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Override PartName="/xl/drawings/drawing28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15.xml" ContentType="application/vnd.openxmlformats-officedocument.drawing+xml"/>
  <Override PartName="/xl/drawings/drawing26.xml" ContentType="application/vnd.openxmlformats-officedocument.drawing+xml"/>
  <Override PartName="/xl/drawings/drawing35.xml" ContentType="application/vnd.openxmlformats-officedocument.drawing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2.xml" ContentType="application/vnd.openxmlformats-officedocument.drawing+xml"/>
  <Override PartName="/xl/drawings/drawing24.xml" ContentType="application/vnd.openxmlformats-officedocument.drawing+xml"/>
  <Override PartName="/xl/drawings/drawing3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drawings/drawing5.xml" ContentType="application/vnd.openxmlformats-officedocument.drawing+xml"/>
  <Override PartName="/xl/drawings/drawing18.xml" ContentType="application/vnd.openxmlformats-officedocument.drawing+xml"/>
  <Override PartName="/xl/drawings/drawing27.xml" ContentType="application/vnd.openxmlformats-officedocument.drawing+xml"/>
  <Override PartName="/xl/drawings/drawing36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drawings/drawing16.xml" ContentType="application/vnd.openxmlformats-officedocument.drawing+xml"/>
  <Override PartName="/xl/drawings/drawing25.xml" ContentType="application/vnd.openxmlformats-officedocument.drawing+xml"/>
  <Override PartName="/xl/drawings/drawing34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14.xml" ContentType="application/vnd.openxmlformats-officedocument.drawing+xml"/>
  <Override PartName="/xl/drawings/drawing23.xml" ContentType="application/vnd.openxmlformats-officedocument.drawing+xml"/>
  <Override PartName="/xl/drawings/drawing32.xml" ContentType="application/vnd.openxmlformats-officedocument.drawing+xml"/>
  <Override PartName="/xl/drawings/drawing12.xml" ContentType="application/vnd.openxmlformats-officedocument.drawing+xml"/>
  <Override PartName="/xl/drawings/drawing21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drawings/drawing10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200" windowHeight="11505" firstSheet="29" activeTab="37"/>
  </bookViews>
  <sheets>
    <sheet name="Hoja1" sheetId="1" r:id="rId1"/>
    <sheet name="Hoja2" sheetId="2" r:id="rId2"/>
    <sheet name="Hoja2 (2)" sheetId="4" r:id="rId3"/>
    <sheet name="Hoja3" sheetId="3" r:id="rId4"/>
    <sheet name="Hoja2 (3)" sheetId="5" r:id="rId5"/>
    <sheet name="Hoja2 (4)" sheetId="6" r:id="rId6"/>
    <sheet name="Hoja2 (5)" sheetId="7" r:id="rId7"/>
    <sheet name="Hoja2 (6)" sheetId="8" r:id="rId8"/>
    <sheet name="Hoja2 (7)" sheetId="9" r:id="rId9"/>
    <sheet name="Hoja2 (8)" sheetId="10" r:id="rId10"/>
    <sheet name="Hoja2 (9)" sheetId="11" r:id="rId11"/>
    <sheet name="Hoja2 (10)" sheetId="12" r:id="rId12"/>
    <sheet name="Hoja2 (11)" sheetId="13" r:id="rId13"/>
    <sheet name="Hoja2 (12)" sheetId="14" r:id="rId14"/>
    <sheet name="Hoja2 (13)" sheetId="15" r:id="rId15"/>
    <sheet name="Hoja2 (14)" sheetId="16" r:id="rId16"/>
    <sheet name="Hoja2 (15)" sheetId="17" r:id="rId17"/>
    <sheet name="Hoja2 (16)" sheetId="18" r:id="rId18"/>
    <sheet name="Hoja2 (17)" sheetId="19" r:id="rId19"/>
    <sheet name="Hoja2 (18)" sheetId="20" r:id="rId20"/>
    <sheet name="Hoja2 (19)" sheetId="21" r:id="rId21"/>
    <sheet name="Hoja2 (20)" sheetId="22" r:id="rId22"/>
    <sheet name="Hoja2 (21)" sheetId="23" r:id="rId23"/>
    <sheet name="Hoja2 (22)" sheetId="24" r:id="rId24"/>
    <sheet name="Hoja2 (23)" sheetId="25" r:id="rId25"/>
    <sheet name="Hoja2 (24)" sheetId="26" r:id="rId26"/>
    <sheet name="Hoja2 (25)" sheetId="27" r:id="rId27"/>
    <sheet name="Hoja2 (26)" sheetId="28" r:id="rId28"/>
    <sheet name="Hoja2 (27)" sheetId="29" r:id="rId29"/>
    <sheet name="Hoja2 (28)" sheetId="30" r:id="rId30"/>
    <sheet name="Hoja2 (29)" sheetId="31" r:id="rId31"/>
    <sheet name="Hoja2 (30)" sheetId="32" r:id="rId32"/>
    <sheet name="Hoja2 (31)" sheetId="33" r:id="rId33"/>
    <sheet name="Hoja2 (32)" sheetId="34" r:id="rId34"/>
    <sheet name="Hoja2 (33)" sheetId="35" r:id="rId35"/>
    <sheet name="Hoja2 (34)" sheetId="36" r:id="rId36"/>
    <sheet name="Hoja2 (35)" sheetId="37" r:id="rId37"/>
    <sheet name="Hoja2 (36)" sheetId="38" r:id="rId38"/>
  </sheets>
  <definedNames>
    <definedName name="_xlnm.Print_Area" localSheetId="37">'Hoja2 (36)'!$A$1:$J$24</definedName>
  </definedNames>
  <calcPr calcId="124519"/>
</workbook>
</file>

<file path=xl/calcChain.xml><?xml version="1.0" encoding="utf-8"?>
<calcChain xmlns="http://schemas.openxmlformats.org/spreadsheetml/2006/main">
  <c r="C24" i="38"/>
  <c r="D24" s="1"/>
  <c r="F23"/>
  <c r="G23" s="1"/>
  <c r="D22"/>
  <c r="E22" s="1"/>
  <c r="F22" s="1"/>
  <c r="D21"/>
  <c r="E21" s="1"/>
  <c r="F21" s="1"/>
  <c r="G21" s="1"/>
  <c r="C15"/>
  <c r="D15" s="1"/>
  <c r="F14"/>
  <c r="G14" s="1"/>
  <c r="D13"/>
  <c r="E13" s="1"/>
  <c r="F13" s="1"/>
  <c r="D12"/>
  <c r="E12" s="1"/>
  <c r="F12" s="1"/>
  <c r="D11"/>
  <c r="E11" s="1"/>
  <c r="F11" s="1"/>
  <c r="G11" s="1"/>
  <c r="C24" i="37"/>
  <c r="D24" s="1"/>
  <c r="F23"/>
  <c r="G23" s="1"/>
  <c r="D22"/>
  <c r="E22" s="1"/>
  <c r="F22" s="1"/>
  <c r="D21"/>
  <c r="E21" s="1"/>
  <c r="F21" s="1"/>
  <c r="G21" s="1"/>
  <c r="C15"/>
  <c r="D15" s="1"/>
  <c r="F14"/>
  <c r="G14" s="1"/>
  <c r="D13"/>
  <c r="E13" s="1"/>
  <c r="F13" s="1"/>
  <c r="D12"/>
  <c r="E12" s="1"/>
  <c r="F12" s="1"/>
  <c r="D11"/>
  <c r="E11" s="1"/>
  <c r="F11" s="1"/>
  <c r="G11" s="1"/>
  <c r="C24" i="36"/>
  <c r="D24" s="1"/>
  <c r="E24" s="1"/>
  <c r="F24" s="1"/>
  <c r="F23"/>
  <c r="G23" s="1"/>
  <c r="D22"/>
  <c r="E22" s="1"/>
  <c r="F22" s="1"/>
  <c r="D21"/>
  <c r="E21" s="1"/>
  <c r="F21" s="1"/>
  <c r="G21" s="1"/>
  <c r="C15"/>
  <c r="D15" s="1"/>
  <c r="E15" s="1"/>
  <c r="F15" s="1"/>
  <c r="F14"/>
  <c r="G14" s="1"/>
  <c r="D13"/>
  <c r="E13" s="1"/>
  <c r="F13" s="1"/>
  <c r="D12"/>
  <c r="E12" s="1"/>
  <c r="F12" s="1"/>
  <c r="D11"/>
  <c r="E11" s="1"/>
  <c r="F11" s="1"/>
  <c r="G11" s="1"/>
  <c r="C24" i="35"/>
  <c r="D24" s="1"/>
  <c r="F23"/>
  <c r="G23" s="1"/>
  <c r="D22"/>
  <c r="E22" s="1"/>
  <c r="F22" s="1"/>
  <c r="D21"/>
  <c r="E21" s="1"/>
  <c r="F21" s="1"/>
  <c r="G21" s="1"/>
  <c r="C15"/>
  <c r="D15" s="1"/>
  <c r="F14"/>
  <c r="G14" s="1"/>
  <c r="D13"/>
  <c r="E13" s="1"/>
  <c r="F13" s="1"/>
  <c r="D12"/>
  <c r="E12" s="1"/>
  <c r="F12" s="1"/>
  <c r="E11"/>
  <c r="F11" s="1"/>
  <c r="G11" s="1"/>
  <c r="D11"/>
  <c r="C24" i="34"/>
  <c r="D24" s="1"/>
  <c r="F23"/>
  <c r="G23" s="1"/>
  <c r="D22"/>
  <c r="E22" s="1"/>
  <c r="F22" s="1"/>
  <c r="E21"/>
  <c r="F21" s="1"/>
  <c r="G21" s="1"/>
  <c r="D21"/>
  <c r="C15"/>
  <c r="D15" s="1"/>
  <c r="F14"/>
  <c r="G14" s="1"/>
  <c r="D13"/>
  <c r="E13" s="1"/>
  <c r="F13" s="1"/>
  <c r="E12"/>
  <c r="F12" s="1"/>
  <c r="D12"/>
  <c r="E11"/>
  <c r="F11" s="1"/>
  <c r="G11" s="1"/>
  <c r="D11"/>
  <c r="C24" i="33"/>
  <c r="D24" s="1"/>
  <c r="F23"/>
  <c r="G23" s="1"/>
  <c r="D22"/>
  <c r="E22" s="1"/>
  <c r="F22" s="1"/>
  <c r="D21"/>
  <c r="E21" s="1"/>
  <c r="F21" s="1"/>
  <c r="G21" s="1"/>
  <c r="C15"/>
  <c r="D15" s="1"/>
  <c r="F14"/>
  <c r="G14" s="1"/>
  <c r="D13"/>
  <c r="E13" s="1"/>
  <c r="F13" s="1"/>
  <c r="D12"/>
  <c r="E12" s="1"/>
  <c r="F12" s="1"/>
  <c r="E11"/>
  <c r="F11" s="1"/>
  <c r="G11" s="1"/>
  <c r="D11"/>
  <c r="C24" i="32"/>
  <c r="D24" s="1"/>
  <c r="E24" s="1"/>
  <c r="F24" s="1"/>
  <c r="F23"/>
  <c r="G23" s="1"/>
  <c r="D22"/>
  <c r="E22" s="1"/>
  <c r="F22" s="1"/>
  <c r="D21"/>
  <c r="E21" s="1"/>
  <c r="F21" s="1"/>
  <c r="G21" s="1"/>
  <c r="C15"/>
  <c r="D15" s="1"/>
  <c r="E15" s="1"/>
  <c r="F15" s="1"/>
  <c r="F14"/>
  <c r="G14" s="1"/>
  <c r="D13"/>
  <c r="E13" s="1"/>
  <c r="F13" s="1"/>
  <c r="D12"/>
  <c r="E12" s="1"/>
  <c r="F12" s="1"/>
  <c r="E11"/>
  <c r="F11" s="1"/>
  <c r="G11" s="1"/>
  <c r="D11"/>
  <c r="D24" i="31"/>
  <c r="C24"/>
  <c r="G23"/>
  <c r="F23"/>
  <c r="D22"/>
  <c r="E22" s="1"/>
  <c r="F22" s="1"/>
  <c r="D21"/>
  <c r="E21" s="1"/>
  <c r="F21" s="1"/>
  <c r="G21" s="1"/>
  <c r="C15"/>
  <c r="F14"/>
  <c r="G14" s="1"/>
  <c r="D13"/>
  <c r="E13" s="1"/>
  <c r="F13" s="1"/>
  <c r="E12"/>
  <c r="F12" s="1"/>
  <c r="D12"/>
  <c r="D11"/>
  <c r="E11" s="1"/>
  <c r="F11" s="1"/>
  <c r="G11" s="1"/>
  <c r="C24" i="30"/>
  <c r="D24" s="1"/>
  <c r="E24" s="1"/>
  <c r="F24" s="1"/>
  <c r="G23"/>
  <c r="F23"/>
  <c r="D22"/>
  <c r="E22" s="1"/>
  <c r="F22" s="1"/>
  <c r="D21"/>
  <c r="E21" s="1"/>
  <c r="F21" s="1"/>
  <c r="G21" s="1"/>
  <c r="C15"/>
  <c r="D15" s="1"/>
  <c r="E15" s="1"/>
  <c r="F15" s="1"/>
  <c r="G14"/>
  <c r="F14"/>
  <c r="D13"/>
  <c r="E13" s="1"/>
  <c r="F13" s="1"/>
  <c r="D12"/>
  <c r="E12" s="1"/>
  <c r="F12" s="1"/>
  <c r="D11"/>
  <c r="E11" s="1"/>
  <c r="F11" s="1"/>
  <c r="G11" s="1"/>
  <c r="C24" i="29"/>
  <c r="D24" s="1"/>
  <c r="F23"/>
  <c r="G23" s="1"/>
  <c r="E22"/>
  <c r="F22" s="1"/>
  <c r="D22"/>
  <c r="D21"/>
  <c r="E21" s="1"/>
  <c r="F21" s="1"/>
  <c r="G21" s="1"/>
  <c r="C15"/>
  <c r="D15" s="1"/>
  <c r="F14"/>
  <c r="G14" s="1"/>
  <c r="D13"/>
  <c r="E13" s="1"/>
  <c r="F13" s="1"/>
  <c r="D12"/>
  <c r="E12" s="1"/>
  <c r="F12" s="1"/>
  <c r="E11"/>
  <c r="F11" s="1"/>
  <c r="G11" s="1"/>
  <c r="D11"/>
  <c r="D24" i="28"/>
  <c r="E24" s="1"/>
  <c r="F24" s="1"/>
  <c r="C24"/>
  <c r="F23"/>
  <c r="G23" s="1"/>
  <c r="D22"/>
  <c r="E22" s="1"/>
  <c r="F22" s="1"/>
  <c r="E21"/>
  <c r="F21" s="1"/>
  <c r="G21" s="1"/>
  <c r="D21"/>
  <c r="D15"/>
  <c r="E15" s="1"/>
  <c r="F15" s="1"/>
  <c r="C15"/>
  <c r="F14"/>
  <c r="G14" s="1"/>
  <c r="D13"/>
  <c r="E13" s="1"/>
  <c r="F13" s="1"/>
  <c r="D12"/>
  <c r="E12" s="1"/>
  <c r="F12" s="1"/>
  <c r="D11"/>
  <c r="E11" s="1"/>
  <c r="F11" s="1"/>
  <c r="G11" s="1"/>
  <c r="D24" i="27"/>
  <c r="E24" s="1"/>
  <c r="F24" s="1"/>
  <c r="C24"/>
  <c r="G23"/>
  <c r="F23"/>
  <c r="D22"/>
  <c r="E22" s="1"/>
  <c r="F22" s="1"/>
  <c r="D21"/>
  <c r="E21" s="1"/>
  <c r="F21" s="1"/>
  <c r="G21" s="1"/>
  <c r="C15"/>
  <c r="D15" s="1"/>
  <c r="E15" s="1"/>
  <c r="F15" s="1"/>
  <c r="F14"/>
  <c r="G14" s="1"/>
  <c r="D13"/>
  <c r="E13" s="1"/>
  <c r="F13" s="1"/>
  <c r="E12"/>
  <c r="F12" s="1"/>
  <c r="D12"/>
  <c r="D11"/>
  <c r="E11" s="1"/>
  <c r="F11" s="1"/>
  <c r="G11" s="1"/>
  <c r="C24" i="26"/>
  <c r="D24" s="1"/>
  <c r="E24" s="1"/>
  <c r="F24" s="1"/>
  <c r="F23"/>
  <c r="G23" s="1"/>
  <c r="D22"/>
  <c r="E22" s="1"/>
  <c r="F22" s="1"/>
  <c r="D21"/>
  <c r="E21" s="1"/>
  <c r="F21" s="1"/>
  <c r="G21" s="1"/>
  <c r="C15"/>
  <c r="D15" s="1"/>
  <c r="E15" s="1"/>
  <c r="F15" s="1"/>
  <c r="F14"/>
  <c r="G14" s="1"/>
  <c r="D13"/>
  <c r="E13" s="1"/>
  <c r="F13" s="1"/>
  <c r="D12"/>
  <c r="E12" s="1"/>
  <c r="F12" s="1"/>
  <c r="E11"/>
  <c r="F11" s="1"/>
  <c r="G11" s="1"/>
  <c r="D11"/>
  <c r="C24" i="25"/>
  <c r="D24" s="1"/>
  <c r="E24" s="1"/>
  <c r="F24" s="1"/>
  <c r="F23"/>
  <c r="G23" s="1"/>
  <c r="D22"/>
  <c r="E22" s="1"/>
  <c r="F22" s="1"/>
  <c r="D21"/>
  <c r="E21" s="1"/>
  <c r="F21" s="1"/>
  <c r="G21" s="1"/>
  <c r="C15"/>
  <c r="D15" s="1"/>
  <c r="E15" s="1"/>
  <c r="F15" s="1"/>
  <c r="F14"/>
  <c r="G14" s="1"/>
  <c r="D13"/>
  <c r="E13" s="1"/>
  <c r="F13" s="1"/>
  <c r="D12"/>
  <c r="E12" s="1"/>
  <c r="F12" s="1"/>
  <c r="E11"/>
  <c r="F11" s="1"/>
  <c r="G11" s="1"/>
  <c r="D11"/>
  <c r="C24" i="24"/>
  <c r="D24" s="1"/>
  <c r="F23"/>
  <c r="G23" s="1"/>
  <c r="E22"/>
  <c r="F22" s="1"/>
  <c r="G22" s="1"/>
  <c r="D22"/>
  <c r="D21"/>
  <c r="E21" s="1"/>
  <c r="F21" s="1"/>
  <c r="G21" s="1"/>
  <c r="C15"/>
  <c r="D15" s="1"/>
  <c r="G14"/>
  <c r="F14"/>
  <c r="D13"/>
  <c r="E13" s="1"/>
  <c r="F13" s="1"/>
  <c r="G13" s="1"/>
  <c r="D12"/>
  <c r="E12" s="1"/>
  <c r="F12" s="1"/>
  <c r="D11"/>
  <c r="E11" s="1"/>
  <c r="F11" s="1"/>
  <c r="G11" s="1"/>
  <c r="C24" i="23"/>
  <c r="D24" s="1"/>
  <c r="E24" s="1"/>
  <c r="F24" s="1"/>
  <c r="F23"/>
  <c r="G23" s="1"/>
  <c r="E22"/>
  <c r="F22" s="1"/>
  <c r="D22"/>
  <c r="E21"/>
  <c r="F21" s="1"/>
  <c r="G21" s="1"/>
  <c r="D21"/>
  <c r="D15"/>
  <c r="E15" s="1"/>
  <c r="F15" s="1"/>
  <c r="C15"/>
  <c r="G14"/>
  <c r="F14"/>
  <c r="D13"/>
  <c r="E13" s="1"/>
  <c r="F13" s="1"/>
  <c r="D12"/>
  <c r="E12" s="1"/>
  <c r="F12" s="1"/>
  <c r="E11"/>
  <c r="F11" s="1"/>
  <c r="G11" s="1"/>
  <c r="D11"/>
  <c r="C24" i="22"/>
  <c r="F23"/>
  <c r="G23" s="1"/>
  <c r="D22"/>
  <c r="E22" s="1"/>
  <c r="F22" s="1"/>
  <c r="E21"/>
  <c r="F21" s="1"/>
  <c r="G21" s="1"/>
  <c r="D21"/>
  <c r="C15"/>
  <c r="F14"/>
  <c r="G14" s="1"/>
  <c r="D13"/>
  <c r="E13" s="1"/>
  <c r="F13" s="1"/>
  <c r="D12"/>
  <c r="E12" s="1"/>
  <c r="F12" s="1"/>
  <c r="D11"/>
  <c r="E11" s="1"/>
  <c r="F11" s="1"/>
  <c r="G11" s="1"/>
  <c r="C24" i="21"/>
  <c r="D24" s="1"/>
  <c r="E24" s="1"/>
  <c r="F24" s="1"/>
  <c r="F23"/>
  <c r="G23" s="1"/>
  <c r="D22"/>
  <c r="E22" s="1"/>
  <c r="F22" s="1"/>
  <c r="D21"/>
  <c r="E21" s="1"/>
  <c r="F21" s="1"/>
  <c r="G21" s="1"/>
  <c r="C15"/>
  <c r="D15" s="1"/>
  <c r="E15" s="1"/>
  <c r="F15" s="1"/>
  <c r="G14"/>
  <c r="F14"/>
  <c r="D13"/>
  <c r="E13" s="1"/>
  <c r="F13" s="1"/>
  <c r="D12"/>
  <c r="E12" s="1"/>
  <c r="F12" s="1"/>
  <c r="D11"/>
  <c r="E11" s="1"/>
  <c r="F11" s="1"/>
  <c r="G11" s="1"/>
  <c r="C24" i="20"/>
  <c r="D24" s="1"/>
  <c r="G23"/>
  <c r="F23"/>
  <c r="D22"/>
  <c r="E22" s="1"/>
  <c r="F22" s="1"/>
  <c r="D21"/>
  <c r="E21" s="1"/>
  <c r="F21" s="1"/>
  <c r="G21" s="1"/>
  <c r="H21" s="1"/>
  <c r="C15"/>
  <c r="D15" s="1"/>
  <c r="F14"/>
  <c r="G14" s="1"/>
  <c r="D13"/>
  <c r="E13" s="1"/>
  <c r="F13" s="1"/>
  <c r="E12"/>
  <c r="F12" s="1"/>
  <c r="G12" s="1"/>
  <c r="H12" s="1"/>
  <c r="D12"/>
  <c r="D11"/>
  <c r="E11" s="1"/>
  <c r="F11" s="1"/>
  <c r="G11" s="1"/>
  <c r="D24" i="19"/>
  <c r="C24"/>
  <c r="E24" s="1"/>
  <c r="F24" s="1"/>
  <c r="G24" s="1"/>
  <c r="G23"/>
  <c r="F23"/>
  <c r="D22"/>
  <c r="E22" s="1"/>
  <c r="F22" s="1"/>
  <c r="D21"/>
  <c r="E21" s="1"/>
  <c r="F21" s="1"/>
  <c r="G21" s="1"/>
  <c r="H21" s="1"/>
  <c r="C15"/>
  <c r="D15" s="1"/>
  <c r="F14"/>
  <c r="G14" s="1"/>
  <c r="D13"/>
  <c r="E13" s="1"/>
  <c r="F13" s="1"/>
  <c r="D12"/>
  <c r="E12" s="1"/>
  <c r="F12" s="1"/>
  <c r="G12" s="1"/>
  <c r="H12" s="1"/>
  <c r="D11"/>
  <c r="E11" s="1"/>
  <c r="F11" s="1"/>
  <c r="G11" s="1"/>
  <c r="C24" i="18"/>
  <c r="D24" s="1"/>
  <c r="E24" s="1"/>
  <c r="F24" s="1"/>
  <c r="F23"/>
  <c r="G23" s="1"/>
  <c r="D22"/>
  <c r="E22" s="1"/>
  <c r="F22" s="1"/>
  <c r="D21"/>
  <c r="E21" s="1"/>
  <c r="F21" s="1"/>
  <c r="G21" s="1"/>
  <c r="C15"/>
  <c r="D15" s="1"/>
  <c r="E15" s="1"/>
  <c r="F15" s="1"/>
  <c r="F14"/>
  <c r="G14" s="1"/>
  <c r="D13"/>
  <c r="E13" s="1"/>
  <c r="F13" s="1"/>
  <c r="D12"/>
  <c r="E12" s="1"/>
  <c r="F12" s="1"/>
  <c r="D11"/>
  <c r="E11" s="1"/>
  <c r="F11" s="1"/>
  <c r="G11" s="1"/>
  <c r="D24" i="17"/>
  <c r="C24"/>
  <c r="G23"/>
  <c r="F23"/>
  <c r="D22"/>
  <c r="E22" s="1"/>
  <c r="F22" s="1"/>
  <c r="G22" s="1"/>
  <c r="D21"/>
  <c r="E21" s="1"/>
  <c r="F21" s="1"/>
  <c r="G21" s="1"/>
  <c r="C15"/>
  <c r="F14"/>
  <c r="G14" s="1"/>
  <c r="E13"/>
  <c r="F13" s="1"/>
  <c r="G13" s="1"/>
  <c r="D13"/>
  <c r="E12"/>
  <c r="F12" s="1"/>
  <c r="D12"/>
  <c r="D11"/>
  <c r="E11" s="1"/>
  <c r="F11" s="1"/>
  <c r="G11" s="1"/>
  <c r="G23" i="16"/>
  <c r="F23"/>
  <c r="F22"/>
  <c r="G22" s="1"/>
  <c r="F14"/>
  <c r="G14" s="1"/>
  <c r="F12"/>
  <c r="C24"/>
  <c r="D24" s="1"/>
  <c r="E24" s="1"/>
  <c r="F24" s="1"/>
  <c r="D22"/>
  <c r="E22" s="1"/>
  <c r="D21"/>
  <c r="E21" s="1"/>
  <c r="F21" s="1"/>
  <c r="C15"/>
  <c r="D15" s="1"/>
  <c r="D13"/>
  <c r="E13" s="1"/>
  <c r="F13" s="1"/>
  <c r="G13" s="1"/>
  <c r="D12"/>
  <c r="E12" s="1"/>
  <c r="D11"/>
  <c r="E11" s="1"/>
  <c r="F11" s="1"/>
  <c r="H11" i="23" l="1"/>
  <c r="I11" s="1"/>
  <c r="J11" s="1"/>
  <c r="E15" i="34"/>
  <c r="F15" s="1"/>
  <c r="E24"/>
  <c r="F24" s="1"/>
  <c r="E15" i="38"/>
  <c r="F15" s="1"/>
  <c r="E24"/>
  <c r="F24" s="1"/>
  <c r="G24" s="1"/>
  <c r="D15" i="17"/>
  <c r="E15" s="1"/>
  <c r="F15" s="1"/>
  <c r="G15" s="1"/>
  <c r="E24"/>
  <c r="F24" s="1"/>
  <c r="D15" i="31"/>
  <c r="E15" s="1"/>
  <c r="F15" s="1"/>
  <c r="G15" s="1"/>
  <c r="E24"/>
  <c r="F24" s="1"/>
  <c r="H11" i="38"/>
  <c r="I11" s="1"/>
  <c r="J11" s="1"/>
  <c r="G13"/>
  <c r="G15"/>
  <c r="G22"/>
  <c r="H21"/>
  <c r="I21" s="1"/>
  <c r="J21" s="1"/>
  <c r="G12"/>
  <c r="H11" i="37"/>
  <c r="I11" s="1"/>
  <c r="J11" s="1"/>
  <c r="H21"/>
  <c r="I21" s="1"/>
  <c r="J21" s="1"/>
  <c r="G13"/>
  <c r="G12"/>
  <c r="G22"/>
  <c r="E15"/>
  <c r="F15" s="1"/>
  <c r="E24"/>
  <c r="F24" s="1"/>
  <c r="G24" i="36"/>
  <c r="G13"/>
  <c r="G22"/>
  <c r="H11"/>
  <c r="I11" s="1"/>
  <c r="J11" s="1"/>
  <c r="G15"/>
  <c r="G12"/>
  <c r="H21"/>
  <c r="I21" s="1"/>
  <c r="J21" s="1"/>
  <c r="G12" i="35"/>
  <c r="G22"/>
  <c r="H11"/>
  <c r="I11" s="1"/>
  <c r="J11" s="1"/>
  <c r="G13"/>
  <c r="H21"/>
  <c r="I21" s="1"/>
  <c r="J21" s="1"/>
  <c r="E15"/>
  <c r="F15" s="1"/>
  <c r="E24"/>
  <c r="F24" s="1"/>
  <c r="G24" i="34"/>
  <c r="G13"/>
  <c r="G15"/>
  <c r="H21"/>
  <c r="I21" s="1"/>
  <c r="J21" s="1"/>
  <c r="H11"/>
  <c r="I11" s="1"/>
  <c r="J11" s="1"/>
  <c r="G22"/>
  <c r="G12"/>
  <c r="G12" i="33"/>
  <c r="H11"/>
  <c r="I11" s="1"/>
  <c r="J11" s="1"/>
  <c r="G22"/>
  <c r="G13"/>
  <c r="H21"/>
  <c r="I21" s="1"/>
  <c r="J21" s="1"/>
  <c r="E15"/>
  <c r="F15" s="1"/>
  <c r="E24"/>
  <c r="F24" s="1"/>
  <c r="H11" i="32"/>
  <c r="I11" s="1"/>
  <c r="J11" s="1"/>
  <c r="G15"/>
  <c r="G24"/>
  <c r="G13"/>
  <c r="G22"/>
  <c r="G12"/>
  <c r="H21"/>
  <c r="I21" s="1"/>
  <c r="J21" s="1"/>
  <c r="G12" i="31"/>
  <c r="G22"/>
  <c r="H21"/>
  <c r="I21" s="1"/>
  <c r="J21" s="1"/>
  <c r="G24"/>
  <c r="H11"/>
  <c r="I11" s="1"/>
  <c r="J11" s="1"/>
  <c r="G13"/>
  <c r="G12" i="30"/>
  <c r="G22"/>
  <c r="G24"/>
  <c r="H21"/>
  <c r="I21" s="1"/>
  <c r="J21" s="1"/>
  <c r="H11"/>
  <c r="I11" s="1"/>
  <c r="J11" s="1"/>
  <c r="G13"/>
  <c r="G15"/>
  <c r="H21" i="29"/>
  <c r="I21" s="1"/>
  <c r="J21" s="1"/>
  <c r="G12"/>
  <c r="H11"/>
  <c r="I11" s="1"/>
  <c r="J11" s="1"/>
  <c r="G22"/>
  <c r="G13"/>
  <c r="E15"/>
  <c r="F15" s="1"/>
  <c r="E24"/>
  <c r="F24" s="1"/>
  <c r="H21" i="28"/>
  <c r="I21" s="1"/>
  <c r="J21" s="1"/>
  <c r="G24"/>
  <c r="H11"/>
  <c r="I11" s="1"/>
  <c r="J11" s="1"/>
  <c r="G13"/>
  <c r="G15"/>
  <c r="G22"/>
  <c r="G12"/>
  <c r="G12" i="27"/>
  <c r="G22"/>
  <c r="G24"/>
  <c r="H21"/>
  <c r="I21" s="1"/>
  <c r="J21" s="1"/>
  <c r="H11"/>
  <c r="I11" s="1"/>
  <c r="J11" s="1"/>
  <c r="G13"/>
  <c r="G15"/>
  <c r="H11" i="26"/>
  <c r="I11" s="1"/>
  <c r="J11" s="1"/>
  <c r="G15"/>
  <c r="G24"/>
  <c r="G13"/>
  <c r="G22"/>
  <c r="G12"/>
  <c r="H21"/>
  <c r="I21"/>
  <c r="J21" s="1"/>
  <c r="H11" i="25"/>
  <c r="I11" s="1"/>
  <c r="J11" s="1"/>
  <c r="G15"/>
  <c r="G24"/>
  <c r="G12"/>
  <c r="H21"/>
  <c r="I21" s="1"/>
  <c r="J21" s="1"/>
  <c r="G13"/>
  <c r="G22"/>
  <c r="E24" i="24"/>
  <c r="F24" s="1"/>
  <c r="G24" s="1"/>
  <c r="E15"/>
  <c r="F15" s="1"/>
  <c r="G15" s="1"/>
  <c r="G12"/>
  <c r="H22"/>
  <c r="I22" s="1"/>
  <c r="J22" s="1"/>
  <c r="H13"/>
  <c r="I13" s="1"/>
  <c r="J13" s="1"/>
  <c r="H11"/>
  <c r="I11" s="1"/>
  <c r="J11" s="1"/>
  <c r="H21"/>
  <c r="I21" s="1"/>
  <c r="J21" s="1"/>
  <c r="G24" i="23"/>
  <c r="G15"/>
  <c r="G12"/>
  <c r="H21"/>
  <c r="I21" s="1"/>
  <c r="J21" s="1"/>
  <c r="G13"/>
  <c r="G22"/>
  <c r="D24" i="22"/>
  <c r="E24" s="1"/>
  <c r="F24" s="1"/>
  <c r="G24" s="1"/>
  <c r="E15"/>
  <c r="F15" s="1"/>
  <c r="G15" s="1"/>
  <c r="D15"/>
  <c r="G12"/>
  <c r="G22"/>
  <c r="H11"/>
  <c r="I11" s="1"/>
  <c r="J11" s="1"/>
  <c r="H21"/>
  <c r="I21" s="1"/>
  <c r="J21" s="1"/>
  <c r="G13"/>
  <c r="G24" i="21"/>
  <c r="G12"/>
  <c r="G15"/>
  <c r="G13"/>
  <c r="H11"/>
  <c r="I11" s="1"/>
  <c r="J11" s="1"/>
  <c r="H21"/>
  <c r="I21" s="1"/>
  <c r="J21" s="1"/>
  <c r="G22"/>
  <c r="E24" i="20"/>
  <c r="F24" s="1"/>
  <c r="G24" s="1"/>
  <c r="H24" s="1"/>
  <c r="I24" s="1"/>
  <c r="J24" s="1"/>
  <c r="E15"/>
  <c r="F15" s="1"/>
  <c r="G15" s="1"/>
  <c r="H15" s="1"/>
  <c r="G13"/>
  <c r="H11"/>
  <c r="I11" s="1"/>
  <c r="J11" s="1"/>
  <c r="G22"/>
  <c r="I12"/>
  <c r="J12" s="1"/>
  <c r="I21"/>
  <c r="J21" s="1"/>
  <c r="E15" i="19"/>
  <c r="F15" s="1"/>
  <c r="G15" s="1"/>
  <c r="H15" s="1"/>
  <c r="I15" s="1"/>
  <c r="J15" s="1"/>
  <c r="G13"/>
  <c r="H24"/>
  <c r="I24" s="1"/>
  <c r="J24" s="1"/>
  <c r="H11"/>
  <c r="I11" s="1"/>
  <c r="J11" s="1"/>
  <c r="G22"/>
  <c r="I12"/>
  <c r="J12" s="1"/>
  <c r="I21"/>
  <c r="J21" s="1"/>
  <c r="H21" i="18"/>
  <c r="I21" s="1"/>
  <c r="J21" s="1"/>
  <c r="H11"/>
  <c r="I11" s="1"/>
  <c r="J11" s="1"/>
  <c r="G13"/>
  <c r="G24"/>
  <c r="G15"/>
  <c r="G12"/>
  <c r="G22"/>
  <c r="H22" i="17"/>
  <c r="I22" s="1"/>
  <c r="J22" s="1"/>
  <c r="G24"/>
  <c r="H13"/>
  <c r="I13" s="1"/>
  <c r="J13" s="1"/>
  <c r="G12"/>
  <c r="H11"/>
  <c r="I11" s="1"/>
  <c r="J11" s="1"/>
  <c r="H21"/>
  <c r="I21" s="1"/>
  <c r="J21" s="1"/>
  <c r="G21" i="16"/>
  <c r="H21" s="1"/>
  <c r="I21" s="1"/>
  <c r="J21" s="1"/>
  <c r="G11"/>
  <c r="H11" s="1"/>
  <c r="I11" s="1"/>
  <c r="J11" s="1"/>
  <c r="G24"/>
  <c r="G12"/>
  <c r="E15"/>
  <c r="F15" s="1"/>
  <c r="C24" i="15"/>
  <c r="D24" s="1"/>
  <c r="E24" s="1"/>
  <c r="F24" s="1"/>
  <c r="G24" s="1"/>
  <c r="D22"/>
  <c r="E22" s="1"/>
  <c r="F22" s="1"/>
  <c r="D21"/>
  <c r="E21" s="1"/>
  <c r="F21" s="1"/>
  <c r="G21" s="1"/>
  <c r="N19"/>
  <c r="N18"/>
  <c r="N20" s="1"/>
  <c r="N21" s="1"/>
  <c r="C15"/>
  <c r="D13"/>
  <c r="E13" s="1"/>
  <c r="F13" s="1"/>
  <c r="D12"/>
  <c r="E12" s="1"/>
  <c r="F12" s="1"/>
  <c r="E11"/>
  <c r="F11" s="1"/>
  <c r="G11" s="1"/>
  <c r="D11"/>
  <c r="G12" l="1"/>
  <c r="H24" i="38"/>
  <c r="I24" s="1"/>
  <c r="J24" s="1"/>
  <c r="H15"/>
  <c r="I15" s="1"/>
  <c r="J15" s="1"/>
  <c r="H12"/>
  <c r="I12" s="1"/>
  <c r="J12" s="1"/>
  <c r="H22"/>
  <c r="I22" s="1"/>
  <c r="J22" s="1"/>
  <c r="H13"/>
  <c r="I13" s="1"/>
  <c r="J13" s="1"/>
  <c r="H22" i="37"/>
  <c r="I22" s="1"/>
  <c r="J22" s="1"/>
  <c r="H13"/>
  <c r="I13" s="1"/>
  <c r="J13" s="1"/>
  <c r="G15"/>
  <c r="G24"/>
  <c r="H12"/>
  <c r="I12" s="1"/>
  <c r="J12" s="1"/>
  <c r="H15" i="36"/>
  <c r="I15" s="1"/>
  <c r="J15" s="1"/>
  <c r="H24"/>
  <c r="I24" s="1"/>
  <c r="J24" s="1"/>
  <c r="H22"/>
  <c r="I22" s="1"/>
  <c r="J22" s="1"/>
  <c r="H12"/>
  <c r="I12" s="1"/>
  <c r="J12" s="1"/>
  <c r="H13"/>
  <c r="I13" s="1"/>
  <c r="J13" s="1"/>
  <c r="H12" i="35"/>
  <c r="I12"/>
  <c r="J12" s="1"/>
  <c r="G15"/>
  <c r="G24"/>
  <c r="H13"/>
  <c r="I13" s="1"/>
  <c r="J13" s="1"/>
  <c r="H22"/>
  <c r="I22" s="1"/>
  <c r="J22" s="1"/>
  <c r="I22" i="34"/>
  <c r="J22" s="1"/>
  <c r="H22"/>
  <c r="H15"/>
  <c r="I15" s="1"/>
  <c r="J15" s="1"/>
  <c r="H24"/>
  <c r="I24" s="1"/>
  <c r="J24" s="1"/>
  <c r="H12"/>
  <c r="I12"/>
  <c r="J12" s="1"/>
  <c r="H13"/>
  <c r="I13" s="1"/>
  <c r="J13" s="1"/>
  <c r="H22" i="33"/>
  <c r="I22" s="1"/>
  <c r="J22" s="1"/>
  <c r="H12"/>
  <c r="I12" s="1"/>
  <c r="J12" s="1"/>
  <c r="G15"/>
  <c r="G24"/>
  <c r="I13"/>
  <c r="J13" s="1"/>
  <c r="H13"/>
  <c r="H24" i="32"/>
  <c r="I24" s="1"/>
  <c r="J24" s="1"/>
  <c r="H22"/>
  <c r="I22" s="1"/>
  <c r="J22" s="1"/>
  <c r="H15"/>
  <c r="I15" s="1"/>
  <c r="J15" s="1"/>
  <c r="H12"/>
  <c r="I12" s="1"/>
  <c r="J12" s="1"/>
  <c r="H13"/>
  <c r="I13" s="1"/>
  <c r="J13" s="1"/>
  <c r="H24" i="31"/>
  <c r="I24" s="1"/>
  <c r="J24" s="1"/>
  <c r="I22"/>
  <c r="J22" s="1"/>
  <c r="H22"/>
  <c r="H12"/>
  <c r="I12" s="1"/>
  <c r="J12" s="1"/>
  <c r="H15"/>
  <c r="I15" s="1"/>
  <c r="J15" s="1"/>
  <c r="I13"/>
  <c r="J13" s="1"/>
  <c r="H13"/>
  <c r="H15" i="30"/>
  <c r="I15" s="1"/>
  <c r="J15" s="1"/>
  <c r="H24"/>
  <c r="I24" s="1"/>
  <c r="J24" s="1"/>
  <c r="H12"/>
  <c r="I12" s="1"/>
  <c r="J12" s="1"/>
  <c r="H13"/>
  <c r="I13" s="1"/>
  <c r="J13" s="1"/>
  <c r="H22"/>
  <c r="I22" s="1"/>
  <c r="J22" s="1"/>
  <c r="H13" i="29"/>
  <c r="I13" s="1"/>
  <c r="J13" s="1"/>
  <c r="G15"/>
  <c r="G24"/>
  <c r="H22"/>
  <c r="I22" s="1"/>
  <c r="J22" s="1"/>
  <c r="H12"/>
  <c r="I12" s="1"/>
  <c r="J12" s="1"/>
  <c r="H12" i="28"/>
  <c r="I12" s="1"/>
  <c r="J12" s="1"/>
  <c r="H15"/>
  <c r="I15" s="1"/>
  <c r="J15" s="1"/>
  <c r="H24"/>
  <c r="I24" s="1"/>
  <c r="J24" s="1"/>
  <c r="H22"/>
  <c r="I22" s="1"/>
  <c r="J22" s="1"/>
  <c r="H13"/>
  <c r="I13" s="1"/>
  <c r="J13" s="1"/>
  <c r="H15" i="27"/>
  <c r="I15" s="1"/>
  <c r="J15" s="1"/>
  <c r="H24"/>
  <c r="I24" s="1"/>
  <c r="J24" s="1"/>
  <c r="H12"/>
  <c r="I12" s="1"/>
  <c r="J12" s="1"/>
  <c r="I13"/>
  <c r="J13" s="1"/>
  <c r="H13"/>
  <c r="I22"/>
  <c r="J22" s="1"/>
  <c r="H22"/>
  <c r="H24" i="26"/>
  <c r="I24" s="1"/>
  <c r="J24" s="1"/>
  <c r="H22"/>
  <c r="I22" s="1"/>
  <c r="J22" s="1"/>
  <c r="H15"/>
  <c r="I15" s="1"/>
  <c r="J15" s="1"/>
  <c r="H12"/>
  <c r="I12" s="1"/>
  <c r="J12" s="1"/>
  <c r="H13"/>
  <c r="I13" s="1"/>
  <c r="J13" s="1"/>
  <c r="H24" i="25"/>
  <c r="I24" s="1"/>
  <c r="J24" s="1"/>
  <c r="I22"/>
  <c r="J22" s="1"/>
  <c r="H22"/>
  <c r="H15"/>
  <c r="I15" s="1"/>
  <c r="J15" s="1"/>
  <c r="I13"/>
  <c r="J13" s="1"/>
  <c r="H13"/>
  <c r="H12"/>
  <c r="I12" s="1"/>
  <c r="J12" s="1"/>
  <c r="H12" i="24"/>
  <c r="I12" s="1"/>
  <c r="J12" s="1"/>
  <c r="H15"/>
  <c r="I15" s="1"/>
  <c r="J15" s="1"/>
  <c r="H24"/>
  <c r="I24" s="1"/>
  <c r="J24" s="1"/>
  <c r="H24" i="23"/>
  <c r="I24" s="1"/>
  <c r="J24" s="1"/>
  <c r="H13"/>
  <c r="I13" s="1"/>
  <c r="J13" s="1"/>
  <c r="H12"/>
  <c r="I12" s="1"/>
  <c r="J12" s="1"/>
  <c r="I22"/>
  <c r="J22" s="1"/>
  <c r="H22"/>
  <c r="H15"/>
  <c r="I15" s="1"/>
  <c r="J15" s="1"/>
  <c r="H24" i="22"/>
  <c r="I24" s="1"/>
  <c r="J24" s="1"/>
  <c r="I13"/>
  <c r="J13" s="1"/>
  <c r="H13"/>
  <c r="H12"/>
  <c r="I12" s="1"/>
  <c r="J12" s="1"/>
  <c r="H15"/>
  <c r="I15" s="1"/>
  <c r="J15" s="1"/>
  <c r="I22"/>
  <c r="J22" s="1"/>
  <c r="H22"/>
  <c r="H15" i="21"/>
  <c r="I15" s="1"/>
  <c r="J15" s="1"/>
  <c r="H24"/>
  <c r="I24" s="1"/>
  <c r="J24" s="1"/>
  <c r="I22"/>
  <c r="J22" s="1"/>
  <c r="H22"/>
  <c r="I13"/>
  <c r="J13" s="1"/>
  <c r="H13"/>
  <c r="H12"/>
  <c r="I12" s="1"/>
  <c r="J12" s="1"/>
  <c r="I15" i="20"/>
  <c r="J15" s="1"/>
  <c r="H13"/>
  <c r="I13" s="1"/>
  <c r="J13" s="1"/>
  <c r="H22"/>
  <c r="I22" s="1"/>
  <c r="J22" s="1"/>
  <c r="H22" i="19"/>
  <c r="I22" s="1"/>
  <c r="J22" s="1"/>
  <c r="H13"/>
  <c r="I13" s="1"/>
  <c r="J13" s="1"/>
  <c r="H15" i="18"/>
  <c r="I15" s="1"/>
  <c r="J15" s="1"/>
  <c r="H22"/>
  <c r="I22" s="1"/>
  <c r="J22" s="1"/>
  <c r="H13"/>
  <c r="I13" s="1"/>
  <c r="J13" s="1"/>
  <c r="H24"/>
  <c r="I24" s="1"/>
  <c r="J24" s="1"/>
  <c r="H12"/>
  <c r="I12" s="1"/>
  <c r="J12" s="1"/>
  <c r="H12" i="17"/>
  <c r="I12" s="1"/>
  <c r="J12" s="1"/>
  <c r="I15"/>
  <c r="J15" s="1"/>
  <c r="H15"/>
  <c r="I24"/>
  <c r="J24" s="1"/>
  <c r="H24"/>
  <c r="H24" i="16"/>
  <c r="I24" s="1"/>
  <c r="J24" s="1"/>
  <c r="G15"/>
  <c r="H13"/>
  <c r="I13" s="1"/>
  <c r="J13" s="1"/>
  <c r="H22"/>
  <c r="I22" s="1"/>
  <c r="J22" s="1"/>
  <c r="I12"/>
  <c r="J12" s="1"/>
  <c r="H12"/>
  <c r="H21" i="15"/>
  <c r="I21" s="1"/>
  <c r="J21" s="1"/>
  <c r="H11"/>
  <c r="I11" s="1"/>
  <c r="J11" s="1"/>
  <c r="G13"/>
  <c r="G22"/>
  <c r="D15"/>
  <c r="E15" s="1"/>
  <c r="F15" l="1"/>
  <c r="G15" s="1"/>
  <c r="H15" i="37"/>
  <c r="I15" s="1"/>
  <c r="J15" s="1"/>
  <c r="H24"/>
  <c r="I24" s="1"/>
  <c r="J24" s="1"/>
  <c r="H24" i="35"/>
  <c r="I24"/>
  <c r="J24" s="1"/>
  <c r="H15"/>
  <c r="I15"/>
  <c r="J15" s="1"/>
  <c r="H15" i="33"/>
  <c r="I15" s="1"/>
  <c r="J15" s="1"/>
  <c r="H24"/>
  <c r="I24" s="1"/>
  <c r="J24" s="1"/>
  <c r="H24" i="29"/>
  <c r="I24" s="1"/>
  <c r="J24" s="1"/>
  <c r="H15"/>
  <c r="I15" s="1"/>
  <c r="J15" s="1"/>
  <c r="H15" i="16"/>
  <c r="I15" s="1"/>
  <c r="J15" s="1"/>
  <c r="H13" i="15"/>
  <c r="I13" s="1"/>
  <c r="J13" s="1"/>
  <c r="H12"/>
  <c r="I12" s="1"/>
  <c r="J12" s="1"/>
  <c r="I22"/>
  <c r="J22" s="1"/>
  <c r="H22"/>
  <c r="H24"/>
  <c r="I24" s="1"/>
  <c r="J24" s="1"/>
  <c r="N15" l="1"/>
  <c r="H15"/>
  <c r="I15" s="1"/>
  <c r="J15" s="1"/>
  <c r="N18" i="14" l="1"/>
  <c r="N20"/>
  <c r="N21" s="1"/>
  <c r="N19"/>
  <c r="C24" l="1"/>
  <c r="D24" s="1"/>
  <c r="D22"/>
  <c r="E22" s="1"/>
  <c r="F22" s="1"/>
  <c r="D21"/>
  <c r="E21" s="1"/>
  <c r="F21" s="1"/>
  <c r="G21" s="1"/>
  <c r="C15"/>
  <c r="D15" s="1"/>
  <c r="E15" s="1"/>
  <c r="F15" s="1"/>
  <c r="D13"/>
  <c r="E13" s="1"/>
  <c r="F13" s="1"/>
  <c r="D12"/>
  <c r="E12" s="1"/>
  <c r="F12" s="1"/>
  <c r="D11"/>
  <c r="E11" s="1"/>
  <c r="F11" s="1"/>
  <c r="G11" s="1"/>
  <c r="C24" i="13"/>
  <c r="D24" s="1"/>
  <c r="D22"/>
  <c r="E22" s="1"/>
  <c r="F22" s="1"/>
  <c r="D21"/>
  <c r="E21" s="1"/>
  <c r="F21" s="1"/>
  <c r="G21" s="1"/>
  <c r="C15"/>
  <c r="D15" s="1"/>
  <c r="E15" s="1"/>
  <c r="F15" s="1"/>
  <c r="D13"/>
  <c r="E13" s="1"/>
  <c r="F13" s="1"/>
  <c r="D12"/>
  <c r="E12" s="1"/>
  <c r="F12" s="1"/>
  <c r="D11"/>
  <c r="E11" s="1"/>
  <c r="F11" s="1"/>
  <c r="G11" s="1"/>
  <c r="C24" i="12"/>
  <c r="D24" s="1"/>
  <c r="D22"/>
  <c r="E22" s="1"/>
  <c r="F22" s="1"/>
  <c r="D21"/>
  <c r="E21" s="1"/>
  <c r="F21" s="1"/>
  <c r="G21" s="1"/>
  <c r="C15"/>
  <c r="D13"/>
  <c r="E13" s="1"/>
  <c r="F13" s="1"/>
  <c r="D12"/>
  <c r="E12" s="1"/>
  <c r="F12" s="1"/>
  <c r="D11"/>
  <c r="E11" s="1"/>
  <c r="F11" s="1"/>
  <c r="G11" s="1"/>
  <c r="C24" i="11"/>
  <c r="D24" s="1"/>
  <c r="E24" s="1"/>
  <c r="F24" s="1"/>
  <c r="E22"/>
  <c r="F22" s="1"/>
  <c r="G22" s="1"/>
  <c r="D22"/>
  <c r="D21"/>
  <c r="E21" s="1"/>
  <c r="F21" s="1"/>
  <c r="G21" s="1"/>
  <c r="C15"/>
  <c r="D15" s="1"/>
  <c r="D13"/>
  <c r="E13" s="1"/>
  <c r="F13" s="1"/>
  <c r="D12"/>
  <c r="E12" s="1"/>
  <c r="F12" s="1"/>
  <c r="E11"/>
  <c r="F11" s="1"/>
  <c r="G11" s="1"/>
  <c r="D11"/>
  <c r="C24" i="10"/>
  <c r="D24" s="1"/>
  <c r="E24" s="1"/>
  <c r="F24" s="1"/>
  <c r="D22"/>
  <c r="E22" s="1"/>
  <c r="F22" s="1"/>
  <c r="D21"/>
  <c r="E21" s="1"/>
  <c r="F21" s="1"/>
  <c r="G21" s="1"/>
  <c r="C15"/>
  <c r="D13"/>
  <c r="E13" s="1"/>
  <c r="F13" s="1"/>
  <c r="D12"/>
  <c r="E12" s="1"/>
  <c r="F12" s="1"/>
  <c r="D11"/>
  <c r="E11" s="1"/>
  <c r="F11" s="1"/>
  <c r="G11" s="1"/>
  <c r="C24" i="9"/>
  <c r="D24" s="1"/>
  <c r="E24" s="1"/>
  <c r="F24" s="1"/>
  <c r="D22"/>
  <c r="E22" s="1"/>
  <c r="F22" s="1"/>
  <c r="D21"/>
  <c r="E21" s="1"/>
  <c r="F21" s="1"/>
  <c r="G21" s="1"/>
  <c r="C15"/>
  <c r="D13"/>
  <c r="E13" s="1"/>
  <c r="F13" s="1"/>
  <c r="D12"/>
  <c r="E12" s="1"/>
  <c r="F12" s="1"/>
  <c r="D11"/>
  <c r="E11" s="1"/>
  <c r="F11" s="1"/>
  <c r="G11" s="1"/>
  <c r="C24" i="8"/>
  <c r="D24" s="1"/>
  <c r="D22"/>
  <c r="E22" s="1"/>
  <c r="F22" s="1"/>
  <c r="D21"/>
  <c r="E21" s="1"/>
  <c r="F21" s="1"/>
  <c r="G21" s="1"/>
  <c r="C15"/>
  <c r="D15" s="1"/>
  <c r="E15" s="1"/>
  <c r="F15" s="1"/>
  <c r="D13"/>
  <c r="E13" s="1"/>
  <c r="F13" s="1"/>
  <c r="G13" s="1"/>
  <c r="D12"/>
  <c r="E12" s="1"/>
  <c r="F12" s="1"/>
  <c r="D11"/>
  <c r="E11" s="1"/>
  <c r="F11" s="1"/>
  <c r="G11" s="1"/>
  <c r="C24" i="7"/>
  <c r="D24" s="1"/>
  <c r="D22"/>
  <c r="E22" s="1"/>
  <c r="F22" s="1"/>
  <c r="D21"/>
  <c r="E21" s="1"/>
  <c r="F21" s="1"/>
  <c r="G21" s="1"/>
  <c r="C15"/>
  <c r="D13"/>
  <c r="E13" s="1"/>
  <c r="F13" s="1"/>
  <c r="D12"/>
  <c r="E12" s="1"/>
  <c r="F12" s="1"/>
  <c r="D11"/>
  <c r="E11" s="1"/>
  <c r="F11" s="1"/>
  <c r="G11" s="1"/>
  <c r="C24" i="6"/>
  <c r="D22"/>
  <c r="E22" s="1"/>
  <c r="F22" s="1"/>
  <c r="D21"/>
  <c r="E21" s="1"/>
  <c r="F21" s="1"/>
  <c r="G21" s="1"/>
  <c r="C15"/>
  <c r="D15" s="1"/>
  <c r="E13"/>
  <c r="F13" s="1"/>
  <c r="G13" s="1"/>
  <c r="H13" s="1"/>
  <c r="D13"/>
  <c r="E12"/>
  <c r="F12" s="1"/>
  <c r="D12"/>
  <c r="D11"/>
  <c r="E11" s="1"/>
  <c r="F11" s="1"/>
  <c r="G11" s="1"/>
  <c r="D24" i="5"/>
  <c r="C24"/>
  <c r="E24" s="1"/>
  <c r="F24" s="1"/>
  <c r="E22"/>
  <c r="F22" s="1"/>
  <c r="D22"/>
  <c r="D21"/>
  <c r="E21" s="1"/>
  <c r="F21" s="1"/>
  <c r="G21" s="1"/>
  <c r="C15"/>
  <c r="D13"/>
  <c r="E13" s="1"/>
  <c r="F13" s="1"/>
  <c r="D12"/>
  <c r="E12" s="1"/>
  <c r="F12" s="1"/>
  <c r="G12" s="1"/>
  <c r="E11"/>
  <c r="F11" s="1"/>
  <c r="G11" s="1"/>
  <c r="D11"/>
  <c r="C24" i="4"/>
  <c r="E22"/>
  <c r="F22" s="1"/>
  <c r="G22" s="1"/>
  <c r="D22"/>
  <c r="E21"/>
  <c r="F21" s="1"/>
  <c r="G21" s="1"/>
  <c r="D21"/>
  <c r="C15"/>
  <c r="D15" s="1"/>
  <c r="D13"/>
  <c r="E13" s="1"/>
  <c r="F13" s="1"/>
  <c r="E12"/>
  <c r="F12" s="1"/>
  <c r="G12" s="1"/>
  <c r="H12" s="1"/>
  <c r="D12"/>
  <c r="D11"/>
  <c r="E11" s="1"/>
  <c r="F11" s="1"/>
  <c r="G11" s="1"/>
  <c r="C24" i="2"/>
  <c r="D24" s="1"/>
  <c r="D22"/>
  <c r="E22" s="1"/>
  <c r="F22" s="1"/>
  <c r="G22" s="1"/>
  <c r="H22" s="1"/>
  <c r="D21"/>
  <c r="E21" s="1"/>
  <c r="F21" s="1"/>
  <c r="G21" s="1"/>
  <c r="H21" s="1"/>
  <c r="C15"/>
  <c r="D15" s="1"/>
  <c r="D13"/>
  <c r="E13" s="1"/>
  <c r="F13" s="1"/>
  <c r="D12"/>
  <c r="E12" s="1"/>
  <c r="F12" s="1"/>
  <c r="G12" s="1"/>
  <c r="H12" s="1"/>
  <c r="D11"/>
  <c r="E11" s="1"/>
  <c r="F11" s="1"/>
  <c r="G11" s="1"/>
  <c r="M13" i="1"/>
  <c r="B17"/>
  <c r="C17" s="1"/>
  <c r="C15"/>
  <c r="D15" s="1"/>
  <c r="E15" s="1"/>
  <c r="C14"/>
  <c r="D14" s="1"/>
  <c r="E14" s="1"/>
  <c r="F14" s="1"/>
  <c r="C13"/>
  <c r="D13" s="1"/>
  <c r="E13" s="1"/>
  <c r="F13" s="1"/>
  <c r="B7"/>
  <c r="C7" s="1"/>
  <c r="C5"/>
  <c r="D5" s="1"/>
  <c r="E5" s="1"/>
  <c r="C4"/>
  <c r="D4" s="1"/>
  <c r="C3"/>
  <c r="D3" s="1"/>
  <c r="D24" i="4" l="1"/>
  <c r="E24" s="1"/>
  <c r="F24" s="1"/>
  <c r="G24" s="1"/>
  <c r="H24" s="1"/>
  <c r="I24" s="1"/>
  <c r="J24" s="1"/>
  <c r="E24" i="8"/>
  <c r="F24" s="1"/>
  <c r="E24" i="12"/>
  <c r="F24" s="1"/>
  <c r="H11" i="14"/>
  <c r="I11" s="1"/>
  <c r="J11" s="1"/>
  <c r="G15"/>
  <c r="G22"/>
  <c r="G13"/>
  <c r="G12"/>
  <c r="H21"/>
  <c r="I21" s="1"/>
  <c r="J21" s="1"/>
  <c r="E24"/>
  <c r="F24" s="1"/>
  <c r="G13" i="13"/>
  <c r="G22"/>
  <c r="G12"/>
  <c r="H21"/>
  <c r="I21" s="1"/>
  <c r="J21" s="1"/>
  <c r="H11"/>
  <c r="I11" s="1"/>
  <c r="J11" s="1"/>
  <c r="G15"/>
  <c r="E24"/>
  <c r="F24" s="1"/>
  <c r="H11" i="12"/>
  <c r="I11" s="1"/>
  <c r="J11" s="1"/>
  <c r="G24"/>
  <c r="G13"/>
  <c r="G12"/>
  <c r="G22"/>
  <c r="H21"/>
  <c r="I21" s="1"/>
  <c r="J21" s="1"/>
  <c r="D15"/>
  <c r="E15" s="1"/>
  <c r="F15" s="1"/>
  <c r="E15" i="11"/>
  <c r="F15" s="1"/>
  <c r="G15" s="1"/>
  <c r="G12"/>
  <c r="H22"/>
  <c r="I22"/>
  <c r="J22" s="1"/>
  <c r="G13"/>
  <c r="H21"/>
  <c r="I21" s="1"/>
  <c r="J21" s="1"/>
  <c r="G24"/>
  <c r="H11"/>
  <c r="I11" s="1"/>
  <c r="J11" s="1"/>
  <c r="G24" i="10"/>
  <c r="G13"/>
  <c r="G22"/>
  <c r="G12"/>
  <c r="H11"/>
  <c r="I11" s="1"/>
  <c r="J11" s="1"/>
  <c r="H21"/>
  <c r="I21" s="1"/>
  <c r="J21" s="1"/>
  <c r="D15"/>
  <c r="E15" s="1"/>
  <c r="F15" s="1"/>
  <c r="G24" i="9"/>
  <c r="H11"/>
  <c r="I11" s="1"/>
  <c r="J11" s="1"/>
  <c r="G13"/>
  <c r="G22"/>
  <c r="E15"/>
  <c r="F15" s="1"/>
  <c r="H21"/>
  <c r="I21" s="1"/>
  <c r="J21" s="1"/>
  <c r="G12"/>
  <c r="D15"/>
  <c r="G15" i="8"/>
  <c r="G12"/>
  <c r="H13"/>
  <c r="I13" s="1"/>
  <c r="J13" s="1"/>
  <c r="G24"/>
  <c r="H11"/>
  <c r="I11" s="1"/>
  <c r="J11" s="1"/>
  <c r="G22"/>
  <c r="H21"/>
  <c r="I21" s="1"/>
  <c r="J21" s="1"/>
  <c r="G13" i="7"/>
  <c r="G12"/>
  <c r="G22"/>
  <c r="H21"/>
  <c r="I21" s="1"/>
  <c r="J21" s="1"/>
  <c r="H11"/>
  <c r="I11" s="1"/>
  <c r="J11" s="1"/>
  <c r="E15"/>
  <c r="F15" s="1"/>
  <c r="D15"/>
  <c r="E24"/>
  <c r="F24" s="1"/>
  <c r="D24" i="6"/>
  <c r="E24" s="1"/>
  <c r="F24" s="1"/>
  <c r="G24" s="1"/>
  <c r="H11"/>
  <c r="I11" s="1"/>
  <c r="J11" s="1"/>
  <c r="G22"/>
  <c r="H21"/>
  <c r="I21" s="1"/>
  <c r="J21" s="1"/>
  <c r="I13"/>
  <c r="J13" s="1"/>
  <c r="E15"/>
  <c r="F15" s="1"/>
  <c r="G12"/>
  <c r="G24" i="5"/>
  <c r="H12"/>
  <c r="I12" s="1"/>
  <c r="J12" s="1"/>
  <c r="H21"/>
  <c r="I21" s="1"/>
  <c r="J21" s="1"/>
  <c r="H11"/>
  <c r="I11" s="1"/>
  <c r="J11" s="1"/>
  <c r="G13"/>
  <c r="G22"/>
  <c r="D15"/>
  <c r="E15" s="1"/>
  <c r="F15" s="1"/>
  <c r="E15" i="4"/>
  <c r="F15" s="1"/>
  <c r="G15" s="1"/>
  <c r="H11"/>
  <c r="I11" s="1"/>
  <c r="J11" s="1"/>
  <c r="H22"/>
  <c r="I22" s="1"/>
  <c r="J22" s="1"/>
  <c r="G13"/>
  <c r="H21"/>
  <c r="I21" s="1"/>
  <c r="J21" s="1"/>
  <c r="I12"/>
  <c r="J12" s="1"/>
  <c r="E15" i="2"/>
  <c r="F15" s="1"/>
  <c r="G15" s="1"/>
  <c r="G13"/>
  <c r="I21"/>
  <c r="J21" s="1"/>
  <c r="H11"/>
  <c r="I11" s="1"/>
  <c r="J11" s="1"/>
  <c r="I22"/>
  <c r="J22" s="1"/>
  <c r="I12"/>
  <c r="J12" s="1"/>
  <c r="E24"/>
  <c r="F24" s="1"/>
  <c r="F15" i="1"/>
  <c r="G13"/>
  <c r="H13" s="1"/>
  <c r="I13" s="1"/>
  <c r="H14"/>
  <c r="I14" s="1"/>
  <c r="G14"/>
  <c r="D17"/>
  <c r="E17" s="1"/>
  <c r="E4"/>
  <c r="D7"/>
  <c r="E7" s="1"/>
  <c r="F7" s="1"/>
  <c r="F5"/>
  <c r="E3"/>
  <c r="F3" s="1"/>
  <c r="G3" s="1"/>
  <c r="F4" l="1"/>
  <c r="G24" i="14"/>
  <c r="H22"/>
  <c r="I22" s="1"/>
  <c r="J22" s="1"/>
  <c r="H12"/>
  <c r="I12" s="1"/>
  <c r="J12" s="1"/>
  <c r="H13"/>
  <c r="I13" s="1"/>
  <c r="J13" s="1"/>
  <c r="H15"/>
  <c r="I15" s="1"/>
  <c r="J15" s="1"/>
  <c r="G24" i="13"/>
  <c r="H12"/>
  <c r="I12" s="1"/>
  <c r="J12" s="1"/>
  <c r="H13"/>
  <c r="I13" s="1"/>
  <c r="J13" s="1"/>
  <c r="H22"/>
  <c r="I22" s="1"/>
  <c r="J22" s="1"/>
  <c r="H15"/>
  <c r="I15" s="1"/>
  <c r="J15" s="1"/>
  <c r="G15" i="12"/>
  <c r="H12"/>
  <c r="I12" s="1"/>
  <c r="J12" s="1"/>
  <c r="H22"/>
  <c r="I22" s="1"/>
  <c r="J22" s="1"/>
  <c r="H13"/>
  <c r="I13" s="1"/>
  <c r="J13" s="1"/>
  <c r="H24"/>
  <c r="I24" s="1"/>
  <c r="J24" s="1"/>
  <c r="H15" i="11"/>
  <c r="I15" s="1"/>
  <c r="J15" s="1"/>
  <c r="H13"/>
  <c r="I13" s="1"/>
  <c r="J13" s="1"/>
  <c r="H24"/>
  <c r="I24" s="1"/>
  <c r="J24" s="1"/>
  <c r="H12"/>
  <c r="I12" s="1"/>
  <c r="J12" s="1"/>
  <c r="G15" i="10"/>
  <c r="H12"/>
  <c r="I12" s="1"/>
  <c r="J12" s="1"/>
  <c r="H24"/>
  <c r="I24" s="1"/>
  <c r="J24" s="1"/>
  <c r="H22"/>
  <c r="I22" s="1"/>
  <c r="J22" s="1"/>
  <c r="H13"/>
  <c r="I13" s="1"/>
  <c r="J13" s="1"/>
  <c r="H12" i="9"/>
  <c r="I12" s="1"/>
  <c r="J12" s="1"/>
  <c r="H24"/>
  <c r="I24" s="1"/>
  <c r="J24" s="1"/>
  <c r="H13"/>
  <c r="I13" s="1"/>
  <c r="J13" s="1"/>
  <c r="H22"/>
  <c r="I22" s="1"/>
  <c r="J22" s="1"/>
  <c r="G15"/>
  <c r="I15" i="8"/>
  <c r="J15" s="1"/>
  <c r="H15"/>
  <c r="I22"/>
  <c r="J22" s="1"/>
  <c r="H22"/>
  <c r="I24"/>
  <c r="J24" s="1"/>
  <c r="H24"/>
  <c r="H12"/>
  <c r="I12" s="1"/>
  <c r="J12" s="1"/>
  <c r="G24" i="7"/>
  <c r="H22"/>
  <c r="I22" s="1"/>
  <c r="J22" s="1"/>
  <c r="H13"/>
  <c r="I13" s="1"/>
  <c r="J13" s="1"/>
  <c r="G15"/>
  <c r="H12"/>
  <c r="I12" s="1"/>
  <c r="J12" s="1"/>
  <c r="H12" i="6"/>
  <c r="I12" s="1"/>
  <c r="J12" s="1"/>
  <c r="H24"/>
  <c r="I24" s="1"/>
  <c r="J24" s="1"/>
  <c r="G15"/>
  <c r="H22"/>
  <c r="I22" s="1"/>
  <c r="J22" s="1"/>
  <c r="G15" i="5"/>
  <c r="H24"/>
  <c r="I24" s="1"/>
  <c r="J24" s="1"/>
  <c r="H13"/>
  <c r="I13" s="1"/>
  <c r="J13" s="1"/>
  <c r="H22"/>
  <c r="I22" s="1"/>
  <c r="J22" s="1"/>
  <c r="H15" i="4"/>
  <c r="I15" s="1"/>
  <c r="J15" s="1"/>
  <c r="H13"/>
  <c r="I13" s="1"/>
  <c r="J13" s="1"/>
  <c r="H15" i="2"/>
  <c r="I15" s="1"/>
  <c r="J15" s="1"/>
  <c r="G24"/>
  <c r="H13"/>
  <c r="I13" s="1"/>
  <c r="J13" s="1"/>
  <c r="F17" i="1"/>
  <c r="G15"/>
  <c r="H15" s="1"/>
  <c r="I15" s="1"/>
  <c r="G7"/>
  <c r="H7" s="1"/>
  <c r="I7" s="1"/>
  <c r="G5"/>
  <c r="H5" s="1"/>
  <c r="I5" s="1"/>
  <c r="G4"/>
  <c r="H3"/>
  <c r="I3" s="1"/>
  <c r="H4" l="1"/>
  <c r="L19"/>
  <c r="H24" i="14"/>
  <c r="I24" s="1"/>
  <c r="J24" s="1"/>
  <c r="H24" i="13"/>
  <c r="I24" s="1"/>
  <c r="J24" s="1"/>
  <c r="H15" i="12"/>
  <c r="I15" s="1"/>
  <c r="J15" s="1"/>
  <c r="H15" i="10"/>
  <c r="I15" s="1"/>
  <c r="J15" s="1"/>
  <c r="I15" i="9"/>
  <c r="J15" s="1"/>
  <c r="H15"/>
  <c r="H24" i="7"/>
  <c r="I24" s="1"/>
  <c r="J24" s="1"/>
  <c r="H15"/>
  <c r="I15" s="1"/>
  <c r="J15" s="1"/>
  <c r="H15" i="6"/>
  <c r="I15" s="1"/>
  <c r="J15" s="1"/>
  <c r="H15" i="5"/>
  <c r="I15" s="1"/>
  <c r="J15" s="1"/>
  <c r="H24" i="2"/>
  <c r="I24" s="1"/>
  <c r="J24" s="1"/>
  <c r="G17" i="1"/>
  <c r="H17" s="1"/>
  <c r="I17" s="1"/>
  <c r="L5"/>
  <c r="L3"/>
  <c r="I4" l="1"/>
  <c r="K9" s="1"/>
  <c r="L4" l="1"/>
</calcChain>
</file>

<file path=xl/sharedStrings.xml><?xml version="1.0" encoding="utf-8"?>
<sst xmlns="http://schemas.openxmlformats.org/spreadsheetml/2006/main" count="957" uniqueCount="21">
  <si>
    <t>MONTO RECARGAS</t>
  </si>
  <si>
    <t>TOTAL</t>
  </si>
  <si>
    <t>SUB TOTAL</t>
  </si>
  <si>
    <t>IVA</t>
  </si>
  <si>
    <t>RETENCIAON 75%</t>
  </si>
  <si>
    <t>TOTAL IVA A PAGAR</t>
  </si>
  <si>
    <t>NETO</t>
  </si>
  <si>
    <t xml:space="preserve"> SOLICITUD DE RECARGA</t>
  </si>
  <si>
    <t xml:space="preserve">TOTAL GLOBAL </t>
  </si>
  <si>
    <t>LA FACTURA DEBE TRAER ESTOS DATOS</t>
  </si>
  <si>
    <t>TELEFONOS EXQUISITECES MODELO, C.A</t>
  </si>
  <si>
    <t>TELEFONOS HIPER MODELO, C.A</t>
  </si>
  <si>
    <t>FG-00000</t>
  </si>
  <si>
    <t>FECHA:</t>
  </si>
  <si>
    <t>RESPONSABLE:</t>
  </si>
  <si>
    <t>VIRGINIA NIEVES</t>
  </si>
  <si>
    <t>RECARGAS TELEFONICAS</t>
  </si>
  <si>
    <t>DIGITEL</t>
  </si>
  <si>
    <t>TELEFONOS EXQUISITECES MODELO, C.A codigo 2311</t>
  </si>
  <si>
    <t>TELEFONOS HIPER MODELO, C.A codigo 105</t>
  </si>
  <si>
    <t>JENNIFER MAIZO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</si>
</sst>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Arial"/>
      <family val="2"/>
    </font>
    <font>
      <b/>
      <sz val="11"/>
      <color rgb="FF0000FF"/>
      <name val="Arial"/>
      <family val="2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43" fontId="0" fillId="0" borderId="0" xfId="1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43" fontId="0" fillId="0" borderId="1" xfId="1" applyFont="1" applyBorder="1"/>
    <xf numFmtId="43" fontId="0" fillId="0" borderId="1" xfId="0" applyNumberFormat="1" applyBorder="1" applyAlignment="1">
      <alignment horizontal="center"/>
    </xf>
    <xf numFmtId="43" fontId="2" fillId="0" borderId="0" xfId="1" applyFont="1"/>
    <xf numFmtId="1" fontId="0" fillId="0" borderId="1" xfId="1" applyNumberFormat="1" applyFont="1" applyBorder="1"/>
    <xf numFmtId="0" fontId="2" fillId="0" borderId="0" xfId="0" applyFont="1"/>
    <xf numFmtId="43" fontId="2" fillId="0" borderId="1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43" fontId="0" fillId="0" borderId="0" xfId="0" applyNumberFormat="1" applyBorder="1" applyAlignment="1">
      <alignment horizontal="center"/>
    </xf>
    <xf numFmtId="43" fontId="0" fillId="0" borderId="0" xfId="1" applyFont="1" applyBorder="1"/>
    <xf numFmtId="0" fontId="2" fillId="0" borderId="0" xfId="0" applyFont="1" applyBorder="1" applyAlignment="1">
      <alignment horizontal="center"/>
    </xf>
    <xf numFmtId="43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14" fontId="0" fillId="0" borderId="2" xfId="0" applyNumberFormat="1" applyBorder="1" applyProtection="1">
      <protection locked="0"/>
    </xf>
    <xf numFmtId="14" fontId="0" fillId="0" borderId="0" xfId="0" applyNumberFormat="1" applyBorder="1" applyProtection="1"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 wrapText="1"/>
    </xf>
    <xf numFmtId="43" fontId="0" fillId="0" borderId="3" xfId="1" applyFont="1" applyBorder="1"/>
    <xf numFmtId="0" fontId="0" fillId="0" borderId="4" xfId="0" applyBorder="1"/>
    <xf numFmtId="43" fontId="0" fillId="0" borderId="4" xfId="1" applyFont="1" applyFill="1" applyBorder="1"/>
    <xf numFmtId="0" fontId="6" fillId="0" borderId="1" xfId="0" applyFont="1" applyBorder="1" applyAlignment="1">
      <alignment horizontal="center" vertical="center" wrapText="1"/>
    </xf>
    <xf numFmtId="43" fontId="0" fillId="0" borderId="0" xfId="0" applyNumberFormat="1" applyAlignment="1">
      <alignment vertical="center"/>
    </xf>
    <xf numFmtId="0" fontId="0" fillId="2" borderId="1" xfId="0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0</xdr:rowOff>
    </xdr:from>
    <xdr:to>
      <xdr:col>2</xdr:col>
      <xdr:colOff>28575</xdr:colOff>
      <xdr:row>2</xdr:row>
      <xdr:rowOff>38100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03822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1</xdr:col>
      <xdr:colOff>704850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285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1</xdr:col>
      <xdr:colOff>704850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285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1</xdr:col>
      <xdr:colOff>704850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285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1</xdr:col>
      <xdr:colOff>704850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285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1</xdr:col>
      <xdr:colOff>704850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285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1</xdr:col>
      <xdr:colOff>704850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285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1</xdr:col>
      <xdr:colOff>704850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285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1</xdr:col>
      <xdr:colOff>704850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285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1</xdr:col>
      <xdr:colOff>704850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285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1</xdr:col>
      <xdr:colOff>704850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285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0</xdr:rowOff>
    </xdr:from>
    <xdr:to>
      <xdr:col>2</xdr:col>
      <xdr:colOff>28575</xdr:colOff>
      <xdr:row>2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4825" y="0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1</xdr:col>
      <xdr:colOff>704850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285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1</xdr:col>
      <xdr:colOff>704850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285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1</xdr:col>
      <xdr:colOff>704850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285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1</xdr:col>
      <xdr:colOff>704850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285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1</xdr:col>
      <xdr:colOff>704850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285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1</xdr:col>
      <xdr:colOff>704850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285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1</xdr:col>
      <xdr:colOff>704850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285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1</xdr:col>
      <xdr:colOff>704850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285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1</xdr:col>
      <xdr:colOff>704850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285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1</xdr:col>
      <xdr:colOff>704850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285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0</xdr:rowOff>
    </xdr:from>
    <xdr:to>
      <xdr:col>2</xdr:col>
      <xdr:colOff>28575</xdr:colOff>
      <xdr:row>2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4825" y="0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1</xdr:col>
      <xdr:colOff>704850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285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1</xdr:col>
      <xdr:colOff>704850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285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1</xdr:col>
      <xdr:colOff>704850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285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1</xdr:col>
      <xdr:colOff>704850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285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1</xdr:col>
      <xdr:colOff>704850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285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1</xdr:col>
      <xdr:colOff>704850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285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1</xdr:col>
      <xdr:colOff>704850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285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0</xdr:rowOff>
    </xdr:from>
    <xdr:to>
      <xdr:col>2</xdr:col>
      <xdr:colOff>28575</xdr:colOff>
      <xdr:row>2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4825" y="0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0</xdr:row>
      <xdr:rowOff>0</xdr:rowOff>
    </xdr:from>
    <xdr:to>
      <xdr:col>2</xdr:col>
      <xdr:colOff>28575</xdr:colOff>
      <xdr:row>2</xdr:row>
      <xdr:rowOff>38100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4825" y="0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1</xdr:col>
      <xdr:colOff>704850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285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1</xdr:col>
      <xdr:colOff>704850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285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1</xdr:col>
      <xdr:colOff>704850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285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28575</xdr:rowOff>
    </xdr:from>
    <xdr:to>
      <xdr:col>1</xdr:col>
      <xdr:colOff>704850</xdr:colOff>
      <xdr:row>2</xdr:row>
      <xdr:rowOff>66675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7675" y="28575"/>
          <a:ext cx="619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workbookViewId="0">
      <selection sqref="A1:I17"/>
    </sheetView>
  </sheetViews>
  <sheetFormatPr baseColWidth="10" defaultRowHeight="15"/>
  <cols>
    <col min="1" max="1" width="13.28515625" customWidth="1"/>
    <col min="2" max="2" width="14" customWidth="1"/>
    <col min="3" max="3" width="12.5703125" customWidth="1"/>
    <col min="4" max="5" width="13.5703125" bestFit="1" customWidth="1"/>
    <col min="6" max="7" width="13.28515625" customWidth="1"/>
    <col min="8" max="8" width="12.140625" customWidth="1"/>
    <col min="9" max="10" width="14.28515625" customWidth="1"/>
    <col min="11" max="11" width="13.5703125" bestFit="1" customWidth="1"/>
    <col min="12" max="12" width="16.28515625" customWidth="1"/>
    <col min="13" max="13" width="11.7109375" bestFit="1" customWidth="1"/>
  </cols>
  <sheetData>
    <row r="1" spans="1:13">
      <c r="A1" s="9" t="s">
        <v>11</v>
      </c>
    </row>
    <row r="2" spans="1:13" s="12" customFormat="1" ht="30">
      <c r="A2" s="2" t="s">
        <v>7</v>
      </c>
      <c r="B2" s="2" t="s">
        <v>0</v>
      </c>
      <c r="C2" s="11">
        <v>0.05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J2" s="13"/>
    </row>
    <row r="3" spans="1:13" s="1" customFormat="1">
      <c r="A3" s="8">
        <v>8014</v>
      </c>
      <c r="B3" s="5">
        <v>15000000</v>
      </c>
      <c r="C3" s="5">
        <f>B3*C2</f>
        <v>750000</v>
      </c>
      <c r="D3" s="5">
        <f>B3-C3</f>
        <v>14250000</v>
      </c>
      <c r="E3" s="5">
        <f>D3/1.12</f>
        <v>12723214.285714284</v>
      </c>
      <c r="F3" s="5">
        <f>E3*12%</f>
        <v>1526785.7142857141</v>
      </c>
      <c r="G3" s="5">
        <f>F3*75%</f>
        <v>1145089.2857142854</v>
      </c>
      <c r="H3" s="5">
        <f>F3-G3</f>
        <v>381696.42857142864</v>
      </c>
      <c r="I3" s="6">
        <f>H3+E3</f>
        <v>13104910.714285713</v>
      </c>
      <c r="J3" s="14"/>
      <c r="K3" s="1">
        <v>21841407.5</v>
      </c>
      <c r="L3" s="1">
        <f>I3-K3</f>
        <v>-8736496.7857142873</v>
      </c>
    </row>
    <row r="4" spans="1:13" s="1" customFormat="1">
      <c r="A4" s="8">
        <v>3024</v>
      </c>
      <c r="B4" s="5">
        <v>10000000</v>
      </c>
      <c r="C4" s="5">
        <f>B4*5%</f>
        <v>500000</v>
      </c>
      <c r="D4" s="5">
        <f>B4-C4</f>
        <v>9500000</v>
      </c>
      <c r="E4" s="5">
        <f>D4/1.12</f>
        <v>8482142.8571428563</v>
      </c>
      <c r="F4" s="5">
        <f>E4*12%</f>
        <v>1017857.1428571427</v>
      </c>
      <c r="G4" s="5">
        <f>F4*0.75</f>
        <v>763392.85714285704</v>
      </c>
      <c r="H4" s="5">
        <f>F4-G4</f>
        <v>254464.28571428568</v>
      </c>
      <c r="I4" s="5">
        <f>E4+H4</f>
        <v>8736607.1428571418</v>
      </c>
      <c r="J4" s="15"/>
      <c r="K4" s="1">
        <v>21841407.5</v>
      </c>
      <c r="L4" s="1">
        <f>I4-K4</f>
        <v>-13104800.357142858</v>
      </c>
    </row>
    <row r="5" spans="1:13" s="1" customFormat="1">
      <c r="A5" s="8">
        <v>0</v>
      </c>
      <c r="B5" s="5">
        <v>0</v>
      </c>
      <c r="C5" s="5">
        <f>B5*5%</f>
        <v>0</v>
      </c>
      <c r="D5" s="5">
        <f>B5-C5</f>
        <v>0</v>
      </c>
      <c r="E5" s="5">
        <f>D5/1.12</f>
        <v>0</v>
      </c>
      <c r="F5" s="5">
        <f>E5*12%</f>
        <v>0</v>
      </c>
      <c r="G5" s="5">
        <f>F5*0.75</f>
        <v>0</v>
      </c>
      <c r="H5" s="5">
        <f>F5-G5</f>
        <v>0</v>
      </c>
      <c r="I5" s="5">
        <f>E5+H5</f>
        <v>0</v>
      </c>
      <c r="J5" s="15"/>
      <c r="K5" s="1">
        <v>21841407.5</v>
      </c>
      <c r="L5" s="1">
        <f>I5-K5</f>
        <v>-21841407.5</v>
      </c>
    </row>
    <row r="6" spans="1:13" s="1" customFormat="1">
      <c r="A6" s="8">
        <v>0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15"/>
    </row>
    <row r="7" spans="1:13" s="1" customFormat="1" ht="30">
      <c r="A7" s="10" t="s">
        <v>8</v>
      </c>
      <c r="B7" s="5">
        <f>SUM(B3:B6)</f>
        <v>25000000</v>
      </c>
      <c r="C7" s="5">
        <f>B7*5%</f>
        <v>1250000</v>
      </c>
      <c r="D7" s="5">
        <f>B7-C7</f>
        <v>23750000</v>
      </c>
      <c r="E7" s="5">
        <f>D7/1.12</f>
        <v>21205357.142857142</v>
      </c>
      <c r="F7" s="5">
        <f>E7*12%</f>
        <v>2544642.8571428568</v>
      </c>
      <c r="G7" s="5">
        <f>F7*0.75</f>
        <v>1908482.1428571427</v>
      </c>
      <c r="H7" s="5">
        <f>F7-G7</f>
        <v>636160.71428571409</v>
      </c>
      <c r="I7" s="5">
        <f>E7+H7</f>
        <v>21841517.857142854</v>
      </c>
      <c r="J7" s="15"/>
      <c r="K7" s="7" t="s">
        <v>9</v>
      </c>
    </row>
    <row r="8" spans="1:13" s="1" customFormat="1"/>
    <row r="9" spans="1:13" s="1" customFormat="1">
      <c r="K9" s="1">
        <f>C4+G4+I4</f>
        <v>9999999.9999999981</v>
      </c>
    </row>
    <row r="10" spans="1:13" s="1" customFormat="1"/>
    <row r="11" spans="1:13" s="1" customFormat="1">
      <c r="A11" s="7" t="s">
        <v>10</v>
      </c>
    </row>
    <row r="12" spans="1:13" s="1" customFormat="1" ht="30">
      <c r="A12" s="2" t="s">
        <v>7</v>
      </c>
      <c r="B12" s="3" t="s">
        <v>0</v>
      </c>
      <c r="C12" s="4">
        <v>0.05</v>
      </c>
      <c r="D12" s="3" t="s">
        <v>1</v>
      </c>
      <c r="E12" s="3" t="s">
        <v>2</v>
      </c>
      <c r="F12" s="3" t="s">
        <v>3</v>
      </c>
      <c r="G12" s="3" t="s">
        <v>4</v>
      </c>
      <c r="H12" s="2" t="s">
        <v>5</v>
      </c>
      <c r="I12" s="3" t="s">
        <v>6</v>
      </c>
      <c r="J12" s="16"/>
    </row>
    <row r="13" spans="1:13" s="1" customFormat="1">
      <c r="A13" s="8">
        <v>4511</v>
      </c>
      <c r="B13" s="5">
        <v>20000000</v>
      </c>
      <c r="C13" s="5">
        <f>B13*C12</f>
        <v>1000000</v>
      </c>
      <c r="D13" s="5">
        <f>B13-C13</f>
        <v>19000000</v>
      </c>
      <c r="E13" s="5">
        <f>D13/1.12</f>
        <v>16964285.714285713</v>
      </c>
      <c r="F13" s="5">
        <f>E13*12%</f>
        <v>2035714.2857142854</v>
      </c>
      <c r="G13" s="5">
        <f>F13*75%</f>
        <v>1526785.7142857141</v>
      </c>
      <c r="H13" s="5">
        <f>F13-G13</f>
        <v>508928.57142857136</v>
      </c>
      <c r="I13" s="6">
        <f>H13+E13</f>
        <v>17473214.285714284</v>
      </c>
      <c r="J13" s="14"/>
      <c r="M13" s="1">
        <f>763392.86-1017857.14</f>
        <v>-254464.28000000003</v>
      </c>
    </row>
    <row r="14" spans="1:13">
      <c r="A14" s="8">
        <v>0</v>
      </c>
      <c r="B14" s="5">
        <v>0</v>
      </c>
      <c r="C14" s="5">
        <f>B14*5%</f>
        <v>0</v>
      </c>
      <c r="D14" s="5">
        <f>B14-C14</f>
        <v>0</v>
      </c>
      <c r="E14" s="5">
        <f>D14/1.12</f>
        <v>0</v>
      </c>
      <c r="F14" s="5">
        <f>E14*12%</f>
        <v>0</v>
      </c>
      <c r="G14" s="5">
        <f>F14*0.75</f>
        <v>0</v>
      </c>
      <c r="H14" s="5">
        <f>F14-G14</f>
        <v>0</v>
      </c>
      <c r="I14" s="5">
        <f>E14+H14</f>
        <v>0</v>
      </c>
      <c r="J14" s="15"/>
    </row>
    <row r="15" spans="1:13">
      <c r="A15" s="8">
        <v>0</v>
      </c>
      <c r="B15" s="5">
        <v>0</v>
      </c>
      <c r="C15" s="5">
        <f>B15*5%</f>
        <v>0</v>
      </c>
      <c r="D15" s="5">
        <f>B15-C15</f>
        <v>0</v>
      </c>
      <c r="E15" s="5">
        <f>D15/1.12</f>
        <v>0</v>
      </c>
      <c r="F15" s="5">
        <f>E15*12%</f>
        <v>0</v>
      </c>
      <c r="G15" s="5">
        <f>F15*0.75</f>
        <v>0</v>
      </c>
      <c r="H15" s="5">
        <f>F15-G15</f>
        <v>0</v>
      </c>
      <c r="I15" s="5">
        <f>E15+H15</f>
        <v>0</v>
      </c>
      <c r="J15" s="15"/>
    </row>
    <row r="16" spans="1:13">
      <c r="A16" s="8">
        <v>0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15"/>
    </row>
    <row r="17" spans="1:12" ht="30">
      <c r="A17" s="10" t="s">
        <v>8</v>
      </c>
      <c r="B17" s="5">
        <f>SUM(B13:B16)</f>
        <v>20000000</v>
      </c>
      <c r="C17" s="5">
        <f>B17*5%</f>
        <v>1000000</v>
      </c>
      <c r="D17" s="5">
        <f>B17-C17</f>
        <v>19000000</v>
      </c>
      <c r="E17" s="5">
        <f>D17/1.12</f>
        <v>16964285.714285713</v>
      </c>
      <c r="F17" s="5">
        <f>E17*12%</f>
        <v>2035714.2857142854</v>
      </c>
      <c r="G17" s="5">
        <f>F17*0.75</f>
        <v>1526785.7142857141</v>
      </c>
      <c r="H17" s="5">
        <f>F17-G17</f>
        <v>508928.57142857136</v>
      </c>
      <c r="I17" s="5">
        <f>E17+H17</f>
        <v>17473214.285714284</v>
      </c>
      <c r="J17" s="15"/>
    </row>
    <row r="19" spans="1:12">
      <c r="L19" s="17">
        <f>G4*0.75</f>
        <v>572544.64285714272</v>
      </c>
    </row>
  </sheetData>
  <pageMargins left="0.7" right="0.7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B1:J25"/>
  <sheetViews>
    <sheetView workbookViewId="0">
      <selection activeCell="C11" sqref="C11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4" customWidth="1"/>
    <col min="5" max="5" width="15" customWidth="1"/>
    <col min="6" max="6" width="14.85546875" customWidth="1"/>
    <col min="7" max="8" width="13.85546875" customWidth="1"/>
    <col min="9" max="9" width="13.140625" customWidth="1"/>
    <col min="10" max="10" width="14.28515625" customWidth="1"/>
  </cols>
  <sheetData>
    <row r="1" spans="2:10" ht="21">
      <c r="B1" s="36"/>
      <c r="C1" s="37"/>
      <c r="D1" s="37"/>
      <c r="E1" s="37"/>
      <c r="F1" s="37"/>
      <c r="G1" s="37"/>
      <c r="H1" s="37"/>
      <c r="I1" s="37"/>
      <c r="J1" s="37"/>
    </row>
    <row r="2" spans="2:10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0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0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0">
      <c r="B5" s="18"/>
      <c r="C5" s="18"/>
      <c r="D5" s="18"/>
      <c r="E5" s="18"/>
      <c r="F5" s="18"/>
      <c r="G5" s="19"/>
      <c r="H5" s="18"/>
      <c r="I5" s="18"/>
      <c r="J5" s="18"/>
    </row>
    <row r="6" spans="2:10">
      <c r="B6" s="20" t="s">
        <v>13</v>
      </c>
      <c r="C6" s="21">
        <v>43301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0">
      <c r="B7" s="18"/>
      <c r="C7" s="18"/>
      <c r="D7" s="18"/>
      <c r="E7" s="18"/>
      <c r="F7" s="18"/>
      <c r="G7" s="19"/>
      <c r="H7" s="18"/>
      <c r="I7" s="18"/>
      <c r="J7" s="18"/>
    </row>
    <row r="9" spans="2:10">
      <c r="B9" s="9" t="s">
        <v>11</v>
      </c>
    </row>
    <row r="10" spans="2:10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0">
      <c r="B11" s="8">
        <v>8014</v>
      </c>
      <c r="C11" s="5">
        <v>137000000</v>
      </c>
      <c r="D11" s="5">
        <f>C11*D10</f>
        <v>6850000</v>
      </c>
      <c r="E11" s="5">
        <f>C11-D11</f>
        <v>130150000</v>
      </c>
      <c r="F11" s="5">
        <f>E11/1.12</f>
        <v>116205357.14285713</v>
      </c>
      <c r="G11" s="5">
        <f>F11*12%</f>
        <v>13944642.857142856</v>
      </c>
      <c r="H11" s="5">
        <f>G11*75%</f>
        <v>10458482.142857142</v>
      </c>
      <c r="I11" s="5">
        <f>G11-H11</f>
        <v>3486160.7142857146</v>
      </c>
      <c r="J11" s="6">
        <f>I11+F11</f>
        <v>119691517.85714285</v>
      </c>
    </row>
    <row r="12" spans="2:10">
      <c r="B12" s="8">
        <v>3024</v>
      </c>
      <c r="C12" s="5">
        <v>120000000</v>
      </c>
      <c r="D12" s="5">
        <f>C12*5%</f>
        <v>6000000</v>
      </c>
      <c r="E12" s="5">
        <f>C12-D12</f>
        <v>114000000</v>
      </c>
      <c r="F12" s="5">
        <f>E12/1.12</f>
        <v>101785714.28571427</v>
      </c>
      <c r="G12" s="5">
        <f>F12*12%</f>
        <v>12214285.714285713</v>
      </c>
      <c r="H12" s="5">
        <f>G12*0.75</f>
        <v>9160714.2857142836</v>
      </c>
      <c r="I12" s="5">
        <f>G12-H12</f>
        <v>3053571.4285714291</v>
      </c>
      <c r="J12" s="5">
        <f>F12+I12</f>
        <v>104839285.7142857</v>
      </c>
    </row>
    <row r="13" spans="2:10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>E13/1.12</f>
        <v>0</v>
      </c>
      <c r="G13" s="5">
        <f>F13*12%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0">
      <c r="B14" s="8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</row>
    <row r="15" spans="2:10" ht="30">
      <c r="B15" s="10" t="s">
        <v>8</v>
      </c>
      <c r="C15" s="5">
        <f>SUM(C11:C14)</f>
        <v>257000000</v>
      </c>
      <c r="D15" s="5">
        <f>C15*5%</f>
        <v>12850000</v>
      </c>
      <c r="E15" s="5">
        <f>C15-D15</f>
        <v>244150000</v>
      </c>
      <c r="F15" s="5">
        <f>E15/1.12</f>
        <v>217991071.4285714</v>
      </c>
      <c r="G15" s="5">
        <f>F15*12%</f>
        <v>26158928.571428567</v>
      </c>
      <c r="H15" s="5">
        <f>G15*0.75</f>
        <v>19619196.428571425</v>
      </c>
      <c r="I15" s="5">
        <f>G15-H15</f>
        <v>6539732.1428571418</v>
      </c>
      <c r="J15" s="5">
        <f>F15+I15</f>
        <v>224530803.57142854</v>
      </c>
    </row>
    <row r="16" spans="2:10">
      <c r="B16" s="1"/>
      <c r="C16" s="1"/>
      <c r="D16" s="1"/>
      <c r="E16" s="1"/>
      <c r="F16" s="1"/>
      <c r="G16" s="1"/>
      <c r="H16" s="1"/>
      <c r="I16" s="1"/>
      <c r="J16" s="1"/>
    </row>
    <row r="17" spans="2:10">
      <c r="B17" s="1"/>
      <c r="C17" s="1"/>
      <c r="D17" s="1"/>
      <c r="E17" s="1"/>
      <c r="F17" s="1"/>
      <c r="G17" s="1"/>
      <c r="H17" s="1"/>
      <c r="I17" s="1"/>
      <c r="J17" s="1"/>
    </row>
    <row r="18" spans="2:10">
      <c r="B18" s="1"/>
      <c r="C18" s="1"/>
      <c r="D18" s="1"/>
      <c r="E18" s="1"/>
      <c r="F18" s="1"/>
      <c r="G18" s="1"/>
      <c r="H18" s="1"/>
      <c r="I18" s="1"/>
      <c r="J18" s="1"/>
    </row>
    <row r="19" spans="2:10">
      <c r="B19" s="7" t="s">
        <v>10</v>
      </c>
      <c r="C19" s="1"/>
      <c r="D19" s="1"/>
      <c r="E19" s="1"/>
      <c r="F19" s="1"/>
      <c r="G19" s="1"/>
      <c r="H19" s="1"/>
      <c r="I19" s="1"/>
      <c r="J19" s="1"/>
    </row>
    <row r="20" spans="2:10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</row>
    <row r="21" spans="2:10">
      <c r="B21" s="8">
        <v>4511</v>
      </c>
      <c r="C21" s="5">
        <v>132000000</v>
      </c>
      <c r="D21" s="5">
        <f>C21*D20</f>
        <v>6600000</v>
      </c>
      <c r="E21" s="5">
        <f>C21-D21</f>
        <v>125400000</v>
      </c>
      <c r="F21" s="5">
        <f>E21/1.12</f>
        <v>111964285.7142857</v>
      </c>
      <c r="G21" s="5">
        <f>F21*12%</f>
        <v>13435714.285714284</v>
      </c>
      <c r="H21" s="5">
        <f>G21*75%</f>
        <v>10076785.714285713</v>
      </c>
      <c r="I21" s="5">
        <f>G21-H21</f>
        <v>3358928.5714285709</v>
      </c>
      <c r="J21" s="6">
        <f>I21+F21</f>
        <v>115323214.28571427</v>
      </c>
    </row>
    <row r="22" spans="2:10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E22/1.12</f>
        <v>0</v>
      </c>
      <c r="G22" s="5">
        <f>F22*12%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0">
      <c r="B23" s="8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</row>
    <row r="24" spans="2:10" ht="30">
      <c r="B24" s="30" t="s">
        <v>8</v>
      </c>
      <c r="C24" s="31">
        <f>SUM(C21:C23)</f>
        <v>132000000</v>
      </c>
      <c r="D24" s="31">
        <f>C24*5%</f>
        <v>6600000</v>
      </c>
      <c r="E24" s="5">
        <f>C24-D24</f>
        <v>125400000</v>
      </c>
      <c r="F24" s="5">
        <f>E24/1.12</f>
        <v>111964285.7142857</v>
      </c>
      <c r="G24" s="5">
        <f>F24*12%</f>
        <v>13435714.285714284</v>
      </c>
      <c r="H24" s="5">
        <f>G24*0.75</f>
        <v>10076785.714285713</v>
      </c>
      <c r="I24" s="5">
        <f>G24-H24</f>
        <v>3358928.5714285709</v>
      </c>
      <c r="J24" s="5">
        <f>F24+I24</f>
        <v>115323214.28571427</v>
      </c>
    </row>
    <row r="25" spans="2:10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" right="0.7" top="0.75" bottom="0.75" header="0.3" footer="0.3"/>
  <pageSetup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B1:J25"/>
  <sheetViews>
    <sheetView workbookViewId="0">
      <selection sqref="A1:J24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4" customWidth="1"/>
    <col min="5" max="5" width="15" customWidth="1"/>
    <col min="6" max="6" width="14.85546875" customWidth="1"/>
    <col min="7" max="8" width="13.85546875" customWidth="1"/>
    <col min="9" max="9" width="14.5703125" customWidth="1"/>
    <col min="10" max="10" width="14.28515625" customWidth="1"/>
  </cols>
  <sheetData>
    <row r="1" spans="2:10" ht="21">
      <c r="B1" s="36"/>
      <c r="C1" s="37"/>
      <c r="D1" s="37"/>
      <c r="E1" s="37"/>
      <c r="F1" s="37"/>
      <c r="G1" s="37"/>
      <c r="H1" s="37"/>
      <c r="I1" s="37"/>
      <c r="J1" s="37"/>
    </row>
    <row r="2" spans="2:10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0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0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0">
      <c r="B5" s="18"/>
      <c r="C5" s="18"/>
      <c r="D5" s="18"/>
      <c r="E5" s="18"/>
      <c r="F5" s="18"/>
      <c r="G5" s="19"/>
      <c r="H5" s="18"/>
      <c r="I5" s="18"/>
      <c r="J5" s="18"/>
    </row>
    <row r="6" spans="2:10">
      <c r="B6" s="20" t="s">
        <v>13</v>
      </c>
      <c r="C6" s="21">
        <v>43313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0">
      <c r="B7" s="18"/>
      <c r="C7" s="18"/>
      <c r="D7" s="18"/>
      <c r="E7" s="18"/>
      <c r="F7" s="18"/>
      <c r="G7" s="19"/>
      <c r="H7" s="18"/>
      <c r="I7" s="18"/>
      <c r="J7" s="18"/>
    </row>
    <row r="9" spans="2:10">
      <c r="B9" s="9" t="s">
        <v>11</v>
      </c>
    </row>
    <row r="10" spans="2:10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0">
      <c r="B11" s="8">
        <v>8014</v>
      </c>
      <c r="C11" s="5">
        <v>250000000</v>
      </c>
      <c r="D11" s="5">
        <f>C11*D10</f>
        <v>12500000</v>
      </c>
      <c r="E11" s="5">
        <f>C11-D11</f>
        <v>237500000</v>
      </c>
      <c r="F11" s="5">
        <f>E11/1.12</f>
        <v>212053571.4285714</v>
      </c>
      <c r="G11" s="5">
        <f>F11*12%</f>
        <v>25446428.571428567</v>
      </c>
      <c r="H11" s="5">
        <f>G11*75%</f>
        <v>19084821.428571425</v>
      </c>
      <c r="I11" s="5">
        <f>G11-H11</f>
        <v>6361607.1428571418</v>
      </c>
      <c r="J11" s="6">
        <f>I11+F11</f>
        <v>218415178.57142854</v>
      </c>
    </row>
    <row r="12" spans="2:10">
      <c r="B12" s="8">
        <v>3024</v>
      </c>
      <c r="C12" s="5">
        <v>250000000</v>
      </c>
      <c r="D12" s="5">
        <f>C12*5%</f>
        <v>12500000</v>
      </c>
      <c r="E12" s="5">
        <f>C12-D12</f>
        <v>237500000</v>
      </c>
      <c r="F12" s="5">
        <f>E12/1.12</f>
        <v>212053571.4285714</v>
      </c>
      <c r="G12" s="5">
        <f>F12*12%</f>
        <v>25446428.571428567</v>
      </c>
      <c r="H12" s="5">
        <f>G12*0.75</f>
        <v>19084821.428571425</v>
      </c>
      <c r="I12" s="5">
        <f>G12-H12</f>
        <v>6361607.1428571418</v>
      </c>
      <c r="J12" s="5">
        <f>F12+I12</f>
        <v>218415178.57142854</v>
      </c>
    </row>
    <row r="13" spans="2:10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>E13/1.12</f>
        <v>0</v>
      </c>
      <c r="G13" s="5">
        <f>F13*12%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0">
      <c r="B14" s="8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</row>
    <row r="15" spans="2:10" ht="30">
      <c r="B15" s="10" t="s">
        <v>8</v>
      </c>
      <c r="C15" s="5">
        <f>SUM(C11:C14)</f>
        <v>500000000</v>
      </c>
      <c r="D15" s="5">
        <f>C15*5%</f>
        <v>25000000</v>
      </c>
      <c r="E15" s="5">
        <f>C15-D15</f>
        <v>475000000</v>
      </c>
      <c r="F15" s="5">
        <f>E15/1.12</f>
        <v>424107142.85714281</v>
      </c>
      <c r="G15" s="5">
        <f>F15*12%</f>
        <v>50892857.142857134</v>
      </c>
      <c r="H15" s="5">
        <f>G15*0.75</f>
        <v>38169642.857142851</v>
      </c>
      <c r="I15" s="5">
        <f>G15-H15</f>
        <v>12723214.285714284</v>
      </c>
      <c r="J15" s="5">
        <f>F15+I15</f>
        <v>436830357.14285707</v>
      </c>
    </row>
    <row r="16" spans="2:10">
      <c r="B16" s="1"/>
      <c r="C16" s="1"/>
      <c r="D16" s="1"/>
      <c r="E16" s="1"/>
      <c r="F16" s="1"/>
      <c r="G16" s="1"/>
      <c r="H16" s="1"/>
      <c r="I16" s="1"/>
      <c r="J16" s="1"/>
    </row>
    <row r="17" spans="2:10">
      <c r="B17" s="1"/>
      <c r="C17" s="1"/>
      <c r="D17" s="1"/>
      <c r="E17" s="1"/>
      <c r="F17" s="1"/>
      <c r="G17" s="1"/>
      <c r="H17" s="1"/>
      <c r="I17" s="1"/>
      <c r="J17" s="1"/>
    </row>
    <row r="18" spans="2:10">
      <c r="B18" s="1"/>
      <c r="C18" s="1"/>
      <c r="D18" s="1"/>
      <c r="E18" s="1"/>
      <c r="F18" s="1"/>
      <c r="G18" s="1"/>
      <c r="H18" s="1"/>
      <c r="I18" s="1"/>
      <c r="J18" s="1"/>
    </row>
    <row r="19" spans="2:10">
      <c r="B19" s="7" t="s">
        <v>10</v>
      </c>
      <c r="C19" s="1"/>
      <c r="D19" s="1"/>
      <c r="E19" s="1"/>
      <c r="F19" s="1"/>
      <c r="G19" s="1"/>
      <c r="H19" s="1"/>
      <c r="I19" s="1"/>
      <c r="J19" s="1"/>
    </row>
    <row r="20" spans="2:10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</row>
    <row r="21" spans="2:10">
      <c r="B21" s="8">
        <v>4511</v>
      </c>
      <c r="C21" s="5">
        <v>250000000</v>
      </c>
      <c r="D21" s="5">
        <f>C21*D20</f>
        <v>12500000</v>
      </c>
      <c r="E21" s="5">
        <f>C21-D21</f>
        <v>237500000</v>
      </c>
      <c r="F21" s="5">
        <f>E21/1.12</f>
        <v>212053571.4285714</v>
      </c>
      <c r="G21" s="5">
        <f>F21*12%</f>
        <v>25446428.571428567</v>
      </c>
      <c r="H21" s="5">
        <f>G21*75%</f>
        <v>19084821.428571425</v>
      </c>
      <c r="I21" s="5">
        <f>G21-H21</f>
        <v>6361607.1428571418</v>
      </c>
      <c r="J21" s="6">
        <f>I21+F21</f>
        <v>218415178.57142854</v>
      </c>
    </row>
    <row r="22" spans="2:10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E22/1.12</f>
        <v>0</v>
      </c>
      <c r="G22" s="5">
        <f>F22*12%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0">
      <c r="B23" s="8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</row>
    <row r="24" spans="2:10" ht="30">
      <c r="B24" s="30" t="s">
        <v>8</v>
      </c>
      <c r="C24" s="31">
        <f>SUM(C21:C23)</f>
        <v>250000000</v>
      </c>
      <c r="D24" s="31">
        <f>C24*5%</f>
        <v>12500000</v>
      </c>
      <c r="E24" s="5">
        <f>C24-D24</f>
        <v>237500000</v>
      </c>
      <c r="F24" s="5">
        <f>E24/1.12</f>
        <v>212053571.4285714</v>
      </c>
      <c r="G24" s="5">
        <f>F24*12%</f>
        <v>25446428.571428567</v>
      </c>
      <c r="H24" s="5">
        <f>G24*0.75</f>
        <v>19084821.428571425</v>
      </c>
      <c r="I24" s="5">
        <f>G24-H24</f>
        <v>6361607.1428571418</v>
      </c>
      <c r="J24" s="5">
        <f>F24+I24</f>
        <v>218415178.57142854</v>
      </c>
    </row>
    <row r="25" spans="2:10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" right="0.7" top="0.75" bottom="0.75" header="0.3" footer="0.3"/>
  <pageSetup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B1:J25"/>
  <sheetViews>
    <sheetView workbookViewId="0">
      <selection activeCell="J25" sqref="B1:J25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4" customWidth="1"/>
    <col min="5" max="5" width="15" customWidth="1"/>
    <col min="6" max="6" width="14.85546875" customWidth="1"/>
    <col min="7" max="8" width="13.85546875" customWidth="1"/>
    <col min="9" max="9" width="14.5703125" customWidth="1"/>
    <col min="10" max="10" width="14.28515625" customWidth="1"/>
  </cols>
  <sheetData>
    <row r="1" spans="2:10" ht="21">
      <c r="B1" s="36"/>
      <c r="C1" s="37"/>
      <c r="D1" s="37"/>
      <c r="E1" s="37"/>
      <c r="F1" s="37"/>
      <c r="G1" s="37"/>
      <c r="H1" s="37"/>
      <c r="I1" s="37"/>
      <c r="J1" s="37"/>
    </row>
    <row r="2" spans="2:10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0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0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0">
      <c r="B5" s="18"/>
      <c r="C5" s="18"/>
      <c r="D5" s="18"/>
      <c r="E5" s="18"/>
      <c r="F5" s="18"/>
      <c r="G5" s="19"/>
      <c r="H5" s="18"/>
      <c r="I5" s="18"/>
      <c r="J5" s="18"/>
    </row>
    <row r="6" spans="2:10">
      <c r="B6" s="20" t="s">
        <v>13</v>
      </c>
      <c r="C6" s="21">
        <v>43322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0">
      <c r="B7" s="18"/>
      <c r="C7" s="18"/>
      <c r="D7" s="18"/>
      <c r="E7" s="18"/>
      <c r="F7" s="18"/>
      <c r="G7" s="19"/>
      <c r="H7" s="18"/>
      <c r="I7" s="18"/>
      <c r="J7" s="18"/>
    </row>
    <row r="9" spans="2:10">
      <c r="B9" s="9" t="s">
        <v>19</v>
      </c>
    </row>
    <row r="10" spans="2:10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0">
      <c r="B11" s="8">
        <v>8014</v>
      </c>
      <c r="C11" s="5">
        <v>250000000</v>
      </c>
      <c r="D11" s="5">
        <f>C11*D10</f>
        <v>12500000</v>
      </c>
      <c r="E11" s="5">
        <f>C11-D11</f>
        <v>237500000</v>
      </c>
      <c r="F11" s="5">
        <f>E11/1.12</f>
        <v>212053571.4285714</v>
      </c>
      <c r="G11" s="5">
        <f>F11*12%</f>
        <v>25446428.571428567</v>
      </c>
      <c r="H11" s="5">
        <f>G11*75%</f>
        <v>19084821.428571425</v>
      </c>
      <c r="I11" s="5">
        <f>G11-H11</f>
        <v>6361607.1428571418</v>
      </c>
      <c r="J11" s="6">
        <f>I11+F11</f>
        <v>218415178.57142854</v>
      </c>
    </row>
    <row r="12" spans="2:10">
      <c r="B12" s="8">
        <v>3024</v>
      </c>
      <c r="C12" s="5">
        <v>250000000</v>
      </c>
      <c r="D12" s="5">
        <f>C12*5%</f>
        <v>12500000</v>
      </c>
      <c r="E12" s="5">
        <f>C12-D12</f>
        <v>237500000</v>
      </c>
      <c r="F12" s="5">
        <f>E12/1.12</f>
        <v>212053571.4285714</v>
      </c>
      <c r="G12" s="5">
        <f>F12*12%</f>
        <v>25446428.571428567</v>
      </c>
      <c r="H12" s="5">
        <f>G12*0.75</f>
        <v>19084821.428571425</v>
      </c>
      <c r="I12" s="5">
        <f>G12-H12</f>
        <v>6361607.1428571418</v>
      </c>
      <c r="J12" s="5">
        <f>F12+I12</f>
        <v>218415178.57142854</v>
      </c>
    </row>
    <row r="13" spans="2:10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>E13/1.12</f>
        <v>0</v>
      </c>
      <c r="G13" s="5">
        <f>F13*12%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0">
      <c r="B14" s="8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</row>
    <row r="15" spans="2:10" ht="30">
      <c r="B15" s="10" t="s">
        <v>8</v>
      </c>
      <c r="C15" s="5">
        <f>SUM(C11:C14)</f>
        <v>500000000</v>
      </c>
      <c r="D15" s="5">
        <f>C15*5%</f>
        <v>25000000</v>
      </c>
      <c r="E15" s="5">
        <f>C15-D15</f>
        <v>475000000</v>
      </c>
      <c r="F15" s="5">
        <f>E15/1.12</f>
        <v>424107142.85714281</v>
      </c>
      <c r="G15" s="5">
        <f>F15*12%</f>
        <v>50892857.142857134</v>
      </c>
      <c r="H15" s="5">
        <f>G15*0.75</f>
        <v>38169642.857142851</v>
      </c>
      <c r="I15" s="5">
        <f>G15-H15</f>
        <v>12723214.285714284</v>
      </c>
      <c r="J15" s="5">
        <f>F15+I15</f>
        <v>436830357.14285707</v>
      </c>
    </row>
    <row r="16" spans="2:10">
      <c r="B16" s="1"/>
      <c r="C16" s="1"/>
      <c r="D16" s="1"/>
      <c r="E16" s="1"/>
      <c r="F16" s="1"/>
      <c r="G16" s="1"/>
      <c r="H16" s="1"/>
      <c r="I16" s="1"/>
      <c r="J16" s="1"/>
    </row>
    <row r="17" spans="2:10">
      <c r="B17" s="1"/>
      <c r="C17" s="1"/>
      <c r="D17" s="1"/>
      <c r="E17" s="1"/>
      <c r="F17" s="1"/>
      <c r="G17" s="1"/>
      <c r="H17" s="1"/>
      <c r="I17" s="1"/>
      <c r="J17" s="1"/>
    </row>
    <row r="18" spans="2:10">
      <c r="B18" s="1"/>
      <c r="C18" s="1"/>
      <c r="D18" s="1"/>
      <c r="E18" s="1"/>
      <c r="F18" s="1"/>
      <c r="G18" s="1"/>
      <c r="H18" s="1"/>
      <c r="I18" s="1"/>
      <c r="J18" s="1"/>
    </row>
    <row r="19" spans="2:10">
      <c r="B19" s="7" t="s">
        <v>18</v>
      </c>
      <c r="C19" s="1"/>
      <c r="D19" s="1"/>
      <c r="E19" s="1"/>
      <c r="F19" s="1"/>
      <c r="G19" s="1"/>
      <c r="H19" s="1"/>
      <c r="I19" s="1"/>
      <c r="J19" s="1"/>
    </row>
    <row r="20" spans="2:10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</row>
    <row r="21" spans="2:10">
      <c r="B21" s="8">
        <v>4511</v>
      </c>
      <c r="C21" s="5">
        <v>250000000</v>
      </c>
      <c r="D21" s="5">
        <f>C21*D20</f>
        <v>12500000</v>
      </c>
      <c r="E21" s="5">
        <f>C21-D21</f>
        <v>237500000</v>
      </c>
      <c r="F21" s="5">
        <f>E21/1.12</f>
        <v>212053571.4285714</v>
      </c>
      <c r="G21" s="5">
        <f>F21*12%</f>
        <v>25446428.571428567</v>
      </c>
      <c r="H21" s="5">
        <f>G21*75%</f>
        <v>19084821.428571425</v>
      </c>
      <c r="I21" s="5">
        <f>G21-H21</f>
        <v>6361607.1428571418</v>
      </c>
      <c r="J21" s="6">
        <f>I21+F21</f>
        <v>218415178.57142854</v>
      </c>
    </row>
    <row r="22" spans="2:10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E22/1.12</f>
        <v>0</v>
      </c>
      <c r="G22" s="5">
        <f>F22*12%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0">
      <c r="B23" s="8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</row>
    <row r="24" spans="2:10" ht="30">
      <c r="B24" s="30" t="s">
        <v>8</v>
      </c>
      <c r="C24" s="31">
        <f>SUM(C21:C23)</f>
        <v>250000000</v>
      </c>
      <c r="D24" s="31">
        <f>C24*5%</f>
        <v>12500000</v>
      </c>
      <c r="E24" s="5">
        <f>C24-D24</f>
        <v>237500000</v>
      </c>
      <c r="F24" s="5">
        <f>E24/1.12</f>
        <v>212053571.4285714</v>
      </c>
      <c r="G24" s="5">
        <f>F24*12%</f>
        <v>25446428.571428567</v>
      </c>
      <c r="H24" s="5">
        <f>G24*0.75</f>
        <v>19084821.428571425</v>
      </c>
      <c r="I24" s="5">
        <f>G24-H24</f>
        <v>6361607.1428571418</v>
      </c>
      <c r="J24" s="5">
        <f>F24+I24</f>
        <v>218415178.57142854</v>
      </c>
    </row>
    <row r="25" spans="2:10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" right="0.7" top="0.75" bottom="0.75" header="0.3" footer="0.3"/>
  <pageSetup scale="9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B1:J25"/>
  <sheetViews>
    <sheetView workbookViewId="0">
      <selection activeCell="A20" sqref="A20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4" customWidth="1"/>
    <col min="5" max="5" width="15" customWidth="1"/>
    <col min="6" max="6" width="14.85546875" customWidth="1"/>
    <col min="7" max="8" width="13.85546875" customWidth="1"/>
    <col min="9" max="9" width="14.5703125" customWidth="1"/>
    <col min="10" max="10" width="14.28515625" customWidth="1"/>
  </cols>
  <sheetData>
    <row r="1" spans="2:10" ht="21">
      <c r="B1" s="36"/>
      <c r="C1" s="37"/>
      <c r="D1" s="37"/>
      <c r="E1" s="37"/>
      <c r="F1" s="37"/>
      <c r="G1" s="37"/>
      <c r="H1" s="37"/>
      <c r="I1" s="37"/>
      <c r="J1" s="37"/>
    </row>
    <row r="2" spans="2:10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0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0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0">
      <c r="B5" s="18"/>
      <c r="C5" s="18"/>
      <c r="D5" s="18"/>
      <c r="E5" s="18"/>
      <c r="F5" s="18"/>
      <c r="G5" s="19"/>
      <c r="H5" s="18"/>
      <c r="I5" s="18"/>
      <c r="J5" s="18"/>
    </row>
    <row r="6" spans="2:10">
      <c r="B6" s="20" t="s">
        <v>13</v>
      </c>
      <c r="C6" s="21">
        <v>43327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0">
      <c r="B7" s="18"/>
      <c r="C7" s="18"/>
      <c r="D7" s="18"/>
      <c r="E7" s="18"/>
      <c r="F7" s="18"/>
      <c r="G7" s="19"/>
      <c r="H7" s="18"/>
      <c r="I7" s="18"/>
      <c r="J7" s="18"/>
    </row>
    <row r="9" spans="2:10">
      <c r="B9" s="9" t="s">
        <v>19</v>
      </c>
    </row>
    <row r="10" spans="2:10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0">
      <c r="B11" s="8">
        <v>8014</v>
      </c>
      <c r="C11" s="5">
        <v>250000000</v>
      </c>
      <c r="D11" s="5">
        <f>C11*D10</f>
        <v>12500000</v>
      </c>
      <c r="E11" s="5">
        <f>C11-D11</f>
        <v>237500000</v>
      </c>
      <c r="F11" s="5">
        <f>E11/1.12</f>
        <v>212053571.4285714</v>
      </c>
      <c r="G11" s="5">
        <f>F11*12%</f>
        <v>25446428.571428567</v>
      </c>
      <c r="H11" s="5">
        <f>G11*75%</f>
        <v>19084821.428571425</v>
      </c>
      <c r="I11" s="5">
        <f>G11-H11</f>
        <v>6361607.1428571418</v>
      </c>
      <c r="J11" s="6">
        <f>I11+F11</f>
        <v>218415178.57142854</v>
      </c>
    </row>
    <row r="12" spans="2:10">
      <c r="B12" s="8">
        <v>3024</v>
      </c>
      <c r="C12" s="5">
        <v>250000000</v>
      </c>
      <c r="D12" s="5">
        <f>C12*5%</f>
        <v>12500000</v>
      </c>
      <c r="E12" s="5">
        <f>C12-D12</f>
        <v>237500000</v>
      </c>
      <c r="F12" s="5">
        <f>E12/1.12</f>
        <v>212053571.4285714</v>
      </c>
      <c r="G12" s="5">
        <f>F12*12%</f>
        <v>25446428.571428567</v>
      </c>
      <c r="H12" s="5">
        <f>G12*0.75</f>
        <v>19084821.428571425</v>
      </c>
      <c r="I12" s="5">
        <f>G12-H12</f>
        <v>6361607.1428571418</v>
      </c>
      <c r="J12" s="5">
        <f>F12+I12</f>
        <v>218415178.57142854</v>
      </c>
    </row>
    <row r="13" spans="2:10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>E13/1.12</f>
        <v>0</v>
      </c>
      <c r="G13" s="5">
        <f>F13*12%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0">
      <c r="B14" s="8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</row>
    <row r="15" spans="2:10" ht="30">
      <c r="B15" s="10" t="s">
        <v>8</v>
      </c>
      <c r="C15" s="5">
        <f>SUM(C11:C14)</f>
        <v>500000000</v>
      </c>
      <c r="D15" s="5">
        <f>C15*5%</f>
        <v>25000000</v>
      </c>
      <c r="E15" s="5">
        <f>C15-D15</f>
        <v>475000000</v>
      </c>
      <c r="F15" s="5">
        <f>E15/1.12</f>
        <v>424107142.85714281</v>
      </c>
      <c r="G15" s="5">
        <f>F15*12%</f>
        <v>50892857.142857134</v>
      </c>
      <c r="H15" s="5">
        <f>G15*0.75</f>
        <v>38169642.857142851</v>
      </c>
      <c r="I15" s="5">
        <f>G15-H15</f>
        <v>12723214.285714284</v>
      </c>
      <c r="J15" s="5">
        <f>F15+I15</f>
        <v>436830357.14285707</v>
      </c>
    </row>
    <row r="16" spans="2:10">
      <c r="B16" s="1"/>
      <c r="C16" s="1"/>
      <c r="D16" s="1"/>
      <c r="E16" s="1"/>
      <c r="F16" s="1"/>
      <c r="G16" s="1"/>
      <c r="H16" s="1"/>
      <c r="I16" s="1"/>
      <c r="J16" s="1"/>
    </row>
    <row r="17" spans="2:10">
      <c r="B17" s="1"/>
      <c r="C17" s="1"/>
      <c r="D17" s="1"/>
      <c r="E17" s="1"/>
      <c r="F17" s="1"/>
      <c r="G17" s="1"/>
      <c r="H17" s="1"/>
      <c r="I17" s="1"/>
      <c r="J17" s="1"/>
    </row>
    <row r="18" spans="2:10">
      <c r="B18" s="1"/>
      <c r="C18" s="1"/>
      <c r="D18" s="1"/>
      <c r="E18" s="1"/>
      <c r="F18" s="1"/>
      <c r="G18" s="1"/>
      <c r="H18" s="1"/>
      <c r="I18" s="1"/>
      <c r="J18" s="1"/>
    </row>
    <row r="19" spans="2:10">
      <c r="B19" s="7" t="s">
        <v>18</v>
      </c>
      <c r="C19" s="1"/>
      <c r="D19" s="1"/>
      <c r="E19" s="1"/>
      <c r="F19" s="1"/>
      <c r="G19" s="1"/>
      <c r="H19" s="1"/>
      <c r="I19" s="1"/>
      <c r="J19" s="1"/>
    </row>
    <row r="20" spans="2:10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</row>
    <row r="21" spans="2:10">
      <c r="B21" s="8">
        <v>4511</v>
      </c>
      <c r="C21" s="5">
        <v>250000000</v>
      </c>
      <c r="D21" s="5">
        <f>C21*D20</f>
        <v>12500000</v>
      </c>
      <c r="E21" s="5">
        <f>C21-D21</f>
        <v>237500000</v>
      </c>
      <c r="F21" s="5">
        <f>E21/1.12</f>
        <v>212053571.4285714</v>
      </c>
      <c r="G21" s="5">
        <f>F21*12%</f>
        <v>25446428.571428567</v>
      </c>
      <c r="H21" s="5">
        <f>G21*75%</f>
        <v>19084821.428571425</v>
      </c>
      <c r="I21" s="5">
        <f>G21-H21</f>
        <v>6361607.1428571418</v>
      </c>
      <c r="J21" s="6">
        <f>I21+F21</f>
        <v>218415178.57142854</v>
      </c>
    </row>
    <row r="22" spans="2:10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E22/1.12</f>
        <v>0</v>
      </c>
      <c r="G22" s="5">
        <f>F22*12%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0">
      <c r="B23" s="8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</row>
    <row r="24" spans="2:10" ht="30">
      <c r="B24" s="30" t="s">
        <v>8</v>
      </c>
      <c r="C24" s="31">
        <f>SUM(C21:C23)</f>
        <v>250000000</v>
      </c>
      <c r="D24" s="31">
        <f>C24*5%</f>
        <v>12500000</v>
      </c>
      <c r="E24" s="5">
        <f>C24-D24</f>
        <v>237500000</v>
      </c>
      <c r="F24" s="5">
        <f>E24/1.12</f>
        <v>212053571.4285714</v>
      </c>
      <c r="G24" s="5">
        <f>F24*12%</f>
        <v>25446428.571428567</v>
      </c>
      <c r="H24" s="5">
        <f>G24*0.75</f>
        <v>19084821.428571425</v>
      </c>
      <c r="I24" s="5">
        <f>G24-H24</f>
        <v>6361607.1428571418</v>
      </c>
      <c r="J24" s="5">
        <f>F24+I24</f>
        <v>218415178.57142854</v>
      </c>
    </row>
    <row r="25" spans="2:10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" right="0.7" top="0.75" bottom="0.75" header="0.3" footer="0.3"/>
  <pageSetup scale="9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B1:N25"/>
  <sheetViews>
    <sheetView workbookViewId="0">
      <selection sqref="A1:J24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4" customWidth="1"/>
    <col min="5" max="5" width="15" customWidth="1"/>
    <col min="6" max="6" width="14.85546875" customWidth="1"/>
    <col min="7" max="8" width="13.85546875" customWidth="1"/>
    <col min="9" max="9" width="14.5703125" customWidth="1"/>
    <col min="10" max="10" width="14.28515625" customWidth="1"/>
    <col min="14" max="14" width="15.28515625" bestFit="1" customWidth="1"/>
  </cols>
  <sheetData>
    <row r="1" spans="2:10" ht="21">
      <c r="B1" s="36"/>
      <c r="C1" s="37"/>
      <c r="D1" s="37"/>
      <c r="E1" s="37"/>
      <c r="F1" s="37"/>
      <c r="G1" s="37"/>
      <c r="H1" s="37"/>
      <c r="I1" s="37"/>
      <c r="J1" s="37"/>
    </row>
    <row r="2" spans="2:10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0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0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0">
      <c r="B5" s="18"/>
      <c r="C5" s="18"/>
      <c r="D5" s="18"/>
      <c r="E5" s="18"/>
      <c r="F5" s="18"/>
      <c r="G5" s="19"/>
      <c r="H5" s="18"/>
      <c r="I5" s="18"/>
      <c r="J5" s="18"/>
    </row>
    <row r="6" spans="2:10">
      <c r="B6" s="20" t="s">
        <v>13</v>
      </c>
      <c r="C6" s="21">
        <v>43341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0">
      <c r="B7" s="18"/>
      <c r="C7" s="18"/>
      <c r="D7" s="18"/>
      <c r="E7" s="18"/>
      <c r="F7" s="18"/>
      <c r="G7" s="19"/>
      <c r="H7" s="18"/>
      <c r="I7" s="18"/>
      <c r="J7" s="18"/>
    </row>
    <row r="9" spans="2:10">
      <c r="B9" s="9" t="s">
        <v>19</v>
      </c>
    </row>
    <row r="10" spans="2:10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0">
      <c r="B11" s="8">
        <v>8014</v>
      </c>
      <c r="C11" s="5">
        <v>2430</v>
      </c>
      <c r="D11" s="5">
        <f>C11*D10</f>
        <v>121.5</v>
      </c>
      <c r="E11" s="5">
        <f>C11-D11</f>
        <v>2308.5</v>
      </c>
      <c r="F11" s="5">
        <f>E11/1.12</f>
        <v>2061.1607142857142</v>
      </c>
      <c r="G11" s="5">
        <f>F11*12%</f>
        <v>247.33928571428569</v>
      </c>
      <c r="H11" s="5">
        <f>G11*75%</f>
        <v>185.50446428571428</v>
      </c>
      <c r="I11" s="5">
        <f>G11-H11</f>
        <v>61.834821428571416</v>
      </c>
      <c r="J11" s="6">
        <f>I11+F11</f>
        <v>2122.9955357142858</v>
      </c>
    </row>
    <row r="12" spans="2:10">
      <c r="B12" s="8">
        <v>3024</v>
      </c>
      <c r="C12" s="5">
        <v>0</v>
      </c>
      <c r="D12" s="5">
        <f>C12*5%</f>
        <v>0</v>
      </c>
      <c r="E12" s="5">
        <f>C12-D12</f>
        <v>0</v>
      </c>
      <c r="F12" s="5">
        <f>E12/1.12</f>
        <v>0</v>
      </c>
      <c r="G12" s="5">
        <f>F12*12%</f>
        <v>0</v>
      </c>
      <c r="H12" s="5">
        <f>G12*0.75</f>
        <v>0</v>
      </c>
      <c r="I12" s="5">
        <f>G12-H12</f>
        <v>0</v>
      </c>
      <c r="J12" s="5">
        <f>F12+I12</f>
        <v>0</v>
      </c>
    </row>
    <row r="13" spans="2:10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>E13/1.12</f>
        <v>0</v>
      </c>
      <c r="G13" s="5">
        <f>F13*12%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0">
      <c r="B14" s="8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</row>
    <row r="15" spans="2:10" ht="30">
      <c r="B15" s="10" t="s">
        <v>8</v>
      </c>
      <c r="C15" s="5">
        <f>SUM(C11:C14)</f>
        <v>2430</v>
      </c>
      <c r="D15" s="5">
        <f>C15*5%</f>
        <v>121.5</v>
      </c>
      <c r="E15" s="5">
        <f>C15-D15</f>
        <v>2308.5</v>
      </c>
      <c r="F15" s="5">
        <f>E15/1.12</f>
        <v>2061.1607142857142</v>
      </c>
      <c r="G15" s="5">
        <f>F15*12%</f>
        <v>247.33928571428569</v>
      </c>
      <c r="H15" s="5">
        <f>G15*0.75</f>
        <v>185.50446428571428</v>
      </c>
      <c r="I15" s="5">
        <f>G15-H15</f>
        <v>61.834821428571416</v>
      </c>
      <c r="J15" s="5">
        <f>F15+I15</f>
        <v>2122.9955357142858</v>
      </c>
    </row>
    <row r="16" spans="2:10">
      <c r="B16" s="1"/>
      <c r="C16" s="1"/>
      <c r="D16" s="1"/>
      <c r="E16" s="1"/>
      <c r="F16" s="1"/>
      <c r="G16" s="1"/>
      <c r="H16" s="1"/>
      <c r="I16" s="1"/>
      <c r="J16" s="1"/>
    </row>
    <row r="17" spans="2:14">
      <c r="B17" s="1"/>
      <c r="C17" s="1"/>
      <c r="D17" s="1"/>
      <c r="E17" s="1"/>
      <c r="F17" s="1"/>
      <c r="G17" s="1"/>
      <c r="H17" s="1"/>
      <c r="I17" s="1"/>
      <c r="J17" s="1"/>
    </row>
    <row r="18" spans="2:14">
      <c r="B18" s="1"/>
      <c r="C18" s="1"/>
      <c r="D18" s="1"/>
      <c r="E18" s="1"/>
      <c r="F18" s="1"/>
      <c r="G18" s="1"/>
      <c r="H18" s="1"/>
      <c r="I18" s="1"/>
      <c r="J18" s="1"/>
      <c r="N18" s="1">
        <f>80*100000</f>
        <v>8000000</v>
      </c>
    </row>
    <row r="19" spans="2:14">
      <c r="B19" s="7" t="s">
        <v>18</v>
      </c>
      <c r="C19" s="1"/>
      <c r="D19" s="1"/>
      <c r="E19" s="1"/>
      <c r="F19" s="1"/>
      <c r="G19" s="1"/>
      <c r="H19" s="1"/>
      <c r="I19" s="1"/>
      <c r="J19" s="1"/>
      <c r="N19" s="1">
        <f>250000000</f>
        <v>250000000</v>
      </c>
    </row>
    <row r="20" spans="2:14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  <c r="N20" s="35">
        <f>N18-N19</f>
        <v>-242000000</v>
      </c>
    </row>
    <row r="21" spans="2:14">
      <c r="B21" s="8">
        <v>4511</v>
      </c>
      <c r="C21" s="5">
        <v>1780</v>
      </c>
      <c r="D21" s="5">
        <f>C21*D20</f>
        <v>89</v>
      </c>
      <c r="E21" s="5">
        <f>C21-D21</f>
        <v>1691</v>
      </c>
      <c r="F21" s="5">
        <f>E21/1.12</f>
        <v>1509.8214285714284</v>
      </c>
      <c r="G21" s="5">
        <f>F21*12%</f>
        <v>181.17857142857142</v>
      </c>
      <c r="H21" s="5">
        <f>G21*75%</f>
        <v>135.88392857142856</v>
      </c>
      <c r="I21" s="5">
        <f>G21-H21</f>
        <v>45.294642857142861</v>
      </c>
      <c r="J21" s="6">
        <f>I21+F21</f>
        <v>1555.1160714285713</v>
      </c>
      <c r="N21" s="17">
        <f>N20/100000</f>
        <v>-2420</v>
      </c>
    </row>
    <row r="22" spans="2:14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E22/1.12</f>
        <v>0</v>
      </c>
      <c r="G22" s="5">
        <f>F22*12%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4">
      <c r="B23" s="8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</row>
    <row r="24" spans="2:14" ht="30">
      <c r="B24" s="30" t="s">
        <v>8</v>
      </c>
      <c r="C24" s="31">
        <f>SUM(C21:C23)</f>
        <v>1780</v>
      </c>
      <c r="D24" s="31">
        <f>C24*5%</f>
        <v>89</v>
      </c>
      <c r="E24" s="5">
        <f>C24-D24</f>
        <v>1691</v>
      </c>
      <c r="F24" s="5">
        <f>E24/1.12</f>
        <v>1509.8214285714284</v>
      </c>
      <c r="G24" s="5">
        <f>F24*12%</f>
        <v>181.17857142857142</v>
      </c>
      <c r="H24" s="5">
        <f>G24*0.75</f>
        <v>135.88392857142856</v>
      </c>
      <c r="I24" s="5">
        <f>G24-H24</f>
        <v>45.294642857142861</v>
      </c>
      <c r="J24" s="5">
        <f>F24+I24</f>
        <v>1555.1160714285713</v>
      </c>
    </row>
    <row r="25" spans="2:14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" right="0.7" top="0.75" bottom="0.75" header="0.3" footer="0.3"/>
  <pageSetup scale="9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B1:N25"/>
  <sheetViews>
    <sheetView topLeftCell="A2" workbookViewId="0">
      <selection activeCell="C7" sqref="C7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4" customWidth="1"/>
    <col min="5" max="5" width="15" customWidth="1"/>
    <col min="6" max="6" width="14.85546875" customWidth="1"/>
    <col min="7" max="8" width="13.85546875" customWidth="1"/>
    <col min="9" max="9" width="14.5703125" customWidth="1"/>
    <col min="10" max="10" width="14.28515625" customWidth="1"/>
    <col min="14" max="14" width="15.28515625" bestFit="1" customWidth="1"/>
  </cols>
  <sheetData>
    <row r="1" spans="2:14" ht="21">
      <c r="B1" s="36"/>
      <c r="C1" s="37"/>
      <c r="D1" s="37"/>
      <c r="E1" s="37"/>
      <c r="F1" s="37"/>
      <c r="G1" s="37"/>
      <c r="H1" s="37"/>
      <c r="I1" s="37"/>
      <c r="J1" s="37"/>
    </row>
    <row r="2" spans="2:14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4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4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4">
      <c r="B5" s="18"/>
      <c r="C5" s="18"/>
      <c r="D5" s="18"/>
      <c r="E5" s="18"/>
      <c r="F5" s="18"/>
      <c r="G5" s="19"/>
      <c r="H5" s="18"/>
      <c r="I5" s="18"/>
      <c r="J5" s="18"/>
    </row>
    <row r="6" spans="2:14">
      <c r="B6" s="20" t="s">
        <v>13</v>
      </c>
      <c r="C6" s="21">
        <v>43353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4">
      <c r="B7" s="18"/>
      <c r="C7" s="18"/>
      <c r="D7" s="18"/>
      <c r="E7" s="18"/>
      <c r="F7" s="18"/>
      <c r="G7" s="19"/>
      <c r="H7" s="18"/>
      <c r="I7" s="18"/>
      <c r="J7" s="18"/>
    </row>
    <row r="9" spans="2:14">
      <c r="B9" s="9" t="s">
        <v>19</v>
      </c>
    </row>
    <row r="10" spans="2:14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4">
      <c r="B11" s="8">
        <v>8014</v>
      </c>
      <c r="C11" s="5">
        <v>3000</v>
      </c>
      <c r="D11" s="5">
        <f>C11*D10</f>
        <v>150</v>
      </c>
      <c r="E11" s="5">
        <f>C11-D11</f>
        <v>2850</v>
      </c>
      <c r="F11" s="5">
        <f>E11/1.12</f>
        <v>2544.6428571428569</v>
      </c>
      <c r="G11" s="5">
        <f>F11*16%</f>
        <v>407.14285714285711</v>
      </c>
      <c r="H11" s="5">
        <f>G11*75%</f>
        <v>305.35714285714283</v>
      </c>
      <c r="I11" s="5">
        <f>G11-H11</f>
        <v>101.78571428571428</v>
      </c>
      <c r="J11" s="6">
        <f>I11+F11</f>
        <v>2646.4285714285711</v>
      </c>
    </row>
    <row r="12" spans="2:14">
      <c r="B12" s="8">
        <v>3024</v>
      </c>
      <c r="C12" s="5">
        <v>3900</v>
      </c>
      <c r="D12" s="5">
        <f>C12*5%</f>
        <v>195</v>
      </c>
      <c r="E12" s="5">
        <f>C12-D12</f>
        <v>3705</v>
      </c>
      <c r="F12" s="5">
        <f>E12/1.12</f>
        <v>3308.0357142857138</v>
      </c>
      <c r="G12" s="5">
        <f>F12*16%</f>
        <v>529.28571428571422</v>
      </c>
      <c r="H12" s="5">
        <f>G12*0.75</f>
        <v>396.96428571428567</v>
      </c>
      <c r="I12" s="5">
        <f>G12-H12</f>
        <v>132.32142857142856</v>
      </c>
      <c r="J12" s="5">
        <f>F12+I12</f>
        <v>3440.3571428571422</v>
      </c>
    </row>
    <row r="13" spans="2:14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>E13/1.12</f>
        <v>0</v>
      </c>
      <c r="G13" s="5">
        <f>F13*12%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4">
      <c r="B14" s="8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N14" s="1">
        <v>5855.84</v>
      </c>
    </row>
    <row r="15" spans="2:14" ht="30">
      <c r="B15" s="10" t="s">
        <v>8</v>
      </c>
      <c r="C15" s="5">
        <f>SUM(C11:C14)</f>
        <v>6900</v>
      </c>
      <c r="D15" s="5">
        <f>C15*5%</f>
        <v>345</v>
      </c>
      <c r="E15" s="5">
        <f>C15-D15</f>
        <v>6555</v>
      </c>
      <c r="F15" s="5">
        <f>E15/1.16</f>
        <v>5650.8620689655172</v>
      </c>
      <c r="G15" s="5">
        <f>F15*16%</f>
        <v>904.13793103448279</v>
      </c>
      <c r="H15" s="5">
        <f>G15*0.75</f>
        <v>678.10344827586209</v>
      </c>
      <c r="I15" s="5">
        <f>G15-H15</f>
        <v>226.0344827586207</v>
      </c>
      <c r="J15" s="5">
        <f>F15+I15</f>
        <v>5876.8965517241377</v>
      </c>
      <c r="N15" s="1">
        <f>F15-N14</f>
        <v>-204.97793103448294</v>
      </c>
    </row>
    <row r="16" spans="2:14">
      <c r="B16" s="1"/>
      <c r="C16" s="1"/>
      <c r="D16" s="1"/>
      <c r="E16" s="1"/>
      <c r="F16" s="1"/>
      <c r="G16" s="1"/>
      <c r="H16" s="1"/>
      <c r="I16" s="1"/>
      <c r="J16" s="1"/>
    </row>
    <row r="17" spans="2:14">
      <c r="B17" s="1"/>
      <c r="C17" s="1"/>
      <c r="D17" s="1"/>
      <c r="E17" s="1"/>
      <c r="F17" s="1"/>
      <c r="G17" s="1"/>
      <c r="H17" s="1"/>
      <c r="I17" s="1"/>
      <c r="J17" s="1"/>
    </row>
    <row r="18" spans="2:14">
      <c r="B18" s="1"/>
      <c r="C18" s="1"/>
      <c r="D18" s="1"/>
      <c r="E18" s="1"/>
      <c r="F18" s="1"/>
      <c r="G18" s="1"/>
      <c r="H18" s="1"/>
      <c r="I18" s="1"/>
      <c r="J18" s="1"/>
      <c r="N18" s="1">
        <f>80*100000</f>
        <v>8000000</v>
      </c>
    </row>
    <row r="19" spans="2:14">
      <c r="B19" s="7" t="s">
        <v>18</v>
      </c>
      <c r="C19" s="1"/>
      <c r="D19" s="1"/>
      <c r="E19" s="1"/>
      <c r="F19" s="1"/>
      <c r="G19" s="1"/>
      <c r="H19" s="1"/>
      <c r="I19" s="1"/>
      <c r="J19" s="1"/>
      <c r="N19" s="1">
        <f>250000000</f>
        <v>250000000</v>
      </c>
    </row>
    <row r="20" spans="2:14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  <c r="N20" s="35">
        <f>N18-N19</f>
        <v>-242000000</v>
      </c>
    </row>
    <row r="21" spans="2:14">
      <c r="B21" s="8">
        <v>4511</v>
      </c>
      <c r="C21" s="5">
        <v>4000</v>
      </c>
      <c r="D21" s="5">
        <f>C21*D20</f>
        <v>200</v>
      </c>
      <c r="E21" s="5">
        <f>C21-D21</f>
        <v>3800</v>
      </c>
      <c r="F21" s="5">
        <f>E21/1.12</f>
        <v>3392.8571428571427</v>
      </c>
      <c r="G21" s="5">
        <f>F21*16%</f>
        <v>542.85714285714289</v>
      </c>
      <c r="H21" s="5">
        <f>G21*75%</f>
        <v>407.14285714285717</v>
      </c>
      <c r="I21" s="5">
        <f>G21-H21</f>
        <v>135.71428571428572</v>
      </c>
      <c r="J21" s="6">
        <f>I21+F21</f>
        <v>3528.5714285714284</v>
      </c>
      <c r="N21" s="17">
        <f>N20/100000</f>
        <v>-2420</v>
      </c>
    </row>
    <row r="22" spans="2:14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E22/1.12</f>
        <v>0</v>
      </c>
      <c r="G22" s="5">
        <f>F22*12%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4">
      <c r="B23" s="8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</row>
    <row r="24" spans="2:14" ht="30">
      <c r="B24" s="30" t="s">
        <v>8</v>
      </c>
      <c r="C24" s="31">
        <f>SUM(C21:C23)</f>
        <v>4000</v>
      </c>
      <c r="D24" s="31">
        <f>C24*5%</f>
        <v>200</v>
      </c>
      <c r="E24" s="5">
        <f>C24-D24</f>
        <v>3800</v>
      </c>
      <c r="F24" s="5">
        <f>E24/1.16</f>
        <v>3275.8620689655177</v>
      </c>
      <c r="G24" s="5">
        <f>F24*16%</f>
        <v>524.13793103448279</v>
      </c>
      <c r="H24" s="5">
        <f>G24*0.75</f>
        <v>393.10344827586209</v>
      </c>
      <c r="I24" s="5">
        <f>G24-H24</f>
        <v>131.0344827586207</v>
      </c>
      <c r="J24" s="5">
        <f>F24+I24</f>
        <v>3406.8965517241386</v>
      </c>
    </row>
    <row r="25" spans="2:14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" right="0.7" top="0.75" bottom="0.75" header="0.3" footer="0.3"/>
  <pageSetup scale="9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B1:N25"/>
  <sheetViews>
    <sheetView topLeftCell="A2" workbookViewId="0">
      <selection activeCell="A2" sqref="A1:J25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4" customWidth="1"/>
    <col min="5" max="5" width="15" customWidth="1"/>
    <col min="6" max="6" width="14.85546875" customWidth="1"/>
    <col min="7" max="8" width="13.85546875" customWidth="1"/>
    <col min="9" max="9" width="14.5703125" customWidth="1"/>
    <col min="10" max="10" width="14.28515625" customWidth="1"/>
    <col min="14" max="14" width="15.28515625" bestFit="1" customWidth="1"/>
  </cols>
  <sheetData>
    <row r="1" spans="2:14" ht="21">
      <c r="B1" s="36"/>
      <c r="C1" s="37"/>
      <c r="D1" s="37"/>
      <c r="E1" s="37"/>
      <c r="F1" s="37"/>
      <c r="G1" s="37"/>
      <c r="H1" s="37"/>
      <c r="I1" s="37"/>
      <c r="J1" s="37"/>
    </row>
    <row r="2" spans="2:14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4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4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4">
      <c r="B5" s="18"/>
      <c r="C5" s="18"/>
      <c r="D5" s="18"/>
      <c r="E5" s="18"/>
      <c r="F5" s="18"/>
      <c r="G5" s="19"/>
      <c r="H5" s="18"/>
      <c r="I5" s="18"/>
      <c r="J5" s="18"/>
    </row>
    <row r="6" spans="2:14">
      <c r="B6" s="20" t="s">
        <v>13</v>
      </c>
      <c r="C6" s="21">
        <v>43355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4">
      <c r="B7" s="18"/>
      <c r="C7" s="18"/>
      <c r="D7" s="18"/>
      <c r="E7" s="18"/>
      <c r="F7" s="18"/>
      <c r="G7" s="19"/>
      <c r="H7" s="18"/>
      <c r="I7" s="18"/>
      <c r="J7" s="18"/>
    </row>
    <row r="9" spans="2:14">
      <c r="B9" s="9" t="s">
        <v>19</v>
      </c>
    </row>
    <row r="10" spans="2:14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4">
      <c r="B11" s="8">
        <v>8014</v>
      </c>
      <c r="C11" s="5">
        <v>2760</v>
      </c>
      <c r="D11" s="5">
        <f>C11*D10</f>
        <v>138</v>
      </c>
      <c r="E11" s="5">
        <f>C11-D11</f>
        <v>2622</v>
      </c>
      <c r="F11" s="5">
        <f>E11/1.16</f>
        <v>2260.344827586207</v>
      </c>
      <c r="G11" s="5">
        <f>F11*16%</f>
        <v>361.65517241379314</v>
      </c>
      <c r="H11" s="5">
        <f>G11*75%</f>
        <v>271.24137931034488</v>
      </c>
      <c r="I11" s="5">
        <f>G11-H11</f>
        <v>90.413793103448256</v>
      </c>
      <c r="J11" s="6">
        <f>I11+F11</f>
        <v>2350.7586206896553</v>
      </c>
    </row>
    <row r="12" spans="2:14">
      <c r="B12" s="8">
        <v>3024</v>
      </c>
      <c r="C12" s="5">
        <v>2760</v>
      </c>
      <c r="D12" s="5">
        <f>C12*5%</f>
        <v>138</v>
      </c>
      <c r="E12" s="5">
        <f>C12-D12</f>
        <v>2622</v>
      </c>
      <c r="F12" s="5">
        <f>E12/1.16</f>
        <v>2260.344827586207</v>
      </c>
      <c r="G12" s="5">
        <f>F12*16%</f>
        <v>361.65517241379314</v>
      </c>
      <c r="H12" s="5">
        <f>G12*0.75</f>
        <v>271.24137931034488</v>
      </c>
      <c r="I12" s="5">
        <f>G12-H12</f>
        <v>90.413793103448256</v>
      </c>
      <c r="J12" s="5">
        <f>F12+I12</f>
        <v>2350.7586206896553</v>
      </c>
    </row>
    <row r="13" spans="2:14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 t="shared" ref="F13:F14" si="0">E13/1.16</f>
        <v>0</v>
      </c>
      <c r="G13" s="5">
        <f t="shared" ref="G13:G14" si="1">F13*16%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4">
      <c r="B14" s="8">
        <v>0</v>
      </c>
      <c r="C14" s="5">
        <v>0</v>
      </c>
      <c r="D14" s="5">
        <v>0</v>
      </c>
      <c r="E14" s="5">
        <v>0</v>
      </c>
      <c r="F14" s="5">
        <f t="shared" si="0"/>
        <v>0</v>
      </c>
      <c r="G14" s="5">
        <f t="shared" si="1"/>
        <v>0</v>
      </c>
      <c r="H14" s="5">
        <v>0</v>
      </c>
      <c r="I14" s="5">
        <v>0</v>
      </c>
      <c r="J14" s="5">
        <v>0</v>
      </c>
      <c r="N14" s="1"/>
    </row>
    <row r="15" spans="2:14" ht="30">
      <c r="B15" s="10" t="s">
        <v>8</v>
      </c>
      <c r="C15" s="5">
        <f>SUM(C11:C14)</f>
        <v>5520</v>
      </c>
      <c r="D15" s="5">
        <f>C15*5%</f>
        <v>276</v>
      </c>
      <c r="E15" s="5">
        <f>C15-D15</f>
        <v>5244</v>
      </c>
      <c r="F15" s="5">
        <f>E15/1.16</f>
        <v>4520.6896551724139</v>
      </c>
      <c r="G15" s="5">
        <f>F15*16%</f>
        <v>723.31034482758628</v>
      </c>
      <c r="H15" s="5">
        <f>G15*0.75</f>
        <v>542.48275862068976</v>
      </c>
      <c r="I15" s="5">
        <f>G15-H15</f>
        <v>180.82758620689651</v>
      </c>
      <c r="J15" s="5">
        <f>F15+I15</f>
        <v>4701.5172413793107</v>
      </c>
      <c r="N15" s="1"/>
    </row>
    <row r="16" spans="2:14">
      <c r="B16" s="1"/>
      <c r="C16" s="1"/>
      <c r="D16" s="1"/>
      <c r="E16" s="1"/>
      <c r="F16" s="1"/>
      <c r="G16" s="1"/>
      <c r="H16" s="1"/>
      <c r="I16" s="1"/>
      <c r="J16" s="1"/>
    </row>
    <row r="17" spans="2:14">
      <c r="B17" s="1"/>
      <c r="C17" s="1"/>
      <c r="D17" s="1"/>
      <c r="E17" s="1"/>
      <c r="F17" s="1"/>
      <c r="G17" s="1"/>
      <c r="H17" s="1"/>
      <c r="I17" s="1"/>
      <c r="J17" s="1"/>
    </row>
    <row r="18" spans="2:14">
      <c r="B18" s="1"/>
      <c r="C18" s="1"/>
      <c r="D18" s="1"/>
      <c r="E18" s="1"/>
      <c r="F18" s="1"/>
      <c r="G18" s="1"/>
      <c r="H18" s="1"/>
      <c r="I18" s="1"/>
      <c r="J18" s="1"/>
      <c r="N18" s="1"/>
    </row>
    <row r="19" spans="2:14">
      <c r="B19" s="7" t="s">
        <v>18</v>
      </c>
      <c r="C19" s="1"/>
      <c r="D19" s="1"/>
      <c r="E19" s="1"/>
      <c r="F19" s="1"/>
      <c r="G19" s="1"/>
      <c r="H19" s="1"/>
      <c r="I19" s="1"/>
      <c r="J19" s="1"/>
      <c r="N19" s="1"/>
    </row>
    <row r="20" spans="2:14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  <c r="N20" s="35"/>
    </row>
    <row r="21" spans="2:14">
      <c r="B21" s="8">
        <v>4511</v>
      </c>
      <c r="C21" s="5">
        <v>2760</v>
      </c>
      <c r="D21" s="5">
        <f>C21*D20</f>
        <v>138</v>
      </c>
      <c r="E21" s="5">
        <f>C21-D21</f>
        <v>2622</v>
      </c>
      <c r="F21" s="5">
        <f>E21/1.16</f>
        <v>2260.344827586207</v>
      </c>
      <c r="G21" s="5">
        <f>F21*16%</f>
        <v>361.65517241379314</v>
      </c>
      <c r="H21" s="5">
        <f>G21*75%</f>
        <v>271.24137931034488</v>
      </c>
      <c r="I21" s="5">
        <f>G21-H21</f>
        <v>90.413793103448256</v>
      </c>
      <c r="J21" s="6">
        <f>I21+F21</f>
        <v>2350.7586206896553</v>
      </c>
      <c r="N21" s="17"/>
    </row>
    <row r="22" spans="2:14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E22/1.16</f>
        <v>0</v>
      </c>
      <c r="G22" s="5">
        <f t="shared" ref="G22:G23" si="2">F22*16%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4">
      <c r="B23" s="8">
        <v>0</v>
      </c>
      <c r="C23" s="5">
        <v>0</v>
      </c>
      <c r="D23" s="5">
        <v>0</v>
      </c>
      <c r="E23" s="5">
        <v>0</v>
      </c>
      <c r="F23" s="5">
        <f>E23/1.16</f>
        <v>0</v>
      </c>
      <c r="G23" s="5">
        <f t="shared" si="2"/>
        <v>0</v>
      </c>
      <c r="H23" s="5">
        <v>0</v>
      </c>
      <c r="I23" s="5">
        <v>0</v>
      </c>
      <c r="J23" s="5">
        <v>0</v>
      </c>
    </row>
    <row r="24" spans="2:14" ht="30">
      <c r="B24" s="30" t="s">
        <v>8</v>
      </c>
      <c r="C24" s="31">
        <f>SUM(C21:C23)</f>
        <v>2760</v>
      </c>
      <c r="D24" s="31">
        <f>C24*5%</f>
        <v>138</v>
      </c>
      <c r="E24" s="5">
        <f>C24-D24</f>
        <v>2622</v>
      </c>
      <c r="F24" s="5">
        <f>E24/1.16</f>
        <v>2260.344827586207</v>
      </c>
      <c r="G24" s="5">
        <f>F24*16%</f>
        <v>361.65517241379314</v>
      </c>
      <c r="H24" s="5">
        <f>G24*0.75</f>
        <v>271.24137931034488</v>
      </c>
      <c r="I24" s="5">
        <f>G24-H24</f>
        <v>90.413793103448256</v>
      </c>
      <c r="J24" s="5">
        <f>F24+I24</f>
        <v>2350.7586206896553</v>
      </c>
    </row>
    <row r="25" spans="2:14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" right="0.7" top="0.75" bottom="0.75" header="0.3" footer="0.3"/>
  <pageSetup scale="9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dimension ref="B1:N25"/>
  <sheetViews>
    <sheetView topLeftCell="A2" workbookViewId="0">
      <selection activeCell="A2" sqref="A1:J24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4" customWidth="1"/>
    <col min="5" max="5" width="15" customWidth="1"/>
    <col min="6" max="6" width="14.85546875" customWidth="1"/>
    <col min="7" max="8" width="13.85546875" customWidth="1"/>
    <col min="9" max="9" width="14.5703125" customWidth="1"/>
    <col min="10" max="10" width="14.28515625" customWidth="1"/>
    <col min="14" max="14" width="15.28515625" bestFit="1" customWidth="1"/>
  </cols>
  <sheetData>
    <row r="1" spans="2:14" ht="21">
      <c r="B1" s="36"/>
      <c r="C1" s="37"/>
      <c r="D1" s="37"/>
      <c r="E1" s="37"/>
      <c r="F1" s="37"/>
      <c r="G1" s="37"/>
      <c r="H1" s="37"/>
      <c r="I1" s="37"/>
      <c r="J1" s="37"/>
    </row>
    <row r="2" spans="2:14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4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4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4">
      <c r="B5" s="18"/>
      <c r="C5" s="18"/>
      <c r="D5" s="18"/>
      <c r="E5" s="18"/>
      <c r="F5" s="18"/>
      <c r="G5" s="19"/>
      <c r="H5" s="18"/>
      <c r="I5" s="18"/>
      <c r="J5" s="18"/>
    </row>
    <row r="6" spans="2:14">
      <c r="B6" s="20" t="s">
        <v>13</v>
      </c>
      <c r="C6" s="21">
        <v>43369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4">
      <c r="B7" s="18"/>
      <c r="C7" s="18"/>
      <c r="D7" s="18"/>
      <c r="E7" s="18"/>
      <c r="F7" s="18"/>
      <c r="G7" s="19"/>
      <c r="H7" s="18"/>
      <c r="I7" s="18"/>
      <c r="J7" s="18"/>
    </row>
    <row r="9" spans="2:14">
      <c r="B9" s="9" t="s">
        <v>19</v>
      </c>
    </row>
    <row r="10" spans="2:14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4">
      <c r="B11" s="8">
        <v>8014</v>
      </c>
      <c r="C11" s="5">
        <v>2760</v>
      </c>
      <c r="D11" s="5">
        <f>C11*D10</f>
        <v>138</v>
      </c>
      <c r="E11" s="5">
        <f>C11-D11</f>
        <v>2622</v>
      </c>
      <c r="F11" s="5">
        <f>E11/1.16</f>
        <v>2260.344827586207</v>
      </c>
      <c r="G11" s="5">
        <f>F11*16%</f>
        <v>361.65517241379314</v>
      </c>
      <c r="H11" s="5">
        <f>G11*75%</f>
        <v>271.24137931034488</v>
      </c>
      <c r="I11" s="5">
        <f>G11-H11</f>
        <v>90.413793103448256</v>
      </c>
      <c r="J11" s="6">
        <f>I11+F11</f>
        <v>2350.7586206896553</v>
      </c>
    </row>
    <row r="12" spans="2:14">
      <c r="B12" s="8">
        <v>3024</v>
      </c>
      <c r="C12" s="5">
        <v>2760</v>
      </c>
      <c r="D12" s="5">
        <f>C12*5%</f>
        <v>138</v>
      </c>
      <c r="E12" s="5">
        <f>C12-D12</f>
        <v>2622</v>
      </c>
      <c r="F12" s="5">
        <f>E12/1.16</f>
        <v>2260.344827586207</v>
      </c>
      <c r="G12" s="5">
        <f>F12*16%</f>
        <v>361.65517241379314</v>
      </c>
      <c r="H12" s="5">
        <f>G12*0.75</f>
        <v>271.24137931034488</v>
      </c>
      <c r="I12" s="5">
        <f>G12-H12</f>
        <v>90.413793103448256</v>
      </c>
      <c r="J12" s="5">
        <f>F12+I12</f>
        <v>2350.7586206896553</v>
      </c>
    </row>
    <row r="13" spans="2:14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 t="shared" ref="F13:F14" si="0">E13/1.16</f>
        <v>0</v>
      </c>
      <c r="G13" s="5">
        <f t="shared" ref="G13:G14" si="1">F13*16%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4">
      <c r="B14" s="8">
        <v>0</v>
      </c>
      <c r="C14" s="5">
        <v>0</v>
      </c>
      <c r="D14" s="5">
        <v>0</v>
      </c>
      <c r="E14" s="5">
        <v>0</v>
      </c>
      <c r="F14" s="5">
        <f t="shared" si="0"/>
        <v>0</v>
      </c>
      <c r="G14" s="5">
        <f t="shared" si="1"/>
        <v>0</v>
      </c>
      <c r="H14" s="5">
        <v>0</v>
      </c>
      <c r="I14" s="5">
        <v>0</v>
      </c>
      <c r="J14" s="5">
        <v>0</v>
      </c>
      <c r="N14" s="1"/>
    </row>
    <row r="15" spans="2:14" ht="30">
      <c r="B15" s="10" t="s">
        <v>8</v>
      </c>
      <c r="C15" s="5">
        <f>SUM(C11:C14)</f>
        <v>5520</v>
      </c>
      <c r="D15" s="5">
        <f>C15*5%</f>
        <v>276</v>
      </c>
      <c r="E15" s="5">
        <f>C15-D15</f>
        <v>5244</v>
      </c>
      <c r="F15" s="5">
        <f>E15/1.16</f>
        <v>4520.6896551724139</v>
      </c>
      <c r="G15" s="5">
        <f>F15*16%</f>
        <v>723.31034482758628</v>
      </c>
      <c r="H15" s="5">
        <f>G15*0.75</f>
        <v>542.48275862068976</v>
      </c>
      <c r="I15" s="5">
        <f>G15-H15</f>
        <v>180.82758620689651</v>
      </c>
      <c r="J15" s="5">
        <f>F15+I15</f>
        <v>4701.5172413793107</v>
      </c>
      <c r="N15" s="1"/>
    </row>
    <row r="16" spans="2:14">
      <c r="B16" s="1"/>
      <c r="C16" s="1"/>
      <c r="D16" s="1"/>
      <c r="E16" s="1"/>
      <c r="F16" s="1"/>
      <c r="G16" s="1"/>
      <c r="H16" s="1"/>
      <c r="I16" s="1"/>
      <c r="J16" s="1"/>
    </row>
    <row r="17" spans="2:14">
      <c r="B17" s="1"/>
      <c r="C17" s="1"/>
      <c r="D17" s="1"/>
      <c r="E17" s="1"/>
      <c r="F17" s="1"/>
      <c r="G17" s="1"/>
      <c r="H17" s="1"/>
      <c r="I17" s="1"/>
      <c r="J17" s="1"/>
    </row>
    <row r="18" spans="2:14">
      <c r="B18" s="1"/>
      <c r="C18" s="1"/>
      <c r="D18" s="1"/>
      <c r="E18" s="1"/>
      <c r="F18" s="1"/>
      <c r="G18" s="1"/>
      <c r="H18" s="1"/>
      <c r="I18" s="1"/>
      <c r="J18" s="1"/>
      <c r="N18" s="1"/>
    </row>
    <row r="19" spans="2:14">
      <c r="B19" s="7" t="s">
        <v>18</v>
      </c>
      <c r="C19" s="1"/>
      <c r="D19" s="1"/>
      <c r="E19" s="1"/>
      <c r="F19" s="1"/>
      <c r="G19" s="1"/>
      <c r="H19" s="1"/>
      <c r="I19" s="1"/>
      <c r="J19" s="1"/>
      <c r="N19" s="1"/>
    </row>
    <row r="20" spans="2:14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  <c r="N20" s="35"/>
    </row>
    <row r="21" spans="2:14">
      <c r="B21" s="8">
        <v>4511</v>
      </c>
      <c r="C21" s="5">
        <v>2760</v>
      </c>
      <c r="D21" s="5">
        <f>C21*D20</f>
        <v>138</v>
      </c>
      <c r="E21" s="5">
        <f>C21-D21</f>
        <v>2622</v>
      </c>
      <c r="F21" s="5">
        <f>E21/1.16</f>
        <v>2260.344827586207</v>
      </c>
      <c r="G21" s="5">
        <f>F21*16%</f>
        <v>361.65517241379314</v>
      </c>
      <c r="H21" s="5">
        <f>G21*75%</f>
        <v>271.24137931034488</v>
      </c>
      <c r="I21" s="5">
        <f>G21-H21</f>
        <v>90.413793103448256</v>
      </c>
      <c r="J21" s="6">
        <f>I21+F21</f>
        <v>2350.7586206896553</v>
      </c>
      <c r="N21" s="17"/>
    </row>
    <row r="22" spans="2:14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E22/1.16</f>
        <v>0</v>
      </c>
      <c r="G22" s="5">
        <f t="shared" ref="G22:G23" si="2">F22*16%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4">
      <c r="B23" s="8">
        <v>0</v>
      </c>
      <c r="C23" s="5">
        <v>0</v>
      </c>
      <c r="D23" s="5">
        <v>0</v>
      </c>
      <c r="E23" s="5">
        <v>0</v>
      </c>
      <c r="F23" s="5">
        <f>E23/1.16</f>
        <v>0</v>
      </c>
      <c r="G23" s="5">
        <f t="shared" si="2"/>
        <v>0</v>
      </c>
      <c r="H23" s="5">
        <v>0</v>
      </c>
      <c r="I23" s="5">
        <v>0</v>
      </c>
      <c r="J23" s="5">
        <v>0</v>
      </c>
    </row>
    <row r="24" spans="2:14" ht="30">
      <c r="B24" s="30" t="s">
        <v>8</v>
      </c>
      <c r="C24" s="31">
        <f>SUM(C21:C23)</f>
        <v>2760</v>
      </c>
      <c r="D24" s="31">
        <f>C24*5%</f>
        <v>138</v>
      </c>
      <c r="E24" s="5">
        <f>C24-D24</f>
        <v>2622</v>
      </c>
      <c r="F24" s="5">
        <f>E24/1.16</f>
        <v>2260.344827586207</v>
      </c>
      <c r="G24" s="5">
        <f>F24*16%</f>
        <v>361.65517241379314</v>
      </c>
      <c r="H24" s="5">
        <f>G24*0.75</f>
        <v>271.24137931034488</v>
      </c>
      <c r="I24" s="5">
        <f>G24-H24</f>
        <v>90.413793103448256</v>
      </c>
      <c r="J24" s="5">
        <f>F24+I24</f>
        <v>2350.7586206896553</v>
      </c>
    </row>
    <row r="25" spans="2:14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" right="0.7" top="0.75" bottom="0.75" header="0.3" footer="0.3"/>
  <pageSetup scale="9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B1:N25"/>
  <sheetViews>
    <sheetView topLeftCell="A2" workbookViewId="0">
      <selection activeCell="B1" sqref="B1:J24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4" customWidth="1"/>
    <col min="5" max="5" width="15" customWidth="1"/>
    <col min="6" max="6" width="14.85546875" customWidth="1"/>
    <col min="7" max="8" width="13.85546875" customWidth="1"/>
    <col min="9" max="9" width="14.5703125" customWidth="1"/>
    <col min="10" max="10" width="14.28515625" customWidth="1"/>
    <col min="14" max="14" width="15.28515625" bestFit="1" customWidth="1"/>
  </cols>
  <sheetData>
    <row r="1" spans="2:14" ht="21">
      <c r="B1" s="36"/>
      <c r="C1" s="37"/>
      <c r="D1" s="37"/>
      <c r="E1" s="37"/>
      <c r="F1" s="37"/>
      <c r="G1" s="37"/>
      <c r="H1" s="37"/>
      <c r="I1" s="37"/>
      <c r="J1" s="37"/>
    </row>
    <row r="2" spans="2:14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4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4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4">
      <c r="B5" s="18"/>
      <c r="C5" s="18"/>
      <c r="D5" s="18"/>
      <c r="E5" s="18"/>
      <c r="F5" s="18"/>
      <c r="G5" s="19"/>
      <c r="H5" s="18"/>
      <c r="I5" s="18"/>
      <c r="J5" s="18"/>
    </row>
    <row r="6" spans="2:14">
      <c r="B6" s="20" t="s">
        <v>13</v>
      </c>
      <c r="C6" s="21">
        <v>43374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4">
      <c r="B7" s="18"/>
      <c r="C7" s="18"/>
      <c r="D7" s="18"/>
      <c r="E7" s="18"/>
      <c r="F7" s="18"/>
      <c r="G7" s="19"/>
      <c r="H7" s="18"/>
      <c r="I7" s="18"/>
      <c r="J7" s="18"/>
    </row>
    <row r="9" spans="2:14">
      <c r="B9" s="9" t="s">
        <v>19</v>
      </c>
    </row>
    <row r="10" spans="2:14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4">
      <c r="B11" s="8">
        <v>8014</v>
      </c>
      <c r="C11" s="5">
        <v>1200</v>
      </c>
      <c r="D11" s="5">
        <f>C11*D10</f>
        <v>60</v>
      </c>
      <c r="E11" s="5">
        <f>C11-D11</f>
        <v>1140</v>
      </c>
      <c r="F11" s="5">
        <f>E11/1.16</f>
        <v>982.75862068965523</v>
      </c>
      <c r="G11" s="5">
        <f>F11*16%</f>
        <v>157.24137931034485</v>
      </c>
      <c r="H11" s="5">
        <f>G11*75%</f>
        <v>117.93103448275863</v>
      </c>
      <c r="I11" s="5">
        <f>G11-H11</f>
        <v>39.310344827586221</v>
      </c>
      <c r="J11" s="6">
        <f>I11+F11</f>
        <v>1022.0689655172414</v>
      </c>
    </row>
    <row r="12" spans="2:14">
      <c r="B12" s="8">
        <v>3024</v>
      </c>
      <c r="C12" s="5">
        <v>1200</v>
      </c>
      <c r="D12" s="5">
        <f>C12*5%</f>
        <v>60</v>
      </c>
      <c r="E12" s="5">
        <f>C12-D12</f>
        <v>1140</v>
      </c>
      <c r="F12" s="5">
        <f>E12/1.16</f>
        <v>982.75862068965523</v>
      </c>
      <c r="G12" s="5">
        <f>F12*16%</f>
        <v>157.24137931034485</v>
      </c>
      <c r="H12" s="5">
        <f>G12*0.75</f>
        <v>117.93103448275863</v>
      </c>
      <c r="I12" s="5">
        <f>G12-H12</f>
        <v>39.310344827586221</v>
      </c>
      <c r="J12" s="5">
        <f>F12+I12</f>
        <v>1022.0689655172414</v>
      </c>
    </row>
    <row r="13" spans="2:14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 t="shared" ref="F13:F14" si="0">E13/1.16</f>
        <v>0</v>
      </c>
      <c r="G13" s="5">
        <f t="shared" ref="G13:G14" si="1">F13*16%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4">
      <c r="B14" s="8">
        <v>0</v>
      </c>
      <c r="C14" s="5">
        <v>0</v>
      </c>
      <c r="D14" s="5">
        <v>0</v>
      </c>
      <c r="E14" s="5">
        <v>0</v>
      </c>
      <c r="F14" s="5">
        <f t="shared" si="0"/>
        <v>0</v>
      </c>
      <c r="G14" s="5">
        <f t="shared" si="1"/>
        <v>0</v>
      </c>
      <c r="H14" s="5">
        <v>0</v>
      </c>
      <c r="I14" s="5">
        <v>0</v>
      </c>
      <c r="J14" s="5">
        <v>0</v>
      </c>
      <c r="N14" s="1"/>
    </row>
    <row r="15" spans="2:14" ht="30">
      <c r="B15" s="10" t="s">
        <v>8</v>
      </c>
      <c r="C15" s="5">
        <f>SUM(C11:C14)</f>
        <v>2400</v>
      </c>
      <c r="D15" s="5">
        <f>C15*5%</f>
        <v>120</v>
      </c>
      <c r="E15" s="5">
        <f>C15-D15</f>
        <v>2280</v>
      </c>
      <c r="F15" s="5">
        <f>E15/1.16</f>
        <v>1965.5172413793105</v>
      </c>
      <c r="G15" s="5">
        <f>F15*16%</f>
        <v>314.48275862068971</v>
      </c>
      <c r="H15" s="5">
        <f>G15*0.75</f>
        <v>235.86206896551727</v>
      </c>
      <c r="I15" s="5">
        <f>G15-H15</f>
        <v>78.620689655172441</v>
      </c>
      <c r="J15" s="5">
        <f>F15+I15</f>
        <v>2044.1379310344828</v>
      </c>
      <c r="N15" s="1"/>
    </row>
    <row r="16" spans="2:14">
      <c r="B16" s="1"/>
      <c r="C16" s="1"/>
      <c r="D16" s="1"/>
      <c r="E16" s="1"/>
      <c r="F16" s="1"/>
      <c r="G16" s="1"/>
      <c r="H16" s="1"/>
      <c r="I16" s="1"/>
      <c r="J16" s="1"/>
    </row>
    <row r="17" spans="2:14">
      <c r="B17" s="1"/>
      <c r="C17" s="1"/>
      <c r="D17" s="1"/>
      <c r="E17" s="1"/>
      <c r="F17" s="1"/>
      <c r="G17" s="1"/>
      <c r="H17" s="1"/>
      <c r="I17" s="1"/>
      <c r="J17" s="1"/>
    </row>
    <row r="18" spans="2:14">
      <c r="B18" s="1"/>
      <c r="C18" s="1"/>
      <c r="D18" s="1"/>
      <c r="E18" s="1"/>
      <c r="F18" s="1"/>
      <c r="G18" s="1"/>
      <c r="H18" s="1"/>
      <c r="I18" s="1"/>
      <c r="J18" s="1"/>
      <c r="N18" s="1"/>
    </row>
    <row r="19" spans="2:14">
      <c r="B19" s="7" t="s">
        <v>18</v>
      </c>
      <c r="C19" s="1"/>
      <c r="D19" s="1"/>
      <c r="E19" s="1"/>
      <c r="F19" s="1"/>
      <c r="G19" s="1"/>
      <c r="H19" s="1"/>
      <c r="I19" s="1"/>
      <c r="J19" s="1"/>
      <c r="N19" s="1"/>
    </row>
    <row r="20" spans="2:14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  <c r="N20" s="35"/>
    </row>
    <row r="21" spans="2:14">
      <c r="B21" s="8">
        <v>4511</v>
      </c>
      <c r="C21" s="5">
        <v>1200</v>
      </c>
      <c r="D21" s="5">
        <f>C21*D20</f>
        <v>60</v>
      </c>
      <c r="E21" s="5">
        <f>C21-D21</f>
        <v>1140</v>
      </c>
      <c r="F21" s="5">
        <f>E21/1.16</f>
        <v>982.75862068965523</v>
      </c>
      <c r="G21" s="5">
        <f>F21*16%</f>
        <v>157.24137931034485</v>
      </c>
      <c r="H21" s="5">
        <f>G21*75%</f>
        <v>117.93103448275863</v>
      </c>
      <c r="I21" s="5">
        <f>G21-H21</f>
        <v>39.310344827586221</v>
      </c>
      <c r="J21" s="6">
        <f>I21+F21</f>
        <v>1022.0689655172414</v>
      </c>
      <c r="N21" s="17"/>
    </row>
    <row r="22" spans="2:14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E22/1.16</f>
        <v>0</v>
      </c>
      <c r="G22" s="5">
        <f t="shared" ref="G22:G23" si="2">F22*16%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4">
      <c r="B23" s="8">
        <v>0</v>
      </c>
      <c r="C23" s="5">
        <v>0</v>
      </c>
      <c r="D23" s="5">
        <v>0</v>
      </c>
      <c r="E23" s="5">
        <v>0</v>
      </c>
      <c r="F23" s="5">
        <f>E23/1.16</f>
        <v>0</v>
      </c>
      <c r="G23" s="5">
        <f t="shared" si="2"/>
        <v>0</v>
      </c>
      <c r="H23" s="5">
        <v>0</v>
      </c>
      <c r="I23" s="5">
        <v>0</v>
      </c>
      <c r="J23" s="5">
        <v>0</v>
      </c>
    </row>
    <row r="24" spans="2:14" ht="30">
      <c r="B24" s="30" t="s">
        <v>8</v>
      </c>
      <c r="C24" s="31">
        <f>SUM(C21:C23)</f>
        <v>1200</v>
      </c>
      <c r="D24" s="31">
        <f>C24*5%</f>
        <v>60</v>
      </c>
      <c r="E24" s="5">
        <f>C24-D24</f>
        <v>1140</v>
      </c>
      <c r="F24" s="5">
        <f>E24/1.16</f>
        <v>982.75862068965523</v>
      </c>
      <c r="G24" s="5">
        <f>F24*16%</f>
        <v>157.24137931034485</v>
      </c>
      <c r="H24" s="5">
        <f>G24*0.75</f>
        <v>117.93103448275863</v>
      </c>
      <c r="I24" s="5">
        <f>G24-H24</f>
        <v>39.310344827586221</v>
      </c>
      <c r="J24" s="5">
        <f>F24+I24</f>
        <v>1022.0689655172414</v>
      </c>
    </row>
    <row r="25" spans="2:14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" right="0.7" top="0.75" bottom="0.75" header="0.3" footer="0.3"/>
  <pageSetup scale="9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B1:N25"/>
  <sheetViews>
    <sheetView topLeftCell="A2" workbookViewId="0">
      <selection activeCell="B1" sqref="B1:J24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4" customWidth="1"/>
    <col min="5" max="5" width="15" customWidth="1"/>
    <col min="6" max="6" width="14.85546875" customWidth="1"/>
    <col min="7" max="8" width="13.85546875" customWidth="1"/>
    <col min="9" max="9" width="14.5703125" customWidth="1"/>
    <col min="10" max="10" width="14.28515625" customWidth="1"/>
    <col min="14" max="14" width="15.28515625" bestFit="1" customWidth="1"/>
  </cols>
  <sheetData>
    <row r="1" spans="2:14" ht="21">
      <c r="B1" s="36"/>
      <c r="C1" s="37"/>
      <c r="D1" s="37"/>
      <c r="E1" s="37"/>
      <c r="F1" s="37"/>
      <c r="G1" s="37"/>
      <c r="H1" s="37"/>
      <c r="I1" s="37"/>
      <c r="J1" s="37"/>
    </row>
    <row r="2" spans="2:14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4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4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4">
      <c r="B5" s="18"/>
      <c r="C5" s="18"/>
      <c r="D5" s="18"/>
      <c r="E5" s="18"/>
      <c r="F5" s="18"/>
      <c r="G5" s="19"/>
      <c r="H5" s="18"/>
      <c r="I5" s="18"/>
      <c r="J5" s="18"/>
    </row>
    <row r="6" spans="2:14">
      <c r="B6" s="20" t="s">
        <v>13</v>
      </c>
      <c r="C6" s="21">
        <v>43381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4">
      <c r="B7" s="18"/>
      <c r="C7" s="18"/>
      <c r="D7" s="18"/>
      <c r="E7" s="18"/>
      <c r="F7" s="18"/>
      <c r="G7" s="19"/>
      <c r="H7" s="18"/>
      <c r="I7" s="18"/>
      <c r="J7" s="18"/>
    </row>
    <row r="9" spans="2:14">
      <c r="B9" s="9" t="s">
        <v>19</v>
      </c>
    </row>
    <row r="10" spans="2:14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4">
      <c r="B11" s="8">
        <v>8014</v>
      </c>
      <c r="C11" s="5">
        <v>2760</v>
      </c>
      <c r="D11" s="5">
        <f>C11*D10</f>
        <v>138</v>
      </c>
      <c r="E11" s="5">
        <f>C11-D11</f>
        <v>2622</v>
      </c>
      <c r="F11" s="5">
        <f>E11/1.16</f>
        <v>2260.344827586207</v>
      </c>
      <c r="G11" s="5">
        <f>F11*16%</f>
        <v>361.65517241379314</v>
      </c>
      <c r="H11" s="5">
        <f>G11*75%</f>
        <v>271.24137931034488</v>
      </c>
      <c r="I11" s="5">
        <f>G11-H11</f>
        <v>90.413793103448256</v>
      </c>
      <c r="J11" s="6">
        <f>I11+F11</f>
        <v>2350.7586206896553</v>
      </c>
    </row>
    <row r="12" spans="2:14">
      <c r="B12" s="8">
        <v>3024</v>
      </c>
      <c r="C12" s="5">
        <v>2760</v>
      </c>
      <c r="D12" s="5">
        <f>C12*5%</f>
        <v>138</v>
      </c>
      <c r="E12" s="5">
        <f>C12-D12</f>
        <v>2622</v>
      </c>
      <c r="F12" s="5">
        <f>E12/1.16</f>
        <v>2260.344827586207</v>
      </c>
      <c r="G12" s="5">
        <f>F12*16%</f>
        <v>361.65517241379314</v>
      </c>
      <c r="H12" s="5">
        <f>G12*0.75</f>
        <v>271.24137931034488</v>
      </c>
      <c r="I12" s="5">
        <f>G12-H12</f>
        <v>90.413793103448256</v>
      </c>
      <c r="J12" s="5">
        <f>F12+I12</f>
        <v>2350.7586206896553</v>
      </c>
    </row>
    <row r="13" spans="2:14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 t="shared" ref="F13:F14" si="0">E13/1.16</f>
        <v>0</v>
      </c>
      <c r="G13" s="5">
        <f t="shared" ref="G13:G14" si="1">F13*16%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4">
      <c r="B14" s="8">
        <v>0</v>
      </c>
      <c r="C14" s="5">
        <v>0</v>
      </c>
      <c r="D14" s="5">
        <v>0</v>
      </c>
      <c r="E14" s="5">
        <v>0</v>
      </c>
      <c r="F14" s="5">
        <f t="shared" si="0"/>
        <v>0</v>
      </c>
      <c r="G14" s="5">
        <f t="shared" si="1"/>
        <v>0</v>
      </c>
      <c r="H14" s="5">
        <v>0</v>
      </c>
      <c r="I14" s="5">
        <v>0</v>
      </c>
      <c r="J14" s="5">
        <v>0</v>
      </c>
      <c r="N14" s="1"/>
    </row>
    <row r="15" spans="2:14" ht="30">
      <c r="B15" s="10" t="s">
        <v>8</v>
      </c>
      <c r="C15" s="5">
        <f>SUM(C11:C14)</f>
        <v>5520</v>
      </c>
      <c r="D15" s="5">
        <f>C15*5%</f>
        <v>276</v>
      </c>
      <c r="E15" s="5">
        <f>C15-D15</f>
        <v>5244</v>
      </c>
      <c r="F15" s="5">
        <f>E15/1.16</f>
        <v>4520.6896551724139</v>
      </c>
      <c r="G15" s="5">
        <f>F15*16%</f>
        <v>723.31034482758628</v>
      </c>
      <c r="H15" s="5">
        <f>G15*0.75</f>
        <v>542.48275862068976</v>
      </c>
      <c r="I15" s="5">
        <f>G15-H15</f>
        <v>180.82758620689651</v>
      </c>
      <c r="J15" s="5">
        <f>F15+I15</f>
        <v>4701.5172413793107</v>
      </c>
      <c r="N15" s="1"/>
    </row>
    <row r="16" spans="2:14">
      <c r="B16" s="1"/>
      <c r="C16" s="1"/>
      <c r="D16" s="1"/>
      <c r="E16" s="1"/>
      <c r="F16" s="1"/>
      <c r="G16" s="1"/>
      <c r="H16" s="1"/>
      <c r="I16" s="1"/>
      <c r="J16" s="1"/>
    </row>
    <row r="17" spans="2:14">
      <c r="B17" s="1"/>
      <c r="C17" s="1"/>
      <c r="D17" s="1"/>
      <c r="E17" s="1"/>
      <c r="F17" s="1"/>
      <c r="G17" s="1"/>
      <c r="H17" s="1"/>
      <c r="I17" s="1"/>
      <c r="J17" s="1"/>
    </row>
    <row r="18" spans="2:14">
      <c r="B18" s="1"/>
      <c r="C18" s="1"/>
      <c r="D18" s="1"/>
      <c r="E18" s="1"/>
      <c r="F18" s="1"/>
      <c r="G18" s="1"/>
      <c r="H18" s="1"/>
      <c r="I18" s="1"/>
      <c r="J18" s="1"/>
      <c r="N18" s="1"/>
    </row>
    <row r="19" spans="2:14">
      <c r="B19" s="7" t="s">
        <v>18</v>
      </c>
      <c r="C19" s="1"/>
      <c r="D19" s="1"/>
      <c r="E19" s="1"/>
      <c r="F19" s="1"/>
      <c r="G19" s="1"/>
      <c r="H19" s="1"/>
      <c r="I19" s="1"/>
      <c r="J19" s="1"/>
      <c r="N19" s="1"/>
    </row>
    <row r="20" spans="2:14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  <c r="N20" s="35"/>
    </row>
    <row r="21" spans="2:14">
      <c r="B21" s="8">
        <v>4511</v>
      </c>
      <c r="C21" s="5">
        <v>2760</v>
      </c>
      <c r="D21" s="5">
        <f>C21*D20</f>
        <v>138</v>
      </c>
      <c r="E21" s="5">
        <f>C21-D21</f>
        <v>2622</v>
      </c>
      <c r="F21" s="5">
        <f>E21/1.16</f>
        <v>2260.344827586207</v>
      </c>
      <c r="G21" s="5">
        <f>F21*16%</f>
        <v>361.65517241379314</v>
      </c>
      <c r="H21" s="5">
        <f>G21*75%</f>
        <v>271.24137931034488</v>
      </c>
      <c r="I21" s="5">
        <f>G21-H21</f>
        <v>90.413793103448256</v>
      </c>
      <c r="J21" s="6">
        <f>I21+F21</f>
        <v>2350.7586206896553</v>
      </c>
      <c r="N21" s="17"/>
    </row>
    <row r="22" spans="2:14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E22/1.16</f>
        <v>0</v>
      </c>
      <c r="G22" s="5">
        <f t="shared" ref="G22:G23" si="2">F22*16%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4">
      <c r="B23" s="8">
        <v>0</v>
      </c>
      <c r="C23" s="5">
        <v>0</v>
      </c>
      <c r="D23" s="5">
        <v>0</v>
      </c>
      <c r="E23" s="5">
        <v>0</v>
      </c>
      <c r="F23" s="5">
        <f>E23/1.16</f>
        <v>0</v>
      </c>
      <c r="G23" s="5">
        <f t="shared" si="2"/>
        <v>0</v>
      </c>
      <c r="H23" s="5">
        <v>0</v>
      </c>
      <c r="I23" s="5">
        <v>0</v>
      </c>
      <c r="J23" s="5">
        <v>0</v>
      </c>
    </row>
    <row r="24" spans="2:14" ht="30">
      <c r="B24" s="30" t="s">
        <v>8</v>
      </c>
      <c r="C24" s="31">
        <f>SUM(C21:C23)</f>
        <v>2760</v>
      </c>
      <c r="D24" s="31">
        <f>C24*5%</f>
        <v>138</v>
      </c>
      <c r="E24" s="5">
        <f>C24-D24</f>
        <v>2622</v>
      </c>
      <c r="F24" s="5">
        <f>E24/1.16</f>
        <v>2260.344827586207</v>
      </c>
      <c r="G24" s="5">
        <f>F24*16%</f>
        <v>361.65517241379314</v>
      </c>
      <c r="H24" s="5">
        <f>G24*0.75</f>
        <v>271.24137931034488</v>
      </c>
      <c r="I24" s="5">
        <f>G24-H24</f>
        <v>90.413793103448256</v>
      </c>
      <c r="J24" s="5">
        <f>F24+I24</f>
        <v>2350.7586206896553</v>
      </c>
    </row>
    <row r="25" spans="2:14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" right="0.7" top="0.75" bottom="0.75" header="0.3" footer="0.3"/>
  <pageSetup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J25"/>
  <sheetViews>
    <sheetView workbookViewId="0">
      <selection activeCell="M12" sqref="M12"/>
    </sheetView>
  </sheetViews>
  <sheetFormatPr baseColWidth="10" defaultRowHeight="15"/>
  <cols>
    <col min="1" max="1" width="5.42578125" customWidth="1"/>
    <col min="2" max="2" width="11" customWidth="1"/>
    <col min="3" max="3" width="13.28515625" customWidth="1"/>
    <col min="4" max="4" width="12.42578125" customWidth="1"/>
    <col min="5" max="5" width="13.42578125" customWidth="1"/>
    <col min="6" max="6" width="13.28515625" customWidth="1"/>
    <col min="7" max="7" width="15.140625" customWidth="1"/>
    <col min="8" max="8" width="12.5703125" customWidth="1"/>
    <col min="9" max="9" width="11.42578125" customWidth="1"/>
    <col min="10" max="10" width="14.28515625" customWidth="1"/>
  </cols>
  <sheetData>
    <row r="1" spans="2:10" ht="21">
      <c r="B1" s="36"/>
      <c r="C1" s="37"/>
      <c r="D1" s="37"/>
      <c r="E1" s="37"/>
      <c r="F1" s="37"/>
      <c r="G1" s="37"/>
      <c r="H1" s="37"/>
      <c r="I1" s="37"/>
      <c r="J1" s="37"/>
    </row>
    <row r="2" spans="2:10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0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0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0">
      <c r="B5" s="18"/>
      <c r="C5" s="18"/>
      <c r="D5" s="18"/>
      <c r="E5" s="18"/>
      <c r="F5" s="18"/>
      <c r="G5" s="19"/>
      <c r="H5" s="18"/>
      <c r="I5" s="18"/>
      <c r="J5" s="18"/>
    </row>
    <row r="6" spans="2:10">
      <c r="B6" s="20" t="s">
        <v>13</v>
      </c>
      <c r="C6" s="21">
        <v>43258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0">
      <c r="B7" s="18"/>
      <c r="C7" s="18"/>
      <c r="D7" s="18"/>
      <c r="E7" s="18"/>
      <c r="F7" s="18"/>
      <c r="G7" s="19"/>
      <c r="H7" s="18"/>
      <c r="I7" s="18"/>
      <c r="J7" s="18"/>
    </row>
    <row r="9" spans="2:10">
      <c r="B9" s="9" t="s">
        <v>11</v>
      </c>
    </row>
    <row r="10" spans="2:10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0">
      <c r="B11" s="8">
        <v>8014</v>
      </c>
      <c r="C11" s="5">
        <v>12400000</v>
      </c>
      <c r="D11" s="5">
        <f>C11*D10</f>
        <v>620000</v>
      </c>
      <c r="E11" s="5">
        <f>C11-D11</f>
        <v>11780000</v>
      </c>
      <c r="F11" s="5">
        <f>E11/1.12</f>
        <v>10517857.142857142</v>
      </c>
      <c r="G11" s="5">
        <f>F11*12%</f>
        <v>1262142.857142857</v>
      </c>
      <c r="H11" s="5">
        <f>G11*75%</f>
        <v>946607.14285714272</v>
      </c>
      <c r="I11" s="5">
        <f>G11-H11</f>
        <v>315535.71428571432</v>
      </c>
      <c r="J11" s="6">
        <f>I11+F11</f>
        <v>10833392.857142856</v>
      </c>
    </row>
    <row r="12" spans="2:10">
      <c r="B12" s="8">
        <v>3024</v>
      </c>
      <c r="C12" s="5">
        <v>10200000</v>
      </c>
      <c r="D12" s="5">
        <f>C12*5%</f>
        <v>510000</v>
      </c>
      <c r="E12" s="5">
        <f>C12-D12</f>
        <v>9690000</v>
      </c>
      <c r="F12" s="5">
        <f>E12/1.12</f>
        <v>8651785.7142857127</v>
      </c>
      <c r="G12" s="5">
        <f>F12*12%</f>
        <v>1038214.2857142854</v>
      </c>
      <c r="H12" s="5">
        <f>G12*0.75</f>
        <v>778660.71428571409</v>
      </c>
      <c r="I12" s="5">
        <f>G12-H12</f>
        <v>259553.57142857136</v>
      </c>
      <c r="J12" s="5">
        <f>F12+I12</f>
        <v>8911339.2857142836</v>
      </c>
    </row>
    <row r="13" spans="2:10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>E13/1.12</f>
        <v>0</v>
      </c>
      <c r="G13" s="5">
        <f>F13*12%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0">
      <c r="B14" s="8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</row>
    <row r="15" spans="2:10" ht="30">
      <c r="B15" s="10" t="s">
        <v>8</v>
      </c>
      <c r="C15" s="5">
        <f>SUM(C11:C14)</f>
        <v>22600000</v>
      </c>
      <c r="D15" s="5">
        <f>C15*5%</f>
        <v>1130000</v>
      </c>
      <c r="E15" s="5">
        <f>C15-D15</f>
        <v>21470000</v>
      </c>
      <c r="F15" s="5">
        <f>E15/1.12</f>
        <v>19169642.857142854</v>
      </c>
      <c r="G15" s="5">
        <f>F15*12%</f>
        <v>2300357.1428571423</v>
      </c>
      <c r="H15" s="5">
        <f>G15*0.75</f>
        <v>1725267.8571428568</v>
      </c>
      <c r="I15" s="5">
        <f>G15-H15</f>
        <v>575089.28571428545</v>
      </c>
      <c r="J15" s="5">
        <f>F15+I15</f>
        <v>19744732.142857142</v>
      </c>
    </row>
    <row r="16" spans="2:10">
      <c r="B16" s="1"/>
      <c r="C16" s="1"/>
      <c r="D16" s="1"/>
      <c r="E16" s="1"/>
      <c r="F16" s="1"/>
      <c r="G16" s="1"/>
      <c r="H16" s="1"/>
      <c r="I16" s="1"/>
      <c r="J16" s="1"/>
    </row>
    <row r="17" spans="2:10">
      <c r="B17" s="1"/>
      <c r="C17" s="1"/>
      <c r="D17" s="1"/>
      <c r="E17" s="1"/>
      <c r="F17" s="1"/>
      <c r="G17" s="1"/>
      <c r="H17" s="1"/>
      <c r="I17" s="1"/>
      <c r="J17" s="1"/>
    </row>
    <row r="18" spans="2:10">
      <c r="B18" s="1"/>
      <c r="C18" s="1"/>
      <c r="D18" s="1"/>
      <c r="E18" s="1"/>
      <c r="F18" s="1"/>
      <c r="G18" s="1"/>
      <c r="H18" s="1"/>
      <c r="I18" s="1"/>
      <c r="J18" s="1"/>
    </row>
    <row r="19" spans="2:10">
      <c r="B19" s="7" t="s">
        <v>10</v>
      </c>
      <c r="C19" s="1"/>
      <c r="D19" s="1"/>
      <c r="E19" s="1"/>
      <c r="F19" s="1"/>
      <c r="G19" s="1"/>
      <c r="H19" s="1"/>
      <c r="I19" s="1"/>
      <c r="J19" s="1"/>
    </row>
    <row r="20" spans="2:10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</row>
    <row r="21" spans="2:10">
      <c r="B21" s="8">
        <v>4511</v>
      </c>
      <c r="C21" s="5">
        <v>20200000</v>
      </c>
      <c r="D21" s="5">
        <f>C21*D20</f>
        <v>1010000</v>
      </c>
      <c r="E21" s="5">
        <f>C21-D21</f>
        <v>19190000</v>
      </c>
      <c r="F21" s="5">
        <f>E21/1.12</f>
        <v>17133928.571428571</v>
      </c>
      <c r="G21" s="5">
        <f>F21*12%</f>
        <v>2056071.4285714284</v>
      </c>
      <c r="H21" s="5">
        <f>G21*75%</f>
        <v>1542053.5714285714</v>
      </c>
      <c r="I21" s="5">
        <f>G21-H21</f>
        <v>514017.85714285704</v>
      </c>
      <c r="J21" s="6">
        <f>I21+F21</f>
        <v>17647946.428571429</v>
      </c>
    </row>
    <row r="22" spans="2:10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E22/1.12</f>
        <v>0</v>
      </c>
      <c r="G22" s="5">
        <f>F22*12%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0">
      <c r="B23" s="8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</row>
    <row r="24" spans="2:10" ht="30">
      <c r="B24" s="30" t="s">
        <v>8</v>
      </c>
      <c r="C24" s="31">
        <f>SUM(C21:C23)</f>
        <v>20200000</v>
      </c>
      <c r="D24" s="31">
        <f>C24*5%</f>
        <v>1010000</v>
      </c>
      <c r="E24" s="5">
        <f>C24-D24</f>
        <v>19190000</v>
      </c>
      <c r="F24" s="5">
        <f>E24/1.12</f>
        <v>17133928.571428571</v>
      </c>
      <c r="G24" s="5">
        <f>F24*12%</f>
        <v>2056071.4285714284</v>
      </c>
      <c r="H24" s="5">
        <f>G24*0.75</f>
        <v>1542053.5714285714</v>
      </c>
      <c r="I24" s="5">
        <f>G24-H24</f>
        <v>514017.85714285704</v>
      </c>
      <c r="J24" s="5">
        <f>F24+I24</f>
        <v>17647946.428571429</v>
      </c>
    </row>
    <row r="25" spans="2:10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" right="0.7" top="0.75" bottom="0.75" header="0.3" footer="0.3"/>
  <pageSetup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dimension ref="B1:N25"/>
  <sheetViews>
    <sheetView topLeftCell="A2" workbookViewId="0">
      <selection activeCell="K10" sqref="K10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4" customWidth="1"/>
    <col min="5" max="5" width="15" customWidth="1"/>
    <col min="6" max="6" width="14.85546875" customWidth="1"/>
    <col min="7" max="8" width="13.85546875" customWidth="1"/>
    <col min="9" max="9" width="14.5703125" customWidth="1"/>
    <col min="10" max="10" width="14.28515625" customWidth="1"/>
    <col min="14" max="14" width="15.28515625" bestFit="1" customWidth="1"/>
  </cols>
  <sheetData>
    <row r="1" spans="2:14" ht="21">
      <c r="B1" s="36"/>
      <c r="C1" s="37"/>
      <c r="D1" s="37"/>
      <c r="E1" s="37"/>
      <c r="F1" s="37"/>
      <c r="G1" s="37"/>
      <c r="H1" s="37"/>
      <c r="I1" s="37"/>
      <c r="J1" s="37"/>
    </row>
    <row r="2" spans="2:14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4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4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4">
      <c r="B5" s="18"/>
      <c r="C5" s="18"/>
      <c r="D5" s="18"/>
      <c r="E5" s="18"/>
      <c r="F5" s="18"/>
      <c r="G5" s="19"/>
      <c r="H5" s="18"/>
      <c r="I5" s="18"/>
      <c r="J5" s="18"/>
    </row>
    <row r="6" spans="2:14">
      <c r="B6" s="20" t="s">
        <v>13</v>
      </c>
      <c r="C6" s="21">
        <v>43382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4">
      <c r="B7" s="18"/>
      <c r="C7" s="18"/>
      <c r="D7" s="18"/>
      <c r="E7" s="18"/>
      <c r="F7" s="18"/>
      <c r="G7" s="19"/>
      <c r="H7" s="18"/>
      <c r="I7" s="18"/>
      <c r="J7" s="18"/>
    </row>
    <row r="9" spans="2:14">
      <c r="B9" s="9" t="s">
        <v>19</v>
      </c>
    </row>
    <row r="10" spans="2:14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4">
      <c r="B11" s="8">
        <v>8014</v>
      </c>
      <c r="C11" s="5">
        <v>1200</v>
      </c>
      <c r="D11" s="5">
        <f>C11*D10</f>
        <v>60</v>
      </c>
      <c r="E11" s="5">
        <f>C11-D11</f>
        <v>1140</v>
      </c>
      <c r="F11" s="5">
        <f>E11/1.16</f>
        <v>982.75862068965523</v>
      </c>
      <c r="G11" s="5">
        <f>F11*16%</f>
        <v>157.24137931034485</v>
      </c>
      <c r="H11" s="5">
        <f>G11*75%</f>
        <v>117.93103448275863</v>
      </c>
      <c r="I11" s="5">
        <f>G11-H11</f>
        <v>39.310344827586221</v>
      </c>
      <c r="J11" s="6">
        <f>I11+F11</f>
        <v>1022.0689655172414</v>
      </c>
    </row>
    <row r="12" spans="2:14">
      <c r="B12" s="8">
        <v>3024</v>
      </c>
      <c r="C12" s="5">
        <v>1200</v>
      </c>
      <c r="D12" s="5">
        <f>C12*5%</f>
        <v>60</v>
      </c>
      <c r="E12" s="5">
        <f>C12-D12</f>
        <v>1140</v>
      </c>
      <c r="F12" s="5">
        <f>E12/1.16</f>
        <v>982.75862068965523</v>
      </c>
      <c r="G12" s="5">
        <f>F12*16%</f>
        <v>157.24137931034485</v>
      </c>
      <c r="H12" s="5">
        <f>G12*0.75</f>
        <v>117.93103448275863</v>
      </c>
      <c r="I12" s="5">
        <f>G12-H12</f>
        <v>39.310344827586221</v>
      </c>
      <c r="J12" s="5">
        <f>F12+I12</f>
        <v>1022.0689655172414</v>
      </c>
    </row>
    <row r="13" spans="2:14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 t="shared" ref="F13:F14" si="0">E13/1.16</f>
        <v>0</v>
      </c>
      <c r="G13" s="5">
        <f t="shared" ref="G13:G14" si="1">F13*16%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4">
      <c r="B14" s="8">
        <v>0</v>
      </c>
      <c r="C14" s="5">
        <v>0</v>
      </c>
      <c r="D14" s="5">
        <v>0</v>
      </c>
      <c r="E14" s="5">
        <v>0</v>
      </c>
      <c r="F14" s="5">
        <f t="shared" si="0"/>
        <v>0</v>
      </c>
      <c r="G14" s="5">
        <f t="shared" si="1"/>
        <v>0</v>
      </c>
      <c r="H14" s="5">
        <v>0</v>
      </c>
      <c r="I14" s="5">
        <v>0</v>
      </c>
      <c r="J14" s="5">
        <v>0</v>
      </c>
      <c r="N14" s="1"/>
    </row>
    <row r="15" spans="2:14" ht="30">
      <c r="B15" s="10" t="s">
        <v>8</v>
      </c>
      <c r="C15" s="5">
        <f>SUM(C11:C14)</f>
        <v>2400</v>
      </c>
      <c r="D15" s="5">
        <f>C15*5%</f>
        <v>120</v>
      </c>
      <c r="E15" s="5">
        <f>C15-D15</f>
        <v>2280</v>
      </c>
      <c r="F15" s="5">
        <f>E15/1.16</f>
        <v>1965.5172413793105</v>
      </c>
      <c r="G15" s="5">
        <f>F15*16%</f>
        <v>314.48275862068971</v>
      </c>
      <c r="H15" s="5">
        <f>G15*0.75</f>
        <v>235.86206896551727</v>
      </c>
      <c r="I15" s="5">
        <f>G15-H15</f>
        <v>78.620689655172441</v>
      </c>
      <c r="J15" s="5">
        <f>F15+I15</f>
        <v>2044.1379310344828</v>
      </c>
      <c r="N15" s="1"/>
    </row>
    <row r="16" spans="2:14">
      <c r="B16" s="1"/>
      <c r="C16" s="1"/>
      <c r="D16" s="1"/>
      <c r="E16" s="1"/>
      <c r="F16" s="1"/>
      <c r="G16" s="1"/>
      <c r="H16" s="1"/>
      <c r="I16" s="1"/>
      <c r="J16" s="1"/>
    </row>
    <row r="17" spans="2:14">
      <c r="B17" s="1"/>
      <c r="C17" s="1"/>
      <c r="D17" s="1"/>
      <c r="E17" s="1"/>
      <c r="F17" s="1"/>
      <c r="G17" s="1"/>
      <c r="H17" s="1"/>
      <c r="I17" s="1"/>
      <c r="J17" s="1"/>
    </row>
    <row r="18" spans="2:14">
      <c r="B18" s="1"/>
      <c r="C18" s="1"/>
      <c r="D18" s="1"/>
      <c r="E18" s="1"/>
      <c r="F18" s="1"/>
      <c r="G18" s="1"/>
      <c r="H18" s="1"/>
      <c r="I18" s="1"/>
      <c r="J18" s="1"/>
      <c r="N18" s="1"/>
    </row>
    <row r="19" spans="2:14">
      <c r="B19" s="7" t="s">
        <v>18</v>
      </c>
      <c r="C19" s="1"/>
      <c r="D19" s="1"/>
      <c r="E19" s="1"/>
      <c r="F19" s="1"/>
      <c r="G19" s="1"/>
      <c r="H19" s="1"/>
      <c r="I19" s="1"/>
      <c r="J19" s="1"/>
      <c r="N19" s="1"/>
    </row>
    <row r="20" spans="2:14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  <c r="N20" s="35"/>
    </row>
    <row r="21" spans="2:14">
      <c r="B21" s="8">
        <v>4511</v>
      </c>
      <c r="C21" s="5">
        <v>1200</v>
      </c>
      <c r="D21" s="5">
        <f>C21*D20</f>
        <v>60</v>
      </c>
      <c r="E21" s="5">
        <f>C21-D21</f>
        <v>1140</v>
      </c>
      <c r="F21" s="5">
        <f>E21/1.16</f>
        <v>982.75862068965523</v>
      </c>
      <c r="G21" s="5">
        <f>F21*16%</f>
        <v>157.24137931034485</v>
      </c>
      <c r="H21" s="5">
        <f>G21*75%</f>
        <v>117.93103448275863</v>
      </c>
      <c r="I21" s="5">
        <f>G21-H21</f>
        <v>39.310344827586221</v>
      </c>
      <c r="J21" s="6">
        <f>I21+F21</f>
        <v>1022.0689655172414</v>
      </c>
      <c r="N21" s="17"/>
    </row>
    <row r="22" spans="2:14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E22/1.16</f>
        <v>0</v>
      </c>
      <c r="G22" s="5">
        <f t="shared" ref="G22:G23" si="2">F22*16%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4">
      <c r="B23" s="8">
        <v>0</v>
      </c>
      <c r="C23" s="5">
        <v>0</v>
      </c>
      <c r="D23" s="5">
        <v>0</v>
      </c>
      <c r="E23" s="5">
        <v>0</v>
      </c>
      <c r="F23" s="5">
        <f>E23/1.16</f>
        <v>0</v>
      </c>
      <c r="G23" s="5">
        <f t="shared" si="2"/>
        <v>0</v>
      </c>
      <c r="H23" s="5">
        <v>0</v>
      </c>
      <c r="I23" s="5">
        <v>0</v>
      </c>
      <c r="J23" s="5">
        <v>0</v>
      </c>
    </row>
    <row r="24" spans="2:14" ht="30">
      <c r="B24" s="30" t="s">
        <v>8</v>
      </c>
      <c r="C24" s="31">
        <f>SUM(C21:C23)</f>
        <v>1200</v>
      </c>
      <c r="D24" s="31">
        <f>C24*5%</f>
        <v>60</v>
      </c>
      <c r="E24" s="5">
        <f>C24-D24</f>
        <v>1140</v>
      </c>
      <c r="F24" s="5">
        <f>E24/1.16</f>
        <v>982.75862068965523</v>
      </c>
      <c r="G24" s="5">
        <f>F24*16%</f>
        <v>157.24137931034485</v>
      </c>
      <c r="H24" s="5">
        <f>G24*0.75</f>
        <v>117.93103448275863</v>
      </c>
      <c r="I24" s="5">
        <f>G24-H24</f>
        <v>39.310344827586221</v>
      </c>
      <c r="J24" s="5">
        <f>F24+I24</f>
        <v>1022.0689655172414</v>
      </c>
    </row>
    <row r="25" spans="2:14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" right="0.7" top="0.75" bottom="0.75" header="0.3" footer="0.3"/>
  <pageSetup scale="9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B1:N25"/>
  <sheetViews>
    <sheetView workbookViewId="0">
      <selection activeCell="B1" sqref="B1:J24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4" customWidth="1"/>
    <col min="5" max="5" width="15" customWidth="1"/>
    <col min="6" max="6" width="14.85546875" customWidth="1"/>
    <col min="7" max="8" width="13.85546875" customWidth="1"/>
    <col min="9" max="9" width="14.5703125" customWidth="1"/>
    <col min="10" max="10" width="14.28515625" customWidth="1"/>
    <col min="14" max="14" width="15.28515625" bestFit="1" customWidth="1"/>
  </cols>
  <sheetData>
    <row r="1" spans="2:14" ht="21">
      <c r="B1" s="36"/>
      <c r="C1" s="37"/>
      <c r="D1" s="37"/>
      <c r="E1" s="37"/>
      <c r="F1" s="37"/>
      <c r="G1" s="37"/>
      <c r="H1" s="37"/>
      <c r="I1" s="37"/>
      <c r="J1" s="37"/>
    </row>
    <row r="2" spans="2:14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4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4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4">
      <c r="B5" s="18"/>
      <c r="C5" s="18"/>
      <c r="D5" s="18"/>
      <c r="E5" s="18"/>
      <c r="F5" s="18"/>
      <c r="G5" s="19"/>
      <c r="H5" s="18"/>
      <c r="I5" s="18"/>
      <c r="J5" s="18"/>
    </row>
    <row r="6" spans="2:14">
      <c r="B6" s="20" t="s">
        <v>13</v>
      </c>
      <c r="C6" s="21">
        <v>43390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4">
      <c r="B7" s="18"/>
      <c r="C7" s="18"/>
      <c r="D7" s="18"/>
      <c r="E7" s="18"/>
      <c r="F7" s="18"/>
      <c r="G7" s="19"/>
      <c r="H7" s="18"/>
      <c r="I7" s="18"/>
      <c r="J7" s="18"/>
    </row>
    <row r="9" spans="2:14">
      <c r="B9" s="9" t="s">
        <v>19</v>
      </c>
    </row>
    <row r="10" spans="2:14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4">
      <c r="B11" s="8">
        <v>8014</v>
      </c>
      <c r="C11" s="5">
        <v>3500</v>
      </c>
      <c r="D11" s="5">
        <f>C11*D10</f>
        <v>175</v>
      </c>
      <c r="E11" s="5">
        <f>C11-D11</f>
        <v>3325</v>
      </c>
      <c r="F11" s="5">
        <f>E11/1.16</f>
        <v>2866.3793103448279</v>
      </c>
      <c r="G11" s="5">
        <f>F11*16%</f>
        <v>458.6206896551725</v>
      </c>
      <c r="H11" s="5">
        <f>G11*75%</f>
        <v>343.96551724137936</v>
      </c>
      <c r="I11" s="5">
        <f>G11-H11</f>
        <v>114.65517241379314</v>
      </c>
      <c r="J11" s="6">
        <f>I11+F11</f>
        <v>2981.0344827586209</v>
      </c>
    </row>
    <row r="12" spans="2:14">
      <c r="B12" s="8">
        <v>3024</v>
      </c>
      <c r="C12" s="5">
        <v>3500</v>
      </c>
      <c r="D12" s="5">
        <f>C12*5%</f>
        <v>175</v>
      </c>
      <c r="E12" s="5">
        <f>C12-D12</f>
        <v>3325</v>
      </c>
      <c r="F12" s="5">
        <f>E12/1.16</f>
        <v>2866.3793103448279</v>
      </c>
      <c r="G12" s="5">
        <f>F12*16%</f>
        <v>458.6206896551725</v>
      </c>
      <c r="H12" s="5">
        <f>G12*0.75</f>
        <v>343.96551724137936</v>
      </c>
      <c r="I12" s="5">
        <f>G12-H12</f>
        <v>114.65517241379314</v>
      </c>
      <c r="J12" s="5">
        <f>F12+I12</f>
        <v>2981.0344827586209</v>
      </c>
    </row>
    <row r="13" spans="2:14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 t="shared" ref="F13:F14" si="0">E13/1.16</f>
        <v>0</v>
      </c>
      <c r="G13" s="5">
        <f t="shared" ref="G13:G14" si="1">F13*16%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4">
      <c r="B14" s="8">
        <v>0</v>
      </c>
      <c r="C14" s="5">
        <v>0</v>
      </c>
      <c r="D14" s="5">
        <v>0</v>
      </c>
      <c r="E14" s="5">
        <v>0</v>
      </c>
      <c r="F14" s="5">
        <f t="shared" si="0"/>
        <v>0</v>
      </c>
      <c r="G14" s="5">
        <f t="shared" si="1"/>
        <v>0</v>
      </c>
      <c r="H14" s="5">
        <v>0</v>
      </c>
      <c r="I14" s="5">
        <v>0</v>
      </c>
      <c r="J14" s="5">
        <v>0</v>
      </c>
      <c r="N14" s="1"/>
    </row>
    <row r="15" spans="2:14" ht="30">
      <c r="B15" s="10" t="s">
        <v>8</v>
      </c>
      <c r="C15" s="5">
        <f>SUM(C11:C14)</f>
        <v>7000</v>
      </c>
      <c r="D15" s="5">
        <f>C15*5%</f>
        <v>350</v>
      </c>
      <c r="E15" s="5">
        <f>C15-D15</f>
        <v>6650</v>
      </c>
      <c r="F15" s="5">
        <f>E15/1.16</f>
        <v>5732.7586206896558</v>
      </c>
      <c r="G15" s="5">
        <f>F15*16%</f>
        <v>917.241379310345</v>
      </c>
      <c r="H15" s="5">
        <f>G15*0.75</f>
        <v>687.93103448275872</v>
      </c>
      <c r="I15" s="5">
        <f>G15-H15</f>
        <v>229.31034482758628</v>
      </c>
      <c r="J15" s="5">
        <f>F15+I15</f>
        <v>5962.0689655172418</v>
      </c>
      <c r="N15" s="1"/>
    </row>
    <row r="16" spans="2:14">
      <c r="B16" s="1"/>
      <c r="C16" s="1"/>
      <c r="D16" s="1"/>
      <c r="E16" s="1"/>
      <c r="F16" s="1"/>
      <c r="G16" s="1"/>
      <c r="H16" s="1"/>
      <c r="I16" s="1"/>
      <c r="J16" s="1"/>
    </row>
    <row r="17" spans="2:14">
      <c r="B17" s="1"/>
      <c r="C17" s="1"/>
      <c r="D17" s="1"/>
      <c r="E17" s="1"/>
      <c r="F17" s="1"/>
      <c r="G17" s="1"/>
      <c r="H17" s="1"/>
      <c r="I17" s="1"/>
      <c r="J17" s="1"/>
    </row>
    <row r="18" spans="2:14">
      <c r="B18" s="1"/>
      <c r="C18" s="1"/>
      <c r="D18" s="1"/>
      <c r="E18" s="1"/>
      <c r="F18" s="1"/>
      <c r="G18" s="1"/>
      <c r="H18" s="1"/>
      <c r="I18" s="1"/>
      <c r="J18" s="1"/>
      <c r="N18" s="1"/>
    </row>
    <row r="19" spans="2:14">
      <c r="B19" s="7" t="s">
        <v>18</v>
      </c>
      <c r="C19" s="1"/>
      <c r="D19" s="1"/>
      <c r="E19" s="1"/>
      <c r="F19" s="1"/>
      <c r="G19" s="1"/>
      <c r="H19" s="1"/>
      <c r="I19" s="1"/>
      <c r="J19" s="1"/>
      <c r="N19" s="1"/>
    </row>
    <row r="20" spans="2:14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  <c r="N20" s="35"/>
    </row>
    <row r="21" spans="2:14">
      <c r="B21" s="8">
        <v>4511</v>
      </c>
      <c r="C21" s="5">
        <v>3500</v>
      </c>
      <c r="D21" s="5">
        <f>C21*D20</f>
        <v>175</v>
      </c>
      <c r="E21" s="5">
        <f>C21-D21</f>
        <v>3325</v>
      </c>
      <c r="F21" s="5">
        <f>E21/1.16</f>
        <v>2866.3793103448279</v>
      </c>
      <c r="G21" s="5">
        <f>F21*16%</f>
        <v>458.6206896551725</v>
      </c>
      <c r="H21" s="5">
        <f>G21*75%</f>
        <v>343.96551724137936</v>
      </c>
      <c r="I21" s="5">
        <f>G21-H21</f>
        <v>114.65517241379314</v>
      </c>
      <c r="J21" s="6">
        <f>I21+F21</f>
        <v>2981.0344827586209</v>
      </c>
      <c r="N21" s="17"/>
    </row>
    <row r="22" spans="2:14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E22/1.16</f>
        <v>0</v>
      </c>
      <c r="G22" s="5">
        <f t="shared" ref="G22:G23" si="2">F22*16%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4">
      <c r="B23" s="8">
        <v>0</v>
      </c>
      <c r="C23" s="5">
        <v>0</v>
      </c>
      <c r="D23" s="5">
        <v>0</v>
      </c>
      <c r="E23" s="5">
        <v>0</v>
      </c>
      <c r="F23" s="5">
        <f>E23/1.16</f>
        <v>0</v>
      </c>
      <c r="G23" s="5">
        <f t="shared" si="2"/>
        <v>0</v>
      </c>
      <c r="H23" s="5">
        <v>0</v>
      </c>
      <c r="I23" s="5">
        <v>0</v>
      </c>
      <c r="J23" s="5">
        <v>0</v>
      </c>
    </row>
    <row r="24" spans="2:14" ht="30">
      <c r="B24" s="30" t="s">
        <v>8</v>
      </c>
      <c r="C24" s="31">
        <f>SUM(C21:C23)</f>
        <v>3500</v>
      </c>
      <c r="D24" s="31">
        <f>C24*5%</f>
        <v>175</v>
      </c>
      <c r="E24" s="5">
        <f>C24-D24</f>
        <v>3325</v>
      </c>
      <c r="F24" s="5">
        <f>E24/1.16</f>
        <v>2866.3793103448279</v>
      </c>
      <c r="G24" s="5">
        <f>F24*16%</f>
        <v>458.6206896551725</v>
      </c>
      <c r="H24" s="5">
        <f>G24*0.75</f>
        <v>343.96551724137936</v>
      </c>
      <c r="I24" s="5">
        <f>G24-H24</f>
        <v>114.65517241379314</v>
      </c>
      <c r="J24" s="5">
        <f>F24+I24</f>
        <v>2981.0344827586209</v>
      </c>
    </row>
    <row r="25" spans="2:14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" right="0.7" top="0.75" bottom="0.75" header="0.3" footer="0.3"/>
  <pageSetup scale="90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>
  <dimension ref="B1:N25"/>
  <sheetViews>
    <sheetView workbookViewId="0">
      <selection activeCell="B1" sqref="B1:J24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4" customWidth="1"/>
    <col min="5" max="5" width="15" customWidth="1"/>
    <col min="6" max="6" width="14.85546875" customWidth="1"/>
    <col min="7" max="8" width="13.85546875" customWidth="1"/>
    <col min="9" max="9" width="14.5703125" customWidth="1"/>
    <col min="10" max="10" width="14.28515625" customWidth="1"/>
    <col min="14" max="14" width="15.28515625" bestFit="1" customWidth="1"/>
  </cols>
  <sheetData>
    <row r="1" spans="2:14" ht="21">
      <c r="B1" s="36"/>
      <c r="C1" s="37"/>
      <c r="D1" s="37"/>
      <c r="E1" s="37"/>
      <c r="F1" s="37"/>
      <c r="G1" s="37"/>
      <c r="H1" s="37"/>
      <c r="I1" s="37"/>
      <c r="J1" s="37"/>
    </row>
    <row r="2" spans="2:14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4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4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4">
      <c r="B5" s="18"/>
      <c r="C5" s="18"/>
      <c r="D5" s="18"/>
      <c r="E5" s="18"/>
      <c r="F5" s="18"/>
      <c r="G5" s="19"/>
      <c r="H5" s="18"/>
      <c r="I5" s="18"/>
      <c r="J5" s="18"/>
    </row>
    <row r="6" spans="2:14">
      <c r="B6" s="20" t="s">
        <v>13</v>
      </c>
      <c r="C6" s="21">
        <v>43395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4">
      <c r="B7" s="18"/>
      <c r="C7" s="18"/>
      <c r="D7" s="18"/>
      <c r="E7" s="18"/>
      <c r="F7" s="18"/>
      <c r="G7" s="19"/>
      <c r="H7" s="18"/>
      <c r="I7" s="18"/>
      <c r="J7" s="18"/>
    </row>
    <row r="9" spans="2:14">
      <c r="B9" s="9" t="s">
        <v>19</v>
      </c>
    </row>
    <row r="10" spans="2:14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4">
      <c r="B11" s="8">
        <v>8014</v>
      </c>
      <c r="C11" s="5">
        <v>5000</v>
      </c>
      <c r="D11" s="5">
        <f>C11*D10</f>
        <v>250</v>
      </c>
      <c r="E11" s="5">
        <f>C11-D11</f>
        <v>4750</v>
      </c>
      <c r="F11" s="5">
        <f>E11/1.16</f>
        <v>4094.8275862068967</v>
      </c>
      <c r="G11" s="5">
        <f>F11*16%</f>
        <v>655.17241379310349</v>
      </c>
      <c r="H11" s="5">
        <f>G11*75%</f>
        <v>491.37931034482762</v>
      </c>
      <c r="I11" s="5">
        <f>G11-H11</f>
        <v>163.79310344827587</v>
      </c>
      <c r="J11" s="6">
        <f>I11+F11</f>
        <v>4258.620689655173</v>
      </c>
    </row>
    <row r="12" spans="2:14">
      <c r="B12" s="8">
        <v>3024</v>
      </c>
      <c r="C12" s="5">
        <v>5000</v>
      </c>
      <c r="D12" s="5">
        <f>C12*5%</f>
        <v>250</v>
      </c>
      <c r="E12" s="5">
        <f>C12-D12</f>
        <v>4750</v>
      </c>
      <c r="F12" s="5">
        <f>E12/1.16</f>
        <v>4094.8275862068967</v>
      </c>
      <c r="G12" s="5">
        <f>F12*16%</f>
        <v>655.17241379310349</v>
      </c>
      <c r="H12" s="5">
        <f>G12*0.75</f>
        <v>491.37931034482762</v>
      </c>
      <c r="I12" s="5">
        <f>G12-H12</f>
        <v>163.79310344827587</v>
      </c>
      <c r="J12" s="5">
        <f>F12+I12</f>
        <v>4258.620689655173</v>
      </c>
    </row>
    <row r="13" spans="2:14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 t="shared" ref="F13:F14" si="0">E13/1.16</f>
        <v>0</v>
      </c>
      <c r="G13" s="5">
        <f t="shared" ref="G13:G14" si="1">F13*16%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4">
      <c r="B14" s="8">
        <v>0</v>
      </c>
      <c r="C14" s="5">
        <v>0</v>
      </c>
      <c r="D14" s="5">
        <v>0</v>
      </c>
      <c r="E14" s="5">
        <v>0</v>
      </c>
      <c r="F14" s="5">
        <f t="shared" si="0"/>
        <v>0</v>
      </c>
      <c r="G14" s="5">
        <f t="shared" si="1"/>
        <v>0</v>
      </c>
      <c r="H14" s="5">
        <v>0</v>
      </c>
      <c r="I14" s="5">
        <v>0</v>
      </c>
      <c r="J14" s="5">
        <v>0</v>
      </c>
      <c r="N14" s="1"/>
    </row>
    <row r="15" spans="2:14" ht="30">
      <c r="B15" s="10" t="s">
        <v>8</v>
      </c>
      <c r="C15" s="5">
        <f>SUM(C11:C14)</f>
        <v>10000</v>
      </c>
      <c r="D15" s="5">
        <f>C15*5%</f>
        <v>500</v>
      </c>
      <c r="E15" s="5">
        <f>C15-D15</f>
        <v>9500</v>
      </c>
      <c r="F15" s="5">
        <f>E15/1.16</f>
        <v>8189.6551724137935</v>
      </c>
      <c r="G15" s="5">
        <f>F15*16%</f>
        <v>1310.344827586207</v>
      </c>
      <c r="H15" s="5">
        <f>G15*0.75</f>
        <v>982.75862068965523</v>
      </c>
      <c r="I15" s="5">
        <f>G15-H15</f>
        <v>327.58620689655174</v>
      </c>
      <c r="J15" s="5">
        <f>F15+I15</f>
        <v>8517.241379310346</v>
      </c>
      <c r="N15" s="1"/>
    </row>
    <row r="16" spans="2:14">
      <c r="B16" s="1"/>
      <c r="C16" s="1"/>
      <c r="D16" s="1"/>
      <c r="E16" s="1"/>
      <c r="F16" s="1"/>
      <c r="G16" s="1"/>
      <c r="H16" s="1"/>
      <c r="I16" s="1"/>
      <c r="J16" s="1"/>
    </row>
    <row r="17" spans="2:14">
      <c r="B17" s="1"/>
      <c r="C17" s="1"/>
      <c r="D17" s="1"/>
      <c r="E17" s="1"/>
      <c r="F17" s="1"/>
      <c r="G17" s="1"/>
      <c r="H17" s="1"/>
      <c r="I17" s="1"/>
      <c r="J17" s="1"/>
    </row>
    <row r="18" spans="2:14">
      <c r="B18" s="1"/>
      <c r="C18" s="1"/>
      <c r="D18" s="1"/>
      <c r="E18" s="1"/>
      <c r="F18" s="1"/>
      <c r="G18" s="1"/>
      <c r="H18" s="1"/>
      <c r="I18" s="1"/>
      <c r="J18" s="1"/>
      <c r="N18" s="1"/>
    </row>
    <row r="19" spans="2:14">
      <c r="B19" s="7" t="s">
        <v>18</v>
      </c>
      <c r="C19" s="1"/>
      <c r="D19" s="1"/>
      <c r="E19" s="1"/>
      <c r="F19" s="1"/>
      <c r="G19" s="1"/>
      <c r="H19" s="1"/>
      <c r="I19" s="1"/>
      <c r="J19" s="1"/>
      <c r="N19" s="1"/>
    </row>
    <row r="20" spans="2:14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  <c r="N20" s="35"/>
    </row>
    <row r="21" spans="2:14">
      <c r="B21" s="8">
        <v>4511</v>
      </c>
      <c r="C21" s="5">
        <v>5000</v>
      </c>
      <c r="D21" s="5">
        <f>C21*D20</f>
        <v>250</v>
      </c>
      <c r="E21" s="5">
        <f>C21-D21</f>
        <v>4750</v>
      </c>
      <c r="F21" s="5">
        <f>E21/1.16</f>
        <v>4094.8275862068967</v>
      </c>
      <c r="G21" s="5">
        <f>F21*16%</f>
        <v>655.17241379310349</v>
      </c>
      <c r="H21" s="5">
        <f>G21*75%</f>
        <v>491.37931034482762</v>
      </c>
      <c r="I21" s="5">
        <f>G21-H21</f>
        <v>163.79310344827587</v>
      </c>
      <c r="J21" s="6">
        <f>I21+F21</f>
        <v>4258.620689655173</v>
      </c>
      <c r="N21" s="17"/>
    </row>
    <row r="22" spans="2:14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E22/1.16</f>
        <v>0</v>
      </c>
      <c r="G22" s="5">
        <f t="shared" ref="G22:G23" si="2">F22*16%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4">
      <c r="B23" s="8">
        <v>0</v>
      </c>
      <c r="C23" s="5">
        <v>0</v>
      </c>
      <c r="D23" s="5">
        <v>0</v>
      </c>
      <c r="E23" s="5">
        <v>0</v>
      </c>
      <c r="F23" s="5">
        <f>E23/1.16</f>
        <v>0</v>
      </c>
      <c r="G23" s="5">
        <f t="shared" si="2"/>
        <v>0</v>
      </c>
      <c r="H23" s="5">
        <v>0</v>
      </c>
      <c r="I23" s="5">
        <v>0</v>
      </c>
      <c r="J23" s="5">
        <v>0</v>
      </c>
    </row>
    <row r="24" spans="2:14" ht="30">
      <c r="B24" s="30" t="s">
        <v>8</v>
      </c>
      <c r="C24" s="31">
        <f>SUM(C21:C23)</f>
        <v>5000</v>
      </c>
      <c r="D24" s="31">
        <f>C24*5%</f>
        <v>250</v>
      </c>
      <c r="E24" s="5">
        <f>C24-D24</f>
        <v>4750</v>
      </c>
      <c r="F24" s="5">
        <f>E24/1.16</f>
        <v>4094.8275862068967</v>
      </c>
      <c r="G24" s="5">
        <f>F24*16%</f>
        <v>655.17241379310349</v>
      </c>
      <c r="H24" s="5">
        <f>G24*0.75</f>
        <v>491.37931034482762</v>
      </c>
      <c r="I24" s="5">
        <f>G24-H24</f>
        <v>163.79310344827587</v>
      </c>
      <c r="J24" s="5">
        <f>F24+I24</f>
        <v>4258.620689655173</v>
      </c>
    </row>
    <row r="25" spans="2:14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" right="0.7" top="0.75" bottom="0.75" header="0.3" footer="0.3"/>
  <pageSetup scale="90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B1:N25"/>
  <sheetViews>
    <sheetView workbookViewId="0">
      <selection activeCell="B1" sqref="B1:J24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4" customWidth="1"/>
    <col min="5" max="5" width="15" customWidth="1"/>
    <col min="6" max="6" width="14.85546875" customWidth="1"/>
    <col min="7" max="8" width="13.85546875" customWidth="1"/>
    <col min="9" max="9" width="14.5703125" customWidth="1"/>
    <col min="10" max="10" width="14.28515625" customWidth="1"/>
    <col min="14" max="14" width="15.28515625" bestFit="1" customWidth="1"/>
  </cols>
  <sheetData>
    <row r="1" spans="2:14" ht="21">
      <c r="B1" s="36"/>
      <c r="C1" s="37"/>
      <c r="D1" s="37"/>
      <c r="E1" s="37"/>
      <c r="F1" s="37"/>
      <c r="G1" s="37"/>
      <c r="H1" s="37"/>
      <c r="I1" s="37"/>
      <c r="J1" s="37"/>
    </row>
    <row r="2" spans="2:14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4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4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4">
      <c r="B5" s="18"/>
      <c r="C5" s="18"/>
      <c r="D5" s="18"/>
      <c r="E5" s="18"/>
      <c r="F5" s="18"/>
      <c r="G5" s="19"/>
      <c r="H5" s="18"/>
      <c r="I5" s="18"/>
      <c r="J5" s="18"/>
    </row>
    <row r="6" spans="2:14">
      <c r="B6" s="20" t="s">
        <v>13</v>
      </c>
      <c r="C6" s="21">
        <v>43396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4">
      <c r="B7" s="18"/>
      <c r="C7" s="18"/>
      <c r="D7" s="18"/>
      <c r="E7" s="18"/>
      <c r="F7" s="18"/>
      <c r="G7" s="19"/>
      <c r="H7" s="18"/>
      <c r="I7" s="18"/>
      <c r="J7" s="18"/>
    </row>
    <row r="9" spans="2:14">
      <c r="B9" s="9" t="s">
        <v>19</v>
      </c>
    </row>
    <row r="10" spans="2:14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4">
      <c r="B11" s="8">
        <v>8014</v>
      </c>
      <c r="C11" s="5">
        <v>5000</v>
      </c>
      <c r="D11" s="5">
        <f>C11*D10</f>
        <v>250</v>
      </c>
      <c r="E11" s="5">
        <f>C11-D11</f>
        <v>4750</v>
      </c>
      <c r="F11" s="5">
        <f>E11/1.16</f>
        <v>4094.8275862068967</v>
      </c>
      <c r="G11" s="5">
        <f>F11*16%</f>
        <v>655.17241379310349</v>
      </c>
      <c r="H11" s="5">
        <f>G11*75%</f>
        <v>491.37931034482762</v>
      </c>
      <c r="I11" s="5">
        <f>G11-H11</f>
        <v>163.79310344827587</v>
      </c>
      <c r="J11" s="6">
        <f>I11+F11</f>
        <v>4258.620689655173</v>
      </c>
    </row>
    <row r="12" spans="2:14">
      <c r="B12" s="8">
        <v>3024</v>
      </c>
      <c r="C12" s="5">
        <v>5000</v>
      </c>
      <c r="D12" s="5">
        <f>C12*5%</f>
        <v>250</v>
      </c>
      <c r="E12" s="5">
        <f>C12-D12</f>
        <v>4750</v>
      </c>
      <c r="F12" s="5">
        <f>E12/1.16</f>
        <v>4094.8275862068967</v>
      </c>
      <c r="G12" s="5">
        <f>F12*16%</f>
        <v>655.17241379310349</v>
      </c>
      <c r="H12" s="5">
        <f>G12*0.75</f>
        <v>491.37931034482762</v>
      </c>
      <c r="I12" s="5">
        <f>G12-H12</f>
        <v>163.79310344827587</v>
      </c>
      <c r="J12" s="5">
        <f>F12+I12</f>
        <v>4258.620689655173</v>
      </c>
    </row>
    <row r="13" spans="2:14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 t="shared" ref="F13:F14" si="0">E13/1.16</f>
        <v>0</v>
      </c>
      <c r="G13" s="5">
        <f t="shared" ref="G13:G14" si="1">F13*16%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4">
      <c r="B14" s="8">
        <v>0</v>
      </c>
      <c r="C14" s="5">
        <v>0</v>
      </c>
      <c r="D14" s="5">
        <v>0</v>
      </c>
      <c r="E14" s="5">
        <v>0</v>
      </c>
      <c r="F14" s="5">
        <f t="shared" si="0"/>
        <v>0</v>
      </c>
      <c r="G14" s="5">
        <f t="shared" si="1"/>
        <v>0</v>
      </c>
      <c r="H14" s="5">
        <v>0</v>
      </c>
      <c r="I14" s="5">
        <v>0</v>
      </c>
      <c r="J14" s="5">
        <v>0</v>
      </c>
      <c r="N14" s="1"/>
    </row>
    <row r="15" spans="2:14" ht="30">
      <c r="B15" s="10" t="s">
        <v>8</v>
      </c>
      <c r="C15" s="5">
        <f>SUM(C11:C14)</f>
        <v>10000</v>
      </c>
      <c r="D15" s="5">
        <f>C15*5%</f>
        <v>500</v>
      </c>
      <c r="E15" s="5">
        <f>C15-D15</f>
        <v>9500</v>
      </c>
      <c r="F15" s="5">
        <f>E15/1.16</f>
        <v>8189.6551724137935</v>
      </c>
      <c r="G15" s="5">
        <f>F15*16%</f>
        <v>1310.344827586207</v>
      </c>
      <c r="H15" s="5">
        <f>G15*0.75</f>
        <v>982.75862068965523</v>
      </c>
      <c r="I15" s="5">
        <f>G15-H15</f>
        <v>327.58620689655174</v>
      </c>
      <c r="J15" s="5">
        <f>F15+I15</f>
        <v>8517.241379310346</v>
      </c>
      <c r="N15" s="1"/>
    </row>
    <row r="16" spans="2:14">
      <c r="B16" s="1"/>
      <c r="C16" s="1"/>
      <c r="D16" s="1"/>
      <c r="E16" s="1"/>
      <c r="F16" s="1"/>
      <c r="G16" s="1"/>
      <c r="H16" s="1"/>
      <c r="I16" s="1"/>
      <c r="J16" s="1"/>
    </row>
    <row r="17" spans="2:14">
      <c r="B17" s="1"/>
      <c r="C17" s="1"/>
      <c r="D17" s="1"/>
      <c r="E17" s="1"/>
      <c r="F17" s="1"/>
      <c r="G17" s="1"/>
      <c r="H17" s="1"/>
      <c r="I17" s="1"/>
      <c r="J17" s="1"/>
    </row>
    <row r="18" spans="2:14">
      <c r="B18" s="1"/>
      <c r="C18" s="1"/>
      <c r="D18" s="1"/>
      <c r="E18" s="1"/>
      <c r="F18" s="1"/>
      <c r="G18" s="1"/>
      <c r="H18" s="1"/>
      <c r="I18" s="1"/>
      <c r="J18" s="1"/>
      <c r="N18" s="1"/>
    </row>
    <row r="19" spans="2:14">
      <c r="B19" s="7" t="s">
        <v>18</v>
      </c>
      <c r="C19" s="1"/>
      <c r="D19" s="1"/>
      <c r="E19" s="1"/>
      <c r="F19" s="1"/>
      <c r="G19" s="1"/>
      <c r="H19" s="1"/>
      <c r="I19" s="1"/>
      <c r="J19" s="1"/>
      <c r="N19" s="1"/>
    </row>
    <row r="20" spans="2:14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  <c r="N20" s="35"/>
    </row>
    <row r="21" spans="2:14">
      <c r="B21" s="8">
        <v>4511</v>
      </c>
      <c r="C21" s="5">
        <v>5000</v>
      </c>
      <c r="D21" s="5">
        <f>C21*D20</f>
        <v>250</v>
      </c>
      <c r="E21" s="5">
        <f>C21-D21</f>
        <v>4750</v>
      </c>
      <c r="F21" s="5">
        <f>E21/1.16</f>
        <v>4094.8275862068967</v>
      </c>
      <c r="G21" s="5">
        <f>F21*16%</f>
        <v>655.17241379310349</v>
      </c>
      <c r="H21" s="5">
        <f>G21*75%</f>
        <v>491.37931034482762</v>
      </c>
      <c r="I21" s="5">
        <f>G21-H21</f>
        <v>163.79310344827587</v>
      </c>
      <c r="J21" s="6">
        <f>I21+F21</f>
        <v>4258.620689655173</v>
      </c>
      <c r="N21" s="17"/>
    </row>
    <row r="22" spans="2:14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E22/1.16</f>
        <v>0</v>
      </c>
      <c r="G22" s="5">
        <f t="shared" ref="G22:G23" si="2">F22*16%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4">
      <c r="B23" s="8">
        <v>0</v>
      </c>
      <c r="C23" s="5">
        <v>0</v>
      </c>
      <c r="D23" s="5">
        <v>0</v>
      </c>
      <c r="E23" s="5">
        <v>0</v>
      </c>
      <c r="F23" s="5">
        <f>E23/1.16</f>
        <v>0</v>
      </c>
      <c r="G23" s="5">
        <f t="shared" si="2"/>
        <v>0</v>
      </c>
      <c r="H23" s="5">
        <v>0</v>
      </c>
      <c r="I23" s="5">
        <v>0</v>
      </c>
      <c r="J23" s="5">
        <v>0</v>
      </c>
    </row>
    <row r="24" spans="2:14" ht="30">
      <c r="B24" s="30" t="s">
        <v>8</v>
      </c>
      <c r="C24" s="31">
        <f>SUM(C21:C23)</f>
        <v>5000</v>
      </c>
      <c r="D24" s="31">
        <f>C24*5%</f>
        <v>250</v>
      </c>
      <c r="E24" s="5">
        <f>C24-D24</f>
        <v>4750</v>
      </c>
      <c r="F24" s="5">
        <f>E24/1.16</f>
        <v>4094.8275862068967</v>
      </c>
      <c r="G24" s="5">
        <f>F24*16%</f>
        <v>655.17241379310349</v>
      </c>
      <c r="H24" s="5">
        <f>G24*0.75</f>
        <v>491.37931034482762</v>
      </c>
      <c r="I24" s="5">
        <f>G24-H24</f>
        <v>163.79310344827587</v>
      </c>
      <c r="J24" s="5">
        <f>F24+I24</f>
        <v>4258.620689655173</v>
      </c>
    </row>
    <row r="25" spans="2:14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" right="0.7" top="0.75" bottom="0.75" header="0.3" footer="0.3"/>
  <pageSetup scale="90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>
  <dimension ref="B1:N25"/>
  <sheetViews>
    <sheetView workbookViewId="0">
      <selection activeCell="C22" sqref="C22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4" customWidth="1"/>
    <col min="5" max="5" width="15" customWidth="1"/>
    <col min="6" max="6" width="14.85546875" customWidth="1"/>
    <col min="7" max="8" width="13.85546875" customWidth="1"/>
    <col min="9" max="9" width="14.5703125" customWidth="1"/>
    <col min="10" max="10" width="14.28515625" customWidth="1"/>
    <col min="14" max="14" width="15.28515625" bestFit="1" customWidth="1"/>
  </cols>
  <sheetData>
    <row r="1" spans="2:14" ht="21">
      <c r="B1" s="36"/>
      <c r="C1" s="37"/>
      <c r="D1" s="37"/>
      <c r="E1" s="37"/>
      <c r="F1" s="37"/>
      <c r="G1" s="37"/>
      <c r="H1" s="37"/>
      <c r="I1" s="37"/>
      <c r="J1" s="37"/>
    </row>
    <row r="2" spans="2:14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4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4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4">
      <c r="B5" s="18"/>
      <c r="C5" s="18"/>
      <c r="D5" s="18"/>
      <c r="E5" s="18"/>
      <c r="F5" s="18"/>
      <c r="G5" s="19"/>
      <c r="H5" s="18"/>
      <c r="I5" s="18"/>
      <c r="J5" s="18"/>
    </row>
    <row r="6" spans="2:14">
      <c r="B6" s="20" t="s">
        <v>13</v>
      </c>
      <c r="C6" s="21">
        <v>43403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4">
      <c r="B7" s="18"/>
      <c r="C7" s="18"/>
      <c r="D7" s="18"/>
      <c r="E7" s="18"/>
      <c r="F7" s="18"/>
      <c r="G7" s="19"/>
      <c r="H7" s="18"/>
      <c r="I7" s="18"/>
      <c r="J7" s="18"/>
    </row>
    <row r="9" spans="2:14">
      <c r="B9" s="9" t="s">
        <v>19</v>
      </c>
    </row>
    <row r="10" spans="2:14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4">
      <c r="B11" s="8">
        <v>8014</v>
      </c>
      <c r="C11" s="5">
        <v>20000</v>
      </c>
      <c r="D11" s="5">
        <f>C11*D10</f>
        <v>1000</v>
      </c>
      <c r="E11" s="5">
        <f>C11-D11</f>
        <v>19000</v>
      </c>
      <c r="F11" s="5">
        <f>E11/1.16</f>
        <v>16379.310344827587</v>
      </c>
      <c r="G11" s="5">
        <f>F11*16%</f>
        <v>2620.6896551724139</v>
      </c>
      <c r="H11" s="5">
        <f>G11*75%</f>
        <v>1965.5172413793105</v>
      </c>
      <c r="I11" s="5">
        <f>G11-H11</f>
        <v>655.17241379310349</v>
      </c>
      <c r="J11" s="6">
        <f>I11+F11</f>
        <v>17034.482758620692</v>
      </c>
    </row>
    <row r="12" spans="2:14">
      <c r="B12" s="8">
        <v>3024</v>
      </c>
      <c r="C12" s="5">
        <v>20000</v>
      </c>
      <c r="D12" s="5">
        <f>C12*5%</f>
        <v>1000</v>
      </c>
      <c r="E12" s="5">
        <f>C12-D12</f>
        <v>19000</v>
      </c>
      <c r="F12" s="5">
        <f>E12/1.16</f>
        <v>16379.310344827587</v>
      </c>
      <c r="G12" s="5">
        <f>F12*16%</f>
        <v>2620.6896551724139</v>
      </c>
      <c r="H12" s="5">
        <f>G12*0.75</f>
        <v>1965.5172413793105</v>
      </c>
      <c r="I12" s="5">
        <f>G12-H12</f>
        <v>655.17241379310349</v>
      </c>
      <c r="J12" s="5">
        <f>F12+I12</f>
        <v>17034.482758620692</v>
      </c>
    </row>
    <row r="13" spans="2:14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 t="shared" ref="F13:F14" si="0">E13/1.16</f>
        <v>0</v>
      </c>
      <c r="G13" s="5">
        <f t="shared" ref="G13:G14" si="1">F13*16%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4">
      <c r="B14" s="8">
        <v>0</v>
      </c>
      <c r="C14" s="5">
        <v>0</v>
      </c>
      <c r="D14" s="5">
        <v>0</v>
      </c>
      <c r="E14" s="5">
        <v>0</v>
      </c>
      <c r="F14" s="5">
        <f t="shared" si="0"/>
        <v>0</v>
      </c>
      <c r="G14" s="5">
        <f t="shared" si="1"/>
        <v>0</v>
      </c>
      <c r="H14" s="5">
        <v>0</v>
      </c>
      <c r="I14" s="5">
        <v>0</v>
      </c>
      <c r="J14" s="5">
        <v>0</v>
      </c>
      <c r="N14" s="1"/>
    </row>
    <row r="15" spans="2:14" ht="30">
      <c r="B15" s="10" t="s">
        <v>8</v>
      </c>
      <c r="C15" s="5">
        <f>SUM(C11:C14)</f>
        <v>40000</v>
      </c>
      <c r="D15" s="5">
        <f>C15*5%</f>
        <v>2000</v>
      </c>
      <c r="E15" s="5">
        <f>C15-D15</f>
        <v>38000</v>
      </c>
      <c r="F15" s="5">
        <f>E15/1.16</f>
        <v>32758.620689655174</v>
      </c>
      <c r="G15" s="5">
        <f>F15*16%</f>
        <v>5241.3793103448279</v>
      </c>
      <c r="H15" s="5">
        <f>G15*0.75</f>
        <v>3931.0344827586209</v>
      </c>
      <c r="I15" s="5">
        <f>G15-H15</f>
        <v>1310.344827586207</v>
      </c>
      <c r="J15" s="5">
        <f>F15+I15</f>
        <v>34068.965517241384</v>
      </c>
      <c r="N15" s="1"/>
    </row>
    <row r="16" spans="2:14">
      <c r="B16" s="1"/>
      <c r="C16" s="1"/>
      <c r="D16" s="1"/>
      <c r="E16" s="1"/>
      <c r="F16" s="1"/>
      <c r="G16" s="1"/>
      <c r="H16" s="1"/>
      <c r="I16" s="1"/>
      <c r="J16" s="1"/>
    </row>
    <row r="17" spans="2:14">
      <c r="B17" s="1"/>
      <c r="C17" s="1"/>
      <c r="D17" s="1"/>
      <c r="E17" s="1"/>
      <c r="F17" s="1"/>
      <c r="G17" s="1"/>
      <c r="H17" s="1"/>
      <c r="I17" s="1"/>
      <c r="J17" s="1"/>
    </row>
    <row r="18" spans="2:14">
      <c r="B18" s="1"/>
      <c r="C18" s="1"/>
      <c r="D18" s="1"/>
      <c r="E18" s="1"/>
      <c r="F18" s="1"/>
      <c r="G18" s="1"/>
      <c r="H18" s="1"/>
      <c r="I18" s="1"/>
      <c r="J18" s="1"/>
      <c r="N18" s="1"/>
    </row>
    <row r="19" spans="2:14">
      <c r="B19" s="7" t="s">
        <v>18</v>
      </c>
      <c r="C19" s="1"/>
      <c r="D19" s="1"/>
      <c r="E19" s="1"/>
      <c r="F19" s="1"/>
      <c r="G19" s="1"/>
      <c r="H19" s="1"/>
      <c r="I19" s="1"/>
      <c r="J19" s="1"/>
      <c r="N19" s="1"/>
    </row>
    <row r="20" spans="2:14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  <c r="N20" s="35"/>
    </row>
    <row r="21" spans="2:14">
      <c r="B21" s="8">
        <v>4511</v>
      </c>
      <c r="C21" s="5">
        <v>20000</v>
      </c>
      <c r="D21" s="5">
        <f>C21*D20</f>
        <v>1000</v>
      </c>
      <c r="E21" s="5">
        <f>C21-D21</f>
        <v>19000</v>
      </c>
      <c r="F21" s="5">
        <f>E21/1.16</f>
        <v>16379.310344827587</v>
      </c>
      <c r="G21" s="5">
        <f>F21*16%</f>
        <v>2620.6896551724139</v>
      </c>
      <c r="H21" s="5">
        <f>G21*75%</f>
        <v>1965.5172413793105</v>
      </c>
      <c r="I21" s="5">
        <f>G21-H21</f>
        <v>655.17241379310349</v>
      </c>
      <c r="J21" s="6">
        <f>I21+F21</f>
        <v>17034.482758620692</v>
      </c>
      <c r="N21" s="17"/>
    </row>
    <row r="22" spans="2:14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E22/1.16</f>
        <v>0</v>
      </c>
      <c r="G22" s="5">
        <f t="shared" ref="G22:G23" si="2">F22*16%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4">
      <c r="B23" s="8">
        <v>0</v>
      </c>
      <c r="C23" s="5">
        <v>0</v>
      </c>
      <c r="D23" s="5">
        <v>0</v>
      </c>
      <c r="E23" s="5">
        <v>0</v>
      </c>
      <c r="F23" s="5">
        <f>E23/1.16</f>
        <v>0</v>
      </c>
      <c r="G23" s="5">
        <f t="shared" si="2"/>
        <v>0</v>
      </c>
      <c r="H23" s="5">
        <v>0</v>
      </c>
      <c r="I23" s="5">
        <v>0</v>
      </c>
      <c r="J23" s="5">
        <v>0</v>
      </c>
    </row>
    <row r="24" spans="2:14" ht="30">
      <c r="B24" s="30" t="s">
        <v>8</v>
      </c>
      <c r="C24" s="31">
        <f>SUM(C21:C23)</f>
        <v>20000</v>
      </c>
      <c r="D24" s="31">
        <f>C24*5%</f>
        <v>1000</v>
      </c>
      <c r="E24" s="5">
        <f>C24-D24</f>
        <v>19000</v>
      </c>
      <c r="F24" s="5">
        <f>E24/1.16</f>
        <v>16379.310344827587</v>
      </c>
      <c r="G24" s="5">
        <f>F24*16%</f>
        <v>2620.6896551724139</v>
      </c>
      <c r="H24" s="5">
        <f>G24*0.75</f>
        <v>1965.5172413793105</v>
      </c>
      <c r="I24" s="5">
        <f>G24-H24</f>
        <v>655.17241379310349</v>
      </c>
      <c r="J24" s="5">
        <f>F24+I24</f>
        <v>17034.482758620692</v>
      </c>
    </row>
    <row r="25" spans="2:14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" right="0.7" top="0.75" bottom="0.75" header="0.3" footer="0.3"/>
  <pageSetup scale="90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>
  <dimension ref="B1:N25"/>
  <sheetViews>
    <sheetView workbookViewId="0">
      <selection activeCell="B1" sqref="B1:J24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4" customWidth="1"/>
    <col min="5" max="5" width="15" customWidth="1"/>
    <col min="6" max="6" width="14.85546875" customWidth="1"/>
    <col min="7" max="8" width="13.85546875" customWidth="1"/>
    <col min="9" max="9" width="14.5703125" customWidth="1"/>
    <col min="10" max="10" width="14.28515625" customWidth="1"/>
    <col min="14" max="14" width="15.28515625" bestFit="1" customWidth="1"/>
  </cols>
  <sheetData>
    <row r="1" spans="2:14" ht="21">
      <c r="B1" s="36"/>
      <c r="C1" s="37"/>
      <c r="D1" s="37"/>
      <c r="E1" s="37"/>
      <c r="F1" s="37"/>
      <c r="G1" s="37"/>
      <c r="H1" s="37"/>
      <c r="I1" s="37"/>
      <c r="J1" s="37"/>
    </row>
    <row r="2" spans="2:14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4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4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4">
      <c r="B5" s="18"/>
      <c r="C5" s="18"/>
      <c r="D5" s="18"/>
      <c r="E5" s="18"/>
      <c r="F5" s="18"/>
      <c r="G5" s="19"/>
      <c r="H5" s="18"/>
      <c r="I5" s="18"/>
      <c r="J5" s="18"/>
    </row>
    <row r="6" spans="2:14">
      <c r="B6" s="20" t="s">
        <v>13</v>
      </c>
      <c r="C6" s="21">
        <v>43426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4">
      <c r="B7" s="18"/>
      <c r="C7" s="18"/>
      <c r="D7" s="18"/>
      <c r="E7" s="18"/>
      <c r="F7" s="18"/>
      <c r="G7" s="19"/>
      <c r="H7" s="18"/>
      <c r="I7" s="18"/>
      <c r="J7" s="18"/>
    </row>
    <row r="9" spans="2:14">
      <c r="B9" s="9" t="s">
        <v>19</v>
      </c>
    </row>
    <row r="10" spans="2:14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4">
      <c r="B11" s="8">
        <v>8014</v>
      </c>
      <c r="C11" s="5">
        <v>25000</v>
      </c>
      <c r="D11" s="5">
        <f>C11*D10</f>
        <v>1250</v>
      </c>
      <c r="E11" s="5">
        <f>C11-D11</f>
        <v>23750</v>
      </c>
      <c r="F11" s="5">
        <f>E11/1.16</f>
        <v>20474.137931034486</v>
      </c>
      <c r="G11" s="5">
        <f>F11*16%</f>
        <v>3275.8620689655177</v>
      </c>
      <c r="H11" s="5">
        <f>G11*75%</f>
        <v>2456.8965517241381</v>
      </c>
      <c r="I11" s="5">
        <f>G11-H11</f>
        <v>818.96551724137953</v>
      </c>
      <c r="J11" s="6">
        <f>I11+F11</f>
        <v>21293.103448275866</v>
      </c>
    </row>
    <row r="12" spans="2:14">
      <c r="B12" s="8">
        <v>3024</v>
      </c>
      <c r="C12" s="5">
        <v>25000</v>
      </c>
      <c r="D12" s="5">
        <f>C12*5%</f>
        <v>1250</v>
      </c>
      <c r="E12" s="5">
        <f>C12-D12</f>
        <v>23750</v>
      </c>
      <c r="F12" s="5">
        <f>E12/1.16</f>
        <v>20474.137931034486</v>
      </c>
      <c r="G12" s="5">
        <f>F12*16%</f>
        <v>3275.8620689655177</v>
      </c>
      <c r="H12" s="5">
        <f>G12*0.75</f>
        <v>2456.8965517241381</v>
      </c>
      <c r="I12" s="5">
        <f>G12-H12</f>
        <v>818.96551724137953</v>
      </c>
      <c r="J12" s="5">
        <f>F12+I12</f>
        <v>21293.103448275866</v>
      </c>
    </row>
    <row r="13" spans="2:14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 t="shared" ref="F13:F14" si="0">E13/1.16</f>
        <v>0</v>
      </c>
      <c r="G13" s="5">
        <f t="shared" ref="G13:G14" si="1">F13*16%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4">
      <c r="B14" s="8">
        <v>0</v>
      </c>
      <c r="C14" s="5">
        <v>0</v>
      </c>
      <c r="D14" s="5">
        <v>0</v>
      </c>
      <c r="E14" s="5">
        <v>0</v>
      </c>
      <c r="F14" s="5">
        <f t="shared" si="0"/>
        <v>0</v>
      </c>
      <c r="G14" s="5">
        <f t="shared" si="1"/>
        <v>0</v>
      </c>
      <c r="H14" s="5">
        <v>0</v>
      </c>
      <c r="I14" s="5">
        <v>0</v>
      </c>
      <c r="J14" s="5">
        <v>0</v>
      </c>
      <c r="N14" s="1"/>
    </row>
    <row r="15" spans="2:14" ht="30">
      <c r="B15" s="10" t="s">
        <v>8</v>
      </c>
      <c r="C15" s="5">
        <f>SUM(C11:C14)</f>
        <v>50000</v>
      </c>
      <c r="D15" s="5">
        <f>C15*5%</f>
        <v>2500</v>
      </c>
      <c r="E15" s="5">
        <f>C15-D15</f>
        <v>47500</v>
      </c>
      <c r="F15" s="5">
        <f>E15/1.16</f>
        <v>40948.275862068971</v>
      </c>
      <c r="G15" s="5">
        <f>F15*16%</f>
        <v>6551.7241379310353</v>
      </c>
      <c r="H15" s="5">
        <f>G15*0.75</f>
        <v>4913.7931034482763</v>
      </c>
      <c r="I15" s="5">
        <f>G15-H15</f>
        <v>1637.9310344827591</v>
      </c>
      <c r="J15" s="5">
        <f>F15+I15</f>
        <v>42586.206896551732</v>
      </c>
      <c r="N15" s="1"/>
    </row>
    <row r="16" spans="2:14">
      <c r="B16" s="1"/>
      <c r="C16" s="1"/>
      <c r="D16" s="1"/>
      <c r="E16" s="1"/>
      <c r="F16" s="1"/>
      <c r="G16" s="1"/>
      <c r="H16" s="1"/>
      <c r="I16" s="1"/>
      <c r="J16" s="1"/>
    </row>
    <row r="17" spans="2:14">
      <c r="B17" s="1"/>
      <c r="C17" s="1"/>
      <c r="D17" s="1"/>
      <c r="E17" s="1"/>
      <c r="F17" s="1"/>
      <c r="G17" s="1"/>
      <c r="H17" s="1"/>
      <c r="I17" s="1"/>
      <c r="J17" s="1"/>
    </row>
    <row r="18" spans="2:14">
      <c r="B18" s="1"/>
      <c r="C18" s="1"/>
      <c r="D18" s="1"/>
      <c r="E18" s="1"/>
      <c r="F18" s="1"/>
      <c r="G18" s="1"/>
      <c r="H18" s="1"/>
      <c r="I18" s="1"/>
      <c r="J18" s="1"/>
      <c r="N18" s="1"/>
    </row>
    <row r="19" spans="2:14">
      <c r="B19" s="7" t="s">
        <v>18</v>
      </c>
      <c r="C19" s="1"/>
      <c r="D19" s="1"/>
      <c r="E19" s="1"/>
      <c r="F19" s="1"/>
      <c r="G19" s="1"/>
      <c r="H19" s="1"/>
      <c r="I19" s="1"/>
      <c r="J19" s="1"/>
      <c r="N19" s="1"/>
    </row>
    <row r="20" spans="2:14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  <c r="N20" s="35"/>
    </row>
    <row r="21" spans="2:14">
      <c r="B21" s="8">
        <v>4511</v>
      </c>
      <c r="C21" s="5">
        <v>25000</v>
      </c>
      <c r="D21" s="5">
        <f>C21*D20</f>
        <v>1250</v>
      </c>
      <c r="E21" s="5">
        <f>C21-D21</f>
        <v>23750</v>
      </c>
      <c r="F21" s="5">
        <f>E21/1.16</f>
        <v>20474.137931034486</v>
      </c>
      <c r="G21" s="5">
        <f>F21*16%</f>
        <v>3275.8620689655177</v>
      </c>
      <c r="H21" s="5">
        <f>G21*75%</f>
        <v>2456.8965517241381</v>
      </c>
      <c r="I21" s="5">
        <f>G21-H21</f>
        <v>818.96551724137953</v>
      </c>
      <c r="J21" s="6">
        <f>I21+F21</f>
        <v>21293.103448275866</v>
      </c>
      <c r="N21" s="17"/>
    </row>
    <row r="22" spans="2:14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E22/1.16</f>
        <v>0</v>
      </c>
      <c r="G22" s="5">
        <f t="shared" ref="G22:G23" si="2">F22*16%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4">
      <c r="B23" s="8">
        <v>0</v>
      </c>
      <c r="C23" s="5">
        <v>0</v>
      </c>
      <c r="D23" s="5">
        <v>0</v>
      </c>
      <c r="E23" s="5">
        <v>0</v>
      </c>
      <c r="F23" s="5">
        <f>E23/1.16</f>
        <v>0</v>
      </c>
      <c r="G23" s="5">
        <f t="shared" si="2"/>
        <v>0</v>
      </c>
      <c r="H23" s="5">
        <v>0</v>
      </c>
      <c r="I23" s="5">
        <v>0</v>
      </c>
      <c r="J23" s="5">
        <v>0</v>
      </c>
    </row>
    <row r="24" spans="2:14" ht="30">
      <c r="B24" s="30" t="s">
        <v>8</v>
      </c>
      <c r="C24" s="31">
        <f>SUM(C21:C23)</f>
        <v>25000</v>
      </c>
      <c r="D24" s="31">
        <f>C24*5%</f>
        <v>1250</v>
      </c>
      <c r="E24" s="5">
        <f>C24-D24</f>
        <v>23750</v>
      </c>
      <c r="F24" s="5">
        <f>E24/1.16</f>
        <v>20474.137931034486</v>
      </c>
      <c r="G24" s="5">
        <f>F24*16%</f>
        <v>3275.8620689655177</v>
      </c>
      <c r="H24" s="5">
        <f>G24*0.75</f>
        <v>2456.8965517241381</v>
      </c>
      <c r="I24" s="5">
        <f>G24-H24</f>
        <v>818.96551724137953</v>
      </c>
      <c r="J24" s="5">
        <f>F24+I24</f>
        <v>21293.103448275866</v>
      </c>
    </row>
    <row r="25" spans="2:14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" right="0.7" top="0.75" bottom="0.75" header="0.3" footer="0.3"/>
  <pageSetup scale="90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>
  <dimension ref="B1:N25"/>
  <sheetViews>
    <sheetView workbookViewId="0">
      <selection activeCell="B1" sqref="B1:J24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4" customWidth="1"/>
    <col min="5" max="5" width="15" customWidth="1"/>
    <col min="6" max="6" width="14.85546875" customWidth="1"/>
    <col min="7" max="8" width="13.85546875" customWidth="1"/>
    <col min="9" max="9" width="14.5703125" customWidth="1"/>
    <col min="10" max="10" width="14.28515625" customWidth="1"/>
    <col min="14" max="14" width="15.28515625" bestFit="1" customWidth="1"/>
  </cols>
  <sheetData>
    <row r="1" spans="2:14" ht="21">
      <c r="B1" s="36"/>
      <c r="C1" s="37"/>
      <c r="D1" s="37"/>
      <c r="E1" s="37"/>
      <c r="F1" s="37"/>
      <c r="G1" s="37"/>
      <c r="H1" s="37"/>
      <c r="I1" s="37"/>
      <c r="J1" s="37"/>
    </row>
    <row r="2" spans="2:14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4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4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4">
      <c r="B5" s="18"/>
      <c r="C5" s="18"/>
      <c r="D5" s="18"/>
      <c r="E5" s="18"/>
      <c r="F5" s="18"/>
      <c r="G5" s="19"/>
      <c r="H5" s="18"/>
      <c r="I5" s="18"/>
      <c r="J5" s="18"/>
    </row>
    <row r="6" spans="2:14">
      <c r="B6" s="20" t="s">
        <v>13</v>
      </c>
      <c r="C6" s="21">
        <v>43430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4">
      <c r="B7" s="18"/>
      <c r="C7" s="18"/>
      <c r="D7" s="18"/>
      <c r="E7" s="18"/>
      <c r="F7" s="18"/>
      <c r="G7" s="19"/>
      <c r="H7" s="18"/>
      <c r="I7" s="18"/>
      <c r="J7" s="18"/>
    </row>
    <row r="9" spans="2:14">
      <c r="B9" s="9" t="s">
        <v>19</v>
      </c>
    </row>
    <row r="10" spans="2:14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4">
      <c r="B11" s="8">
        <v>8014</v>
      </c>
      <c r="C11" s="5">
        <v>25000</v>
      </c>
      <c r="D11" s="5">
        <f>C11*D10</f>
        <v>1250</v>
      </c>
      <c r="E11" s="5">
        <f>C11-D11</f>
        <v>23750</v>
      </c>
      <c r="F11" s="5">
        <f>E11/1.16</f>
        <v>20474.137931034486</v>
      </c>
      <c r="G11" s="5">
        <f>F11*16%</f>
        <v>3275.8620689655177</v>
      </c>
      <c r="H11" s="5">
        <f>G11*75%</f>
        <v>2456.8965517241381</v>
      </c>
      <c r="I11" s="5">
        <f>G11-H11</f>
        <v>818.96551724137953</v>
      </c>
      <c r="J11" s="6">
        <f>I11+F11</f>
        <v>21293.103448275866</v>
      </c>
    </row>
    <row r="12" spans="2:14">
      <c r="B12" s="8">
        <v>3024</v>
      </c>
      <c r="C12" s="5">
        <v>25000</v>
      </c>
      <c r="D12" s="5">
        <f>C12*5%</f>
        <v>1250</v>
      </c>
      <c r="E12" s="5">
        <f>C12-D12</f>
        <v>23750</v>
      </c>
      <c r="F12" s="5">
        <f>E12/1.16</f>
        <v>20474.137931034486</v>
      </c>
      <c r="G12" s="5">
        <f>F12*16%</f>
        <v>3275.8620689655177</v>
      </c>
      <c r="H12" s="5">
        <f>G12*0.75</f>
        <v>2456.8965517241381</v>
      </c>
      <c r="I12" s="5">
        <f>G12-H12</f>
        <v>818.96551724137953</v>
      </c>
      <c r="J12" s="5">
        <f>F12+I12</f>
        <v>21293.103448275866</v>
      </c>
    </row>
    <row r="13" spans="2:14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 t="shared" ref="F13:F14" si="0">E13/1.16</f>
        <v>0</v>
      </c>
      <c r="G13" s="5">
        <f t="shared" ref="G13:G14" si="1">F13*16%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4">
      <c r="B14" s="8">
        <v>0</v>
      </c>
      <c r="C14" s="5">
        <v>0</v>
      </c>
      <c r="D14" s="5">
        <v>0</v>
      </c>
      <c r="E14" s="5">
        <v>0</v>
      </c>
      <c r="F14" s="5">
        <f t="shared" si="0"/>
        <v>0</v>
      </c>
      <c r="G14" s="5">
        <f t="shared" si="1"/>
        <v>0</v>
      </c>
      <c r="H14" s="5">
        <v>0</v>
      </c>
      <c r="I14" s="5">
        <v>0</v>
      </c>
      <c r="J14" s="5">
        <v>0</v>
      </c>
      <c r="N14" s="1"/>
    </row>
    <row r="15" spans="2:14" ht="30">
      <c r="B15" s="10" t="s">
        <v>8</v>
      </c>
      <c r="C15" s="5">
        <f>SUM(C11:C14)</f>
        <v>50000</v>
      </c>
      <c r="D15" s="5">
        <f>C15*5%</f>
        <v>2500</v>
      </c>
      <c r="E15" s="5">
        <f>C15-D15</f>
        <v>47500</v>
      </c>
      <c r="F15" s="5">
        <f>E15/1.16</f>
        <v>40948.275862068971</v>
      </c>
      <c r="G15" s="5">
        <f>F15*16%</f>
        <v>6551.7241379310353</v>
      </c>
      <c r="H15" s="5">
        <f>G15*0.75</f>
        <v>4913.7931034482763</v>
      </c>
      <c r="I15" s="5">
        <f>G15-H15</f>
        <v>1637.9310344827591</v>
      </c>
      <c r="J15" s="5">
        <f>F15+I15</f>
        <v>42586.206896551732</v>
      </c>
      <c r="N15" s="1"/>
    </row>
    <row r="16" spans="2:14">
      <c r="B16" s="1"/>
      <c r="C16" s="1"/>
      <c r="D16" s="1"/>
      <c r="E16" s="1"/>
      <c r="F16" s="1"/>
      <c r="G16" s="1"/>
      <c r="H16" s="1"/>
      <c r="I16" s="1"/>
      <c r="J16" s="1"/>
    </row>
    <row r="17" spans="2:14">
      <c r="B17" s="1"/>
      <c r="C17" s="1"/>
      <c r="D17" s="1"/>
      <c r="E17" s="1"/>
      <c r="F17" s="1"/>
      <c r="G17" s="1"/>
      <c r="H17" s="1"/>
      <c r="I17" s="1"/>
      <c r="J17" s="1"/>
    </row>
    <row r="18" spans="2:14">
      <c r="B18" s="1"/>
      <c r="C18" s="1"/>
      <c r="D18" s="1"/>
      <c r="E18" s="1"/>
      <c r="F18" s="1"/>
      <c r="G18" s="1"/>
      <c r="H18" s="1"/>
      <c r="I18" s="1"/>
      <c r="J18" s="1"/>
      <c r="N18" s="1"/>
    </row>
    <row r="19" spans="2:14">
      <c r="B19" s="7" t="s">
        <v>18</v>
      </c>
      <c r="C19" s="1"/>
      <c r="D19" s="1"/>
      <c r="E19" s="1"/>
      <c r="F19" s="1"/>
      <c r="G19" s="1"/>
      <c r="H19" s="1"/>
      <c r="I19" s="1"/>
      <c r="J19" s="1"/>
      <c r="N19" s="1"/>
    </row>
    <row r="20" spans="2:14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  <c r="N20" s="35"/>
    </row>
    <row r="21" spans="2:14">
      <c r="B21" s="8">
        <v>4511</v>
      </c>
      <c r="C21" s="5">
        <v>25000</v>
      </c>
      <c r="D21" s="5">
        <f>C21*D20</f>
        <v>1250</v>
      </c>
      <c r="E21" s="5">
        <f>C21-D21</f>
        <v>23750</v>
      </c>
      <c r="F21" s="5">
        <f>E21/1.16</f>
        <v>20474.137931034486</v>
      </c>
      <c r="G21" s="5">
        <f>F21*16%</f>
        <v>3275.8620689655177</v>
      </c>
      <c r="H21" s="5">
        <f>G21*75%</f>
        <v>2456.8965517241381</v>
      </c>
      <c r="I21" s="5">
        <f>G21-H21</f>
        <v>818.96551724137953</v>
      </c>
      <c r="J21" s="6">
        <f>I21+F21</f>
        <v>21293.103448275866</v>
      </c>
      <c r="N21" s="17"/>
    </row>
    <row r="22" spans="2:14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E22/1.16</f>
        <v>0</v>
      </c>
      <c r="G22" s="5">
        <f t="shared" ref="G22:G23" si="2">F22*16%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4">
      <c r="B23" s="8">
        <v>0</v>
      </c>
      <c r="C23" s="5">
        <v>0</v>
      </c>
      <c r="D23" s="5">
        <v>0</v>
      </c>
      <c r="E23" s="5">
        <v>0</v>
      </c>
      <c r="F23" s="5">
        <f>E23/1.16</f>
        <v>0</v>
      </c>
      <c r="G23" s="5">
        <f t="shared" si="2"/>
        <v>0</v>
      </c>
      <c r="H23" s="5">
        <v>0</v>
      </c>
      <c r="I23" s="5">
        <v>0</v>
      </c>
      <c r="J23" s="5">
        <v>0</v>
      </c>
    </row>
    <row r="24" spans="2:14" ht="30">
      <c r="B24" s="30" t="s">
        <v>8</v>
      </c>
      <c r="C24" s="31">
        <f>SUM(C21:C23)</f>
        <v>25000</v>
      </c>
      <c r="D24" s="31">
        <f>C24*5%</f>
        <v>1250</v>
      </c>
      <c r="E24" s="5">
        <f>C24-D24</f>
        <v>23750</v>
      </c>
      <c r="F24" s="5">
        <f>E24/1.16</f>
        <v>20474.137931034486</v>
      </c>
      <c r="G24" s="5">
        <f>F24*16%</f>
        <v>3275.8620689655177</v>
      </c>
      <c r="H24" s="5">
        <f>G24*0.75</f>
        <v>2456.8965517241381</v>
      </c>
      <c r="I24" s="5">
        <f>G24-H24</f>
        <v>818.96551724137953</v>
      </c>
      <c r="J24" s="5">
        <f>F24+I24</f>
        <v>21293.103448275866</v>
      </c>
    </row>
    <row r="25" spans="2:14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" right="0.7" top="0.75" bottom="0.75" header="0.3" footer="0.3"/>
  <pageSetup scale="90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dimension ref="B1:N25"/>
  <sheetViews>
    <sheetView workbookViewId="0">
      <selection activeCell="B1" sqref="B1:J24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4" customWidth="1"/>
    <col min="5" max="5" width="15" customWidth="1"/>
    <col min="6" max="6" width="14.85546875" customWidth="1"/>
    <col min="7" max="8" width="13.85546875" customWidth="1"/>
    <col min="9" max="9" width="14.5703125" customWidth="1"/>
    <col min="10" max="10" width="14.28515625" customWidth="1"/>
    <col min="14" max="14" width="15.28515625" bestFit="1" customWidth="1"/>
  </cols>
  <sheetData>
    <row r="1" spans="2:14" ht="21">
      <c r="B1" s="36"/>
      <c r="C1" s="37"/>
      <c r="D1" s="37"/>
      <c r="E1" s="37"/>
      <c r="F1" s="37"/>
      <c r="G1" s="37"/>
      <c r="H1" s="37"/>
      <c r="I1" s="37"/>
      <c r="J1" s="37"/>
    </row>
    <row r="2" spans="2:14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4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4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4">
      <c r="B5" s="18"/>
      <c r="C5" s="18"/>
      <c r="D5" s="18"/>
      <c r="E5" s="18"/>
      <c r="F5" s="18"/>
      <c r="G5" s="19"/>
      <c r="H5" s="18"/>
      <c r="I5" s="18"/>
      <c r="J5" s="18"/>
    </row>
    <row r="6" spans="2:14">
      <c r="B6" s="20" t="s">
        <v>13</v>
      </c>
      <c r="C6" s="21">
        <v>43440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4">
      <c r="B7" s="18"/>
      <c r="C7" s="18"/>
      <c r="D7" s="18"/>
      <c r="E7" s="18"/>
      <c r="F7" s="18"/>
      <c r="G7" s="19"/>
      <c r="H7" s="18"/>
      <c r="I7" s="18"/>
      <c r="J7" s="18"/>
    </row>
    <row r="9" spans="2:14">
      <c r="B9" s="9" t="s">
        <v>19</v>
      </c>
    </row>
    <row r="10" spans="2:14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4">
      <c r="B11" s="8">
        <v>8014</v>
      </c>
      <c r="C11" s="5">
        <v>25000</v>
      </c>
      <c r="D11" s="5">
        <f>C11*D10</f>
        <v>1250</v>
      </c>
      <c r="E11" s="5">
        <f>C11-D11</f>
        <v>23750</v>
      </c>
      <c r="F11" s="5">
        <f>E11/1.16</f>
        <v>20474.137931034486</v>
      </c>
      <c r="G11" s="5">
        <f>F11*16%</f>
        <v>3275.8620689655177</v>
      </c>
      <c r="H11" s="5">
        <f>G11*75%</f>
        <v>2456.8965517241381</v>
      </c>
      <c r="I11" s="5">
        <f>G11-H11</f>
        <v>818.96551724137953</v>
      </c>
      <c r="J11" s="6">
        <f>I11+F11</f>
        <v>21293.103448275866</v>
      </c>
    </row>
    <row r="12" spans="2:14">
      <c r="B12" s="8">
        <v>3024</v>
      </c>
      <c r="C12" s="5">
        <v>25000</v>
      </c>
      <c r="D12" s="5">
        <f>C12*5%</f>
        <v>1250</v>
      </c>
      <c r="E12" s="5">
        <f>C12-D12</f>
        <v>23750</v>
      </c>
      <c r="F12" s="5">
        <f>E12/1.16</f>
        <v>20474.137931034486</v>
      </c>
      <c r="G12" s="5">
        <f>F12*16%</f>
        <v>3275.8620689655177</v>
      </c>
      <c r="H12" s="5">
        <f>G12*0.75</f>
        <v>2456.8965517241381</v>
      </c>
      <c r="I12" s="5">
        <f>G12-H12</f>
        <v>818.96551724137953</v>
      </c>
      <c r="J12" s="5">
        <f>F12+I12</f>
        <v>21293.103448275866</v>
      </c>
    </row>
    <row r="13" spans="2:14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 t="shared" ref="F13:F14" si="0">E13/1.16</f>
        <v>0</v>
      </c>
      <c r="G13" s="5">
        <f t="shared" ref="G13:G14" si="1">F13*16%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4">
      <c r="B14" s="8">
        <v>0</v>
      </c>
      <c r="C14" s="5">
        <v>0</v>
      </c>
      <c r="D14" s="5">
        <v>0</v>
      </c>
      <c r="E14" s="5">
        <v>0</v>
      </c>
      <c r="F14" s="5">
        <f t="shared" si="0"/>
        <v>0</v>
      </c>
      <c r="G14" s="5">
        <f t="shared" si="1"/>
        <v>0</v>
      </c>
      <c r="H14" s="5">
        <v>0</v>
      </c>
      <c r="I14" s="5">
        <v>0</v>
      </c>
      <c r="J14" s="5">
        <v>0</v>
      </c>
      <c r="N14" s="1"/>
    </row>
    <row r="15" spans="2:14" ht="30">
      <c r="B15" s="10" t="s">
        <v>8</v>
      </c>
      <c r="C15" s="5">
        <f>SUM(C11:C14)</f>
        <v>50000</v>
      </c>
      <c r="D15" s="5">
        <f>C15*5%</f>
        <v>2500</v>
      </c>
      <c r="E15" s="5">
        <f>C15-D15</f>
        <v>47500</v>
      </c>
      <c r="F15" s="5">
        <f>E15/1.16</f>
        <v>40948.275862068971</v>
      </c>
      <c r="G15" s="5">
        <f>F15*16%</f>
        <v>6551.7241379310353</v>
      </c>
      <c r="H15" s="5">
        <f>G15*0.75</f>
        <v>4913.7931034482763</v>
      </c>
      <c r="I15" s="5">
        <f>G15-H15</f>
        <v>1637.9310344827591</v>
      </c>
      <c r="J15" s="5">
        <f>F15+I15</f>
        <v>42586.206896551732</v>
      </c>
      <c r="N15" s="1"/>
    </row>
    <row r="16" spans="2:14">
      <c r="B16" s="1"/>
      <c r="C16" s="1"/>
      <c r="D16" s="1"/>
      <c r="E16" s="1"/>
      <c r="F16" s="1"/>
      <c r="G16" s="1"/>
      <c r="H16" s="1"/>
      <c r="I16" s="1"/>
      <c r="J16" s="1"/>
    </row>
    <row r="17" spans="2:14">
      <c r="B17" s="1"/>
      <c r="C17" s="1"/>
      <c r="D17" s="1"/>
      <c r="E17" s="1"/>
      <c r="F17" s="1"/>
      <c r="G17" s="1"/>
      <c r="H17" s="1"/>
      <c r="I17" s="1"/>
      <c r="J17" s="1"/>
    </row>
    <row r="18" spans="2:14">
      <c r="B18" s="1"/>
      <c r="C18" s="1"/>
      <c r="D18" s="1"/>
      <c r="E18" s="1"/>
      <c r="F18" s="1"/>
      <c r="G18" s="1"/>
      <c r="H18" s="1"/>
      <c r="I18" s="1"/>
      <c r="J18" s="1"/>
      <c r="N18" s="1"/>
    </row>
    <row r="19" spans="2:14">
      <c r="B19" s="7" t="s">
        <v>18</v>
      </c>
      <c r="C19" s="1"/>
      <c r="D19" s="1"/>
      <c r="E19" s="1"/>
      <c r="F19" s="1"/>
      <c r="G19" s="1"/>
      <c r="H19" s="1"/>
      <c r="I19" s="1"/>
      <c r="J19" s="1"/>
      <c r="N19" s="1"/>
    </row>
    <row r="20" spans="2:14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  <c r="N20" s="35"/>
    </row>
    <row r="21" spans="2:14">
      <c r="B21" s="8">
        <v>4511</v>
      </c>
      <c r="C21" s="5">
        <v>25000</v>
      </c>
      <c r="D21" s="5">
        <f>C21*D20</f>
        <v>1250</v>
      </c>
      <c r="E21" s="5">
        <f>C21-D21</f>
        <v>23750</v>
      </c>
      <c r="F21" s="5">
        <f>E21/1.16</f>
        <v>20474.137931034486</v>
      </c>
      <c r="G21" s="5">
        <f>F21*16%</f>
        <v>3275.8620689655177</v>
      </c>
      <c r="H21" s="5">
        <f>G21*75%</f>
        <v>2456.8965517241381</v>
      </c>
      <c r="I21" s="5">
        <f>G21-H21</f>
        <v>818.96551724137953</v>
      </c>
      <c r="J21" s="6">
        <f>I21+F21</f>
        <v>21293.103448275866</v>
      </c>
      <c r="N21" s="17"/>
    </row>
    <row r="22" spans="2:14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E22/1.16</f>
        <v>0</v>
      </c>
      <c r="G22" s="5">
        <f t="shared" ref="G22:G23" si="2">F22*16%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4">
      <c r="B23" s="8">
        <v>0</v>
      </c>
      <c r="C23" s="5">
        <v>0</v>
      </c>
      <c r="D23" s="5">
        <v>0</v>
      </c>
      <c r="E23" s="5">
        <v>0</v>
      </c>
      <c r="F23" s="5">
        <f>E23/1.16</f>
        <v>0</v>
      </c>
      <c r="G23" s="5">
        <f t="shared" si="2"/>
        <v>0</v>
      </c>
      <c r="H23" s="5">
        <v>0</v>
      </c>
      <c r="I23" s="5">
        <v>0</v>
      </c>
      <c r="J23" s="5">
        <v>0</v>
      </c>
    </row>
    <row r="24" spans="2:14" ht="30">
      <c r="B24" s="30" t="s">
        <v>8</v>
      </c>
      <c r="C24" s="31">
        <f>SUM(C21:C23)</f>
        <v>25000</v>
      </c>
      <c r="D24" s="31">
        <f>C24*5%</f>
        <v>1250</v>
      </c>
      <c r="E24" s="5">
        <f>C24-D24</f>
        <v>23750</v>
      </c>
      <c r="F24" s="5">
        <f>E24/1.16</f>
        <v>20474.137931034486</v>
      </c>
      <c r="G24" s="5">
        <f>F24*16%</f>
        <v>3275.8620689655177</v>
      </c>
      <c r="H24" s="5">
        <f>G24*0.75</f>
        <v>2456.8965517241381</v>
      </c>
      <c r="I24" s="5">
        <f>G24-H24</f>
        <v>818.96551724137953</v>
      </c>
      <c r="J24" s="5">
        <f>F24+I24</f>
        <v>21293.103448275866</v>
      </c>
    </row>
    <row r="25" spans="2:14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" right="0.7" top="0.75" bottom="0.75" header="0.3" footer="0.3"/>
  <pageSetup scale="90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>
  <dimension ref="B1:N25"/>
  <sheetViews>
    <sheetView workbookViewId="0">
      <selection activeCell="B1" sqref="B1:J24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4" customWidth="1"/>
    <col min="5" max="5" width="15" customWidth="1"/>
    <col min="6" max="6" width="14.85546875" customWidth="1"/>
    <col min="7" max="8" width="13.85546875" customWidth="1"/>
    <col min="9" max="9" width="14.5703125" customWidth="1"/>
    <col min="10" max="10" width="14.28515625" customWidth="1"/>
    <col min="14" max="14" width="15.28515625" bestFit="1" customWidth="1"/>
  </cols>
  <sheetData>
    <row r="1" spans="2:14" ht="21">
      <c r="B1" s="36"/>
      <c r="C1" s="37"/>
      <c r="D1" s="37"/>
      <c r="E1" s="37"/>
      <c r="F1" s="37"/>
      <c r="G1" s="37"/>
      <c r="H1" s="37"/>
      <c r="I1" s="37"/>
      <c r="J1" s="37"/>
    </row>
    <row r="2" spans="2:14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4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4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4">
      <c r="B5" s="18"/>
      <c r="C5" s="18"/>
      <c r="D5" s="18"/>
      <c r="E5" s="18"/>
      <c r="F5" s="18"/>
      <c r="G5" s="19"/>
      <c r="H5" s="18"/>
      <c r="I5" s="18"/>
      <c r="J5" s="18"/>
    </row>
    <row r="6" spans="2:14">
      <c r="B6" s="20" t="s">
        <v>13</v>
      </c>
      <c r="C6" s="21">
        <v>43444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4">
      <c r="B7" s="18"/>
      <c r="C7" s="18"/>
      <c r="D7" s="18"/>
      <c r="E7" s="18"/>
      <c r="F7" s="18"/>
      <c r="G7" s="19"/>
      <c r="H7" s="18"/>
      <c r="I7" s="18"/>
      <c r="J7" s="18"/>
    </row>
    <row r="9" spans="2:14">
      <c r="B9" s="9" t="s">
        <v>19</v>
      </c>
    </row>
    <row r="10" spans="2:14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4">
      <c r="B11" s="8">
        <v>8014</v>
      </c>
      <c r="C11" s="5">
        <v>25000</v>
      </c>
      <c r="D11" s="5">
        <f>C11*D10</f>
        <v>1250</v>
      </c>
      <c r="E11" s="5">
        <f>C11-D11</f>
        <v>23750</v>
      </c>
      <c r="F11" s="5">
        <f>E11/1.16</f>
        <v>20474.137931034486</v>
      </c>
      <c r="G11" s="5">
        <f>F11*16%</f>
        <v>3275.8620689655177</v>
      </c>
      <c r="H11" s="5">
        <f>G11*75%</f>
        <v>2456.8965517241381</v>
      </c>
      <c r="I11" s="5">
        <f>G11-H11</f>
        <v>818.96551724137953</v>
      </c>
      <c r="J11" s="6">
        <f>I11+F11</f>
        <v>21293.103448275866</v>
      </c>
    </row>
    <row r="12" spans="2:14">
      <c r="B12" s="8">
        <v>3024</v>
      </c>
      <c r="C12" s="5">
        <v>25000</v>
      </c>
      <c r="D12" s="5">
        <f>C12*5%</f>
        <v>1250</v>
      </c>
      <c r="E12" s="5">
        <f>C12-D12</f>
        <v>23750</v>
      </c>
      <c r="F12" s="5">
        <f>E12/1.16</f>
        <v>20474.137931034486</v>
      </c>
      <c r="G12" s="5">
        <f>F12*16%</f>
        <v>3275.8620689655177</v>
      </c>
      <c r="H12" s="5">
        <f>G12*0.75</f>
        <v>2456.8965517241381</v>
      </c>
      <c r="I12" s="5">
        <f>G12-H12</f>
        <v>818.96551724137953</v>
      </c>
      <c r="J12" s="5">
        <f>F12+I12</f>
        <v>21293.103448275866</v>
      </c>
    </row>
    <row r="13" spans="2:14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 t="shared" ref="F13:F14" si="0">E13/1.16</f>
        <v>0</v>
      </c>
      <c r="G13" s="5">
        <f t="shared" ref="G13:G14" si="1">F13*16%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4">
      <c r="B14" s="8">
        <v>0</v>
      </c>
      <c r="C14" s="5">
        <v>0</v>
      </c>
      <c r="D14" s="5">
        <v>0</v>
      </c>
      <c r="E14" s="5">
        <v>0</v>
      </c>
      <c r="F14" s="5">
        <f t="shared" si="0"/>
        <v>0</v>
      </c>
      <c r="G14" s="5">
        <f t="shared" si="1"/>
        <v>0</v>
      </c>
      <c r="H14" s="5">
        <v>0</v>
      </c>
      <c r="I14" s="5">
        <v>0</v>
      </c>
      <c r="J14" s="5">
        <v>0</v>
      </c>
      <c r="N14" s="1"/>
    </row>
    <row r="15" spans="2:14" ht="30">
      <c r="B15" s="10" t="s">
        <v>8</v>
      </c>
      <c r="C15" s="5">
        <f>SUM(C11:C14)</f>
        <v>50000</v>
      </c>
      <c r="D15" s="5">
        <f>C15*5%</f>
        <v>2500</v>
      </c>
      <c r="E15" s="5">
        <f>C15-D15</f>
        <v>47500</v>
      </c>
      <c r="F15" s="5">
        <f>E15/1.16</f>
        <v>40948.275862068971</v>
      </c>
      <c r="G15" s="5">
        <f>F15*16%</f>
        <v>6551.7241379310353</v>
      </c>
      <c r="H15" s="5">
        <f>G15*0.75</f>
        <v>4913.7931034482763</v>
      </c>
      <c r="I15" s="5">
        <f>G15-H15</f>
        <v>1637.9310344827591</v>
      </c>
      <c r="J15" s="5">
        <f>F15+I15</f>
        <v>42586.206896551732</v>
      </c>
      <c r="N15" s="1"/>
    </row>
    <row r="16" spans="2:14">
      <c r="B16" s="1"/>
      <c r="C16" s="1"/>
      <c r="D16" s="1"/>
      <c r="E16" s="1"/>
      <c r="F16" s="1"/>
      <c r="G16" s="1"/>
      <c r="H16" s="1"/>
      <c r="I16" s="1"/>
      <c r="J16" s="1"/>
    </row>
    <row r="17" spans="2:14">
      <c r="B17" s="1"/>
      <c r="C17" s="1"/>
      <c r="D17" s="1"/>
      <c r="E17" s="1"/>
      <c r="F17" s="1"/>
      <c r="G17" s="1"/>
      <c r="H17" s="1"/>
      <c r="I17" s="1"/>
      <c r="J17" s="1"/>
    </row>
    <row r="18" spans="2:14">
      <c r="B18" s="1"/>
      <c r="C18" s="1"/>
      <c r="D18" s="1"/>
      <c r="E18" s="1"/>
      <c r="F18" s="1"/>
      <c r="G18" s="1"/>
      <c r="H18" s="1"/>
      <c r="I18" s="1"/>
      <c r="J18" s="1"/>
      <c r="N18" s="1"/>
    </row>
    <row r="19" spans="2:14">
      <c r="B19" s="7" t="s">
        <v>18</v>
      </c>
      <c r="C19" s="1"/>
      <c r="D19" s="1"/>
      <c r="E19" s="1"/>
      <c r="F19" s="1"/>
      <c r="G19" s="1"/>
      <c r="H19" s="1"/>
      <c r="I19" s="1"/>
      <c r="J19" s="1"/>
      <c r="N19" s="1"/>
    </row>
    <row r="20" spans="2:14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  <c r="N20" s="35"/>
    </row>
    <row r="21" spans="2:14">
      <c r="B21" s="8">
        <v>4511</v>
      </c>
      <c r="C21" s="5">
        <v>25000</v>
      </c>
      <c r="D21" s="5">
        <f>C21*D20</f>
        <v>1250</v>
      </c>
      <c r="E21" s="5">
        <f>C21-D21</f>
        <v>23750</v>
      </c>
      <c r="F21" s="5">
        <f>E21/1.16</f>
        <v>20474.137931034486</v>
      </c>
      <c r="G21" s="5">
        <f>F21*16%</f>
        <v>3275.8620689655177</v>
      </c>
      <c r="H21" s="5">
        <f>G21*75%</f>
        <v>2456.8965517241381</v>
      </c>
      <c r="I21" s="5">
        <f>G21-H21</f>
        <v>818.96551724137953</v>
      </c>
      <c r="J21" s="6">
        <f>I21+F21</f>
        <v>21293.103448275866</v>
      </c>
      <c r="N21" s="17"/>
    </row>
    <row r="22" spans="2:14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E22/1.16</f>
        <v>0</v>
      </c>
      <c r="G22" s="5">
        <f t="shared" ref="G22:G23" si="2">F22*16%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4">
      <c r="B23" s="8">
        <v>0</v>
      </c>
      <c r="C23" s="5">
        <v>0</v>
      </c>
      <c r="D23" s="5">
        <v>0</v>
      </c>
      <c r="E23" s="5">
        <v>0</v>
      </c>
      <c r="F23" s="5">
        <f>E23/1.16</f>
        <v>0</v>
      </c>
      <c r="G23" s="5">
        <f t="shared" si="2"/>
        <v>0</v>
      </c>
      <c r="H23" s="5">
        <v>0</v>
      </c>
      <c r="I23" s="5">
        <v>0</v>
      </c>
      <c r="J23" s="5">
        <v>0</v>
      </c>
    </row>
    <row r="24" spans="2:14" ht="30">
      <c r="B24" s="30" t="s">
        <v>8</v>
      </c>
      <c r="C24" s="31">
        <f>SUM(C21:C23)</f>
        <v>25000</v>
      </c>
      <c r="D24" s="31">
        <f>C24*5%</f>
        <v>1250</v>
      </c>
      <c r="E24" s="5">
        <f>C24-D24</f>
        <v>23750</v>
      </c>
      <c r="F24" s="5">
        <f>E24/1.16</f>
        <v>20474.137931034486</v>
      </c>
      <c r="G24" s="5">
        <f>F24*16%</f>
        <v>3275.8620689655177</v>
      </c>
      <c r="H24" s="5">
        <f>G24*0.75</f>
        <v>2456.8965517241381</v>
      </c>
      <c r="I24" s="5">
        <f>G24-H24</f>
        <v>818.96551724137953</v>
      </c>
      <c r="J24" s="5">
        <f>F24+I24</f>
        <v>21293.103448275866</v>
      </c>
    </row>
    <row r="25" spans="2:14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>
  <dimension ref="B1:N25"/>
  <sheetViews>
    <sheetView workbookViewId="0">
      <selection activeCell="B1" sqref="B1:J24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4" customWidth="1"/>
    <col min="5" max="5" width="15" customWidth="1"/>
    <col min="6" max="6" width="14.85546875" customWidth="1"/>
    <col min="7" max="8" width="13.85546875" customWidth="1"/>
    <col min="9" max="9" width="14.5703125" customWidth="1"/>
    <col min="10" max="10" width="14.28515625" customWidth="1"/>
    <col min="14" max="14" width="15.28515625" bestFit="1" customWidth="1"/>
  </cols>
  <sheetData>
    <row r="1" spans="2:14" ht="21">
      <c r="B1" s="36"/>
      <c r="C1" s="37"/>
      <c r="D1" s="37"/>
      <c r="E1" s="37"/>
      <c r="F1" s="37"/>
      <c r="G1" s="37"/>
      <c r="H1" s="37"/>
      <c r="I1" s="37"/>
      <c r="J1" s="37"/>
    </row>
    <row r="2" spans="2:14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4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4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4">
      <c r="B5" s="18"/>
      <c r="C5" s="18"/>
      <c r="D5" s="18"/>
      <c r="E5" s="18"/>
      <c r="F5" s="18"/>
      <c r="G5" s="19"/>
      <c r="H5" s="18"/>
      <c r="I5" s="18"/>
      <c r="J5" s="18"/>
    </row>
    <row r="6" spans="2:14">
      <c r="B6" s="20" t="s">
        <v>13</v>
      </c>
      <c r="C6" s="21">
        <v>43451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4">
      <c r="B7" s="18"/>
      <c r="C7" s="18"/>
      <c r="D7" s="18"/>
      <c r="E7" s="18"/>
      <c r="F7" s="18"/>
      <c r="G7" s="19"/>
      <c r="H7" s="18"/>
      <c r="I7" s="18"/>
      <c r="J7" s="18"/>
    </row>
    <row r="9" spans="2:14">
      <c r="B9" s="9" t="s">
        <v>19</v>
      </c>
    </row>
    <row r="10" spans="2:14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4">
      <c r="B11" s="8">
        <v>8014</v>
      </c>
      <c r="C11" s="5">
        <v>25000</v>
      </c>
      <c r="D11" s="5">
        <f>C11*D10</f>
        <v>1250</v>
      </c>
      <c r="E11" s="5">
        <f>C11-D11</f>
        <v>23750</v>
      </c>
      <c r="F11" s="5">
        <f>E11/1.16</f>
        <v>20474.137931034486</v>
      </c>
      <c r="G11" s="5">
        <f>F11*16%</f>
        <v>3275.8620689655177</v>
      </c>
      <c r="H11" s="5">
        <f>G11*75%</f>
        <v>2456.8965517241381</v>
      </c>
      <c r="I11" s="5">
        <f>G11-H11</f>
        <v>818.96551724137953</v>
      </c>
      <c r="J11" s="6">
        <f>I11+F11</f>
        <v>21293.103448275866</v>
      </c>
    </row>
    <row r="12" spans="2:14">
      <c r="B12" s="8">
        <v>3024</v>
      </c>
      <c r="C12" s="5">
        <v>25000</v>
      </c>
      <c r="D12" s="5">
        <f>C12*5%</f>
        <v>1250</v>
      </c>
      <c r="E12" s="5">
        <f>C12-D12</f>
        <v>23750</v>
      </c>
      <c r="F12" s="5">
        <f>E12/1.16</f>
        <v>20474.137931034486</v>
      </c>
      <c r="G12" s="5">
        <f>F12*16%</f>
        <v>3275.8620689655177</v>
      </c>
      <c r="H12" s="5">
        <f>G12*0.75</f>
        <v>2456.8965517241381</v>
      </c>
      <c r="I12" s="5">
        <f>G12-H12</f>
        <v>818.96551724137953</v>
      </c>
      <c r="J12" s="5">
        <f>F12+I12</f>
        <v>21293.103448275866</v>
      </c>
    </row>
    <row r="13" spans="2:14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 t="shared" ref="F13:F14" si="0">E13/1.16</f>
        <v>0</v>
      </c>
      <c r="G13" s="5">
        <f t="shared" ref="G13:G14" si="1">F13*16%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4">
      <c r="B14" s="8">
        <v>0</v>
      </c>
      <c r="C14" s="5">
        <v>0</v>
      </c>
      <c r="D14" s="5">
        <v>0</v>
      </c>
      <c r="E14" s="5">
        <v>0</v>
      </c>
      <c r="F14" s="5">
        <f t="shared" si="0"/>
        <v>0</v>
      </c>
      <c r="G14" s="5">
        <f t="shared" si="1"/>
        <v>0</v>
      </c>
      <c r="H14" s="5">
        <v>0</v>
      </c>
      <c r="I14" s="5">
        <v>0</v>
      </c>
      <c r="J14" s="5">
        <v>0</v>
      </c>
      <c r="N14" s="1"/>
    </row>
    <row r="15" spans="2:14" ht="30">
      <c r="B15" s="10" t="s">
        <v>8</v>
      </c>
      <c r="C15" s="5">
        <f>SUM(C11:C14)</f>
        <v>50000</v>
      </c>
      <c r="D15" s="5">
        <f>C15*5%</f>
        <v>2500</v>
      </c>
      <c r="E15" s="5">
        <f>C15-D15</f>
        <v>47500</v>
      </c>
      <c r="F15" s="5">
        <f>E15/1.16</f>
        <v>40948.275862068971</v>
      </c>
      <c r="G15" s="5">
        <f>F15*16%</f>
        <v>6551.7241379310353</v>
      </c>
      <c r="H15" s="5">
        <f>G15*0.75</f>
        <v>4913.7931034482763</v>
      </c>
      <c r="I15" s="5">
        <f>G15-H15</f>
        <v>1637.9310344827591</v>
      </c>
      <c r="J15" s="5">
        <f>F15+I15</f>
        <v>42586.206896551732</v>
      </c>
      <c r="N15" s="1"/>
    </row>
    <row r="16" spans="2:14">
      <c r="B16" s="1"/>
      <c r="C16" s="1"/>
      <c r="D16" s="1"/>
      <c r="E16" s="1"/>
      <c r="F16" s="1"/>
      <c r="G16" s="1"/>
      <c r="H16" s="1"/>
      <c r="I16" s="1"/>
      <c r="J16" s="1"/>
    </row>
    <row r="17" spans="2:14">
      <c r="B17" s="1"/>
      <c r="C17" s="1"/>
      <c r="D17" s="1"/>
      <c r="E17" s="1"/>
      <c r="F17" s="1"/>
      <c r="G17" s="1"/>
      <c r="H17" s="1"/>
      <c r="I17" s="1"/>
      <c r="J17" s="1"/>
    </row>
    <row r="18" spans="2:14">
      <c r="B18" s="1"/>
      <c r="C18" s="1"/>
      <c r="D18" s="1"/>
      <c r="E18" s="1"/>
      <c r="F18" s="1"/>
      <c r="G18" s="1"/>
      <c r="H18" s="1"/>
      <c r="I18" s="1"/>
      <c r="J18" s="1"/>
      <c r="N18" s="1"/>
    </row>
    <row r="19" spans="2:14">
      <c r="B19" s="7" t="s">
        <v>18</v>
      </c>
      <c r="C19" s="1"/>
      <c r="D19" s="1"/>
      <c r="E19" s="1"/>
      <c r="F19" s="1"/>
      <c r="G19" s="1"/>
      <c r="H19" s="1"/>
      <c r="I19" s="1"/>
      <c r="J19" s="1"/>
      <c r="N19" s="1"/>
    </row>
    <row r="20" spans="2:14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  <c r="N20" s="35"/>
    </row>
    <row r="21" spans="2:14">
      <c r="B21" s="8">
        <v>4511</v>
      </c>
      <c r="C21" s="5">
        <v>25000</v>
      </c>
      <c r="D21" s="5">
        <f>C21*D20</f>
        <v>1250</v>
      </c>
      <c r="E21" s="5">
        <f>C21-D21</f>
        <v>23750</v>
      </c>
      <c r="F21" s="5">
        <f>E21/1.16</f>
        <v>20474.137931034486</v>
      </c>
      <c r="G21" s="5">
        <f>F21*16%</f>
        <v>3275.8620689655177</v>
      </c>
      <c r="H21" s="5">
        <f>G21*75%</f>
        <v>2456.8965517241381</v>
      </c>
      <c r="I21" s="5">
        <f>G21-H21</f>
        <v>818.96551724137953</v>
      </c>
      <c r="J21" s="6">
        <f>I21+F21</f>
        <v>21293.103448275866</v>
      </c>
      <c r="N21" s="17"/>
    </row>
    <row r="22" spans="2:14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E22/1.16</f>
        <v>0</v>
      </c>
      <c r="G22" s="5">
        <f t="shared" ref="G22:G23" si="2">F22*16%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4">
      <c r="B23" s="8">
        <v>0</v>
      </c>
      <c r="C23" s="5">
        <v>0</v>
      </c>
      <c r="D23" s="5">
        <v>0</v>
      </c>
      <c r="E23" s="5">
        <v>0</v>
      </c>
      <c r="F23" s="5">
        <f>E23/1.16</f>
        <v>0</v>
      </c>
      <c r="G23" s="5">
        <f t="shared" si="2"/>
        <v>0</v>
      </c>
      <c r="H23" s="5">
        <v>0</v>
      </c>
      <c r="I23" s="5">
        <v>0</v>
      </c>
      <c r="J23" s="5">
        <v>0</v>
      </c>
    </row>
    <row r="24" spans="2:14" ht="30">
      <c r="B24" s="30" t="s">
        <v>8</v>
      </c>
      <c r="C24" s="31">
        <f>SUM(C21:C23)</f>
        <v>25000</v>
      </c>
      <c r="D24" s="31">
        <f>C24*5%</f>
        <v>1250</v>
      </c>
      <c r="E24" s="5">
        <f>C24-D24</f>
        <v>23750</v>
      </c>
      <c r="F24" s="5">
        <f>E24/1.16</f>
        <v>20474.137931034486</v>
      </c>
      <c r="G24" s="5">
        <f>F24*16%</f>
        <v>3275.8620689655177</v>
      </c>
      <c r="H24" s="5">
        <f>G24*0.75</f>
        <v>2456.8965517241381</v>
      </c>
      <c r="I24" s="5">
        <f>G24-H24</f>
        <v>818.96551724137953</v>
      </c>
      <c r="J24" s="5">
        <f>F24+I24</f>
        <v>21293.103448275866</v>
      </c>
    </row>
    <row r="25" spans="2:14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J25"/>
  <sheetViews>
    <sheetView workbookViewId="0">
      <selection activeCell="C11" sqref="C11"/>
    </sheetView>
  </sheetViews>
  <sheetFormatPr baseColWidth="10" defaultRowHeight="15"/>
  <cols>
    <col min="1" max="1" width="5.42578125" customWidth="1"/>
    <col min="2" max="2" width="11" customWidth="1"/>
    <col min="3" max="3" width="13.28515625" customWidth="1"/>
    <col min="4" max="4" width="12.42578125" customWidth="1"/>
    <col min="5" max="5" width="13.42578125" customWidth="1"/>
    <col min="6" max="6" width="13.28515625" customWidth="1"/>
    <col min="7" max="7" width="13.140625" customWidth="1"/>
    <col min="8" max="8" width="12.5703125" customWidth="1"/>
    <col min="9" max="9" width="13.140625" customWidth="1"/>
    <col min="10" max="10" width="14.28515625" customWidth="1"/>
  </cols>
  <sheetData>
    <row r="1" spans="2:10" ht="21">
      <c r="B1" s="36"/>
      <c r="C1" s="37"/>
      <c r="D1" s="37"/>
      <c r="E1" s="37"/>
      <c r="F1" s="37"/>
      <c r="G1" s="37"/>
      <c r="H1" s="37"/>
      <c r="I1" s="37"/>
      <c r="J1" s="37"/>
    </row>
    <row r="2" spans="2:10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0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0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0">
      <c r="B5" s="18"/>
      <c r="C5" s="18"/>
      <c r="D5" s="18"/>
      <c r="E5" s="18"/>
      <c r="F5" s="18"/>
      <c r="G5" s="19"/>
      <c r="H5" s="18"/>
      <c r="I5" s="18"/>
      <c r="J5" s="18"/>
    </row>
    <row r="6" spans="2:10">
      <c r="B6" s="20" t="s">
        <v>13</v>
      </c>
      <c r="C6" s="21">
        <v>43264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0">
      <c r="B7" s="18"/>
      <c r="C7" s="18"/>
      <c r="D7" s="18"/>
      <c r="E7" s="18"/>
      <c r="F7" s="18"/>
      <c r="G7" s="19"/>
      <c r="H7" s="18"/>
      <c r="I7" s="18"/>
      <c r="J7" s="18"/>
    </row>
    <row r="9" spans="2:10">
      <c r="B9" s="9" t="s">
        <v>11</v>
      </c>
    </row>
    <row r="10" spans="2:10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0">
      <c r="B11" s="8">
        <v>8014</v>
      </c>
      <c r="C11" s="5">
        <v>26000000</v>
      </c>
      <c r="D11" s="5">
        <f>C11*D10</f>
        <v>1300000</v>
      </c>
      <c r="E11" s="5">
        <f>C11-D11</f>
        <v>24700000</v>
      </c>
      <c r="F11" s="5">
        <f>E11/1.12</f>
        <v>22053571.428571425</v>
      </c>
      <c r="G11" s="5">
        <f>F11*12%</f>
        <v>2646428.5714285709</v>
      </c>
      <c r="H11" s="5">
        <f>G11*75%</f>
        <v>1984821.4285714282</v>
      </c>
      <c r="I11" s="5">
        <f>G11-H11</f>
        <v>661607.14285714272</v>
      </c>
      <c r="J11" s="6">
        <f>I11+F11</f>
        <v>22715178.571428567</v>
      </c>
    </row>
    <row r="12" spans="2:10">
      <c r="B12" s="8">
        <v>3024</v>
      </c>
      <c r="C12" s="5">
        <v>29000000</v>
      </c>
      <c r="D12" s="5">
        <f>C12*5%</f>
        <v>1450000</v>
      </c>
      <c r="E12" s="5">
        <f>C12-D12</f>
        <v>27550000</v>
      </c>
      <c r="F12" s="5">
        <f>E12/1.12</f>
        <v>24598214.285714284</v>
      </c>
      <c r="G12" s="5">
        <f>F12*12%</f>
        <v>2951785.7142857141</v>
      </c>
      <c r="H12" s="5">
        <f>G12*0.75</f>
        <v>2213839.2857142854</v>
      </c>
      <c r="I12" s="5">
        <f>G12-H12</f>
        <v>737946.42857142864</v>
      </c>
      <c r="J12" s="5">
        <f>F12+I12</f>
        <v>25336160.714285713</v>
      </c>
    </row>
    <row r="13" spans="2:10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>E13/1.12</f>
        <v>0</v>
      </c>
      <c r="G13" s="5">
        <f>F13*12%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0">
      <c r="B14" s="8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</row>
    <row r="15" spans="2:10" ht="30">
      <c r="B15" s="10" t="s">
        <v>8</v>
      </c>
      <c r="C15" s="5">
        <f>SUM(C11:C14)</f>
        <v>55000000</v>
      </c>
      <c r="D15" s="5">
        <f>C15*5%</f>
        <v>2750000</v>
      </c>
      <c r="E15" s="5">
        <f>C15-D15</f>
        <v>52250000</v>
      </c>
      <c r="F15" s="5">
        <f>E15/1.12</f>
        <v>46651785.714285709</v>
      </c>
      <c r="G15" s="5">
        <f>F15*12%</f>
        <v>5598214.2857142845</v>
      </c>
      <c r="H15" s="5">
        <f>G15*0.75</f>
        <v>4198660.7142857136</v>
      </c>
      <c r="I15" s="5">
        <f>G15-H15</f>
        <v>1399553.5714285709</v>
      </c>
      <c r="J15" s="5">
        <f>F15+I15</f>
        <v>48051339.285714284</v>
      </c>
    </row>
    <row r="16" spans="2:10">
      <c r="B16" s="1"/>
      <c r="C16" s="1"/>
      <c r="D16" s="1"/>
      <c r="E16" s="1"/>
      <c r="F16" s="1"/>
      <c r="G16" s="1"/>
      <c r="H16" s="1"/>
      <c r="I16" s="1"/>
      <c r="J16" s="1"/>
    </row>
    <row r="17" spans="2:10">
      <c r="B17" s="1"/>
      <c r="C17" s="1"/>
      <c r="D17" s="1"/>
      <c r="E17" s="1"/>
      <c r="F17" s="1"/>
      <c r="G17" s="1"/>
      <c r="H17" s="1"/>
      <c r="I17" s="1"/>
      <c r="J17" s="1"/>
    </row>
    <row r="18" spans="2:10">
      <c r="B18" s="1"/>
      <c r="C18" s="1"/>
      <c r="D18" s="1"/>
      <c r="E18" s="1"/>
      <c r="F18" s="1"/>
      <c r="G18" s="1"/>
      <c r="H18" s="1"/>
      <c r="I18" s="1"/>
      <c r="J18" s="1"/>
    </row>
    <row r="19" spans="2:10">
      <c r="B19" s="7" t="s">
        <v>10</v>
      </c>
      <c r="C19" s="1"/>
      <c r="D19" s="1"/>
      <c r="E19" s="1"/>
      <c r="F19" s="1"/>
      <c r="G19" s="1"/>
      <c r="H19" s="1"/>
      <c r="I19" s="1"/>
      <c r="J19" s="1"/>
    </row>
    <row r="20" spans="2:10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</row>
    <row r="21" spans="2:10">
      <c r="B21" s="8">
        <v>4511</v>
      </c>
      <c r="C21" s="5">
        <v>21000000</v>
      </c>
      <c r="D21" s="5">
        <f>C21*D20</f>
        <v>1050000</v>
      </c>
      <c r="E21" s="5">
        <f>C21-D21</f>
        <v>19950000</v>
      </c>
      <c r="F21" s="5">
        <f>E21/1.12</f>
        <v>17812500</v>
      </c>
      <c r="G21" s="5">
        <f>F21*12%</f>
        <v>2137500</v>
      </c>
      <c r="H21" s="5">
        <f>G21*75%</f>
        <v>1603125</v>
      </c>
      <c r="I21" s="5">
        <f>G21-H21</f>
        <v>534375</v>
      </c>
      <c r="J21" s="6">
        <f>I21+F21</f>
        <v>18346875</v>
      </c>
    </row>
    <row r="22" spans="2:10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E22/1.12</f>
        <v>0</v>
      </c>
      <c r="G22" s="5">
        <f>F22*12%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0">
      <c r="B23" s="8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</row>
    <row r="24" spans="2:10" ht="30">
      <c r="B24" s="30" t="s">
        <v>8</v>
      </c>
      <c r="C24" s="31">
        <f>SUM(C21:C23)</f>
        <v>21000000</v>
      </c>
      <c r="D24" s="31">
        <f>C24*5%</f>
        <v>1050000</v>
      </c>
      <c r="E24" s="5">
        <f>C24-D24</f>
        <v>19950000</v>
      </c>
      <c r="F24" s="5">
        <f>E24/1.12</f>
        <v>17812500</v>
      </c>
      <c r="G24" s="5">
        <f>F24*12%</f>
        <v>2137500</v>
      </c>
      <c r="H24" s="5">
        <f>G24*0.75</f>
        <v>1603125</v>
      </c>
      <c r="I24" s="5">
        <f>G24-H24</f>
        <v>534375</v>
      </c>
      <c r="J24" s="5">
        <f>F24+I24</f>
        <v>18346875</v>
      </c>
    </row>
    <row r="25" spans="2:10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" right="0.7" top="0.75" bottom="0.75" header="0.3" footer="0.3"/>
  <pageSetup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dimension ref="B1:N25"/>
  <sheetViews>
    <sheetView workbookViewId="0">
      <selection activeCell="B1" sqref="B1:J24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4" customWidth="1"/>
    <col min="5" max="5" width="15" customWidth="1"/>
    <col min="6" max="6" width="14.85546875" customWidth="1"/>
    <col min="7" max="8" width="13.85546875" customWidth="1"/>
    <col min="9" max="9" width="14.5703125" customWidth="1"/>
    <col min="10" max="10" width="14.28515625" customWidth="1"/>
    <col min="14" max="14" width="15.28515625" bestFit="1" customWidth="1"/>
  </cols>
  <sheetData>
    <row r="1" spans="2:14" ht="21">
      <c r="B1" s="36"/>
      <c r="C1" s="37"/>
      <c r="D1" s="37"/>
      <c r="E1" s="37"/>
      <c r="F1" s="37"/>
      <c r="G1" s="37"/>
      <c r="H1" s="37"/>
      <c r="I1" s="37"/>
      <c r="J1" s="37"/>
    </row>
    <row r="2" spans="2:14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4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4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4">
      <c r="B5" s="18"/>
      <c r="C5" s="18"/>
      <c r="D5" s="18"/>
      <c r="E5" s="18"/>
      <c r="F5" s="18"/>
      <c r="G5" s="19"/>
      <c r="H5" s="18"/>
      <c r="I5" s="18"/>
      <c r="J5" s="18"/>
    </row>
    <row r="6" spans="2:14">
      <c r="B6" s="20" t="s">
        <v>13</v>
      </c>
      <c r="C6" s="21">
        <v>43103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4">
      <c r="B7" s="18"/>
      <c r="C7" s="18"/>
      <c r="D7" s="18"/>
      <c r="E7" s="18"/>
      <c r="F7" s="18"/>
      <c r="G7" s="19"/>
      <c r="H7" s="18"/>
      <c r="I7" s="18"/>
      <c r="J7" s="18"/>
    </row>
    <row r="9" spans="2:14">
      <c r="B9" s="9" t="s">
        <v>19</v>
      </c>
    </row>
    <row r="10" spans="2:14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4">
      <c r="B11" s="8">
        <v>8014</v>
      </c>
      <c r="C11" s="5">
        <v>40000</v>
      </c>
      <c r="D11" s="5">
        <f>C11*D10</f>
        <v>2000</v>
      </c>
      <c r="E11" s="5">
        <f>C11-D11</f>
        <v>38000</v>
      </c>
      <c r="F11" s="5">
        <f>E11/1.16</f>
        <v>32758.620689655174</v>
      </c>
      <c r="G11" s="5">
        <f>F11*16%</f>
        <v>5241.3793103448279</v>
      </c>
      <c r="H11" s="5">
        <f>G11*75%</f>
        <v>3931.0344827586209</v>
      </c>
      <c r="I11" s="5">
        <f>G11-H11</f>
        <v>1310.344827586207</v>
      </c>
      <c r="J11" s="6">
        <f>I11+F11</f>
        <v>34068.965517241384</v>
      </c>
    </row>
    <row r="12" spans="2:14">
      <c r="B12" s="8">
        <v>3024</v>
      </c>
      <c r="C12" s="5">
        <v>40000</v>
      </c>
      <c r="D12" s="5">
        <f>C12*5%</f>
        <v>2000</v>
      </c>
      <c r="E12" s="5">
        <f>C12-D12</f>
        <v>38000</v>
      </c>
      <c r="F12" s="5">
        <f>E12/1.16</f>
        <v>32758.620689655174</v>
      </c>
      <c r="G12" s="5">
        <f>F12*16%</f>
        <v>5241.3793103448279</v>
      </c>
      <c r="H12" s="5">
        <f>G12*0.75</f>
        <v>3931.0344827586209</v>
      </c>
      <c r="I12" s="5">
        <f>G12-H12</f>
        <v>1310.344827586207</v>
      </c>
      <c r="J12" s="5">
        <f>F12+I12</f>
        <v>34068.965517241384</v>
      </c>
    </row>
    <row r="13" spans="2:14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 t="shared" ref="F13:F14" si="0">E13/1.16</f>
        <v>0</v>
      </c>
      <c r="G13" s="5">
        <f t="shared" ref="G13:G14" si="1">F13*16%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4">
      <c r="B14" s="8">
        <v>0</v>
      </c>
      <c r="C14" s="5">
        <v>0</v>
      </c>
      <c r="D14" s="5">
        <v>0</v>
      </c>
      <c r="E14" s="5">
        <v>0</v>
      </c>
      <c r="F14" s="5">
        <f t="shared" si="0"/>
        <v>0</v>
      </c>
      <c r="G14" s="5">
        <f t="shared" si="1"/>
        <v>0</v>
      </c>
      <c r="H14" s="5">
        <v>0</v>
      </c>
      <c r="I14" s="5">
        <v>0</v>
      </c>
      <c r="J14" s="5">
        <v>0</v>
      </c>
      <c r="N14" s="1"/>
    </row>
    <row r="15" spans="2:14" ht="30">
      <c r="B15" s="10" t="s">
        <v>8</v>
      </c>
      <c r="C15" s="5">
        <f>SUM(C11:C14)</f>
        <v>80000</v>
      </c>
      <c r="D15" s="5">
        <f>C15*5%</f>
        <v>4000</v>
      </c>
      <c r="E15" s="5">
        <f>C15-D15</f>
        <v>76000</v>
      </c>
      <c r="F15" s="5">
        <f>E15/1.16</f>
        <v>65517.241379310348</v>
      </c>
      <c r="G15" s="5">
        <f>F15*16%</f>
        <v>10482.758620689656</v>
      </c>
      <c r="H15" s="5">
        <f>G15*0.75</f>
        <v>7862.0689655172418</v>
      </c>
      <c r="I15" s="5">
        <f>G15-H15</f>
        <v>2620.6896551724139</v>
      </c>
      <c r="J15" s="5">
        <f>F15+I15</f>
        <v>68137.931034482768</v>
      </c>
      <c r="N15" s="1"/>
    </row>
    <row r="16" spans="2:14">
      <c r="B16" s="1"/>
      <c r="C16" s="1"/>
      <c r="D16" s="1"/>
      <c r="E16" s="1"/>
      <c r="F16" s="1"/>
      <c r="G16" s="1"/>
      <c r="H16" s="1"/>
      <c r="I16" s="1"/>
      <c r="J16" s="1"/>
    </row>
    <row r="17" spans="2:14">
      <c r="B17" s="1"/>
      <c r="C17" s="1"/>
      <c r="D17" s="1"/>
      <c r="E17" s="1"/>
      <c r="F17" s="1"/>
      <c r="G17" s="1"/>
      <c r="H17" s="1"/>
      <c r="I17" s="1"/>
      <c r="J17" s="1"/>
    </row>
    <row r="18" spans="2:14">
      <c r="B18" s="1"/>
      <c r="C18" s="1"/>
      <c r="D18" s="1"/>
      <c r="E18" s="1"/>
      <c r="F18" s="1"/>
      <c r="G18" s="1"/>
      <c r="H18" s="1"/>
      <c r="I18" s="1"/>
      <c r="J18" s="1"/>
      <c r="N18" s="1"/>
    </row>
    <row r="19" spans="2:14">
      <c r="B19" s="7" t="s">
        <v>18</v>
      </c>
      <c r="C19" s="1"/>
      <c r="D19" s="1"/>
      <c r="E19" s="1"/>
      <c r="F19" s="1"/>
      <c r="G19" s="1"/>
      <c r="H19" s="1"/>
      <c r="I19" s="1"/>
      <c r="J19" s="1"/>
      <c r="N19" s="1"/>
    </row>
    <row r="20" spans="2:14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  <c r="N20" s="35"/>
    </row>
    <row r="21" spans="2:14">
      <c r="B21" s="8">
        <v>4511</v>
      </c>
      <c r="C21" s="5">
        <v>40000</v>
      </c>
      <c r="D21" s="5">
        <f>C21*D20</f>
        <v>2000</v>
      </c>
      <c r="E21" s="5">
        <f>C21-D21</f>
        <v>38000</v>
      </c>
      <c r="F21" s="5">
        <f>E21/1.16</f>
        <v>32758.620689655174</v>
      </c>
      <c r="G21" s="5">
        <f>F21*16%</f>
        <v>5241.3793103448279</v>
      </c>
      <c r="H21" s="5">
        <f>G21*75%</f>
        <v>3931.0344827586209</v>
      </c>
      <c r="I21" s="5">
        <f>G21-H21</f>
        <v>1310.344827586207</v>
      </c>
      <c r="J21" s="6">
        <f>I21+F21</f>
        <v>34068.965517241384</v>
      </c>
      <c r="N21" s="17"/>
    </row>
    <row r="22" spans="2:14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E22/1.16</f>
        <v>0</v>
      </c>
      <c r="G22" s="5">
        <f t="shared" ref="G22:G23" si="2">F22*16%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4">
      <c r="B23" s="8">
        <v>0</v>
      </c>
      <c r="C23" s="5">
        <v>0</v>
      </c>
      <c r="D23" s="5">
        <v>0</v>
      </c>
      <c r="E23" s="5">
        <v>0</v>
      </c>
      <c r="F23" s="5">
        <f>E23/1.16</f>
        <v>0</v>
      </c>
      <c r="G23" s="5">
        <f t="shared" si="2"/>
        <v>0</v>
      </c>
      <c r="H23" s="5">
        <v>0</v>
      </c>
      <c r="I23" s="5">
        <v>0</v>
      </c>
      <c r="J23" s="5">
        <v>0</v>
      </c>
    </row>
    <row r="24" spans="2:14" ht="30">
      <c r="B24" s="30" t="s">
        <v>8</v>
      </c>
      <c r="C24" s="31">
        <f>SUM(C21:C23)</f>
        <v>40000</v>
      </c>
      <c r="D24" s="31">
        <f>C24*5%</f>
        <v>2000</v>
      </c>
      <c r="E24" s="5">
        <f>C24-D24</f>
        <v>38000</v>
      </c>
      <c r="F24" s="5">
        <f>E24/1.16</f>
        <v>32758.620689655174</v>
      </c>
      <c r="G24" s="5">
        <f>F24*16%</f>
        <v>5241.3793103448279</v>
      </c>
      <c r="H24" s="5">
        <f>G24*0.75</f>
        <v>3931.0344827586209</v>
      </c>
      <c r="I24" s="5">
        <f>G24-H24</f>
        <v>1310.344827586207</v>
      </c>
      <c r="J24" s="5">
        <f>F24+I24</f>
        <v>34068.965517241384</v>
      </c>
    </row>
    <row r="25" spans="2:14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>
  <dimension ref="B1:N25"/>
  <sheetViews>
    <sheetView workbookViewId="0">
      <selection activeCell="C6" sqref="C6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4" customWidth="1"/>
    <col min="5" max="5" width="15" customWidth="1"/>
    <col min="6" max="6" width="14.85546875" customWidth="1"/>
    <col min="7" max="8" width="13.85546875" customWidth="1"/>
    <col min="9" max="9" width="14.5703125" customWidth="1"/>
    <col min="10" max="10" width="14.28515625" customWidth="1"/>
    <col min="14" max="14" width="15.28515625" bestFit="1" customWidth="1"/>
  </cols>
  <sheetData>
    <row r="1" spans="2:14" ht="21">
      <c r="B1" s="36"/>
      <c r="C1" s="37"/>
      <c r="D1" s="37"/>
      <c r="E1" s="37"/>
      <c r="F1" s="37"/>
      <c r="G1" s="37"/>
      <c r="H1" s="37"/>
      <c r="I1" s="37"/>
      <c r="J1" s="37"/>
    </row>
    <row r="2" spans="2:14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4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4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4">
      <c r="B5" s="18"/>
      <c r="C5" s="18"/>
      <c r="D5" s="18"/>
      <c r="E5" s="18"/>
      <c r="F5" s="18"/>
      <c r="G5" s="19"/>
      <c r="H5" s="18"/>
      <c r="I5" s="18"/>
      <c r="J5" s="18"/>
    </row>
    <row r="6" spans="2:14">
      <c r="B6" s="20" t="s">
        <v>13</v>
      </c>
      <c r="C6" s="21">
        <v>43107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4">
      <c r="B7" s="18"/>
      <c r="C7" s="18"/>
      <c r="D7" s="18"/>
      <c r="E7" s="18"/>
      <c r="F7" s="18"/>
      <c r="G7" s="19"/>
      <c r="H7" s="18"/>
      <c r="I7" s="18"/>
      <c r="J7" s="18"/>
    </row>
    <row r="9" spans="2:14">
      <c r="B9" s="9" t="s">
        <v>19</v>
      </c>
    </row>
    <row r="10" spans="2:14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4">
      <c r="B11" s="8">
        <v>8014</v>
      </c>
      <c r="C11" s="5">
        <v>40000</v>
      </c>
      <c r="D11" s="5">
        <f>C11*D10</f>
        <v>2000</v>
      </c>
      <c r="E11" s="5">
        <f>C11-D11</f>
        <v>38000</v>
      </c>
      <c r="F11" s="5">
        <f>E11/1.16</f>
        <v>32758.620689655174</v>
      </c>
      <c r="G11" s="5">
        <f>F11*16%</f>
        <v>5241.3793103448279</v>
      </c>
      <c r="H11" s="5">
        <f>G11*75%</f>
        <v>3931.0344827586209</v>
      </c>
      <c r="I11" s="5">
        <f>G11-H11</f>
        <v>1310.344827586207</v>
      </c>
      <c r="J11" s="6">
        <f>I11+F11</f>
        <v>34068.965517241384</v>
      </c>
    </row>
    <row r="12" spans="2:14">
      <c r="B12" s="8">
        <v>3024</v>
      </c>
      <c r="C12" s="5">
        <v>40000</v>
      </c>
      <c r="D12" s="5">
        <f>C12*5%</f>
        <v>2000</v>
      </c>
      <c r="E12" s="5">
        <f>C12-D12</f>
        <v>38000</v>
      </c>
      <c r="F12" s="5">
        <f>E12/1.16</f>
        <v>32758.620689655174</v>
      </c>
      <c r="G12" s="5">
        <f>F12*16%</f>
        <v>5241.3793103448279</v>
      </c>
      <c r="H12" s="5">
        <f>G12*0.75</f>
        <v>3931.0344827586209</v>
      </c>
      <c r="I12" s="5">
        <f>G12-H12</f>
        <v>1310.344827586207</v>
      </c>
      <c r="J12" s="5">
        <f>F12+I12</f>
        <v>34068.965517241384</v>
      </c>
    </row>
    <row r="13" spans="2:14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 t="shared" ref="F13:F14" si="0">E13/1.16</f>
        <v>0</v>
      </c>
      <c r="G13" s="5">
        <f t="shared" ref="G13:G14" si="1">F13*16%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4">
      <c r="B14" s="8">
        <v>0</v>
      </c>
      <c r="C14" s="5">
        <v>0</v>
      </c>
      <c r="D14" s="5">
        <v>0</v>
      </c>
      <c r="E14" s="5">
        <v>0</v>
      </c>
      <c r="F14" s="5">
        <f t="shared" si="0"/>
        <v>0</v>
      </c>
      <c r="G14" s="5">
        <f t="shared" si="1"/>
        <v>0</v>
      </c>
      <c r="H14" s="5">
        <v>0</v>
      </c>
      <c r="I14" s="5">
        <v>0</v>
      </c>
      <c r="J14" s="5">
        <v>0</v>
      </c>
      <c r="N14" s="1"/>
    </row>
    <row r="15" spans="2:14" ht="30">
      <c r="B15" s="10" t="s">
        <v>8</v>
      </c>
      <c r="C15" s="5">
        <f>SUM(C11:C14)</f>
        <v>80000</v>
      </c>
      <c r="D15" s="5">
        <f>C15*5%</f>
        <v>4000</v>
      </c>
      <c r="E15" s="5">
        <f>C15-D15</f>
        <v>76000</v>
      </c>
      <c r="F15" s="5">
        <f>E15/1.16</f>
        <v>65517.241379310348</v>
      </c>
      <c r="G15" s="5">
        <f>F15*16%</f>
        <v>10482.758620689656</v>
      </c>
      <c r="H15" s="5">
        <f>G15*0.75</f>
        <v>7862.0689655172418</v>
      </c>
      <c r="I15" s="5">
        <f>G15-H15</f>
        <v>2620.6896551724139</v>
      </c>
      <c r="J15" s="5">
        <f>F15+I15</f>
        <v>68137.931034482768</v>
      </c>
      <c r="N15" s="1"/>
    </row>
    <row r="16" spans="2:14">
      <c r="B16" s="1"/>
      <c r="C16" s="1"/>
      <c r="D16" s="1"/>
      <c r="E16" s="1"/>
      <c r="F16" s="1"/>
      <c r="G16" s="1"/>
      <c r="H16" s="1"/>
      <c r="I16" s="1"/>
      <c r="J16" s="1"/>
    </row>
    <row r="17" spans="2:14">
      <c r="B17" s="1"/>
      <c r="C17" s="1"/>
      <c r="D17" s="1"/>
      <c r="E17" s="1"/>
      <c r="F17" s="1"/>
      <c r="G17" s="1"/>
      <c r="H17" s="1"/>
      <c r="I17" s="1"/>
      <c r="J17" s="1"/>
    </row>
    <row r="18" spans="2:14">
      <c r="B18" s="1"/>
      <c r="C18" s="1"/>
      <c r="D18" s="1"/>
      <c r="E18" s="1"/>
      <c r="F18" s="1"/>
      <c r="G18" s="1"/>
      <c r="H18" s="1"/>
      <c r="I18" s="1"/>
      <c r="J18" s="1"/>
      <c r="N18" s="1"/>
    </row>
    <row r="19" spans="2:14">
      <c r="B19" s="7" t="s">
        <v>18</v>
      </c>
      <c r="C19" s="1"/>
      <c r="D19" s="1"/>
      <c r="E19" s="1"/>
      <c r="F19" s="1"/>
      <c r="G19" s="1"/>
      <c r="H19" s="1"/>
      <c r="I19" s="1"/>
      <c r="J19" s="1"/>
      <c r="N19" s="1"/>
    </row>
    <row r="20" spans="2:14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  <c r="N20" s="35"/>
    </row>
    <row r="21" spans="2:14">
      <c r="B21" s="8">
        <v>4511</v>
      </c>
      <c r="C21" s="5">
        <v>40000</v>
      </c>
      <c r="D21" s="5">
        <f>C21*D20</f>
        <v>2000</v>
      </c>
      <c r="E21" s="5">
        <f>C21-D21</f>
        <v>38000</v>
      </c>
      <c r="F21" s="5">
        <f>E21/1.16</f>
        <v>32758.620689655174</v>
      </c>
      <c r="G21" s="5">
        <f>F21*16%</f>
        <v>5241.3793103448279</v>
      </c>
      <c r="H21" s="5">
        <f>G21*75%</f>
        <v>3931.0344827586209</v>
      </c>
      <c r="I21" s="5">
        <f>G21-H21</f>
        <v>1310.344827586207</v>
      </c>
      <c r="J21" s="6">
        <f>I21+F21</f>
        <v>34068.965517241384</v>
      </c>
      <c r="N21" s="17"/>
    </row>
    <row r="22" spans="2:14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E22/1.16</f>
        <v>0</v>
      </c>
      <c r="G22" s="5">
        <f t="shared" ref="G22:G23" si="2">F22*16%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4">
      <c r="B23" s="8">
        <v>0</v>
      </c>
      <c r="C23" s="5">
        <v>0</v>
      </c>
      <c r="D23" s="5">
        <v>0</v>
      </c>
      <c r="E23" s="5">
        <v>0</v>
      </c>
      <c r="F23" s="5">
        <f>E23/1.16</f>
        <v>0</v>
      </c>
      <c r="G23" s="5">
        <f t="shared" si="2"/>
        <v>0</v>
      </c>
      <c r="H23" s="5">
        <v>0</v>
      </c>
      <c r="I23" s="5">
        <v>0</v>
      </c>
      <c r="J23" s="5">
        <v>0</v>
      </c>
    </row>
    <row r="24" spans="2:14" ht="30">
      <c r="B24" s="30" t="s">
        <v>8</v>
      </c>
      <c r="C24" s="31">
        <f>SUM(C21:C23)</f>
        <v>40000</v>
      </c>
      <c r="D24" s="31">
        <f>C24*5%</f>
        <v>2000</v>
      </c>
      <c r="E24" s="5">
        <f>C24-D24</f>
        <v>38000</v>
      </c>
      <c r="F24" s="5">
        <f>E24/1.16</f>
        <v>32758.620689655174</v>
      </c>
      <c r="G24" s="5">
        <f>F24*16%</f>
        <v>5241.3793103448279</v>
      </c>
      <c r="H24" s="5">
        <f>G24*0.75</f>
        <v>3931.0344827586209</v>
      </c>
      <c r="I24" s="5">
        <f>G24-H24</f>
        <v>1310.344827586207</v>
      </c>
      <c r="J24" s="5">
        <f>F24+I24</f>
        <v>34068.965517241384</v>
      </c>
    </row>
    <row r="25" spans="2:14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>
  <dimension ref="B1:N25"/>
  <sheetViews>
    <sheetView workbookViewId="0">
      <selection activeCell="B1" sqref="B1:J24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4" customWidth="1"/>
    <col min="5" max="5" width="15" customWidth="1"/>
    <col min="6" max="6" width="14.85546875" customWidth="1"/>
    <col min="7" max="8" width="13.85546875" customWidth="1"/>
    <col min="9" max="9" width="14.5703125" customWidth="1"/>
    <col min="10" max="10" width="14.28515625" customWidth="1"/>
    <col min="14" max="14" width="15.28515625" bestFit="1" customWidth="1"/>
  </cols>
  <sheetData>
    <row r="1" spans="2:14" ht="21">
      <c r="B1" s="36"/>
      <c r="C1" s="37"/>
      <c r="D1" s="37"/>
      <c r="E1" s="37"/>
      <c r="F1" s="37"/>
      <c r="G1" s="37"/>
      <c r="H1" s="37"/>
      <c r="I1" s="37"/>
      <c r="J1" s="37"/>
    </row>
    <row r="2" spans="2:14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4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4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4">
      <c r="B5" s="18"/>
      <c r="C5" s="18"/>
      <c r="D5" s="18"/>
      <c r="E5" s="18"/>
      <c r="F5" s="18"/>
      <c r="G5" s="19"/>
      <c r="H5" s="18"/>
      <c r="I5" s="18"/>
      <c r="J5" s="18"/>
    </row>
    <row r="6" spans="2:14">
      <c r="B6" s="20" t="s">
        <v>13</v>
      </c>
      <c r="C6" s="21">
        <v>43474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4">
      <c r="B7" s="18"/>
      <c r="C7" s="18"/>
      <c r="D7" s="18"/>
      <c r="E7" s="18"/>
      <c r="F7" s="18"/>
      <c r="G7" s="19"/>
      <c r="H7" s="18"/>
      <c r="I7" s="18"/>
      <c r="J7" s="18"/>
    </row>
    <row r="9" spans="2:14">
      <c r="B9" s="9" t="s">
        <v>19</v>
      </c>
    </row>
    <row r="10" spans="2:14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4">
      <c r="B11" s="8">
        <v>8014</v>
      </c>
      <c r="C11" s="5">
        <v>40000</v>
      </c>
      <c r="D11" s="5">
        <f>C11*D10</f>
        <v>2000</v>
      </c>
      <c r="E11" s="5">
        <f>C11-D11</f>
        <v>38000</v>
      </c>
      <c r="F11" s="5">
        <f>E11/1.16</f>
        <v>32758.620689655174</v>
      </c>
      <c r="G11" s="5">
        <f>F11*16%</f>
        <v>5241.3793103448279</v>
      </c>
      <c r="H11" s="5">
        <f>G11*75%</f>
        <v>3931.0344827586209</v>
      </c>
      <c r="I11" s="5">
        <f>G11-H11</f>
        <v>1310.344827586207</v>
      </c>
      <c r="J11" s="6">
        <f>I11+F11</f>
        <v>34068.965517241384</v>
      </c>
    </row>
    <row r="12" spans="2:14">
      <c r="B12" s="8">
        <v>3024</v>
      </c>
      <c r="C12" s="5">
        <v>40000</v>
      </c>
      <c r="D12" s="5">
        <f>C12*5%</f>
        <v>2000</v>
      </c>
      <c r="E12" s="5">
        <f>C12-D12</f>
        <v>38000</v>
      </c>
      <c r="F12" s="5">
        <f>E12/1.16</f>
        <v>32758.620689655174</v>
      </c>
      <c r="G12" s="5">
        <f>F12*16%</f>
        <v>5241.3793103448279</v>
      </c>
      <c r="H12" s="5">
        <f>G12*0.75</f>
        <v>3931.0344827586209</v>
      </c>
      <c r="I12" s="5">
        <f>G12-H12</f>
        <v>1310.344827586207</v>
      </c>
      <c r="J12" s="5">
        <f>F12+I12</f>
        <v>34068.965517241384</v>
      </c>
    </row>
    <row r="13" spans="2:14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 t="shared" ref="F13:F14" si="0">E13/1.16</f>
        <v>0</v>
      </c>
      <c r="G13" s="5">
        <f t="shared" ref="G13:G14" si="1">F13*16%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4">
      <c r="B14" s="8">
        <v>0</v>
      </c>
      <c r="C14" s="5">
        <v>0</v>
      </c>
      <c r="D14" s="5">
        <v>0</v>
      </c>
      <c r="E14" s="5">
        <v>0</v>
      </c>
      <c r="F14" s="5">
        <f t="shared" si="0"/>
        <v>0</v>
      </c>
      <c r="G14" s="5">
        <f t="shared" si="1"/>
        <v>0</v>
      </c>
      <c r="H14" s="5">
        <v>0</v>
      </c>
      <c r="I14" s="5">
        <v>0</v>
      </c>
      <c r="J14" s="5">
        <v>0</v>
      </c>
      <c r="N14" s="1"/>
    </row>
    <row r="15" spans="2:14" ht="30">
      <c r="B15" s="10" t="s">
        <v>8</v>
      </c>
      <c r="C15" s="5">
        <f>SUM(C11:C14)</f>
        <v>80000</v>
      </c>
      <c r="D15" s="5">
        <f>C15*5%</f>
        <v>4000</v>
      </c>
      <c r="E15" s="5">
        <f>C15-D15</f>
        <v>76000</v>
      </c>
      <c r="F15" s="5">
        <f>E15/1.16</f>
        <v>65517.241379310348</v>
      </c>
      <c r="G15" s="5">
        <f>F15*16%</f>
        <v>10482.758620689656</v>
      </c>
      <c r="H15" s="5">
        <f>G15*0.75</f>
        <v>7862.0689655172418</v>
      </c>
      <c r="I15" s="5">
        <f>G15-H15</f>
        <v>2620.6896551724139</v>
      </c>
      <c r="J15" s="5">
        <f>F15+I15</f>
        <v>68137.931034482768</v>
      </c>
      <c r="N15" s="1"/>
    </row>
    <row r="16" spans="2:14">
      <c r="B16" s="1"/>
      <c r="C16" s="1"/>
      <c r="D16" s="1"/>
      <c r="E16" s="1"/>
      <c r="F16" s="1"/>
      <c r="G16" s="1"/>
      <c r="H16" s="1"/>
      <c r="I16" s="1"/>
      <c r="J16" s="1"/>
    </row>
    <row r="17" spans="2:14">
      <c r="B17" s="1"/>
      <c r="C17" s="1"/>
      <c r="D17" s="1"/>
      <c r="E17" s="1"/>
      <c r="F17" s="1"/>
      <c r="G17" s="1"/>
      <c r="H17" s="1"/>
      <c r="I17" s="1"/>
      <c r="J17" s="1"/>
    </row>
    <row r="18" spans="2:14">
      <c r="B18" s="1"/>
      <c r="C18" s="1"/>
      <c r="D18" s="1"/>
      <c r="E18" s="1"/>
      <c r="F18" s="1"/>
      <c r="G18" s="1"/>
      <c r="H18" s="1"/>
      <c r="I18" s="1"/>
      <c r="J18" s="1"/>
      <c r="N18" s="1"/>
    </row>
    <row r="19" spans="2:14">
      <c r="B19" s="7" t="s">
        <v>18</v>
      </c>
      <c r="C19" s="1"/>
      <c r="D19" s="1"/>
      <c r="E19" s="1"/>
      <c r="F19" s="1"/>
      <c r="G19" s="1"/>
      <c r="H19" s="1"/>
      <c r="I19" s="1"/>
      <c r="J19" s="1"/>
      <c r="N19" s="1"/>
    </row>
    <row r="20" spans="2:14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  <c r="N20" s="35"/>
    </row>
    <row r="21" spans="2:14">
      <c r="B21" s="8">
        <v>4511</v>
      </c>
      <c r="C21" s="5">
        <v>40000</v>
      </c>
      <c r="D21" s="5">
        <f>C21*D20</f>
        <v>2000</v>
      </c>
      <c r="E21" s="5">
        <f>C21-D21</f>
        <v>38000</v>
      </c>
      <c r="F21" s="5">
        <f>E21/1.16</f>
        <v>32758.620689655174</v>
      </c>
      <c r="G21" s="5">
        <f>F21*16%</f>
        <v>5241.3793103448279</v>
      </c>
      <c r="H21" s="5">
        <f>G21*75%</f>
        <v>3931.0344827586209</v>
      </c>
      <c r="I21" s="5">
        <f>G21-H21</f>
        <v>1310.344827586207</v>
      </c>
      <c r="J21" s="6">
        <f>I21+F21</f>
        <v>34068.965517241384</v>
      </c>
      <c r="N21" s="17"/>
    </row>
    <row r="22" spans="2:14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E22/1.16</f>
        <v>0</v>
      </c>
      <c r="G22" s="5">
        <f t="shared" ref="G22:G23" si="2">F22*16%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4">
      <c r="B23" s="8">
        <v>0</v>
      </c>
      <c r="C23" s="5">
        <v>0</v>
      </c>
      <c r="D23" s="5">
        <v>0</v>
      </c>
      <c r="E23" s="5">
        <v>0</v>
      </c>
      <c r="F23" s="5">
        <f>E23/1.16</f>
        <v>0</v>
      </c>
      <c r="G23" s="5">
        <f t="shared" si="2"/>
        <v>0</v>
      </c>
      <c r="H23" s="5">
        <v>0</v>
      </c>
      <c r="I23" s="5">
        <v>0</v>
      </c>
      <c r="J23" s="5">
        <v>0</v>
      </c>
    </row>
    <row r="24" spans="2:14" ht="30">
      <c r="B24" s="30" t="s">
        <v>8</v>
      </c>
      <c r="C24" s="31">
        <f>SUM(C21:C23)</f>
        <v>40000</v>
      </c>
      <c r="D24" s="31">
        <f>C24*5%</f>
        <v>2000</v>
      </c>
      <c r="E24" s="5">
        <f>C24-D24</f>
        <v>38000</v>
      </c>
      <c r="F24" s="5">
        <f>E24/1.16</f>
        <v>32758.620689655174</v>
      </c>
      <c r="G24" s="5">
        <f>F24*16%</f>
        <v>5241.3793103448279</v>
      </c>
      <c r="H24" s="5">
        <f>G24*0.75</f>
        <v>3931.0344827586209</v>
      </c>
      <c r="I24" s="5">
        <f>G24-H24</f>
        <v>1310.344827586207</v>
      </c>
      <c r="J24" s="5">
        <f>F24+I24</f>
        <v>34068.965517241384</v>
      </c>
    </row>
    <row r="25" spans="2:14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>
  <dimension ref="B1:N25"/>
  <sheetViews>
    <sheetView workbookViewId="0">
      <selection activeCell="B1" sqref="B1:J24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4" customWidth="1"/>
    <col min="5" max="5" width="15" customWidth="1"/>
    <col min="6" max="6" width="14.85546875" customWidth="1"/>
    <col min="7" max="8" width="13.85546875" customWidth="1"/>
    <col min="9" max="9" width="14.5703125" customWidth="1"/>
    <col min="10" max="10" width="14.28515625" customWidth="1"/>
    <col min="14" max="14" width="15.28515625" bestFit="1" customWidth="1"/>
  </cols>
  <sheetData>
    <row r="1" spans="2:14" ht="21">
      <c r="B1" s="36"/>
      <c r="C1" s="37"/>
      <c r="D1" s="37"/>
      <c r="E1" s="37"/>
      <c r="F1" s="37"/>
      <c r="G1" s="37"/>
      <c r="H1" s="37"/>
      <c r="I1" s="37"/>
      <c r="J1" s="37"/>
    </row>
    <row r="2" spans="2:14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4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4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4">
      <c r="B5" s="18"/>
      <c r="C5" s="18"/>
      <c r="D5" s="18"/>
      <c r="E5" s="18"/>
      <c r="F5" s="18"/>
      <c r="G5" s="19"/>
      <c r="H5" s="18"/>
      <c r="I5" s="18"/>
      <c r="J5" s="18"/>
    </row>
    <row r="6" spans="2:14">
      <c r="B6" s="20" t="s">
        <v>13</v>
      </c>
      <c r="C6" s="21">
        <v>43481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4">
      <c r="B7" s="18"/>
      <c r="C7" s="18"/>
      <c r="D7" s="18"/>
      <c r="E7" s="18"/>
      <c r="F7" s="18"/>
      <c r="G7" s="19"/>
      <c r="H7" s="18"/>
      <c r="I7" s="18"/>
      <c r="J7" s="18"/>
    </row>
    <row r="9" spans="2:14">
      <c r="B9" s="9" t="s">
        <v>19</v>
      </c>
    </row>
    <row r="10" spans="2:14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4">
      <c r="B11" s="8">
        <v>8014</v>
      </c>
      <c r="C11" s="5">
        <v>40000</v>
      </c>
      <c r="D11" s="5">
        <f>C11*D10</f>
        <v>2000</v>
      </c>
      <c r="E11" s="5">
        <f>C11-D11</f>
        <v>38000</v>
      </c>
      <c r="F11" s="5">
        <f>E11/1.16</f>
        <v>32758.620689655174</v>
      </c>
      <c r="G11" s="5">
        <f>F11*16%</f>
        <v>5241.3793103448279</v>
      </c>
      <c r="H11" s="5">
        <f>G11*75%</f>
        <v>3931.0344827586209</v>
      </c>
      <c r="I11" s="5">
        <f>G11-H11</f>
        <v>1310.344827586207</v>
      </c>
      <c r="J11" s="6">
        <f>I11+F11</f>
        <v>34068.965517241384</v>
      </c>
    </row>
    <row r="12" spans="2:14">
      <c r="B12" s="8">
        <v>3024</v>
      </c>
      <c r="C12" s="5">
        <v>40000</v>
      </c>
      <c r="D12" s="5">
        <f>C12*5%</f>
        <v>2000</v>
      </c>
      <c r="E12" s="5">
        <f>C12-D12</f>
        <v>38000</v>
      </c>
      <c r="F12" s="5">
        <f>E12/1.16</f>
        <v>32758.620689655174</v>
      </c>
      <c r="G12" s="5">
        <f>F12*16%</f>
        <v>5241.3793103448279</v>
      </c>
      <c r="H12" s="5">
        <f>G12*0.75</f>
        <v>3931.0344827586209</v>
      </c>
      <c r="I12" s="5">
        <f>G12-H12</f>
        <v>1310.344827586207</v>
      </c>
      <c r="J12" s="5">
        <f>F12+I12</f>
        <v>34068.965517241384</v>
      </c>
    </row>
    <row r="13" spans="2:14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 t="shared" ref="F13:F14" si="0">E13/1.16</f>
        <v>0</v>
      </c>
      <c r="G13" s="5">
        <f t="shared" ref="G13:G14" si="1">F13*16%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4">
      <c r="B14" s="8">
        <v>0</v>
      </c>
      <c r="C14" s="5">
        <v>0</v>
      </c>
      <c r="D14" s="5">
        <v>0</v>
      </c>
      <c r="E14" s="5">
        <v>0</v>
      </c>
      <c r="F14" s="5">
        <f t="shared" si="0"/>
        <v>0</v>
      </c>
      <c r="G14" s="5">
        <f t="shared" si="1"/>
        <v>0</v>
      </c>
      <c r="H14" s="5">
        <v>0</v>
      </c>
      <c r="I14" s="5">
        <v>0</v>
      </c>
      <c r="J14" s="5">
        <v>0</v>
      </c>
      <c r="N14" s="1"/>
    </row>
    <row r="15" spans="2:14" ht="30">
      <c r="B15" s="10" t="s">
        <v>8</v>
      </c>
      <c r="C15" s="5">
        <f>SUM(C11:C14)</f>
        <v>80000</v>
      </c>
      <c r="D15" s="5">
        <f>C15*5%</f>
        <v>4000</v>
      </c>
      <c r="E15" s="5">
        <f>C15-D15</f>
        <v>76000</v>
      </c>
      <c r="F15" s="5">
        <f>E15/1.16</f>
        <v>65517.241379310348</v>
      </c>
      <c r="G15" s="5">
        <f>F15*16%</f>
        <v>10482.758620689656</v>
      </c>
      <c r="H15" s="5">
        <f>G15*0.75</f>
        <v>7862.0689655172418</v>
      </c>
      <c r="I15" s="5">
        <f>G15-H15</f>
        <v>2620.6896551724139</v>
      </c>
      <c r="J15" s="5">
        <f>F15+I15</f>
        <v>68137.931034482768</v>
      </c>
      <c r="N15" s="1"/>
    </row>
    <row r="16" spans="2:14">
      <c r="B16" s="1"/>
      <c r="C16" s="1"/>
      <c r="D16" s="1"/>
      <c r="E16" s="1"/>
      <c r="F16" s="1"/>
      <c r="G16" s="1"/>
      <c r="H16" s="1"/>
      <c r="I16" s="1"/>
      <c r="J16" s="1"/>
    </row>
    <row r="17" spans="2:14">
      <c r="B17" s="1"/>
      <c r="C17" s="1"/>
      <c r="D17" s="1"/>
      <c r="E17" s="1"/>
      <c r="F17" s="1"/>
      <c r="G17" s="1"/>
      <c r="H17" s="1"/>
      <c r="I17" s="1"/>
      <c r="J17" s="1"/>
    </row>
    <row r="18" spans="2:14">
      <c r="B18" s="1"/>
      <c r="C18" s="1"/>
      <c r="D18" s="1"/>
      <c r="E18" s="1"/>
      <c r="F18" s="1"/>
      <c r="G18" s="1"/>
      <c r="H18" s="1"/>
      <c r="I18" s="1"/>
      <c r="J18" s="1"/>
      <c r="N18" s="1"/>
    </row>
    <row r="19" spans="2:14">
      <c r="B19" s="7" t="s">
        <v>18</v>
      </c>
      <c r="C19" s="1"/>
      <c r="D19" s="1"/>
      <c r="E19" s="1"/>
      <c r="F19" s="1"/>
      <c r="G19" s="1"/>
      <c r="H19" s="1"/>
      <c r="I19" s="1"/>
      <c r="J19" s="1"/>
      <c r="N19" s="1"/>
    </row>
    <row r="20" spans="2:14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  <c r="N20" s="35"/>
    </row>
    <row r="21" spans="2:14">
      <c r="B21" s="8">
        <v>4511</v>
      </c>
      <c r="C21" s="5">
        <v>40000</v>
      </c>
      <c r="D21" s="5">
        <f>C21*D20</f>
        <v>2000</v>
      </c>
      <c r="E21" s="5">
        <f>C21-D21</f>
        <v>38000</v>
      </c>
      <c r="F21" s="5">
        <f>E21/1.16</f>
        <v>32758.620689655174</v>
      </c>
      <c r="G21" s="5">
        <f>F21*16%</f>
        <v>5241.3793103448279</v>
      </c>
      <c r="H21" s="5">
        <f>G21*75%</f>
        <v>3931.0344827586209</v>
      </c>
      <c r="I21" s="5">
        <f>G21-H21</f>
        <v>1310.344827586207</v>
      </c>
      <c r="J21" s="6">
        <f>I21+F21</f>
        <v>34068.965517241384</v>
      </c>
      <c r="N21" s="17"/>
    </row>
    <row r="22" spans="2:14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E22/1.16</f>
        <v>0</v>
      </c>
      <c r="G22" s="5">
        <f t="shared" ref="G22:G23" si="2">F22*16%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4">
      <c r="B23" s="8">
        <v>0</v>
      </c>
      <c r="C23" s="5">
        <v>0</v>
      </c>
      <c r="D23" s="5">
        <v>0</v>
      </c>
      <c r="E23" s="5">
        <v>0</v>
      </c>
      <c r="F23" s="5">
        <f>E23/1.16</f>
        <v>0</v>
      </c>
      <c r="G23" s="5">
        <f t="shared" si="2"/>
        <v>0</v>
      </c>
      <c r="H23" s="5">
        <v>0</v>
      </c>
      <c r="I23" s="5">
        <v>0</v>
      </c>
      <c r="J23" s="5">
        <v>0</v>
      </c>
    </row>
    <row r="24" spans="2:14" ht="30">
      <c r="B24" s="30" t="s">
        <v>8</v>
      </c>
      <c r="C24" s="31">
        <f>SUM(C21:C23)</f>
        <v>40000</v>
      </c>
      <c r="D24" s="31">
        <f>C24*5%</f>
        <v>2000</v>
      </c>
      <c r="E24" s="5">
        <f>C24-D24</f>
        <v>38000</v>
      </c>
      <c r="F24" s="5">
        <f>E24/1.16</f>
        <v>32758.620689655174</v>
      </c>
      <c r="G24" s="5">
        <f>F24*16%</f>
        <v>5241.3793103448279</v>
      </c>
      <c r="H24" s="5">
        <f>G24*0.75</f>
        <v>3931.0344827586209</v>
      </c>
      <c r="I24" s="5">
        <f>G24-H24</f>
        <v>1310.344827586207</v>
      </c>
      <c r="J24" s="5">
        <f>F24+I24</f>
        <v>34068.965517241384</v>
      </c>
    </row>
    <row r="25" spans="2:14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>
  <dimension ref="B1:N25"/>
  <sheetViews>
    <sheetView workbookViewId="0">
      <selection activeCell="B1" sqref="B1:J24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4" customWidth="1"/>
    <col min="5" max="5" width="15" customWidth="1"/>
    <col min="6" max="6" width="14.85546875" customWidth="1"/>
    <col min="7" max="8" width="13.85546875" customWidth="1"/>
    <col min="9" max="9" width="14.5703125" customWidth="1"/>
    <col min="10" max="10" width="14.28515625" customWidth="1"/>
    <col min="14" max="14" width="15.28515625" bestFit="1" customWidth="1"/>
  </cols>
  <sheetData>
    <row r="1" spans="2:14" ht="21">
      <c r="B1" s="36"/>
      <c r="C1" s="37"/>
      <c r="D1" s="37"/>
      <c r="E1" s="37"/>
      <c r="F1" s="37"/>
      <c r="G1" s="37"/>
      <c r="H1" s="37"/>
      <c r="I1" s="37"/>
      <c r="J1" s="37"/>
    </row>
    <row r="2" spans="2:14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4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4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4">
      <c r="B5" s="18"/>
      <c r="C5" s="18"/>
      <c r="D5" s="18"/>
      <c r="E5" s="18"/>
      <c r="F5" s="18"/>
      <c r="G5" s="19"/>
      <c r="H5" s="18"/>
      <c r="I5" s="18"/>
      <c r="J5" s="18"/>
    </row>
    <row r="6" spans="2:14">
      <c r="B6" s="20" t="s">
        <v>13</v>
      </c>
      <c r="C6" s="21">
        <v>43481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4">
      <c r="B7" s="18"/>
      <c r="C7" s="18"/>
      <c r="D7" s="18"/>
      <c r="E7" s="18"/>
      <c r="F7" s="18"/>
      <c r="G7" s="19"/>
      <c r="H7" s="18"/>
      <c r="I7" s="18"/>
      <c r="J7" s="18"/>
    </row>
    <row r="9" spans="2:14">
      <c r="B9" s="9" t="s">
        <v>19</v>
      </c>
    </row>
    <row r="10" spans="2:14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4">
      <c r="B11" s="8">
        <v>8014</v>
      </c>
      <c r="C11" s="5">
        <v>40000</v>
      </c>
      <c r="D11" s="5">
        <f>C11*D10</f>
        <v>2000</v>
      </c>
      <c r="E11" s="5">
        <f>C11-D11</f>
        <v>38000</v>
      </c>
      <c r="F11" s="5">
        <f>E11/1.16</f>
        <v>32758.620689655174</v>
      </c>
      <c r="G11" s="5">
        <f>F11*16%</f>
        <v>5241.3793103448279</v>
      </c>
      <c r="H11" s="5">
        <f>G11*75%</f>
        <v>3931.0344827586209</v>
      </c>
      <c r="I11" s="5">
        <f>G11-H11</f>
        <v>1310.344827586207</v>
      </c>
      <c r="J11" s="6">
        <f>I11+F11</f>
        <v>34068.965517241384</v>
      </c>
    </row>
    <row r="12" spans="2:14">
      <c r="B12" s="8">
        <v>3024</v>
      </c>
      <c r="C12" s="5">
        <v>40000</v>
      </c>
      <c r="D12" s="5">
        <f>C12*5%</f>
        <v>2000</v>
      </c>
      <c r="E12" s="5">
        <f>C12-D12</f>
        <v>38000</v>
      </c>
      <c r="F12" s="5">
        <f>E12/1.16</f>
        <v>32758.620689655174</v>
      </c>
      <c r="G12" s="5">
        <f>F12*16%</f>
        <v>5241.3793103448279</v>
      </c>
      <c r="H12" s="5">
        <f>G12*0.75</f>
        <v>3931.0344827586209</v>
      </c>
      <c r="I12" s="5">
        <f>G12-H12</f>
        <v>1310.344827586207</v>
      </c>
      <c r="J12" s="5">
        <f>F12+I12</f>
        <v>34068.965517241384</v>
      </c>
    </row>
    <row r="13" spans="2:14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 t="shared" ref="F13:F14" si="0">E13/1.16</f>
        <v>0</v>
      </c>
      <c r="G13" s="5">
        <f t="shared" ref="G13:G14" si="1">F13*16%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4">
      <c r="B14" s="8">
        <v>0</v>
      </c>
      <c r="C14" s="5">
        <v>0</v>
      </c>
      <c r="D14" s="5">
        <v>0</v>
      </c>
      <c r="E14" s="5">
        <v>0</v>
      </c>
      <c r="F14" s="5">
        <f t="shared" si="0"/>
        <v>0</v>
      </c>
      <c r="G14" s="5">
        <f t="shared" si="1"/>
        <v>0</v>
      </c>
      <c r="H14" s="5">
        <v>0</v>
      </c>
      <c r="I14" s="5">
        <v>0</v>
      </c>
      <c r="J14" s="5">
        <v>0</v>
      </c>
      <c r="N14" s="1"/>
    </row>
    <row r="15" spans="2:14" ht="30">
      <c r="B15" s="10" t="s">
        <v>8</v>
      </c>
      <c r="C15" s="5">
        <f>SUM(C11:C14)</f>
        <v>80000</v>
      </c>
      <c r="D15" s="5">
        <f>C15*5%</f>
        <v>4000</v>
      </c>
      <c r="E15" s="5">
        <f>C15-D15</f>
        <v>76000</v>
      </c>
      <c r="F15" s="5">
        <f>E15/1.16</f>
        <v>65517.241379310348</v>
      </c>
      <c r="G15" s="5">
        <f>F15*16%</f>
        <v>10482.758620689656</v>
      </c>
      <c r="H15" s="5">
        <f>G15*0.75</f>
        <v>7862.0689655172418</v>
      </c>
      <c r="I15" s="5">
        <f>G15-H15</f>
        <v>2620.6896551724139</v>
      </c>
      <c r="J15" s="5">
        <f>F15+I15</f>
        <v>68137.931034482768</v>
      </c>
      <c r="N15" s="1"/>
    </row>
    <row r="16" spans="2:14">
      <c r="B16" s="1"/>
      <c r="C16" s="1"/>
      <c r="D16" s="1"/>
      <c r="E16" s="1"/>
      <c r="F16" s="1"/>
      <c r="G16" s="1"/>
      <c r="H16" s="1"/>
      <c r="I16" s="1"/>
      <c r="J16" s="1"/>
    </row>
    <row r="17" spans="2:14">
      <c r="B17" s="1"/>
      <c r="C17" s="1"/>
      <c r="D17" s="1"/>
      <c r="E17" s="1"/>
      <c r="F17" s="1"/>
      <c r="G17" s="1"/>
      <c r="H17" s="1"/>
      <c r="I17" s="1"/>
      <c r="J17" s="1"/>
    </row>
    <row r="18" spans="2:14">
      <c r="B18" s="1"/>
      <c r="C18" s="1"/>
      <c r="D18" s="1"/>
      <c r="E18" s="1"/>
      <c r="F18" s="1"/>
      <c r="G18" s="1"/>
      <c r="H18" s="1"/>
      <c r="I18" s="1"/>
      <c r="J18" s="1"/>
      <c r="N18" s="1"/>
    </row>
    <row r="19" spans="2:14">
      <c r="B19" s="7" t="s">
        <v>18</v>
      </c>
      <c r="C19" s="1"/>
      <c r="D19" s="1"/>
      <c r="E19" s="1"/>
      <c r="F19" s="1"/>
      <c r="G19" s="1"/>
      <c r="H19" s="1"/>
      <c r="I19" s="1"/>
      <c r="J19" s="1"/>
      <c r="N19" s="1"/>
    </row>
    <row r="20" spans="2:14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  <c r="N20" s="35"/>
    </row>
    <row r="21" spans="2:14">
      <c r="B21" s="8">
        <v>4511</v>
      </c>
      <c r="C21" s="5">
        <v>40000</v>
      </c>
      <c r="D21" s="5">
        <f>C21*D20</f>
        <v>2000</v>
      </c>
      <c r="E21" s="5">
        <f>C21-D21</f>
        <v>38000</v>
      </c>
      <c r="F21" s="5">
        <f>E21/1.16</f>
        <v>32758.620689655174</v>
      </c>
      <c r="G21" s="5">
        <f>F21*16%</f>
        <v>5241.3793103448279</v>
      </c>
      <c r="H21" s="5">
        <f>G21*75%</f>
        <v>3931.0344827586209</v>
      </c>
      <c r="I21" s="5">
        <f>G21-H21</f>
        <v>1310.344827586207</v>
      </c>
      <c r="J21" s="6">
        <f>I21+F21</f>
        <v>34068.965517241384</v>
      </c>
      <c r="N21" s="17"/>
    </row>
    <row r="22" spans="2:14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E22/1.16</f>
        <v>0</v>
      </c>
      <c r="G22" s="5">
        <f t="shared" ref="G22:G23" si="2">F22*16%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4">
      <c r="B23" s="8">
        <v>0</v>
      </c>
      <c r="C23" s="5">
        <v>0</v>
      </c>
      <c r="D23" s="5">
        <v>0</v>
      </c>
      <c r="E23" s="5">
        <v>0</v>
      </c>
      <c r="F23" s="5">
        <f>E23/1.16</f>
        <v>0</v>
      </c>
      <c r="G23" s="5">
        <f t="shared" si="2"/>
        <v>0</v>
      </c>
      <c r="H23" s="5">
        <v>0</v>
      </c>
      <c r="I23" s="5">
        <v>0</v>
      </c>
      <c r="J23" s="5">
        <v>0</v>
      </c>
    </row>
    <row r="24" spans="2:14" ht="30">
      <c r="B24" s="30" t="s">
        <v>8</v>
      </c>
      <c r="C24" s="31">
        <f>SUM(C21:C23)</f>
        <v>40000</v>
      </c>
      <c r="D24" s="31">
        <f>C24*5%</f>
        <v>2000</v>
      </c>
      <c r="E24" s="5">
        <f>C24-D24</f>
        <v>38000</v>
      </c>
      <c r="F24" s="5">
        <f>E24/1.16</f>
        <v>32758.620689655174</v>
      </c>
      <c r="G24" s="5">
        <f>F24*16%</f>
        <v>5241.3793103448279</v>
      </c>
      <c r="H24" s="5">
        <f>G24*0.75</f>
        <v>3931.0344827586209</v>
      </c>
      <c r="I24" s="5">
        <f>G24-H24</f>
        <v>1310.344827586207</v>
      </c>
      <c r="J24" s="5">
        <f>F24+I24</f>
        <v>34068.965517241384</v>
      </c>
    </row>
    <row r="25" spans="2:14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>
  <dimension ref="B1:N25"/>
  <sheetViews>
    <sheetView workbookViewId="0">
      <selection activeCell="B1" sqref="B1:J24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4" customWidth="1"/>
    <col min="5" max="5" width="15" customWidth="1"/>
    <col min="6" max="6" width="14.85546875" customWidth="1"/>
    <col min="7" max="8" width="13.85546875" customWidth="1"/>
    <col min="9" max="9" width="14.5703125" customWidth="1"/>
    <col min="10" max="10" width="14.28515625" customWidth="1"/>
    <col min="14" max="14" width="15.28515625" bestFit="1" customWidth="1"/>
  </cols>
  <sheetData>
    <row r="1" spans="2:14" ht="21">
      <c r="B1" s="36"/>
      <c r="C1" s="37"/>
      <c r="D1" s="37"/>
      <c r="E1" s="37"/>
      <c r="F1" s="37"/>
      <c r="G1" s="37"/>
      <c r="H1" s="37"/>
      <c r="I1" s="37"/>
      <c r="J1" s="37"/>
    </row>
    <row r="2" spans="2:14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4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4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4">
      <c r="B5" s="18"/>
      <c r="C5" s="18"/>
      <c r="D5" s="18"/>
      <c r="E5" s="18"/>
      <c r="F5" s="18"/>
      <c r="G5" s="19"/>
      <c r="H5" s="18"/>
      <c r="I5" s="18"/>
      <c r="J5" s="18"/>
    </row>
    <row r="6" spans="2:14">
      <c r="B6" s="20" t="s">
        <v>13</v>
      </c>
      <c r="C6" s="21">
        <v>43122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4">
      <c r="B7" s="18"/>
      <c r="C7" s="18"/>
      <c r="D7" s="18"/>
      <c r="E7" s="18"/>
      <c r="F7" s="18"/>
      <c r="G7" s="19"/>
      <c r="H7" s="18"/>
      <c r="I7" s="18"/>
      <c r="J7" s="18"/>
    </row>
    <row r="9" spans="2:14">
      <c r="B9" s="9" t="s">
        <v>19</v>
      </c>
    </row>
    <row r="10" spans="2:14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4">
      <c r="B11" s="8">
        <v>8014</v>
      </c>
      <c r="C11" s="5">
        <v>40000</v>
      </c>
      <c r="D11" s="5">
        <f>C11*D10</f>
        <v>2000</v>
      </c>
      <c r="E11" s="5">
        <f>C11-D11</f>
        <v>38000</v>
      </c>
      <c r="F11" s="5">
        <f>E11/1.16</f>
        <v>32758.620689655174</v>
      </c>
      <c r="G11" s="5">
        <f>F11*16%</f>
        <v>5241.3793103448279</v>
      </c>
      <c r="H11" s="5">
        <f>G11*75%</f>
        <v>3931.0344827586209</v>
      </c>
      <c r="I11" s="5">
        <f>G11-H11</f>
        <v>1310.344827586207</v>
      </c>
      <c r="J11" s="6">
        <f>I11+F11</f>
        <v>34068.965517241384</v>
      </c>
    </row>
    <row r="12" spans="2:14">
      <c r="B12" s="8">
        <v>3024</v>
      </c>
      <c r="C12" s="5">
        <v>40000</v>
      </c>
      <c r="D12" s="5">
        <f>C12*5%</f>
        <v>2000</v>
      </c>
      <c r="E12" s="5">
        <f>C12-D12</f>
        <v>38000</v>
      </c>
      <c r="F12" s="5">
        <f>E12/1.16</f>
        <v>32758.620689655174</v>
      </c>
      <c r="G12" s="5">
        <f>F12*16%</f>
        <v>5241.3793103448279</v>
      </c>
      <c r="H12" s="5">
        <f>G12*0.75</f>
        <v>3931.0344827586209</v>
      </c>
      <c r="I12" s="5">
        <f>G12-H12</f>
        <v>1310.344827586207</v>
      </c>
      <c r="J12" s="5">
        <f>F12+I12</f>
        <v>34068.965517241384</v>
      </c>
    </row>
    <row r="13" spans="2:14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 t="shared" ref="F13:F14" si="0">E13/1.16</f>
        <v>0</v>
      </c>
      <c r="G13" s="5">
        <f t="shared" ref="G13:G14" si="1">F13*16%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4">
      <c r="B14" s="8">
        <v>0</v>
      </c>
      <c r="C14" s="5">
        <v>0</v>
      </c>
      <c r="D14" s="5">
        <v>0</v>
      </c>
      <c r="E14" s="5">
        <v>0</v>
      </c>
      <c r="F14" s="5">
        <f t="shared" si="0"/>
        <v>0</v>
      </c>
      <c r="G14" s="5">
        <f t="shared" si="1"/>
        <v>0</v>
      </c>
      <c r="H14" s="5">
        <v>0</v>
      </c>
      <c r="I14" s="5">
        <v>0</v>
      </c>
      <c r="J14" s="5">
        <v>0</v>
      </c>
      <c r="N14" s="1"/>
    </row>
    <row r="15" spans="2:14" ht="30">
      <c r="B15" s="10" t="s">
        <v>8</v>
      </c>
      <c r="C15" s="5">
        <f>SUM(C11:C14)</f>
        <v>80000</v>
      </c>
      <c r="D15" s="5">
        <f>C15*5%</f>
        <v>4000</v>
      </c>
      <c r="E15" s="5">
        <f>C15-D15</f>
        <v>76000</v>
      </c>
      <c r="F15" s="5">
        <f>E15/1.16</f>
        <v>65517.241379310348</v>
      </c>
      <c r="G15" s="5">
        <f>F15*16%</f>
        <v>10482.758620689656</v>
      </c>
      <c r="H15" s="5">
        <f>G15*0.75</f>
        <v>7862.0689655172418</v>
      </c>
      <c r="I15" s="5">
        <f>G15-H15</f>
        <v>2620.6896551724139</v>
      </c>
      <c r="J15" s="5">
        <f>F15+I15</f>
        <v>68137.931034482768</v>
      </c>
      <c r="N15" s="1"/>
    </row>
    <row r="16" spans="2:14">
      <c r="B16" s="1"/>
      <c r="C16" s="1"/>
      <c r="D16" s="1"/>
      <c r="E16" s="1"/>
      <c r="F16" s="1"/>
      <c r="G16" s="1"/>
      <c r="H16" s="1"/>
      <c r="I16" s="1"/>
      <c r="J16" s="1"/>
    </row>
    <row r="17" spans="2:14">
      <c r="B17" s="1"/>
      <c r="C17" s="1"/>
      <c r="D17" s="1"/>
      <c r="E17" s="1"/>
      <c r="F17" s="1"/>
      <c r="G17" s="1"/>
      <c r="H17" s="1"/>
      <c r="I17" s="1"/>
      <c r="J17" s="1"/>
    </row>
    <row r="18" spans="2:14">
      <c r="B18" s="1"/>
      <c r="C18" s="1"/>
      <c r="D18" s="1"/>
      <c r="E18" s="1"/>
      <c r="F18" s="1"/>
      <c r="G18" s="1"/>
      <c r="H18" s="1"/>
      <c r="I18" s="1"/>
      <c r="J18" s="1"/>
      <c r="N18" s="1"/>
    </row>
    <row r="19" spans="2:14">
      <c r="B19" s="7" t="s">
        <v>18</v>
      </c>
      <c r="C19" s="1"/>
      <c r="D19" s="1"/>
      <c r="E19" s="1"/>
      <c r="F19" s="1"/>
      <c r="G19" s="1"/>
      <c r="H19" s="1"/>
      <c r="I19" s="1"/>
      <c r="J19" s="1"/>
      <c r="N19" s="1"/>
    </row>
    <row r="20" spans="2:14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  <c r="N20" s="35"/>
    </row>
    <row r="21" spans="2:14">
      <c r="B21" s="8">
        <v>4511</v>
      </c>
      <c r="C21" s="5">
        <v>40000</v>
      </c>
      <c r="D21" s="5">
        <f>C21*D20</f>
        <v>2000</v>
      </c>
      <c r="E21" s="5">
        <f>C21-D21</f>
        <v>38000</v>
      </c>
      <c r="F21" s="5">
        <f>E21/1.16</f>
        <v>32758.620689655174</v>
      </c>
      <c r="G21" s="5">
        <f>F21*16%</f>
        <v>5241.3793103448279</v>
      </c>
      <c r="H21" s="5">
        <f>G21*75%</f>
        <v>3931.0344827586209</v>
      </c>
      <c r="I21" s="5">
        <f>G21-H21</f>
        <v>1310.344827586207</v>
      </c>
      <c r="J21" s="6">
        <f>I21+F21</f>
        <v>34068.965517241384</v>
      </c>
      <c r="N21" s="17"/>
    </row>
    <row r="22" spans="2:14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E22/1.16</f>
        <v>0</v>
      </c>
      <c r="G22" s="5">
        <f t="shared" ref="G22:G23" si="2">F22*16%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4">
      <c r="B23" s="8">
        <v>0</v>
      </c>
      <c r="C23" s="5">
        <v>0</v>
      </c>
      <c r="D23" s="5">
        <v>0</v>
      </c>
      <c r="E23" s="5">
        <v>0</v>
      </c>
      <c r="F23" s="5">
        <f>E23/1.16</f>
        <v>0</v>
      </c>
      <c r="G23" s="5">
        <f t="shared" si="2"/>
        <v>0</v>
      </c>
      <c r="H23" s="5">
        <v>0</v>
      </c>
      <c r="I23" s="5">
        <v>0</v>
      </c>
      <c r="J23" s="5">
        <v>0</v>
      </c>
    </row>
    <row r="24" spans="2:14" ht="30">
      <c r="B24" s="30" t="s">
        <v>8</v>
      </c>
      <c r="C24" s="31">
        <f>SUM(C21:C23)</f>
        <v>40000</v>
      </c>
      <c r="D24" s="31">
        <f>C24*5%</f>
        <v>2000</v>
      </c>
      <c r="E24" s="5">
        <f>C24-D24</f>
        <v>38000</v>
      </c>
      <c r="F24" s="5">
        <f>E24/1.16</f>
        <v>32758.620689655174</v>
      </c>
      <c r="G24" s="5">
        <f>F24*16%</f>
        <v>5241.3793103448279</v>
      </c>
      <c r="H24" s="5">
        <f>G24*0.75</f>
        <v>3931.0344827586209</v>
      </c>
      <c r="I24" s="5">
        <f>G24-H24</f>
        <v>1310.344827586207</v>
      </c>
      <c r="J24" s="5">
        <f>F24+I24</f>
        <v>34068.965517241384</v>
      </c>
    </row>
    <row r="25" spans="2:14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>
  <dimension ref="B1:N25"/>
  <sheetViews>
    <sheetView workbookViewId="0">
      <selection activeCell="B1" sqref="B1:J24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4" customWidth="1"/>
    <col min="5" max="5" width="15" customWidth="1"/>
    <col min="6" max="6" width="14.85546875" customWidth="1"/>
    <col min="7" max="8" width="13.85546875" customWidth="1"/>
    <col min="9" max="9" width="14.5703125" customWidth="1"/>
    <col min="10" max="10" width="14.28515625" customWidth="1"/>
    <col min="14" max="14" width="15.28515625" bestFit="1" customWidth="1"/>
  </cols>
  <sheetData>
    <row r="1" spans="2:14" ht="21">
      <c r="B1" s="36"/>
      <c r="C1" s="37"/>
      <c r="D1" s="37"/>
      <c r="E1" s="37"/>
      <c r="F1" s="37"/>
      <c r="G1" s="37"/>
      <c r="H1" s="37"/>
      <c r="I1" s="37"/>
      <c r="J1" s="37"/>
    </row>
    <row r="2" spans="2:14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4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4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4">
      <c r="B5" s="18"/>
      <c r="C5" s="18"/>
      <c r="D5" s="18"/>
      <c r="E5" s="18"/>
      <c r="F5" s="18"/>
      <c r="G5" s="19"/>
      <c r="H5" s="18"/>
      <c r="I5" s="18"/>
      <c r="J5" s="18"/>
    </row>
    <row r="6" spans="2:14">
      <c r="B6" s="20" t="s">
        <v>13</v>
      </c>
      <c r="C6" s="21">
        <v>43488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4">
      <c r="B7" s="18"/>
      <c r="C7" s="18"/>
      <c r="D7" s="18"/>
      <c r="E7" s="18"/>
      <c r="F7" s="18"/>
      <c r="G7" s="19"/>
      <c r="H7" s="18"/>
      <c r="I7" s="18"/>
      <c r="J7" s="18"/>
    </row>
    <row r="9" spans="2:14">
      <c r="B9" s="9" t="s">
        <v>19</v>
      </c>
    </row>
    <row r="10" spans="2:14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4">
      <c r="B11" s="8">
        <v>8014</v>
      </c>
      <c r="C11" s="5">
        <v>90000</v>
      </c>
      <c r="D11" s="5">
        <f>C11*D10</f>
        <v>4500</v>
      </c>
      <c r="E11" s="5">
        <f>C11-D11</f>
        <v>85500</v>
      </c>
      <c r="F11" s="5">
        <f>E11/1.16</f>
        <v>73706.896551724145</v>
      </c>
      <c r="G11" s="5">
        <f>F11*16%</f>
        <v>11793.103448275864</v>
      </c>
      <c r="H11" s="5">
        <f>G11*75%</f>
        <v>8844.8275862068986</v>
      </c>
      <c r="I11" s="5">
        <f>G11-H11</f>
        <v>2948.2758620689656</v>
      </c>
      <c r="J11" s="6">
        <f>I11+F11</f>
        <v>76655.172413793116</v>
      </c>
    </row>
    <row r="12" spans="2:14">
      <c r="B12" s="8">
        <v>3024</v>
      </c>
      <c r="C12" s="5">
        <v>90000</v>
      </c>
      <c r="D12" s="5">
        <f>C12*5%</f>
        <v>4500</v>
      </c>
      <c r="E12" s="5">
        <f>C12-D12</f>
        <v>85500</v>
      </c>
      <c r="F12" s="5">
        <f>E12/1.16</f>
        <v>73706.896551724145</v>
      </c>
      <c r="G12" s="5">
        <f>F12*16%</f>
        <v>11793.103448275864</v>
      </c>
      <c r="H12" s="5">
        <f>G12*0.75</f>
        <v>8844.8275862068986</v>
      </c>
      <c r="I12" s="5">
        <f>G12-H12</f>
        <v>2948.2758620689656</v>
      </c>
      <c r="J12" s="5">
        <f>F12+I12</f>
        <v>76655.172413793116</v>
      </c>
    </row>
    <row r="13" spans="2:14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 t="shared" ref="F13:F14" si="0">E13/1.16</f>
        <v>0</v>
      </c>
      <c r="G13" s="5">
        <f t="shared" ref="G13:G14" si="1">F13*16%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4">
      <c r="B14" s="8">
        <v>0</v>
      </c>
      <c r="C14" s="5">
        <v>0</v>
      </c>
      <c r="D14" s="5">
        <v>0</v>
      </c>
      <c r="E14" s="5">
        <v>0</v>
      </c>
      <c r="F14" s="5">
        <f t="shared" si="0"/>
        <v>0</v>
      </c>
      <c r="G14" s="5">
        <f t="shared" si="1"/>
        <v>0</v>
      </c>
      <c r="H14" s="5">
        <v>0</v>
      </c>
      <c r="I14" s="5">
        <v>0</v>
      </c>
      <c r="J14" s="5">
        <v>0</v>
      </c>
      <c r="N14" s="1"/>
    </row>
    <row r="15" spans="2:14" ht="30">
      <c r="B15" s="10" t="s">
        <v>8</v>
      </c>
      <c r="C15" s="5">
        <f>SUM(C11:C14)</f>
        <v>180000</v>
      </c>
      <c r="D15" s="5">
        <f>C15*5%</f>
        <v>9000</v>
      </c>
      <c r="E15" s="5">
        <f>C15-D15</f>
        <v>171000</v>
      </c>
      <c r="F15" s="5">
        <f>E15/1.16</f>
        <v>147413.79310344829</v>
      </c>
      <c r="G15" s="5">
        <f>F15*16%</f>
        <v>23586.206896551728</v>
      </c>
      <c r="H15" s="5">
        <f>G15*0.75</f>
        <v>17689.655172413797</v>
      </c>
      <c r="I15" s="5">
        <f>G15-H15</f>
        <v>5896.5517241379312</v>
      </c>
      <c r="J15" s="5">
        <f>F15+I15</f>
        <v>153310.34482758623</v>
      </c>
      <c r="N15" s="1"/>
    </row>
    <row r="16" spans="2:14">
      <c r="B16" s="1"/>
      <c r="C16" s="1"/>
      <c r="D16" s="1"/>
      <c r="E16" s="1"/>
      <c r="F16" s="1"/>
      <c r="G16" s="1"/>
      <c r="H16" s="1"/>
      <c r="I16" s="1"/>
      <c r="J16" s="1"/>
    </row>
    <row r="17" spans="2:14">
      <c r="B17" s="1"/>
      <c r="C17" s="1"/>
      <c r="D17" s="1"/>
      <c r="E17" s="1"/>
      <c r="F17" s="1"/>
      <c r="G17" s="1"/>
      <c r="H17" s="1"/>
      <c r="I17" s="1"/>
      <c r="J17" s="1"/>
    </row>
    <row r="18" spans="2:14">
      <c r="B18" s="1"/>
      <c r="C18" s="1"/>
      <c r="D18" s="1"/>
      <c r="E18" s="1"/>
      <c r="F18" s="1"/>
      <c r="G18" s="1"/>
      <c r="H18" s="1"/>
      <c r="I18" s="1"/>
      <c r="J18" s="1"/>
      <c r="N18" s="1"/>
    </row>
    <row r="19" spans="2:14">
      <c r="B19" s="7" t="s">
        <v>18</v>
      </c>
      <c r="C19" s="1"/>
      <c r="D19" s="1"/>
      <c r="E19" s="1"/>
      <c r="F19" s="1"/>
      <c r="G19" s="1"/>
      <c r="H19" s="1"/>
      <c r="I19" s="1"/>
      <c r="J19" s="1"/>
      <c r="N19" s="1"/>
    </row>
    <row r="20" spans="2:14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  <c r="N20" s="35"/>
    </row>
    <row r="21" spans="2:14">
      <c r="B21" s="8">
        <v>4511</v>
      </c>
      <c r="C21" s="5">
        <v>90000</v>
      </c>
      <c r="D21" s="5">
        <f>C21*D20</f>
        <v>4500</v>
      </c>
      <c r="E21" s="5">
        <f>C21-D21</f>
        <v>85500</v>
      </c>
      <c r="F21" s="5">
        <f>E21/1.16</f>
        <v>73706.896551724145</v>
      </c>
      <c r="G21" s="5">
        <f>F21*16%</f>
        <v>11793.103448275864</v>
      </c>
      <c r="H21" s="5">
        <f>G21*75%</f>
        <v>8844.8275862068986</v>
      </c>
      <c r="I21" s="5">
        <f>G21-H21</f>
        <v>2948.2758620689656</v>
      </c>
      <c r="J21" s="6">
        <f>I21+F21</f>
        <v>76655.172413793116</v>
      </c>
      <c r="N21" s="17"/>
    </row>
    <row r="22" spans="2:14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E22/1.16</f>
        <v>0</v>
      </c>
      <c r="G22" s="5">
        <f t="shared" ref="G22:G23" si="2">F22*16%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4">
      <c r="B23" s="8">
        <v>0</v>
      </c>
      <c r="C23" s="5">
        <v>0</v>
      </c>
      <c r="D23" s="5">
        <v>0</v>
      </c>
      <c r="E23" s="5">
        <v>0</v>
      </c>
      <c r="F23" s="5">
        <f>E23/1.16</f>
        <v>0</v>
      </c>
      <c r="G23" s="5">
        <f t="shared" si="2"/>
        <v>0</v>
      </c>
      <c r="H23" s="5">
        <v>0</v>
      </c>
      <c r="I23" s="5">
        <v>0</v>
      </c>
      <c r="J23" s="5">
        <v>0</v>
      </c>
    </row>
    <row r="24" spans="2:14" ht="30">
      <c r="B24" s="30" t="s">
        <v>8</v>
      </c>
      <c r="C24" s="31">
        <f>SUM(C21:C23)</f>
        <v>90000</v>
      </c>
      <c r="D24" s="31">
        <f>C24*5%</f>
        <v>4500</v>
      </c>
      <c r="E24" s="5">
        <f>C24-D24</f>
        <v>85500</v>
      </c>
      <c r="F24" s="5">
        <f>E24/1.16</f>
        <v>73706.896551724145</v>
      </c>
      <c r="G24" s="5">
        <f>F24*16%</f>
        <v>11793.103448275864</v>
      </c>
      <c r="H24" s="5">
        <f>G24*0.75</f>
        <v>8844.8275862068986</v>
      </c>
      <c r="I24" s="5">
        <f>G24-H24</f>
        <v>2948.2758620689656</v>
      </c>
      <c r="J24" s="5">
        <f>F24+I24</f>
        <v>76655.172413793116</v>
      </c>
    </row>
    <row r="25" spans="2:14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>
  <dimension ref="B1:N25"/>
  <sheetViews>
    <sheetView workbookViewId="0">
      <selection activeCell="B1" sqref="B1:J24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4" customWidth="1"/>
    <col min="5" max="5" width="15" customWidth="1"/>
    <col min="6" max="6" width="14.85546875" customWidth="1"/>
    <col min="7" max="8" width="13.85546875" customWidth="1"/>
    <col min="9" max="9" width="14.5703125" customWidth="1"/>
    <col min="10" max="10" width="14.28515625" customWidth="1"/>
    <col min="14" max="14" width="15.28515625" bestFit="1" customWidth="1"/>
  </cols>
  <sheetData>
    <row r="1" spans="2:14" ht="21">
      <c r="B1" s="36"/>
      <c r="C1" s="37"/>
      <c r="D1" s="37"/>
      <c r="E1" s="37"/>
      <c r="F1" s="37"/>
      <c r="G1" s="37"/>
      <c r="H1" s="37"/>
      <c r="I1" s="37"/>
      <c r="J1" s="37"/>
    </row>
    <row r="2" spans="2:14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4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4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4">
      <c r="B5" s="18"/>
      <c r="C5" s="18"/>
      <c r="D5" s="18"/>
      <c r="E5" s="18"/>
      <c r="F5" s="18"/>
      <c r="G5" s="19"/>
      <c r="H5" s="18"/>
      <c r="I5" s="18"/>
      <c r="J5" s="18"/>
    </row>
    <row r="6" spans="2:14">
      <c r="B6" s="20" t="s">
        <v>13</v>
      </c>
      <c r="C6" s="21">
        <v>43490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4">
      <c r="B7" s="18"/>
      <c r="C7" s="18"/>
      <c r="D7" s="18"/>
      <c r="E7" s="18"/>
      <c r="F7" s="18"/>
      <c r="G7" s="19"/>
      <c r="H7" s="18"/>
      <c r="I7" s="18"/>
      <c r="J7" s="18"/>
    </row>
    <row r="9" spans="2:14">
      <c r="B9" s="9" t="s">
        <v>19</v>
      </c>
    </row>
    <row r="10" spans="2:14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4">
      <c r="B11" s="8">
        <v>8014</v>
      </c>
      <c r="C11" s="5">
        <v>90000</v>
      </c>
      <c r="D11" s="5">
        <f>C11*D10</f>
        <v>4500</v>
      </c>
      <c r="E11" s="5">
        <f>C11-D11</f>
        <v>85500</v>
      </c>
      <c r="F11" s="5">
        <f>E11/1.16</f>
        <v>73706.896551724145</v>
      </c>
      <c r="G11" s="5">
        <f>F11*16%</f>
        <v>11793.103448275864</v>
      </c>
      <c r="H11" s="5">
        <f>G11*75%</f>
        <v>8844.8275862068986</v>
      </c>
      <c r="I11" s="5">
        <f>G11-H11</f>
        <v>2948.2758620689656</v>
      </c>
      <c r="J11" s="6">
        <f>I11+F11</f>
        <v>76655.172413793116</v>
      </c>
    </row>
    <row r="12" spans="2:14">
      <c r="B12" s="8">
        <v>3024</v>
      </c>
      <c r="C12" s="5">
        <v>90000</v>
      </c>
      <c r="D12" s="5">
        <f>C12*5%</f>
        <v>4500</v>
      </c>
      <c r="E12" s="5">
        <f>C12-D12</f>
        <v>85500</v>
      </c>
      <c r="F12" s="5">
        <f>E12/1.16</f>
        <v>73706.896551724145</v>
      </c>
      <c r="G12" s="5">
        <f>F12*16%</f>
        <v>11793.103448275864</v>
      </c>
      <c r="H12" s="5">
        <f>G12*0.75</f>
        <v>8844.8275862068986</v>
      </c>
      <c r="I12" s="5">
        <f>G12-H12</f>
        <v>2948.2758620689656</v>
      </c>
      <c r="J12" s="5">
        <f>F12+I12</f>
        <v>76655.172413793116</v>
      </c>
    </row>
    <row r="13" spans="2:14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 t="shared" ref="F13:F14" si="0">E13/1.16</f>
        <v>0</v>
      </c>
      <c r="G13" s="5">
        <f t="shared" ref="G13:G14" si="1">F13*16%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4">
      <c r="B14" s="8">
        <v>0</v>
      </c>
      <c r="C14" s="5">
        <v>0</v>
      </c>
      <c r="D14" s="5">
        <v>0</v>
      </c>
      <c r="E14" s="5">
        <v>0</v>
      </c>
      <c r="F14" s="5">
        <f t="shared" si="0"/>
        <v>0</v>
      </c>
      <c r="G14" s="5">
        <f t="shared" si="1"/>
        <v>0</v>
      </c>
      <c r="H14" s="5">
        <v>0</v>
      </c>
      <c r="I14" s="5">
        <v>0</v>
      </c>
      <c r="J14" s="5">
        <v>0</v>
      </c>
      <c r="N14" s="1"/>
    </row>
    <row r="15" spans="2:14" ht="30">
      <c r="B15" s="10" t="s">
        <v>8</v>
      </c>
      <c r="C15" s="5">
        <f>SUM(C11:C14)</f>
        <v>180000</v>
      </c>
      <c r="D15" s="5">
        <f>C15*5%</f>
        <v>9000</v>
      </c>
      <c r="E15" s="5">
        <f>C15-D15</f>
        <v>171000</v>
      </c>
      <c r="F15" s="5">
        <f>E15/1.16</f>
        <v>147413.79310344829</v>
      </c>
      <c r="G15" s="5">
        <f>F15*16%</f>
        <v>23586.206896551728</v>
      </c>
      <c r="H15" s="5">
        <f>G15*0.75</f>
        <v>17689.655172413797</v>
      </c>
      <c r="I15" s="5">
        <f>G15-H15</f>
        <v>5896.5517241379312</v>
      </c>
      <c r="J15" s="5">
        <f>F15+I15</f>
        <v>153310.34482758623</v>
      </c>
      <c r="N15" s="1"/>
    </row>
    <row r="16" spans="2:14">
      <c r="B16" s="1"/>
      <c r="C16" s="1"/>
      <c r="D16" s="1"/>
      <c r="E16" s="1"/>
      <c r="F16" s="1"/>
      <c r="G16" s="1"/>
      <c r="H16" s="1"/>
      <c r="I16" s="1"/>
      <c r="J16" s="1"/>
    </row>
    <row r="17" spans="2:14">
      <c r="B17" s="1"/>
      <c r="C17" s="1"/>
      <c r="D17" s="1"/>
      <c r="E17" s="1"/>
      <c r="F17" s="1"/>
      <c r="G17" s="1"/>
      <c r="H17" s="1"/>
      <c r="I17" s="1"/>
      <c r="J17" s="1"/>
    </row>
    <row r="18" spans="2:14">
      <c r="B18" s="1"/>
      <c r="C18" s="1"/>
      <c r="D18" s="1"/>
      <c r="E18" s="1"/>
      <c r="F18" s="1"/>
      <c r="G18" s="1"/>
      <c r="H18" s="1"/>
      <c r="I18" s="1"/>
      <c r="J18" s="1"/>
      <c r="N18" s="1"/>
    </row>
    <row r="19" spans="2:14">
      <c r="B19" s="7" t="s">
        <v>18</v>
      </c>
      <c r="C19" s="1"/>
      <c r="D19" s="1"/>
      <c r="E19" s="1"/>
      <c r="F19" s="1"/>
      <c r="G19" s="1"/>
      <c r="H19" s="1"/>
      <c r="I19" s="1"/>
      <c r="J19" s="1"/>
      <c r="N19" s="1"/>
    </row>
    <row r="20" spans="2:14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  <c r="N20" s="35"/>
    </row>
    <row r="21" spans="2:14">
      <c r="B21" s="8">
        <v>4511</v>
      </c>
      <c r="C21" s="5">
        <v>90000</v>
      </c>
      <c r="D21" s="5">
        <f>C21*D20</f>
        <v>4500</v>
      </c>
      <c r="E21" s="5">
        <f>C21-D21</f>
        <v>85500</v>
      </c>
      <c r="F21" s="5">
        <f>E21/1.16</f>
        <v>73706.896551724145</v>
      </c>
      <c r="G21" s="5">
        <f>F21*16%</f>
        <v>11793.103448275864</v>
      </c>
      <c r="H21" s="5">
        <f>G21*75%</f>
        <v>8844.8275862068986</v>
      </c>
      <c r="I21" s="5">
        <f>G21-H21</f>
        <v>2948.2758620689656</v>
      </c>
      <c r="J21" s="6">
        <f>I21+F21</f>
        <v>76655.172413793116</v>
      </c>
      <c r="N21" s="17"/>
    </row>
    <row r="22" spans="2:14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E22/1.16</f>
        <v>0</v>
      </c>
      <c r="G22" s="5">
        <f t="shared" ref="G22:G23" si="2">F22*16%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4">
      <c r="B23" s="8">
        <v>0</v>
      </c>
      <c r="C23" s="5">
        <v>0</v>
      </c>
      <c r="D23" s="5">
        <v>0</v>
      </c>
      <c r="E23" s="5">
        <v>0</v>
      </c>
      <c r="F23" s="5">
        <f>E23/1.16</f>
        <v>0</v>
      </c>
      <c r="G23" s="5">
        <f t="shared" si="2"/>
        <v>0</v>
      </c>
      <c r="H23" s="5">
        <v>0</v>
      </c>
      <c r="I23" s="5">
        <v>0</v>
      </c>
      <c r="J23" s="5">
        <v>0</v>
      </c>
    </row>
    <row r="24" spans="2:14" ht="30">
      <c r="B24" s="30" t="s">
        <v>8</v>
      </c>
      <c r="C24" s="31">
        <f>SUM(C21:C23)</f>
        <v>90000</v>
      </c>
      <c r="D24" s="31">
        <f>C24*5%</f>
        <v>4500</v>
      </c>
      <c r="E24" s="5">
        <f>C24-D24</f>
        <v>85500</v>
      </c>
      <c r="F24" s="5">
        <f>E24/1.16</f>
        <v>73706.896551724145</v>
      </c>
      <c r="G24" s="5">
        <f>F24*16%</f>
        <v>11793.103448275864</v>
      </c>
      <c r="H24" s="5">
        <f>G24*0.75</f>
        <v>8844.8275862068986</v>
      </c>
      <c r="I24" s="5">
        <f>G24-H24</f>
        <v>2948.2758620689656</v>
      </c>
      <c r="J24" s="5">
        <f>F24+I24</f>
        <v>76655.172413793116</v>
      </c>
    </row>
    <row r="25" spans="2:14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>
  <dimension ref="B1:N25"/>
  <sheetViews>
    <sheetView tabSelected="1" workbookViewId="0">
      <selection sqref="A1:J24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4" customWidth="1"/>
    <col min="5" max="5" width="15" customWidth="1"/>
    <col min="6" max="6" width="14.85546875" customWidth="1"/>
    <col min="7" max="8" width="13.85546875" customWidth="1"/>
    <col min="9" max="9" width="14.5703125" customWidth="1"/>
    <col min="10" max="10" width="14.28515625" customWidth="1"/>
    <col min="14" max="14" width="15.28515625" bestFit="1" customWidth="1"/>
  </cols>
  <sheetData>
    <row r="1" spans="2:14" ht="21">
      <c r="B1" s="36"/>
      <c r="C1" s="37"/>
      <c r="D1" s="37"/>
      <c r="E1" s="37"/>
      <c r="F1" s="37"/>
      <c r="G1" s="37"/>
      <c r="H1" s="37"/>
      <c r="I1" s="37"/>
      <c r="J1" s="37"/>
    </row>
    <row r="2" spans="2:14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4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4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4">
      <c r="B5" s="18"/>
      <c r="C5" s="18"/>
      <c r="D5" s="18"/>
      <c r="E5" s="18"/>
      <c r="F5" s="18"/>
      <c r="G5" s="19"/>
      <c r="H5" s="18"/>
      <c r="I5" s="18"/>
      <c r="J5" s="18"/>
    </row>
    <row r="6" spans="2:14">
      <c r="B6" s="20" t="s">
        <v>13</v>
      </c>
      <c r="C6" s="21">
        <v>43654</v>
      </c>
      <c r="D6" s="22"/>
      <c r="E6" s="18"/>
      <c r="F6" s="18" t="s">
        <v>14</v>
      </c>
      <c r="G6" s="23" t="s">
        <v>20</v>
      </c>
      <c r="H6" s="24"/>
      <c r="I6" s="24"/>
      <c r="J6" s="18"/>
    </row>
    <row r="7" spans="2:14">
      <c r="B7" s="18"/>
      <c r="C7" s="18"/>
      <c r="D7" s="18"/>
      <c r="E7" s="18"/>
      <c r="F7" s="18"/>
      <c r="G7" s="19"/>
      <c r="H7" s="18"/>
      <c r="I7" s="18"/>
      <c r="J7" s="18"/>
    </row>
    <row r="9" spans="2:14">
      <c r="B9" s="9" t="s">
        <v>19</v>
      </c>
    </row>
    <row r="10" spans="2:14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4">
      <c r="B11" s="8">
        <v>8014</v>
      </c>
      <c r="C11" s="5">
        <v>1100000</v>
      </c>
      <c r="D11" s="5">
        <f>C11*D10</f>
        <v>55000</v>
      </c>
      <c r="E11" s="5">
        <f>C11-D11</f>
        <v>1045000</v>
      </c>
      <c r="F11" s="5">
        <f>E11/1.16</f>
        <v>900862.06896551733</v>
      </c>
      <c r="G11" s="5">
        <f>F11*16%</f>
        <v>144137.93103448278</v>
      </c>
      <c r="H11" s="5">
        <f>G11*75%</f>
        <v>108103.44827586209</v>
      </c>
      <c r="I11" s="5">
        <f>G11-H11</f>
        <v>36034.482758620696</v>
      </c>
      <c r="J11" s="6">
        <f>I11+F11</f>
        <v>936896.55172413797</v>
      </c>
    </row>
    <row r="12" spans="2:14">
      <c r="B12" s="8">
        <v>3024</v>
      </c>
      <c r="C12" s="5">
        <v>1100000</v>
      </c>
      <c r="D12" s="5">
        <f>C12*5%</f>
        <v>55000</v>
      </c>
      <c r="E12" s="5">
        <f>C12-D12</f>
        <v>1045000</v>
      </c>
      <c r="F12" s="5">
        <f>E12/1.16</f>
        <v>900862.06896551733</v>
      </c>
      <c r="G12" s="5">
        <f>F12*16%</f>
        <v>144137.93103448278</v>
      </c>
      <c r="H12" s="5">
        <f>G12*0.75</f>
        <v>108103.44827586209</v>
      </c>
      <c r="I12" s="5">
        <f>G12-H12</f>
        <v>36034.482758620696</v>
      </c>
      <c r="J12" s="5">
        <f>F12+I12</f>
        <v>936896.55172413797</v>
      </c>
    </row>
    <row r="13" spans="2:14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 t="shared" ref="F13:F14" si="0">E13/1.16</f>
        <v>0</v>
      </c>
      <c r="G13" s="5">
        <f t="shared" ref="G13:G14" si="1">F13*16%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4">
      <c r="B14" s="8">
        <v>0</v>
      </c>
      <c r="C14" s="5">
        <v>0</v>
      </c>
      <c r="D14" s="5">
        <v>0</v>
      </c>
      <c r="E14" s="5">
        <v>0</v>
      </c>
      <c r="F14" s="5">
        <f t="shared" si="0"/>
        <v>0</v>
      </c>
      <c r="G14" s="5">
        <f t="shared" si="1"/>
        <v>0</v>
      </c>
      <c r="H14" s="5">
        <v>0</v>
      </c>
      <c r="I14" s="5">
        <v>0</v>
      </c>
      <c r="J14" s="5">
        <v>0</v>
      </c>
      <c r="N14" s="1"/>
    </row>
    <row r="15" spans="2:14" ht="30">
      <c r="B15" s="10" t="s">
        <v>8</v>
      </c>
      <c r="C15" s="5">
        <f>SUM(C11:C14)</f>
        <v>2200000</v>
      </c>
      <c r="D15" s="5">
        <f>C15*5%</f>
        <v>110000</v>
      </c>
      <c r="E15" s="5">
        <f>C15-D15</f>
        <v>2090000</v>
      </c>
      <c r="F15" s="5">
        <f>E15/1.16</f>
        <v>1801724.1379310347</v>
      </c>
      <c r="G15" s="5">
        <f>F15*16%</f>
        <v>288275.86206896557</v>
      </c>
      <c r="H15" s="5">
        <f>G15*0.75</f>
        <v>216206.89655172417</v>
      </c>
      <c r="I15" s="5">
        <f>G15-H15</f>
        <v>72068.965517241391</v>
      </c>
      <c r="J15" s="5">
        <f>F15+I15</f>
        <v>1873793.1034482759</v>
      </c>
      <c r="N15" s="1"/>
    </row>
    <row r="16" spans="2:14">
      <c r="B16" s="1"/>
      <c r="C16" s="1"/>
      <c r="D16" s="1"/>
      <c r="E16" s="1"/>
      <c r="F16" s="1"/>
      <c r="G16" s="1"/>
      <c r="H16" s="1"/>
      <c r="I16" s="1"/>
      <c r="J16" s="1"/>
    </row>
    <row r="17" spans="2:14">
      <c r="B17" s="1"/>
      <c r="C17" s="1"/>
      <c r="D17" s="1"/>
      <c r="E17" s="1"/>
      <c r="F17" s="1"/>
      <c r="G17" s="1"/>
      <c r="H17" s="1"/>
      <c r="I17" s="1"/>
      <c r="J17" s="1"/>
    </row>
    <row r="18" spans="2:14">
      <c r="B18" s="1"/>
      <c r="C18" s="1"/>
      <c r="D18" s="1"/>
      <c r="E18" s="1"/>
      <c r="F18" s="1"/>
      <c r="G18" s="1"/>
      <c r="H18" s="1"/>
      <c r="I18" s="1"/>
      <c r="J18" s="1"/>
      <c r="N18" s="1"/>
    </row>
    <row r="19" spans="2:14">
      <c r="B19" s="7" t="s">
        <v>18</v>
      </c>
      <c r="C19" s="1"/>
      <c r="D19" s="1"/>
      <c r="E19" s="1"/>
      <c r="F19" s="1"/>
      <c r="G19" s="1"/>
      <c r="H19" s="1"/>
      <c r="I19" s="1"/>
      <c r="J19" s="1"/>
      <c r="N19" s="1"/>
    </row>
    <row r="20" spans="2:14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  <c r="N20" s="35"/>
    </row>
    <row r="21" spans="2:14">
      <c r="B21" s="8">
        <v>4511</v>
      </c>
      <c r="C21" s="5">
        <v>1100000</v>
      </c>
      <c r="D21" s="5">
        <f>C21*D20</f>
        <v>55000</v>
      </c>
      <c r="E21" s="5">
        <f>C21-D21</f>
        <v>1045000</v>
      </c>
      <c r="F21" s="5">
        <f>E21/1.16</f>
        <v>900862.06896551733</v>
      </c>
      <c r="G21" s="5">
        <f>F21*16%</f>
        <v>144137.93103448278</v>
      </c>
      <c r="H21" s="5">
        <f>G21*75%</f>
        <v>108103.44827586209</v>
      </c>
      <c r="I21" s="5">
        <f>G21-H21</f>
        <v>36034.482758620696</v>
      </c>
      <c r="J21" s="6">
        <f>I21+F21</f>
        <v>936896.55172413797</v>
      </c>
      <c r="N21" s="17"/>
    </row>
    <row r="22" spans="2:14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E22/1.16</f>
        <v>0</v>
      </c>
      <c r="G22" s="5">
        <f t="shared" ref="G22:G23" si="2">F22*16%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4">
      <c r="B23" s="8">
        <v>0</v>
      </c>
      <c r="C23" s="5">
        <v>0</v>
      </c>
      <c r="D23" s="5">
        <v>0</v>
      </c>
      <c r="E23" s="5">
        <v>0</v>
      </c>
      <c r="F23" s="5">
        <f>E23/1.16</f>
        <v>0</v>
      </c>
      <c r="G23" s="5">
        <f t="shared" si="2"/>
        <v>0</v>
      </c>
      <c r="H23" s="5">
        <v>0</v>
      </c>
      <c r="I23" s="5">
        <v>0</v>
      </c>
      <c r="J23" s="5">
        <v>0</v>
      </c>
    </row>
    <row r="24" spans="2:14" ht="30">
      <c r="B24" s="30" t="s">
        <v>8</v>
      </c>
      <c r="C24" s="31">
        <f>SUM(C21:C23)</f>
        <v>1100000</v>
      </c>
      <c r="D24" s="31">
        <f>C24*5%</f>
        <v>55000</v>
      </c>
      <c r="E24" s="5">
        <f>C24-D24</f>
        <v>1045000</v>
      </c>
      <c r="F24" s="5">
        <f>E24/1.16</f>
        <v>900862.06896551733</v>
      </c>
      <c r="G24" s="5">
        <f>F24*16%</f>
        <v>144137.93103448278</v>
      </c>
      <c r="H24" s="5">
        <f>G24*0.75</f>
        <v>108103.44827586209</v>
      </c>
      <c r="I24" s="5">
        <f>G24-H24</f>
        <v>36034.482758620696</v>
      </c>
      <c r="J24" s="5">
        <f>F24+I24</f>
        <v>936896.55172413797</v>
      </c>
    </row>
    <row r="25" spans="2:14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1:J25"/>
  <sheetViews>
    <sheetView workbookViewId="0">
      <selection activeCell="B19" sqref="B19"/>
    </sheetView>
  </sheetViews>
  <sheetFormatPr baseColWidth="10" defaultRowHeight="15"/>
  <cols>
    <col min="1" max="1" width="5.42578125" customWidth="1"/>
    <col min="2" max="2" width="11" customWidth="1"/>
    <col min="3" max="3" width="13.28515625" customWidth="1"/>
    <col min="4" max="4" width="12.42578125" customWidth="1"/>
    <col min="5" max="5" width="13.42578125" customWidth="1"/>
    <col min="6" max="6" width="13.28515625" customWidth="1"/>
    <col min="7" max="7" width="13.140625" customWidth="1"/>
    <col min="8" max="8" width="12.5703125" customWidth="1"/>
    <col min="9" max="9" width="13.140625" customWidth="1"/>
    <col min="10" max="10" width="14.28515625" customWidth="1"/>
  </cols>
  <sheetData>
    <row r="1" spans="2:10" ht="21">
      <c r="B1" s="36"/>
      <c r="C1" s="37"/>
      <c r="D1" s="37"/>
      <c r="E1" s="37"/>
      <c r="F1" s="37"/>
      <c r="G1" s="37"/>
      <c r="H1" s="37"/>
      <c r="I1" s="37"/>
      <c r="J1" s="37"/>
    </row>
    <row r="2" spans="2:10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0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0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0">
      <c r="B5" s="18"/>
      <c r="C5" s="18"/>
      <c r="D5" s="18"/>
      <c r="E5" s="18"/>
      <c r="F5" s="18"/>
      <c r="G5" s="19"/>
      <c r="H5" s="18"/>
      <c r="I5" s="18"/>
      <c r="J5" s="18"/>
    </row>
    <row r="6" spans="2:10">
      <c r="B6" s="20" t="s">
        <v>13</v>
      </c>
      <c r="C6" s="21">
        <v>43271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0">
      <c r="B7" s="18"/>
      <c r="C7" s="18"/>
      <c r="D7" s="18"/>
      <c r="E7" s="18"/>
      <c r="F7" s="18"/>
      <c r="G7" s="19"/>
      <c r="H7" s="18"/>
      <c r="I7" s="18"/>
      <c r="J7" s="18"/>
    </row>
    <row r="9" spans="2:10">
      <c r="B9" s="9" t="s">
        <v>19</v>
      </c>
    </row>
    <row r="10" spans="2:10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0">
      <c r="B11" s="8">
        <v>8014</v>
      </c>
      <c r="C11" s="5">
        <v>32000000</v>
      </c>
      <c r="D11" s="5">
        <f>C11*D10</f>
        <v>1600000</v>
      </c>
      <c r="E11" s="5">
        <f>C11-D11</f>
        <v>30400000</v>
      </c>
      <c r="F11" s="5">
        <f>E11/1.12</f>
        <v>27142857.142857142</v>
      </c>
      <c r="G11" s="5">
        <f>F11*12%</f>
        <v>3257142.8571428568</v>
      </c>
      <c r="H11" s="5">
        <f>G11*75%</f>
        <v>2442857.1428571427</v>
      </c>
      <c r="I11" s="5">
        <f>G11-H11</f>
        <v>814285.71428571409</v>
      </c>
      <c r="J11" s="6">
        <f>I11+F11</f>
        <v>27957142.857142854</v>
      </c>
    </row>
    <row r="12" spans="2:10">
      <c r="B12" s="8">
        <v>3024</v>
      </c>
      <c r="C12" s="5">
        <v>33000000</v>
      </c>
      <c r="D12" s="5">
        <f>C12*5%</f>
        <v>1650000</v>
      </c>
      <c r="E12" s="5">
        <f>C12-D12</f>
        <v>31350000</v>
      </c>
      <c r="F12" s="5">
        <f>E12/1.12</f>
        <v>27991071.428571425</v>
      </c>
      <c r="G12" s="5">
        <f>F12*12%</f>
        <v>3358928.5714285709</v>
      </c>
      <c r="H12" s="5">
        <f>G12*0.75</f>
        <v>2519196.4285714282</v>
      </c>
      <c r="I12" s="5">
        <f>G12-H12</f>
        <v>839732.14285714272</v>
      </c>
      <c r="J12" s="5">
        <f>F12+I12</f>
        <v>28830803.571428567</v>
      </c>
    </row>
    <row r="13" spans="2:10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>E13/1.12</f>
        <v>0</v>
      </c>
      <c r="G13" s="5">
        <f>F13*12%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0">
      <c r="B14" s="8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</row>
    <row r="15" spans="2:10" ht="30">
      <c r="B15" s="10" t="s">
        <v>8</v>
      </c>
      <c r="C15" s="5">
        <f>SUM(C11:C14)</f>
        <v>65000000</v>
      </c>
      <c r="D15" s="5">
        <f>C15*5%</f>
        <v>3250000</v>
      </c>
      <c r="E15" s="5">
        <f>C15-D15</f>
        <v>61750000</v>
      </c>
      <c r="F15" s="5">
        <f>E15/1.12</f>
        <v>55133928.571428567</v>
      </c>
      <c r="G15" s="5">
        <f>F15*12%</f>
        <v>6616071.4285714282</v>
      </c>
      <c r="H15" s="5">
        <f>G15*0.75</f>
        <v>4962053.5714285709</v>
      </c>
      <c r="I15" s="5">
        <f>G15-H15</f>
        <v>1654017.8571428573</v>
      </c>
      <c r="J15" s="5">
        <f>F15+I15</f>
        <v>56787946.428571425</v>
      </c>
    </row>
    <row r="16" spans="2:10">
      <c r="B16" s="1"/>
      <c r="C16" s="1"/>
      <c r="D16" s="1"/>
      <c r="E16" s="1"/>
      <c r="F16" s="1"/>
      <c r="G16" s="1"/>
      <c r="H16" s="1"/>
      <c r="I16" s="1"/>
      <c r="J16" s="1"/>
    </row>
    <row r="17" spans="2:10">
      <c r="B17" s="1"/>
      <c r="C17" s="1"/>
      <c r="D17" s="1"/>
      <c r="E17" s="1"/>
      <c r="F17" s="1"/>
      <c r="G17" s="1"/>
      <c r="H17" s="1"/>
      <c r="I17" s="1"/>
      <c r="J17" s="1"/>
    </row>
    <row r="18" spans="2:10">
      <c r="B18" s="1"/>
      <c r="C18" s="1"/>
      <c r="D18" s="1"/>
      <c r="E18" s="1"/>
      <c r="F18" s="1"/>
      <c r="G18" s="1"/>
      <c r="H18" s="1"/>
      <c r="I18" s="1"/>
      <c r="J18" s="1"/>
    </row>
    <row r="19" spans="2:10">
      <c r="B19" s="7" t="s">
        <v>18</v>
      </c>
      <c r="C19" s="1"/>
      <c r="D19" s="1"/>
      <c r="E19" s="1"/>
      <c r="F19" s="1"/>
      <c r="G19" s="1"/>
      <c r="H19" s="1"/>
      <c r="I19" s="1"/>
      <c r="J19" s="1"/>
    </row>
    <row r="20" spans="2:10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</row>
    <row r="21" spans="2:10">
      <c r="B21" s="8">
        <v>4511</v>
      </c>
      <c r="C21" s="5">
        <v>31000000</v>
      </c>
      <c r="D21" s="5">
        <f>C21*D20</f>
        <v>1550000</v>
      </c>
      <c r="E21" s="5">
        <f>C21-D21</f>
        <v>29450000</v>
      </c>
      <c r="F21" s="5">
        <f>E21/1.12</f>
        <v>26294642.857142854</v>
      </c>
      <c r="G21" s="5">
        <f>F21*12%</f>
        <v>3155357.1428571423</v>
      </c>
      <c r="H21" s="5">
        <f>G21*75%</f>
        <v>2366517.8571428568</v>
      </c>
      <c r="I21" s="5">
        <f>G21-H21</f>
        <v>788839.28571428545</v>
      </c>
      <c r="J21" s="6">
        <f>I21+F21</f>
        <v>27083482.142857142</v>
      </c>
    </row>
    <row r="22" spans="2:10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E22/1.12</f>
        <v>0</v>
      </c>
      <c r="G22" s="5">
        <f>F22*12%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0">
      <c r="B23" s="8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</row>
    <row r="24" spans="2:10" ht="30">
      <c r="B24" s="30" t="s">
        <v>8</v>
      </c>
      <c r="C24" s="31">
        <f>SUM(C21:C23)</f>
        <v>31000000</v>
      </c>
      <c r="D24" s="31">
        <f>C24*5%</f>
        <v>1550000</v>
      </c>
      <c r="E24" s="5">
        <f>C24-D24</f>
        <v>29450000</v>
      </c>
      <c r="F24" s="5">
        <f>E24/1.12</f>
        <v>26294642.857142854</v>
      </c>
      <c r="G24" s="5">
        <f>F24*12%</f>
        <v>3155357.1428571423</v>
      </c>
      <c r="H24" s="5">
        <f>G24*0.75</f>
        <v>2366517.8571428568</v>
      </c>
      <c r="I24" s="5">
        <f>G24-H24</f>
        <v>788839.28571428545</v>
      </c>
      <c r="J24" s="5">
        <f>F24+I24</f>
        <v>27083482.142857142</v>
      </c>
    </row>
    <row r="25" spans="2:10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B1:J25"/>
  <sheetViews>
    <sheetView workbookViewId="0">
      <selection sqref="A1:J25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2.42578125" customWidth="1"/>
    <col min="5" max="5" width="13.42578125" customWidth="1"/>
    <col min="6" max="6" width="13.28515625" customWidth="1"/>
    <col min="7" max="7" width="13.85546875" customWidth="1"/>
    <col min="8" max="8" width="12.5703125" customWidth="1"/>
    <col min="9" max="9" width="13.140625" customWidth="1"/>
    <col min="10" max="10" width="14.28515625" customWidth="1"/>
  </cols>
  <sheetData>
    <row r="1" spans="2:10" ht="21">
      <c r="B1" s="36"/>
      <c r="C1" s="37"/>
      <c r="D1" s="37"/>
      <c r="E1" s="37"/>
      <c r="F1" s="37"/>
      <c r="G1" s="37"/>
      <c r="H1" s="37"/>
      <c r="I1" s="37"/>
      <c r="J1" s="37"/>
    </row>
    <row r="2" spans="2:10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0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0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0">
      <c r="B5" s="18"/>
      <c r="C5" s="18"/>
      <c r="D5" s="18"/>
      <c r="E5" s="18"/>
      <c r="F5" s="18"/>
      <c r="G5" s="19"/>
      <c r="H5" s="18"/>
      <c r="I5" s="18"/>
      <c r="J5" s="18"/>
    </row>
    <row r="6" spans="2:10">
      <c r="B6" s="20" t="s">
        <v>13</v>
      </c>
      <c r="C6" s="21">
        <v>43272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0">
      <c r="B7" s="18"/>
      <c r="C7" s="18"/>
      <c r="D7" s="18"/>
      <c r="E7" s="18"/>
      <c r="F7" s="18"/>
      <c r="G7" s="19"/>
      <c r="H7" s="18"/>
      <c r="I7" s="18"/>
      <c r="J7" s="18"/>
    </row>
    <row r="9" spans="2:10">
      <c r="B9" s="9" t="s">
        <v>11</v>
      </c>
    </row>
    <row r="10" spans="2:10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0">
      <c r="B11" s="8">
        <v>8014</v>
      </c>
      <c r="C11" s="5">
        <v>50000000</v>
      </c>
      <c r="D11" s="5">
        <f>C11*D10</f>
        <v>2500000</v>
      </c>
      <c r="E11" s="5">
        <f>C11-D11</f>
        <v>47500000</v>
      </c>
      <c r="F11" s="5">
        <f>E11/1.12</f>
        <v>42410714.285714284</v>
      </c>
      <c r="G11" s="5">
        <f>F11*12%</f>
        <v>5089285.7142857136</v>
      </c>
      <c r="H11" s="5">
        <f>G11*75%</f>
        <v>3816964.2857142854</v>
      </c>
      <c r="I11" s="5">
        <f>G11-H11</f>
        <v>1272321.4285714282</v>
      </c>
      <c r="J11" s="6">
        <f>I11+F11</f>
        <v>43683035.714285709</v>
      </c>
    </row>
    <row r="12" spans="2:10">
      <c r="B12" s="8">
        <v>3024</v>
      </c>
      <c r="C12" s="5">
        <v>50000000</v>
      </c>
      <c r="D12" s="5">
        <f>C12*5%</f>
        <v>2500000</v>
      </c>
      <c r="E12" s="5">
        <f>C12-D12</f>
        <v>47500000</v>
      </c>
      <c r="F12" s="5">
        <f>E12/1.12</f>
        <v>42410714.285714284</v>
      </c>
      <c r="G12" s="5">
        <f>F12*12%</f>
        <v>5089285.7142857136</v>
      </c>
      <c r="H12" s="5">
        <f>G12*0.75</f>
        <v>3816964.2857142854</v>
      </c>
      <c r="I12" s="5">
        <f>G12-H12</f>
        <v>1272321.4285714282</v>
      </c>
      <c r="J12" s="5">
        <f>F12+I12</f>
        <v>43683035.714285709</v>
      </c>
    </row>
    <row r="13" spans="2:10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>E13/1.12</f>
        <v>0</v>
      </c>
      <c r="G13" s="5">
        <f>F13*12%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0">
      <c r="B14" s="8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</row>
    <row r="15" spans="2:10" ht="30">
      <c r="B15" s="10" t="s">
        <v>8</v>
      </c>
      <c r="C15" s="5">
        <f>SUM(C11:C14)</f>
        <v>100000000</v>
      </c>
      <c r="D15" s="5">
        <f>C15*5%</f>
        <v>5000000</v>
      </c>
      <c r="E15" s="5">
        <f>C15-D15</f>
        <v>95000000</v>
      </c>
      <c r="F15" s="5">
        <f>E15/1.12</f>
        <v>84821428.571428567</v>
      </c>
      <c r="G15" s="5">
        <f>F15*12%</f>
        <v>10178571.428571427</v>
      </c>
      <c r="H15" s="5">
        <f>G15*0.75</f>
        <v>7633928.5714285709</v>
      </c>
      <c r="I15" s="5">
        <f>G15-H15</f>
        <v>2544642.8571428563</v>
      </c>
      <c r="J15" s="5">
        <f>F15+I15</f>
        <v>87366071.428571418</v>
      </c>
    </row>
    <row r="16" spans="2:10">
      <c r="B16" s="1"/>
      <c r="C16" s="1"/>
      <c r="D16" s="1"/>
      <c r="E16" s="1"/>
      <c r="F16" s="1"/>
      <c r="G16" s="1"/>
      <c r="H16" s="1"/>
      <c r="I16" s="1"/>
      <c r="J16" s="1"/>
    </row>
    <row r="17" spans="2:10">
      <c r="B17" s="1"/>
      <c r="C17" s="1"/>
      <c r="D17" s="1"/>
      <c r="E17" s="1"/>
      <c r="F17" s="1"/>
      <c r="G17" s="1"/>
      <c r="H17" s="1"/>
      <c r="I17" s="1"/>
      <c r="J17" s="1"/>
    </row>
    <row r="18" spans="2:10">
      <c r="B18" s="1"/>
      <c r="C18" s="1"/>
      <c r="D18" s="1"/>
      <c r="E18" s="1"/>
      <c r="F18" s="1"/>
      <c r="G18" s="1"/>
      <c r="H18" s="1"/>
      <c r="I18" s="1"/>
      <c r="J18" s="1"/>
    </row>
    <row r="19" spans="2:10">
      <c r="B19" s="7" t="s">
        <v>10</v>
      </c>
      <c r="C19" s="1"/>
      <c r="D19" s="1"/>
      <c r="E19" s="1"/>
      <c r="F19" s="1"/>
      <c r="G19" s="1"/>
      <c r="H19" s="1"/>
      <c r="I19" s="1"/>
      <c r="J19" s="1"/>
    </row>
    <row r="20" spans="2:10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</row>
    <row r="21" spans="2:10">
      <c r="B21" s="8">
        <v>4511</v>
      </c>
      <c r="C21" s="5">
        <v>60000000</v>
      </c>
      <c r="D21" s="5">
        <f>C21*D20</f>
        <v>3000000</v>
      </c>
      <c r="E21" s="5">
        <f>C21-D21</f>
        <v>57000000</v>
      </c>
      <c r="F21" s="5">
        <f>E21/1.12</f>
        <v>50892857.142857134</v>
      </c>
      <c r="G21" s="5">
        <f>F21*12%</f>
        <v>6107142.8571428563</v>
      </c>
      <c r="H21" s="5">
        <f>G21*75%</f>
        <v>4580357.1428571418</v>
      </c>
      <c r="I21" s="5">
        <f>G21-H21</f>
        <v>1526785.7142857146</v>
      </c>
      <c r="J21" s="6">
        <f>I21+F21</f>
        <v>52419642.857142851</v>
      </c>
    </row>
    <row r="22" spans="2:10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E22/1.12</f>
        <v>0</v>
      </c>
      <c r="G22" s="5">
        <f>F22*12%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0">
      <c r="B23" s="8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</row>
    <row r="24" spans="2:10" ht="30">
      <c r="B24" s="30" t="s">
        <v>8</v>
      </c>
      <c r="C24" s="31">
        <f>SUM(C21:C23)</f>
        <v>60000000</v>
      </c>
      <c r="D24" s="31">
        <f>C24*5%</f>
        <v>3000000</v>
      </c>
      <c r="E24" s="5">
        <f>C24-D24</f>
        <v>57000000</v>
      </c>
      <c r="F24" s="5">
        <f>E24/1.12</f>
        <v>50892857.142857134</v>
      </c>
      <c r="G24" s="5">
        <f>F24*12%</f>
        <v>6107142.8571428563</v>
      </c>
      <c r="H24" s="5">
        <f>G24*0.75</f>
        <v>4580357.1428571418</v>
      </c>
      <c r="I24" s="5">
        <f>G24-H24</f>
        <v>1526785.7142857146</v>
      </c>
      <c r="J24" s="5">
        <f>F24+I24</f>
        <v>52419642.857142851</v>
      </c>
    </row>
    <row r="25" spans="2:10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" right="0.7" top="0.75" bottom="0.75" header="0.3" footer="0.3"/>
  <pageSetup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B1:J25"/>
  <sheetViews>
    <sheetView workbookViewId="0">
      <selection activeCell="C6" sqref="C6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2.42578125" customWidth="1"/>
    <col min="5" max="5" width="13.42578125" customWidth="1"/>
    <col min="6" max="6" width="13.28515625" customWidth="1"/>
    <col min="7" max="7" width="13.85546875" customWidth="1"/>
    <col min="8" max="8" width="12.5703125" customWidth="1"/>
    <col min="9" max="9" width="13.140625" customWidth="1"/>
    <col min="10" max="10" width="14.28515625" customWidth="1"/>
  </cols>
  <sheetData>
    <row r="1" spans="2:10" ht="21">
      <c r="B1" s="36"/>
      <c r="C1" s="37"/>
      <c r="D1" s="37"/>
      <c r="E1" s="37"/>
      <c r="F1" s="37"/>
      <c r="G1" s="37"/>
      <c r="H1" s="37"/>
      <c r="I1" s="37"/>
      <c r="J1" s="37"/>
    </row>
    <row r="2" spans="2:10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0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0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0">
      <c r="B5" s="18"/>
      <c r="C5" s="18"/>
      <c r="D5" s="18"/>
      <c r="E5" s="18"/>
      <c r="F5" s="18"/>
      <c r="G5" s="19"/>
      <c r="H5" s="18"/>
      <c r="I5" s="18"/>
      <c r="J5" s="18"/>
    </row>
    <row r="6" spans="2:10">
      <c r="B6" s="20" t="s">
        <v>13</v>
      </c>
      <c r="C6" s="21">
        <v>43286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0">
      <c r="B7" s="18"/>
      <c r="C7" s="18"/>
      <c r="D7" s="18"/>
      <c r="E7" s="18"/>
      <c r="F7" s="18"/>
      <c r="G7" s="19"/>
      <c r="H7" s="18"/>
      <c r="I7" s="18"/>
      <c r="J7" s="18"/>
    </row>
    <row r="9" spans="2:10">
      <c r="B9" s="9" t="s">
        <v>11</v>
      </c>
    </row>
    <row r="10" spans="2:10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0">
      <c r="B11" s="8">
        <v>8014</v>
      </c>
      <c r="C11" s="5">
        <v>50000000</v>
      </c>
      <c r="D11" s="5">
        <f>C11*D10</f>
        <v>2500000</v>
      </c>
      <c r="E11" s="5">
        <f>C11-D11</f>
        <v>47500000</v>
      </c>
      <c r="F11" s="5">
        <f>E11/1.12</f>
        <v>42410714.285714284</v>
      </c>
      <c r="G11" s="5">
        <f>F11*12%</f>
        <v>5089285.7142857136</v>
      </c>
      <c r="H11" s="5">
        <f>G11*75%</f>
        <v>3816964.2857142854</v>
      </c>
      <c r="I11" s="5">
        <f>G11-H11</f>
        <v>1272321.4285714282</v>
      </c>
      <c r="J11" s="6">
        <f>I11+F11</f>
        <v>43683035.714285709</v>
      </c>
    </row>
    <row r="12" spans="2:10">
      <c r="B12" s="8">
        <v>3024</v>
      </c>
      <c r="C12" s="5">
        <v>50000000</v>
      </c>
      <c r="D12" s="5">
        <f>C12*5%</f>
        <v>2500000</v>
      </c>
      <c r="E12" s="5">
        <f>C12-D12</f>
        <v>47500000</v>
      </c>
      <c r="F12" s="5">
        <f>E12/1.12</f>
        <v>42410714.285714284</v>
      </c>
      <c r="G12" s="5">
        <f>F12*12%</f>
        <v>5089285.7142857136</v>
      </c>
      <c r="H12" s="5">
        <f>G12*0.75</f>
        <v>3816964.2857142854</v>
      </c>
      <c r="I12" s="5">
        <f>G12-H12</f>
        <v>1272321.4285714282</v>
      </c>
      <c r="J12" s="5">
        <f>F12+I12</f>
        <v>43683035.714285709</v>
      </c>
    </row>
    <row r="13" spans="2:10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>E13/1.12</f>
        <v>0</v>
      </c>
      <c r="G13" s="5">
        <f>F13*12%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0">
      <c r="B14" s="8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</row>
    <row r="15" spans="2:10" ht="30">
      <c r="B15" s="10" t="s">
        <v>8</v>
      </c>
      <c r="C15" s="5">
        <f>SUM(C11:C14)</f>
        <v>100000000</v>
      </c>
      <c r="D15" s="5">
        <f>C15*5%</f>
        <v>5000000</v>
      </c>
      <c r="E15" s="5">
        <f>C15-D15</f>
        <v>95000000</v>
      </c>
      <c r="F15" s="5">
        <f>E15/1.12</f>
        <v>84821428.571428567</v>
      </c>
      <c r="G15" s="5">
        <f>F15*12%</f>
        <v>10178571.428571427</v>
      </c>
      <c r="H15" s="5">
        <f>G15*0.75</f>
        <v>7633928.5714285709</v>
      </c>
      <c r="I15" s="5">
        <f>G15-H15</f>
        <v>2544642.8571428563</v>
      </c>
      <c r="J15" s="5">
        <f>F15+I15</f>
        <v>87366071.428571418</v>
      </c>
    </row>
    <row r="16" spans="2:10">
      <c r="B16" s="1"/>
      <c r="C16" s="1"/>
      <c r="D16" s="1"/>
      <c r="E16" s="1"/>
      <c r="F16" s="1"/>
      <c r="G16" s="1"/>
      <c r="H16" s="1"/>
      <c r="I16" s="1"/>
      <c r="J16" s="1"/>
    </row>
    <row r="17" spans="2:10">
      <c r="B17" s="1"/>
      <c r="C17" s="1"/>
      <c r="D17" s="1"/>
      <c r="E17" s="1"/>
      <c r="F17" s="1"/>
      <c r="G17" s="1"/>
      <c r="H17" s="1"/>
      <c r="I17" s="1"/>
      <c r="J17" s="1"/>
    </row>
    <row r="18" spans="2:10">
      <c r="B18" s="1"/>
      <c r="C18" s="1"/>
      <c r="D18" s="1"/>
      <c r="E18" s="1"/>
      <c r="F18" s="1"/>
      <c r="G18" s="1"/>
      <c r="H18" s="1"/>
      <c r="I18" s="1"/>
      <c r="J18" s="1"/>
    </row>
    <row r="19" spans="2:10">
      <c r="B19" s="7" t="s">
        <v>10</v>
      </c>
      <c r="C19" s="1"/>
      <c r="D19" s="1"/>
      <c r="E19" s="1"/>
      <c r="F19" s="1"/>
      <c r="G19" s="1"/>
      <c r="H19" s="1"/>
      <c r="I19" s="1"/>
      <c r="J19" s="1"/>
    </row>
    <row r="20" spans="2:10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</row>
    <row r="21" spans="2:10">
      <c r="B21" s="8">
        <v>4511</v>
      </c>
      <c r="C21" s="5">
        <v>60000000</v>
      </c>
      <c r="D21" s="5">
        <f>C21*D20</f>
        <v>3000000</v>
      </c>
      <c r="E21" s="5">
        <f>C21-D21</f>
        <v>57000000</v>
      </c>
      <c r="F21" s="5">
        <f>E21/1.12</f>
        <v>50892857.142857134</v>
      </c>
      <c r="G21" s="5">
        <f>F21*12%</f>
        <v>6107142.8571428563</v>
      </c>
      <c r="H21" s="5">
        <f>G21*75%</f>
        <v>4580357.1428571418</v>
      </c>
      <c r="I21" s="5">
        <f>G21-H21</f>
        <v>1526785.7142857146</v>
      </c>
      <c r="J21" s="6">
        <f>I21+F21</f>
        <v>52419642.857142851</v>
      </c>
    </row>
    <row r="22" spans="2:10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E22/1.12</f>
        <v>0</v>
      </c>
      <c r="G22" s="5">
        <f>F22*12%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0">
      <c r="B23" s="8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</row>
    <row r="24" spans="2:10" ht="30">
      <c r="B24" s="30" t="s">
        <v>8</v>
      </c>
      <c r="C24" s="31">
        <f>SUM(C21:C23)</f>
        <v>60000000</v>
      </c>
      <c r="D24" s="31">
        <f>C24*5%</f>
        <v>3000000</v>
      </c>
      <c r="E24" s="5">
        <f>C24-D24</f>
        <v>57000000</v>
      </c>
      <c r="F24" s="5">
        <f>E24/1.12</f>
        <v>50892857.142857134</v>
      </c>
      <c r="G24" s="5">
        <f>F24*12%</f>
        <v>6107142.8571428563</v>
      </c>
      <c r="H24" s="5">
        <f>G24*0.75</f>
        <v>4580357.1428571418</v>
      </c>
      <c r="I24" s="5">
        <f>G24-H24</f>
        <v>1526785.7142857146</v>
      </c>
      <c r="J24" s="5">
        <f>F24+I24</f>
        <v>52419642.857142851</v>
      </c>
    </row>
    <row r="25" spans="2:10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" right="0.7" top="0.75" bottom="0.75" header="0.3" footer="0.3"/>
  <pageSetup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B1:J25"/>
  <sheetViews>
    <sheetView workbookViewId="0">
      <selection activeCell="B1" sqref="B1:J24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2.42578125" customWidth="1"/>
    <col min="5" max="5" width="13.42578125" customWidth="1"/>
    <col min="6" max="6" width="13.28515625" customWidth="1"/>
    <col min="7" max="7" width="13.85546875" customWidth="1"/>
    <col min="8" max="8" width="12.5703125" customWidth="1"/>
    <col min="9" max="9" width="13.140625" customWidth="1"/>
    <col min="10" max="10" width="14.28515625" customWidth="1"/>
  </cols>
  <sheetData>
    <row r="1" spans="2:10" ht="21">
      <c r="B1" s="36"/>
      <c r="C1" s="37"/>
      <c r="D1" s="37"/>
      <c r="E1" s="37"/>
      <c r="F1" s="37"/>
      <c r="G1" s="37"/>
      <c r="H1" s="37"/>
      <c r="I1" s="37"/>
      <c r="J1" s="37"/>
    </row>
    <row r="2" spans="2:10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0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0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0">
      <c r="B5" s="18"/>
      <c r="C5" s="18"/>
      <c r="D5" s="18"/>
      <c r="E5" s="18"/>
      <c r="F5" s="18"/>
      <c r="G5" s="19"/>
      <c r="H5" s="18"/>
      <c r="I5" s="18"/>
      <c r="J5" s="18"/>
    </row>
    <row r="6" spans="2:10">
      <c r="B6" s="20" t="s">
        <v>13</v>
      </c>
      <c r="C6" s="21">
        <v>43290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0">
      <c r="B7" s="18"/>
      <c r="C7" s="18"/>
      <c r="D7" s="18"/>
      <c r="E7" s="18"/>
      <c r="F7" s="18"/>
      <c r="G7" s="19"/>
      <c r="H7" s="18"/>
      <c r="I7" s="18"/>
      <c r="J7" s="18"/>
    </row>
    <row r="9" spans="2:10">
      <c r="B9" s="9" t="s">
        <v>11</v>
      </c>
    </row>
    <row r="10" spans="2:10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0">
      <c r="B11" s="8">
        <v>8014</v>
      </c>
      <c r="C11" s="5">
        <v>50000000</v>
      </c>
      <c r="D11" s="5">
        <f>C11*D10</f>
        <v>2500000</v>
      </c>
      <c r="E11" s="5">
        <f>C11-D11</f>
        <v>47500000</v>
      </c>
      <c r="F11" s="5">
        <f>E11/1.12</f>
        <v>42410714.285714284</v>
      </c>
      <c r="G11" s="5">
        <f>F11*12%</f>
        <v>5089285.7142857136</v>
      </c>
      <c r="H11" s="5">
        <f>G11*75%</f>
        <v>3816964.2857142854</v>
      </c>
      <c r="I11" s="5">
        <f>G11-H11</f>
        <v>1272321.4285714282</v>
      </c>
      <c r="J11" s="6">
        <f>I11+F11</f>
        <v>43683035.714285709</v>
      </c>
    </row>
    <row r="12" spans="2:10">
      <c r="B12" s="8">
        <v>3024</v>
      </c>
      <c r="C12" s="5">
        <v>50000000</v>
      </c>
      <c r="D12" s="5">
        <f>C12*5%</f>
        <v>2500000</v>
      </c>
      <c r="E12" s="5">
        <f>C12-D12</f>
        <v>47500000</v>
      </c>
      <c r="F12" s="5">
        <f>E12/1.12</f>
        <v>42410714.285714284</v>
      </c>
      <c r="G12" s="5">
        <f>F12*12%</f>
        <v>5089285.7142857136</v>
      </c>
      <c r="H12" s="5">
        <f>G12*0.75</f>
        <v>3816964.2857142854</v>
      </c>
      <c r="I12" s="5">
        <f>G12-H12</f>
        <v>1272321.4285714282</v>
      </c>
      <c r="J12" s="5">
        <f>F12+I12</f>
        <v>43683035.714285709</v>
      </c>
    </row>
    <row r="13" spans="2:10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>E13/1.12</f>
        <v>0</v>
      </c>
      <c r="G13" s="5">
        <f>F13*12%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0">
      <c r="B14" s="8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</row>
    <row r="15" spans="2:10" ht="30">
      <c r="B15" s="10" t="s">
        <v>8</v>
      </c>
      <c r="C15" s="5">
        <f>SUM(C11:C14)</f>
        <v>100000000</v>
      </c>
      <c r="D15" s="5">
        <f>C15*5%</f>
        <v>5000000</v>
      </c>
      <c r="E15" s="5">
        <f>C15-D15</f>
        <v>95000000</v>
      </c>
      <c r="F15" s="5">
        <f>E15/1.12</f>
        <v>84821428.571428567</v>
      </c>
      <c r="G15" s="5">
        <f>F15*12%</f>
        <v>10178571.428571427</v>
      </c>
      <c r="H15" s="5">
        <f>G15*0.75</f>
        <v>7633928.5714285709</v>
      </c>
      <c r="I15" s="5">
        <f>G15-H15</f>
        <v>2544642.8571428563</v>
      </c>
      <c r="J15" s="5">
        <f>F15+I15</f>
        <v>87366071.428571418</v>
      </c>
    </row>
    <row r="16" spans="2:10">
      <c r="B16" s="1"/>
      <c r="C16" s="1"/>
      <c r="D16" s="1"/>
      <c r="E16" s="1"/>
      <c r="F16" s="1"/>
      <c r="G16" s="1"/>
      <c r="H16" s="1"/>
      <c r="I16" s="1"/>
      <c r="J16" s="1"/>
    </row>
    <row r="17" spans="2:10">
      <c r="B17" s="1"/>
      <c r="C17" s="1"/>
      <c r="D17" s="1"/>
      <c r="E17" s="1"/>
      <c r="F17" s="1"/>
      <c r="G17" s="1"/>
      <c r="H17" s="1"/>
      <c r="I17" s="1"/>
      <c r="J17" s="1"/>
    </row>
    <row r="18" spans="2:10">
      <c r="B18" s="1"/>
      <c r="C18" s="1"/>
      <c r="D18" s="1"/>
      <c r="E18" s="1"/>
      <c r="F18" s="1"/>
      <c r="G18" s="1"/>
      <c r="H18" s="1"/>
      <c r="I18" s="1"/>
      <c r="J18" s="1"/>
    </row>
    <row r="19" spans="2:10">
      <c r="B19" s="7" t="s">
        <v>10</v>
      </c>
      <c r="C19" s="1"/>
      <c r="D19" s="1"/>
      <c r="E19" s="1"/>
      <c r="F19" s="1"/>
      <c r="G19" s="1"/>
      <c r="H19" s="1"/>
      <c r="I19" s="1"/>
      <c r="J19" s="1"/>
    </row>
    <row r="20" spans="2:10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</row>
    <row r="21" spans="2:10">
      <c r="B21" s="8">
        <v>4511</v>
      </c>
      <c r="C21" s="5">
        <v>60000000</v>
      </c>
      <c r="D21" s="5">
        <f>C21*D20</f>
        <v>3000000</v>
      </c>
      <c r="E21" s="5">
        <f>C21-D21</f>
        <v>57000000</v>
      </c>
      <c r="F21" s="5">
        <f>E21/1.12</f>
        <v>50892857.142857134</v>
      </c>
      <c r="G21" s="5">
        <f>F21*12%</f>
        <v>6107142.8571428563</v>
      </c>
      <c r="H21" s="5">
        <f>G21*75%</f>
        <v>4580357.1428571418</v>
      </c>
      <c r="I21" s="5">
        <f>G21-H21</f>
        <v>1526785.7142857146</v>
      </c>
      <c r="J21" s="6">
        <f>I21+F21</f>
        <v>52419642.857142851</v>
      </c>
    </row>
    <row r="22" spans="2:10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E22/1.12</f>
        <v>0</v>
      </c>
      <c r="G22" s="5">
        <f>F22*12%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0">
      <c r="B23" s="8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</row>
    <row r="24" spans="2:10" ht="30">
      <c r="B24" s="30" t="s">
        <v>8</v>
      </c>
      <c r="C24" s="31">
        <f>SUM(C21:C23)</f>
        <v>60000000</v>
      </c>
      <c r="D24" s="31">
        <f>C24*5%</f>
        <v>3000000</v>
      </c>
      <c r="E24" s="5">
        <f>C24-D24</f>
        <v>57000000</v>
      </c>
      <c r="F24" s="5">
        <f>E24/1.12</f>
        <v>50892857.142857134</v>
      </c>
      <c r="G24" s="5">
        <f>F24*12%</f>
        <v>6107142.8571428563</v>
      </c>
      <c r="H24" s="5">
        <f>G24*0.75</f>
        <v>4580357.1428571418</v>
      </c>
      <c r="I24" s="5">
        <f>G24-H24</f>
        <v>1526785.7142857146</v>
      </c>
      <c r="J24" s="5">
        <f>F24+I24</f>
        <v>52419642.857142851</v>
      </c>
    </row>
    <row r="25" spans="2:10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" right="0.7" top="0.75" bottom="0.75" header="0.3" footer="0.3"/>
  <pageSetup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B1:J25"/>
  <sheetViews>
    <sheetView workbookViewId="0">
      <selection activeCell="B1" sqref="B1:J26"/>
    </sheetView>
  </sheetViews>
  <sheetFormatPr baseColWidth="10" defaultRowHeight="15"/>
  <cols>
    <col min="1" max="1" width="5.42578125" customWidth="1"/>
    <col min="2" max="2" width="11" customWidth="1"/>
    <col min="3" max="3" width="15.140625" customWidth="1"/>
    <col min="4" max="4" width="14" customWidth="1"/>
    <col min="5" max="5" width="15" customWidth="1"/>
    <col min="6" max="6" width="14.85546875" customWidth="1"/>
    <col min="7" max="8" width="13.85546875" customWidth="1"/>
    <col min="9" max="9" width="13.140625" customWidth="1"/>
    <col min="10" max="10" width="14.28515625" customWidth="1"/>
  </cols>
  <sheetData>
    <row r="1" spans="2:10" ht="21">
      <c r="B1" s="36"/>
      <c r="C1" s="37"/>
      <c r="D1" s="37"/>
      <c r="E1" s="37"/>
      <c r="F1" s="37"/>
      <c r="G1" s="37"/>
      <c r="H1" s="37"/>
      <c r="I1" s="37"/>
      <c r="J1" s="37"/>
    </row>
    <row r="2" spans="2:10" ht="21">
      <c r="B2" s="36"/>
      <c r="C2" s="37" t="s">
        <v>12</v>
      </c>
      <c r="D2" s="37"/>
      <c r="E2" s="37"/>
      <c r="F2" s="37"/>
      <c r="G2" s="37"/>
      <c r="H2" s="37"/>
      <c r="I2" s="37"/>
      <c r="J2" s="37"/>
    </row>
    <row r="3" spans="2:10" ht="15.75">
      <c r="B3" s="36"/>
      <c r="C3" s="38" t="s">
        <v>16</v>
      </c>
      <c r="D3" s="38"/>
      <c r="E3" s="38"/>
      <c r="F3" s="38"/>
      <c r="G3" s="38"/>
      <c r="H3" s="38"/>
      <c r="I3" s="38"/>
      <c r="J3" s="38"/>
    </row>
    <row r="4" spans="2:10">
      <c r="B4" s="18"/>
      <c r="C4" s="39" t="s">
        <v>17</v>
      </c>
      <c r="D4" s="39"/>
      <c r="E4" s="39"/>
      <c r="F4" s="39"/>
      <c r="G4" s="39"/>
      <c r="H4" s="39"/>
      <c r="I4" s="39"/>
      <c r="J4" s="39"/>
    </row>
    <row r="5" spans="2:10">
      <c r="B5" s="18"/>
      <c r="C5" s="18"/>
      <c r="D5" s="18"/>
      <c r="E5" s="18"/>
      <c r="F5" s="18"/>
      <c r="G5" s="19"/>
      <c r="H5" s="18"/>
      <c r="I5" s="18"/>
      <c r="J5" s="18"/>
    </row>
    <row r="6" spans="2:10">
      <c r="B6" s="20" t="s">
        <v>13</v>
      </c>
      <c r="C6" s="21">
        <v>43293</v>
      </c>
      <c r="D6" s="22"/>
      <c r="E6" s="18"/>
      <c r="F6" s="18" t="s">
        <v>14</v>
      </c>
      <c r="G6" s="23" t="s">
        <v>15</v>
      </c>
      <c r="H6" s="24"/>
      <c r="I6" s="24"/>
      <c r="J6" s="18"/>
    </row>
    <row r="7" spans="2:10">
      <c r="B7" s="18"/>
      <c r="C7" s="18"/>
      <c r="D7" s="18"/>
      <c r="E7" s="18"/>
      <c r="F7" s="18"/>
      <c r="G7" s="19"/>
      <c r="H7" s="18"/>
      <c r="I7" s="18"/>
      <c r="J7" s="18"/>
    </row>
    <row r="9" spans="2:10">
      <c r="B9" s="9" t="s">
        <v>11</v>
      </c>
    </row>
    <row r="10" spans="2:10" s="27" customFormat="1" ht="30">
      <c r="B10" s="34" t="s">
        <v>7</v>
      </c>
      <c r="C10" s="25" t="s">
        <v>0</v>
      </c>
      <c r="D10" s="26">
        <v>0.05</v>
      </c>
      <c r="E10" s="25" t="s">
        <v>1</v>
      </c>
      <c r="F10" s="25" t="s">
        <v>2</v>
      </c>
      <c r="G10" s="25" t="s">
        <v>3</v>
      </c>
      <c r="H10" s="25" t="s">
        <v>4</v>
      </c>
      <c r="I10" s="25" t="s">
        <v>5</v>
      </c>
      <c r="J10" s="25" t="s">
        <v>6</v>
      </c>
    </row>
    <row r="11" spans="2:10">
      <c r="B11" s="8">
        <v>8014</v>
      </c>
      <c r="C11" s="5">
        <v>100000000</v>
      </c>
      <c r="D11" s="5">
        <f>C11*D10</f>
        <v>5000000</v>
      </c>
      <c r="E11" s="5">
        <f>C11-D11</f>
        <v>95000000</v>
      </c>
      <c r="F11" s="5">
        <f>E11/1.12</f>
        <v>84821428.571428567</v>
      </c>
      <c r="G11" s="5">
        <f>F11*12%</f>
        <v>10178571.428571427</v>
      </c>
      <c r="H11" s="5">
        <f>G11*75%</f>
        <v>7633928.5714285709</v>
      </c>
      <c r="I11" s="5">
        <f>G11-H11</f>
        <v>2544642.8571428563</v>
      </c>
      <c r="J11" s="6">
        <f>I11+F11</f>
        <v>87366071.428571418</v>
      </c>
    </row>
    <row r="12" spans="2:10">
      <c r="B12" s="8">
        <v>3024</v>
      </c>
      <c r="C12" s="5">
        <v>100000000</v>
      </c>
      <c r="D12" s="5">
        <f>C12*5%</f>
        <v>5000000</v>
      </c>
      <c r="E12" s="5">
        <f>C12-D12</f>
        <v>95000000</v>
      </c>
      <c r="F12" s="5">
        <f>E12/1.12</f>
        <v>84821428.571428567</v>
      </c>
      <c r="G12" s="5">
        <f>F12*12%</f>
        <v>10178571.428571427</v>
      </c>
      <c r="H12" s="5">
        <f>G12*0.75</f>
        <v>7633928.5714285709</v>
      </c>
      <c r="I12" s="5">
        <f>G12-H12</f>
        <v>2544642.8571428563</v>
      </c>
      <c r="J12" s="5">
        <f>F12+I12</f>
        <v>87366071.428571418</v>
      </c>
    </row>
    <row r="13" spans="2:10">
      <c r="B13" s="8">
        <v>0</v>
      </c>
      <c r="C13" s="5">
        <v>0</v>
      </c>
      <c r="D13" s="5">
        <f>C13*5%</f>
        <v>0</v>
      </c>
      <c r="E13" s="5">
        <f>C13-D13</f>
        <v>0</v>
      </c>
      <c r="F13" s="5">
        <f>E13/1.12</f>
        <v>0</v>
      </c>
      <c r="G13" s="5">
        <f>F13*12%</f>
        <v>0</v>
      </c>
      <c r="H13" s="5">
        <f>G13*0.75</f>
        <v>0</v>
      </c>
      <c r="I13" s="5">
        <f>G13-H13</f>
        <v>0</v>
      </c>
      <c r="J13" s="5">
        <f>F13+I13</f>
        <v>0</v>
      </c>
    </row>
    <row r="14" spans="2:10">
      <c r="B14" s="8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</row>
    <row r="15" spans="2:10" ht="30">
      <c r="B15" s="10" t="s">
        <v>8</v>
      </c>
      <c r="C15" s="5">
        <f>SUM(C11:C14)</f>
        <v>200000000</v>
      </c>
      <c r="D15" s="5">
        <f>C15*5%</f>
        <v>10000000</v>
      </c>
      <c r="E15" s="5">
        <f>C15-D15</f>
        <v>190000000</v>
      </c>
      <c r="F15" s="5">
        <f>E15/1.12</f>
        <v>169642857.14285713</v>
      </c>
      <c r="G15" s="5">
        <f>F15*12%</f>
        <v>20357142.857142854</v>
      </c>
      <c r="H15" s="5">
        <f>G15*0.75</f>
        <v>15267857.142857142</v>
      </c>
      <c r="I15" s="5">
        <f>G15-H15</f>
        <v>5089285.7142857127</v>
      </c>
      <c r="J15" s="5">
        <f>F15+I15</f>
        <v>174732142.85714284</v>
      </c>
    </row>
    <row r="16" spans="2:10">
      <c r="B16" s="1"/>
      <c r="C16" s="1"/>
      <c r="D16" s="1"/>
      <c r="E16" s="1"/>
      <c r="F16" s="1"/>
      <c r="G16" s="1"/>
      <c r="H16" s="1"/>
      <c r="I16" s="1"/>
      <c r="J16" s="1"/>
    </row>
    <row r="17" spans="2:10">
      <c r="B17" s="1"/>
      <c r="C17" s="1"/>
      <c r="D17" s="1"/>
      <c r="E17" s="1"/>
      <c r="F17" s="1"/>
      <c r="G17" s="1"/>
      <c r="H17" s="1"/>
      <c r="I17" s="1"/>
      <c r="J17" s="1"/>
    </row>
    <row r="18" spans="2:10">
      <c r="B18" s="1"/>
      <c r="C18" s="1"/>
      <c r="D18" s="1"/>
      <c r="E18" s="1"/>
      <c r="F18" s="1"/>
      <c r="G18" s="1"/>
      <c r="H18" s="1"/>
      <c r="I18" s="1"/>
      <c r="J18" s="1"/>
    </row>
    <row r="19" spans="2:10">
      <c r="B19" s="7" t="s">
        <v>10</v>
      </c>
      <c r="C19" s="1"/>
      <c r="D19" s="1"/>
      <c r="E19" s="1"/>
      <c r="F19" s="1"/>
      <c r="G19" s="1"/>
      <c r="H19" s="1"/>
      <c r="I19" s="1"/>
      <c r="J19" s="1"/>
    </row>
    <row r="20" spans="2:10" s="27" customFormat="1" ht="30">
      <c r="B20" s="34" t="s">
        <v>7</v>
      </c>
      <c r="C20" s="25" t="s">
        <v>0</v>
      </c>
      <c r="D20" s="28">
        <v>0.05</v>
      </c>
      <c r="E20" s="29" t="s">
        <v>1</v>
      </c>
      <c r="F20" s="29" t="s">
        <v>2</v>
      </c>
      <c r="G20" s="29" t="s">
        <v>3</v>
      </c>
      <c r="H20" s="25" t="s">
        <v>4</v>
      </c>
      <c r="I20" s="25" t="s">
        <v>5</v>
      </c>
      <c r="J20" s="29" t="s">
        <v>6</v>
      </c>
    </row>
    <row r="21" spans="2:10">
      <c r="B21" s="8">
        <v>4511</v>
      </c>
      <c r="C21" s="5">
        <v>100000000</v>
      </c>
      <c r="D21" s="5">
        <f>C21*D20</f>
        <v>5000000</v>
      </c>
      <c r="E21" s="5">
        <f>C21-D21</f>
        <v>95000000</v>
      </c>
      <c r="F21" s="5">
        <f>E21/1.12</f>
        <v>84821428.571428567</v>
      </c>
      <c r="G21" s="5">
        <f>F21*12%</f>
        <v>10178571.428571427</v>
      </c>
      <c r="H21" s="5">
        <f>G21*75%</f>
        <v>7633928.5714285709</v>
      </c>
      <c r="I21" s="5">
        <f>G21-H21</f>
        <v>2544642.8571428563</v>
      </c>
      <c r="J21" s="6">
        <f>I21+F21</f>
        <v>87366071.428571418</v>
      </c>
    </row>
    <row r="22" spans="2:10">
      <c r="B22" s="8">
        <v>0</v>
      </c>
      <c r="C22" s="5">
        <v>0</v>
      </c>
      <c r="D22" s="5">
        <f>C22*5%</f>
        <v>0</v>
      </c>
      <c r="E22" s="5">
        <f>C22-D22</f>
        <v>0</v>
      </c>
      <c r="F22" s="5">
        <f>E22/1.12</f>
        <v>0</v>
      </c>
      <c r="G22" s="5">
        <f>F22*12%</f>
        <v>0</v>
      </c>
      <c r="H22" s="5">
        <f>G22*0.75</f>
        <v>0</v>
      </c>
      <c r="I22" s="5">
        <f>G22-H22</f>
        <v>0</v>
      </c>
      <c r="J22" s="5">
        <f>F22+I22</f>
        <v>0</v>
      </c>
    </row>
    <row r="23" spans="2:10">
      <c r="B23" s="8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</row>
    <row r="24" spans="2:10" ht="30">
      <c r="B24" s="30" t="s">
        <v>8</v>
      </c>
      <c r="C24" s="31">
        <f>SUM(C21:C23)</f>
        <v>100000000</v>
      </c>
      <c r="D24" s="31">
        <f>C24*5%</f>
        <v>5000000</v>
      </c>
      <c r="E24" s="5">
        <f>C24-D24</f>
        <v>95000000</v>
      </c>
      <c r="F24" s="5">
        <f>E24/1.12</f>
        <v>84821428.571428567</v>
      </c>
      <c r="G24" s="5">
        <f>F24*12%</f>
        <v>10178571.428571427</v>
      </c>
      <c r="H24" s="5">
        <f>G24*0.75</f>
        <v>7633928.5714285709</v>
      </c>
      <c r="I24" s="5">
        <f>G24-H24</f>
        <v>2544642.8571428563</v>
      </c>
      <c r="J24" s="5">
        <f>F24+I24</f>
        <v>87366071.428571418</v>
      </c>
    </row>
    <row r="25" spans="2:10">
      <c r="B25" s="32"/>
      <c r="C25" s="33"/>
      <c r="D25" s="32"/>
    </row>
  </sheetData>
  <mergeCells count="5">
    <mergeCell ref="B1:B3"/>
    <mergeCell ref="C1:J1"/>
    <mergeCell ref="C2:J2"/>
    <mergeCell ref="C3:J3"/>
    <mergeCell ref="C4:J4"/>
  </mergeCells>
  <pageMargins left="0.7" right="0.7" top="0.75" bottom="0.75" header="0.3" footer="0.3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38</vt:i4>
      </vt:variant>
      <vt:variant>
        <vt:lpstr>Rangos con nombre</vt:lpstr>
      </vt:variant>
      <vt:variant>
        <vt:i4>1</vt:i4>
      </vt:variant>
    </vt:vector>
  </HeadingPairs>
  <TitlesOfParts>
    <vt:vector size="39" baseType="lpstr">
      <vt:lpstr>Hoja1</vt:lpstr>
      <vt:lpstr>Hoja2</vt:lpstr>
      <vt:lpstr>Hoja2 (2)</vt:lpstr>
      <vt:lpstr>Hoja3</vt:lpstr>
      <vt:lpstr>Hoja2 (3)</vt:lpstr>
      <vt:lpstr>Hoja2 (4)</vt:lpstr>
      <vt:lpstr>Hoja2 (5)</vt:lpstr>
      <vt:lpstr>Hoja2 (6)</vt:lpstr>
      <vt:lpstr>Hoja2 (7)</vt:lpstr>
      <vt:lpstr>Hoja2 (8)</vt:lpstr>
      <vt:lpstr>Hoja2 (9)</vt:lpstr>
      <vt:lpstr>Hoja2 (10)</vt:lpstr>
      <vt:lpstr>Hoja2 (11)</vt:lpstr>
      <vt:lpstr>Hoja2 (12)</vt:lpstr>
      <vt:lpstr>Hoja2 (13)</vt:lpstr>
      <vt:lpstr>Hoja2 (14)</vt:lpstr>
      <vt:lpstr>Hoja2 (15)</vt:lpstr>
      <vt:lpstr>Hoja2 (16)</vt:lpstr>
      <vt:lpstr>Hoja2 (17)</vt:lpstr>
      <vt:lpstr>Hoja2 (18)</vt:lpstr>
      <vt:lpstr>Hoja2 (19)</vt:lpstr>
      <vt:lpstr>Hoja2 (20)</vt:lpstr>
      <vt:lpstr>Hoja2 (21)</vt:lpstr>
      <vt:lpstr>Hoja2 (22)</vt:lpstr>
      <vt:lpstr>Hoja2 (23)</vt:lpstr>
      <vt:lpstr>Hoja2 (24)</vt:lpstr>
      <vt:lpstr>Hoja2 (25)</vt:lpstr>
      <vt:lpstr>Hoja2 (26)</vt:lpstr>
      <vt:lpstr>Hoja2 (27)</vt:lpstr>
      <vt:lpstr>Hoja2 (28)</vt:lpstr>
      <vt:lpstr>Hoja2 (29)</vt:lpstr>
      <vt:lpstr>Hoja2 (30)</vt:lpstr>
      <vt:lpstr>Hoja2 (31)</vt:lpstr>
      <vt:lpstr>Hoja2 (32)</vt:lpstr>
      <vt:lpstr>Hoja2 (33)</vt:lpstr>
      <vt:lpstr>Hoja2 (34)</vt:lpstr>
      <vt:lpstr>Hoja2 (35)</vt:lpstr>
      <vt:lpstr>Hoja2 (36)</vt:lpstr>
      <vt:lpstr>'Hoja2 (36)'!Área_de_impresión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</dc:creator>
  <cp:lastModifiedBy>Daniela</cp:lastModifiedBy>
  <cp:lastPrinted>2019-07-08T12:44:24Z</cp:lastPrinted>
  <dcterms:created xsi:type="dcterms:W3CDTF">2018-05-28T14:45:57Z</dcterms:created>
  <dcterms:modified xsi:type="dcterms:W3CDTF">2019-07-08T22:07:35Z</dcterms:modified>
</cp:coreProperties>
</file>