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/>
  </bookViews>
  <sheets>
    <sheet name="PEDIDO" sheetId="1" r:id="rId1"/>
    <sheet name="ANALISIS" sheetId="2" r:id="rId2"/>
    <sheet name="CUADRO FINAL" sheetId="3" r:id="rId3"/>
  </sheets>
  <calcPr calcId="144525"/>
</workbook>
</file>

<file path=xl/calcChain.xml><?xml version="1.0" encoding="utf-8"?>
<calcChain xmlns="http://schemas.openxmlformats.org/spreadsheetml/2006/main">
  <c r="G380" i="2" l="1"/>
  <c r="G376" i="2"/>
  <c r="G375" i="2"/>
  <c r="G374" i="2"/>
  <c r="G373" i="2"/>
  <c r="G372" i="2"/>
  <c r="G371" i="2"/>
  <c r="G370" i="2"/>
  <c r="G377" i="2" l="1"/>
  <c r="G378" i="2"/>
  <c r="G379" i="2" s="1"/>
  <c r="T90" i="3"/>
  <c r="Q55" i="3"/>
  <c r="Q54" i="3"/>
  <c r="Q53" i="3"/>
  <c r="Q52" i="3"/>
  <c r="Q51" i="3"/>
  <c r="Q50" i="3"/>
  <c r="Q49" i="3"/>
  <c r="Q27" i="3"/>
  <c r="Q37" i="3" l="1"/>
  <c r="Q38" i="3"/>
  <c r="Q41" i="3"/>
  <c r="Q42" i="3"/>
  <c r="Q43" i="3"/>
  <c r="Q39" i="3"/>
  <c r="Q40" i="3"/>
  <c r="Q36" i="3"/>
  <c r="Q35" i="3"/>
  <c r="Q34" i="3"/>
  <c r="Q32" i="3"/>
  <c r="Q31" i="3"/>
  <c r="Q33" i="3"/>
  <c r="Q29" i="3"/>
  <c r="Q28" i="3"/>
  <c r="Q30" i="3"/>
  <c r="G358" i="2" l="1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2" i="2"/>
  <c r="G341" i="2"/>
  <c r="G360" i="2" l="1"/>
  <c r="G361" i="2" s="1"/>
  <c r="G359" i="2"/>
  <c r="Q4" i="3"/>
  <c r="G362" i="2" l="1"/>
  <c r="R4" i="3"/>
  <c r="S35" i="3"/>
  <c r="S44" i="3"/>
  <c r="S28" i="3"/>
  <c r="S43" i="3"/>
  <c r="S42" i="3"/>
  <c r="S37" i="3"/>
  <c r="S38" i="3"/>
  <c r="S39" i="3"/>
  <c r="S40" i="3"/>
  <c r="S41" i="3"/>
  <c r="S36" i="3"/>
  <c r="S27" i="3"/>
  <c r="S32" i="3"/>
  <c r="S33" i="3"/>
  <c r="S34" i="3"/>
  <c r="S30" i="3"/>
  <c r="S31" i="3"/>
  <c r="S29" i="3"/>
  <c r="Q5" i="3" l="1"/>
  <c r="R5" i="3" s="1"/>
  <c r="Q6" i="3"/>
  <c r="R6" i="3" s="1"/>
  <c r="Q7" i="3"/>
  <c r="R7" i="3" s="1"/>
  <c r="Q8" i="3"/>
  <c r="R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G310" i="2" l="1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09" i="2"/>
  <c r="G327" i="2" l="1"/>
  <c r="G328" i="2"/>
  <c r="G329" i="2" s="1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330" i="2" l="1"/>
  <c r="G296" i="2"/>
  <c r="G297" i="2"/>
  <c r="G298" i="2" s="1"/>
  <c r="S214" i="2"/>
  <c r="G299" i="2" l="1"/>
  <c r="G258" i="2"/>
  <c r="G260" i="2" l="1"/>
  <c r="G259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G262" i="2" l="1"/>
  <c r="G263" i="2" s="1"/>
  <c r="F230" i="2"/>
  <c r="G261" i="2"/>
  <c r="F229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64" i="2" l="1"/>
  <c r="G195" i="2"/>
  <c r="G196" i="2" s="1"/>
  <c r="I233" i="2"/>
  <c r="I234" i="2" s="1"/>
  <c r="F231" i="2"/>
  <c r="F232" i="2" s="1"/>
  <c r="G194" i="2"/>
  <c r="G157" i="2"/>
  <c r="G197" i="2" l="1"/>
  <c r="G165" i="2"/>
  <c r="G166" i="2" s="1"/>
  <c r="G148" i="2"/>
  <c r="G149" i="2"/>
  <c r="G150" i="2"/>
  <c r="G151" i="2"/>
  <c r="G152" i="2"/>
  <c r="G153" i="2"/>
  <c r="G154" i="2"/>
  <c r="G155" i="2"/>
  <c r="G156" i="2"/>
  <c r="G158" i="2"/>
  <c r="G159" i="2"/>
  <c r="G160" i="2"/>
  <c r="G161" i="2"/>
  <c r="G162" i="2"/>
  <c r="G163" i="2"/>
  <c r="G147" i="2"/>
  <c r="G164" i="2" l="1"/>
  <c r="G167" i="2" s="1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36" i="2" l="1"/>
  <c r="G137" i="2"/>
  <c r="G138" i="2" s="1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139" i="2" l="1"/>
  <c r="G110" i="2"/>
  <c r="G111" i="2" s="1"/>
  <c r="G10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59" i="2"/>
  <c r="O82" i="2"/>
  <c r="F77" i="2" l="1"/>
  <c r="F78" i="2" s="1"/>
  <c r="F76" i="2"/>
  <c r="G112" i="2"/>
  <c r="F79" i="2" l="1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48" i="2" l="1"/>
  <c r="F49" i="2" s="1"/>
  <c r="F47" i="2"/>
  <c r="F9" i="2"/>
  <c r="F10" i="2"/>
  <c r="F11" i="2"/>
  <c r="F12" i="2"/>
  <c r="F13" i="2"/>
  <c r="F14" i="2"/>
  <c r="F15" i="2"/>
  <c r="F16" i="2"/>
  <c r="F17" i="2"/>
  <c r="F8" i="2"/>
  <c r="M21" i="2"/>
  <c r="F50" i="2" l="1"/>
  <c r="F19" i="2"/>
  <c r="F20" i="2" s="1"/>
  <c r="F18" i="2"/>
  <c r="F21" i="2" s="1"/>
</calcChain>
</file>

<file path=xl/sharedStrings.xml><?xml version="1.0" encoding="utf-8"?>
<sst xmlns="http://schemas.openxmlformats.org/spreadsheetml/2006/main" count="473" uniqueCount="109">
  <si>
    <t>VINAGRE 500ml KRAYS</t>
  </si>
  <si>
    <t>VINAGRE 1L KRAYS</t>
  </si>
  <si>
    <t>SALSA DE SOYA KRAYS 150ml</t>
  </si>
  <si>
    <t>SALSA DE SOYA KRAYS 300ml</t>
  </si>
  <si>
    <t>SALSA DE AJO KRAYS 150ml</t>
  </si>
  <si>
    <t>SALSA DE AJO KRAYS 300ml</t>
  </si>
  <si>
    <t>SALSA INGLESA KRAYS 150ml</t>
  </si>
  <si>
    <t>SALSA INGLESA KRAYS 300ml</t>
  </si>
  <si>
    <t>TRIPACK 150ML KRAYS    *</t>
  </si>
  <si>
    <t>TRIPACK 300ML KRAYS   *</t>
  </si>
  <si>
    <t>MOSTAZA KRAYS DE 250 GR</t>
  </si>
  <si>
    <t xml:space="preserve">GALLETA MARIA KRAYS </t>
  </si>
  <si>
    <t>MAYONESA KRAYS 445 GR</t>
  </si>
  <si>
    <t>20 CAJAS</t>
  </si>
  <si>
    <t>CDG</t>
  </si>
  <si>
    <t>MAYONESA 445 GR KRAYS</t>
  </si>
  <si>
    <t>VINAGRE 500 ML KRAYS</t>
  </si>
  <si>
    <t>VINAGRE 1 LT KRAYS</t>
  </si>
  <si>
    <t>VINAGRE 3.785 LT KRAYS</t>
  </si>
  <si>
    <t>ACEITE DE SOYA 900 ML KRAYS</t>
  </si>
  <si>
    <t>SALSA DE SOYA 150 ML KRAYS</t>
  </si>
  <si>
    <t>SALSA DE AJO 150 ML KRAYS</t>
  </si>
  <si>
    <t>SALSA INGLESA 150 ML KRAYS</t>
  </si>
  <si>
    <t>PASTA PARA PASTICHO 250 GR KRAYS</t>
  </si>
  <si>
    <t>GALLETA MARIA TRADICIONAL 200 GR KRAYS</t>
  </si>
  <si>
    <t>COSTO POR UNIDDA</t>
  </si>
  <si>
    <t>VENTAS POR  UNIDAD</t>
  </si>
  <si>
    <t>TOTAL</t>
  </si>
  <si>
    <t>SUD TOTAL</t>
  </si>
  <si>
    <t xml:space="preserve">BASE IMPONIBLE </t>
  </si>
  <si>
    <t>IVA</t>
  </si>
  <si>
    <t>TOTAL APAGAR</t>
  </si>
  <si>
    <t xml:space="preserve">PRODUCTO A CONSIGNACION  DISMARKET  </t>
  </si>
  <si>
    <t xml:space="preserve">ANALISIS DE VENTAS DESDE EL 02  AL 14 DE JULIO 2021 </t>
  </si>
  <si>
    <t>ACEITE DE SOYA 500 ML KRAYS</t>
  </si>
  <si>
    <t>SALSA P/PASTA TRADICIONAL 490 GR KRAYS</t>
  </si>
  <si>
    <t>SALSA P/PASTA NAPOLITANA 490 GR KRAYS</t>
  </si>
  <si>
    <t>SALSA PARA PASTA 490 GR BOLOGNESA CON CARNE</t>
  </si>
  <si>
    <t>SALSA PARA PIZZA 490 GR KRAYS</t>
  </si>
  <si>
    <t>MOSTAZA 250 GR KRAYS</t>
  </si>
  <si>
    <t>COSTO POR UNIDAD</t>
  </si>
  <si>
    <t xml:space="preserve">ANALISIS DE VENTAS DESDE  EL  15  AL 31 DE JULIO 2021 </t>
  </si>
  <si>
    <t/>
  </si>
  <si>
    <t>10 CAJAS</t>
  </si>
  <si>
    <t xml:space="preserve">UVAS  PASA  200 GR  KRAYS </t>
  </si>
  <si>
    <t>VENTAS  POR UNIDAD</t>
  </si>
  <si>
    <t>.</t>
  </si>
  <si>
    <t xml:space="preserve">SUB TOTAL </t>
  </si>
  <si>
    <t>BASE IMPONIBLE</t>
  </si>
  <si>
    <t xml:space="preserve">IVA </t>
  </si>
  <si>
    <t>LISTADE PRECIO ACTUALIZADA  15 DE AGOSTO 2021</t>
  </si>
  <si>
    <t xml:space="preserve">ANALISIS DE VENTAS DESDE  EL  1  AL 15 DE AGOSTO 2021 </t>
  </si>
  <si>
    <t>PROXIMO CORTE  ACTUALIZAR PRECIO</t>
  </si>
  <si>
    <t xml:space="preserve">ANALISIS DE VENTAS DESDE  EL  16  AL 31 DE AGOSTO 2021 </t>
  </si>
  <si>
    <t>AUTOMERCADO</t>
  </si>
  <si>
    <t>EXQUISITECES</t>
  </si>
  <si>
    <t>MODELO</t>
  </si>
  <si>
    <t>ROMA</t>
  </si>
  <si>
    <t>HOYADA</t>
  </si>
  <si>
    <t>SAN ANTONIO</t>
  </si>
  <si>
    <t>EVORA</t>
  </si>
  <si>
    <t>ANALISIS DE VENTAS</t>
  </si>
  <si>
    <t>ANALISIS DE VENTAS DESDE  EL 1  AL 20 DE SEPTIEMBRE 2021</t>
  </si>
  <si>
    <t>VENTAS DEL  21 DE SEPTIEMBRE AL 8 DE OCTUBRE 2021</t>
  </si>
  <si>
    <t xml:space="preserve">ANALISIS </t>
  </si>
  <si>
    <t xml:space="preserve">SE REALIZA CORTE  Y SE TOMAN LAS VENTAS Y INVENTARIO  DE LAS TIENDAS  SAN ANTONI. SAN PEDRO HOYDA </t>
  </si>
  <si>
    <t xml:space="preserve">ROMA LAGUNETICA,  PARA CANCELACION ,  PROXIMOS CORTES  SOLO SE TOMAR VENTAS DE AUTOMERCADO Y EXQUISITECES Y MODELO </t>
  </si>
  <si>
    <t xml:space="preserve">CAMBIO  DE PECIO </t>
  </si>
  <si>
    <t xml:space="preserve">SE REALIZARON  CORTE  Y SE TOMAN LAS VENTAS </t>
  </si>
  <si>
    <t xml:space="preserve"> DE AUTOMERCADO Y EXQUISITECES Y MODELO </t>
  </si>
  <si>
    <t>VENTAS DESDE  9 DE OCTUBRE AL 9  DE NOVIEMBRE 2021</t>
  </si>
  <si>
    <t>VENTAS DESDE  10 DE NOVIEMBRE AL 21 DE NOVIEMBRE 2021</t>
  </si>
  <si>
    <t>VENTAS DESDE  22 DE NOVIEMBRE AL 13 DE DICIEMBRE  2021</t>
  </si>
  <si>
    <t xml:space="preserve">BAJO DE PRECIO </t>
  </si>
  <si>
    <t>NUMEROS DE NOTAS</t>
  </si>
  <si>
    <t>SALSA TRIPACK KRAYS 150 ML</t>
  </si>
  <si>
    <t xml:space="preserve">FECHAS DE CORTE </t>
  </si>
  <si>
    <t xml:space="preserve">SALSA TRIPACK KRAY 150 ML </t>
  </si>
  <si>
    <t xml:space="preserve"> </t>
  </si>
  <si>
    <t>VENTAS DESDE  14 DE DICIEMBRE 2021  AL 5 DE ENERO 2022</t>
  </si>
  <si>
    <t>SALSA PARA PASTA 490 GR BOLOGNESA CON CARNE KRAYS</t>
  </si>
  <si>
    <t>UVAS PASAS 200 GR KRAYS</t>
  </si>
  <si>
    <t>VENTAS DESDE 25 DE ENERO    AL  07 DE FEBRERO  2022</t>
  </si>
  <si>
    <t>PROXIMO CORTE  CAMBIO DE PRECIO  CUADRO DE EXEL</t>
  </si>
  <si>
    <t>CAJAS</t>
  </si>
  <si>
    <t>VENTAS DESDE 08 DE FEBRERO  AL  07 DE MARZO DE 2022</t>
  </si>
  <si>
    <t xml:space="preserve">CORTE  FINAL </t>
  </si>
  <si>
    <t xml:space="preserve">PAGO POR NOTA </t>
  </si>
  <si>
    <t xml:space="preserve">TOTAL RECIBIDO </t>
  </si>
  <si>
    <t>TOTAL PAGAD</t>
  </si>
  <si>
    <t>VENTAS DESDE  EL 8 DE MARZO AL 18 DE ABRIL 2022</t>
  </si>
  <si>
    <t xml:space="preserve">CORTE  FINAL    </t>
  </si>
  <si>
    <t xml:space="preserve">ROMA EXPRES </t>
  </si>
  <si>
    <t xml:space="preserve">SAN ANTONIO  ESPRES </t>
  </si>
  <si>
    <t>HIPER MODELO</t>
  </si>
  <si>
    <t>30 CAJAS</t>
  </si>
  <si>
    <t>2 CAJAS</t>
  </si>
  <si>
    <t>1 CAJA</t>
  </si>
  <si>
    <t>2 CASJAS</t>
  </si>
  <si>
    <t xml:space="preserve">SALSA DE TOMATE  KETCHUP </t>
  </si>
  <si>
    <t>25 CAJAS</t>
  </si>
  <si>
    <t>2 CAJAS}</t>
  </si>
  <si>
    <t>3 CAJAS</t>
  </si>
  <si>
    <t>4 CAJAS</t>
  </si>
  <si>
    <t>PASTA PARA PASTICHO  KRAYS  490 GR</t>
  </si>
  <si>
    <t xml:space="preserve">PASTA NAPOLITANA  490 GR  KRAYS </t>
  </si>
  <si>
    <t xml:space="preserve">SALSA BOLOGNESA  490 GR KRAYS </t>
  </si>
  <si>
    <t xml:space="preserve">SALSA PARA PIZA  490 RR  KRAYS </t>
  </si>
  <si>
    <t xml:space="preserve">               19 DE  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</si>
</sst>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4"/>
      <color theme="1"/>
      <name val="Algerian"/>
      <family val="5"/>
    </font>
    <font>
      <b/>
      <i/>
      <sz val="12"/>
      <color theme="1"/>
      <name val="Calibri"/>
      <family val="2"/>
      <scheme val="minor"/>
    </font>
    <font>
      <i/>
      <u/>
      <sz val="16"/>
      <color theme="1"/>
      <name val="Algerian"/>
      <family val="5"/>
    </font>
    <font>
      <i/>
      <u/>
      <sz val="12"/>
      <color theme="1"/>
      <name val="Algerian"/>
      <family val="5"/>
    </font>
    <font>
      <b/>
      <sz val="11"/>
      <color theme="1"/>
      <name val="Algerian"/>
      <family val="5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Algerian"/>
      <family val="5"/>
    </font>
    <font>
      <sz val="14"/>
      <color theme="1"/>
      <name val="Algerian"/>
      <family val="5"/>
    </font>
    <font>
      <sz val="12"/>
      <color theme="1"/>
      <name val="Algerian"/>
      <family val="5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0" borderId="4" xfId="0" applyNumberForma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5" fillId="5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49" fontId="0" fillId="6" borderId="1" xfId="0" applyNumberFormat="1" applyFont="1" applyFill="1" applyBorder="1" applyAlignment="1"/>
    <xf numFmtId="0" fontId="0" fillId="7" borderId="1" xfId="0" applyFont="1" applyFill="1" applyBorder="1" applyAlignment="1">
      <alignment horizontal="center"/>
    </xf>
    <xf numFmtId="49" fontId="0" fillId="7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8" borderId="0" xfId="0" applyFont="1" applyFill="1"/>
    <xf numFmtId="49" fontId="0" fillId="9" borderId="1" xfId="0" applyNumberFormat="1" applyFill="1" applyBorder="1"/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9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49" fontId="0" fillId="11" borderId="1" xfId="0" applyNumberFormat="1" applyFill="1" applyBorder="1"/>
    <xf numFmtId="0" fontId="0" fillId="11" borderId="1" xfId="0" applyFont="1" applyFill="1" applyBorder="1" applyAlignment="1">
      <alignment horizontal="center"/>
    </xf>
    <xf numFmtId="0" fontId="0" fillId="11" borderId="1" xfId="0" applyNumberForma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49" fontId="0" fillId="12" borderId="1" xfId="0" applyNumberFormat="1" applyFont="1" applyFill="1" applyBorder="1" applyAlignment="1"/>
    <xf numFmtId="0" fontId="0" fillId="10" borderId="4" xfId="0" applyFont="1" applyFill="1" applyBorder="1" applyAlignment="1">
      <alignment horizontal="center"/>
    </xf>
    <xf numFmtId="0" fontId="0" fillId="10" borderId="4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 quotePrefix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horizontal="center"/>
    </xf>
    <xf numFmtId="0" fontId="5" fillId="14" borderId="0" xfId="0" applyFont="1" applyFill="1"/>
    <xf numFmtId="0" fontId="0" fillId="1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15" borderId="0" xfId="0" applyFill="1"/>
    <xf numFmtId="0" fontId="0" fillId="16" borderId="1" xfId="0" applyFill="1" applyBorder="1" applyAlignment="1">
      <alignment horizontal="center"/>
    </xf>
    <xf numFmtId="49" fontId="0" fillId="17" borderId="1" xfId="0" applyNumberFormat="1" applyFont="1" applyFill="1" applyBorder="1" applyAlignment="1"/>
    <xf numFmtId="0" fontId="5" fillId="16" borderId="1" xfId="0" applyFont="1" applyFill="1" applyBorder="1" applyAlignment="1">
      <alignment horizontal="center"/>
    </xf>
    <xf numFmtId="0" fontId="0" fillId="16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/>
    </xf>
    <xf numFmtId="49" fontId="0" fillId="19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/>
    <xf numFmtId="0" fontId="5" fillId="5" borderId="1" xfId="0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49" fontId="0" fillId="20" borderId="1" xfId="0" applyNumberFormat="1" applyFill="1" applyBorder="1"/>
    <xf numFmtId="0" fontId="5" fillId="20" borderId="1" xfId="0" applyFont="1" applyFill="1" applyBorder="1" applyAlignment="1">
      <alignment horizontal="center"/>
    </xf>
    <xf numFmtId="0" fontId="0" fillId="20" borderId="1" xfId="0" applyNumberFormat="1" applyFill="1" applyBorder="1" applyAlignment="1">
      <alignment horizontal="center"/>
    </xf>
    <xf numFmtId="0" fontId="8" fillId="15" borderId="0" xfId="0" applyFont="1" applyFill="1"/>
    <xf numFmtId="0" fontId="5" fillId="11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/>
    <xf numFmtId="2" fontId="0" fillId="11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0" fontId="9" fillId="21" borderId="0" xfId="0" applyFont="1" applyFill="1"/>
    <xf numFmtId="2" fontId="0" fillId="2" borderId="0" xfId="0" applyNumberFormat="1" applyFill="1"/>
    <xf numFmtId="2" fontId="0" fillId="0" borderId="1" xfId="0" applyNumberFormat="1" applyBorder="1"/>
    <xf numFmtId="2" fontId="0" fillId="20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5" fillId="2" borderId="0" xfId="0" applyNumberFormat="1" applyFont="1" applyFill="1"/>
    <xf numFmtId="0" fontId="0" fillId="20" borderId="0" xfId="0" applyFill="1"/>
    <xf numFmtId="0" fontId="5" fillId="7" borderId="0" xfId="0" applyFont="1" applyFill="1"/>
    <xf numFmtId="2" fontId="5" fillId="7" borderId="0" xfId="0" applyNumberFormat="1" applyFont="1" applyFill="1"/>
    <xf numFmtId="0" fontId="0" fillId="7" borderId="0" xfId="0" applyFill="1"/>
    <xf numFmtId="0" fontId="5" fillId="7" borderId="1" xfId="0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49" fontId="0" fillId="11" borderId="1" xfId="0" applyNumberFormat="1" applyFont="1" applyFill="1" applyBorder="1" applyAlignment="1"/>
    <xf numFmtId="2" fontId="0" fillId="0" borderId="0" xfId="0" applyNumberFormat="1" applyFill="1" applyBorder="1" applyAlignment="1">
      <alignment horizontal="center"/>
    </xf>
    <xf numFmtId="0" fontId="5" fillId="15" borderId="0" xfId="0" applyFont="1" applyFill="1"/>
    <xf numFmtId="2" fontId="5" fillId="15" borderId="0" xfId="0" applyNumberFormat="1" applyFont="1" applyFill="1"/>
    <xf numFmtId="2" fontId="0" fillId="15" borderId="0" xfId="0" applyNumberFormat="1" applyFill="1"/>
    <xf numFmtId="0" fontId="10" fillId="2" borderId="0" xfId="0" applyFont="1" applyFill="1"/>
    <xf numFmtId="0" fontId="11" fillId="21" borderId="0" xfId="0" applyFont="1" applyFill="1"/>
    <xf numFmtId="49" fontId="0" fillId="0" borderId="2" xfId="0" applyNumberFormat="1" applyBorder="1"/>
    <xf numFmtId="49" fontId="0" fillId="7" borderId="2" xfId="0" applyNumberFormat="1" applyFont="1" applyFill="1" applyBorder="1" applyAlignment="1"/>
    <xf numFmtId="49" fontId="0" fillId="6" borderId="2" xfId="0" applyNumberFormat="1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13" borderId="1" xfId="0" applyFill="1" applyBorder="1" applyAlignment="1">
      <alignment horizontal="center"/>
    </xf>
    <xf numFmtId="49" fontId="0" fillId="13" borderId="2" xfId="0" applyNumberFormat="1" applyFill="1" applyBorder="1"/>
    <xf numFmtId="0" fontId="0" fillId="13" borderId="1" xfId="0" applyFill="1" applyBorder="1"/>
    <xf numFmtId="0" fontId="0" fillId="23" borderId="1" xfId="0" applyFont="1" applyFill="1" applyBorder="1" applyAlignment="1">
      <alignment horizontal="center"/>
    </xf>
    <xf numFmtId="49" fontId="0" fillId="23" borderId="2" xfId="0" applyNumberFormat="1" applyFont="1" applyFill="1" applyBorder="1" applyAlignment="1"/>
    <xf numFmtId="0" fontId="0" fillId="13" borderId="4" xfId="0" applyFill="1" applyBorder="1" applyAlignment="1">
      <alignment horizontal="center"/>
    </xf>
    <xf numFmtId="49" fontId="0" fillId="13" borderId="5" xfId="0" applyNumberFormat="1" applyFont="1" applyFill="1" applyBorder="1" applyAlignment="1"/>
    <xf numFmtId="0" fontId="0" fillId="24" borderId="1" xfId="0" applyFill="1" applyBorder="1" applyAlignment="1">
      <alignment horizontal="center"/>
    </xf>
    <xf numFmtId="49" fontId="0" fillId="24" borderId="2" xfId="0" applyNumberFormat="1" applyFill="1" applyBorder="1"/>
    <xf numFmtId="0" fontId="0" fillId="25" borderId="1" xfId="0" applyFont="1" applyFill="1" applyBorder="1" applyAlignment="1">
      <alignment horizontal="center"/>
    </xf>
    <xf numFmtId="49" fontId="0" fillId="25" borderId="2" xfId="0" applyNumberFormat="1" applyFont="1" applyFill="1" applyBorder="1" applyAlignment="1"/>
    <xf numFmtId="0" fontId="0" fillId="24" borderId="1" xfId="0" applyFont="1" applyFill="1" applyBorder="1" applyAlignment="1">
      <alignment horizontal="center"/>
    </xf>
    <xf numFmtId="49" fontId="0" fillId="24" borderId="2" xfId="0" applyNumberFormat="1" applyFont="1" applyFill="1" applyBorder="1" applyAlignment="1"/>
    <xf numFmtId="0" fontId="0" fillId="24" borderId="2" xfId="0" applyFont="1" applyFill="1" applyBorder="1"/>
    <xf numFmtId="16" fontId="5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0" fontId="12" fillId="21" borderId="0" xfId="0" applyFont="1" applyFill="1"/>
    <xf numFmtId="0" fontId="4" fillId="7" borderId="0" xfId="0" applyFont="1" applyFill="1"/>
    <xf numFmtId="2" fontId="4" fillId="7" borderId="0" xfId="0" applyNumberFormat="1" applyFont="1" applyFill="1"/>
    <xf numFmtId="0" fontId="3" fillId="2" borderId="0" xfId="0" applyFont="1" applyFill="1"/>
    <xf numFmtId="49" fontId="13" fillId="3" borderId="1" xfId="0" applyNumberFormat="1" applyFont="1" applyFill="1" applyBorder="1" applyAlignment="1">
      <alignment horizontal="center" wrapText="1"/>
    </xf>
    <xf numFmtId="0" fontId="0" fillId="0" borderId="0" xfId="0" applyFont="1"/>
    <xf numFmtId="2" fontId="0" fillId="0" borderId="0" xfId="0" applyNumberFormat="1" applyFont="1"/>
    <xf numFmtId="49" fontId="0" fillId="11" borderId="1" xfId="0" applyNumberFormat="1" applyFont="1" applyFill="1" applyBorder="1"/>
    <xf numFmtId="0" fontId="0" fillId="11" borderId="1" xfId="0" applyNumberFormat="1" applyFont="1" applyFill="1" applyBorder="1" applyAlignment="1">
      <alignment horizontal="center"/>
    </xf>
    <xf numFmtId="2" fontId="0" fillId="11" borderId="1" xfId="0" applyNumberFormat="1" applyFont="1" applyFill="1" applyBorder="1" applyAlignment="1">
      <alignment horizontal="center"/>
    </xf>
    <xf numFmtId="0" fontId="0" fillId="22" borderId="0" xfId="0" applyFont="1" applyFill="1"/>
    <xf numFmtId="49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15" borderId="0" xfId="0" applyNumberFormat="1" applyFont="1" applyFill="1" applyBorder="1" applyAlignment="1">
      <alignment horizontal="center"/>
    </xf>
    <xf numFmtId="0" fontId="0" fillId="15" borderId="0" xfId="0" applyFont="1" applyFill="1"/>
    <xf numFmtId="0" fontId="0" fillId="7" borderId="0" xfId="0" applyFont="1" applyFill="1"/>
    <xf numFmtId="2" fontId="0" fillId="7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2" borderId="0" xfId="0" applyFont="1" applyFill="1"/>
    <xf numFmtId="2" fontId="0" fillId="2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6" borderId="0" xfId="0" applyFont="1" applyFill="1"/>
    <xf numFmtId="0" fontId="17" fillId="26" borderId="0" xfId="0" applyFont="1" applyFill="1"/>
    <xf numFmtId="0" fontId="18" fillId="26" borderId="0" xfId="0" applyFont="1" applyFill="1"/>
    <xf numFmtId="2" fontId="3" fillId="26" borderId="0" xfId="0" applyNumberFormat="1" applyFont="1" applyFill="1"/>
    <xf numFmtId="0" fontId="0" fillId="26" borderId="0" xfId="0" applyFill="1"/>
    <xf numFmtId="2" fontId="0" fillId="8" borderId="1" xfId="0" applyNumberFormat="1" applyFont="1" applyFill="1" applyBorder="1" applyAlignment="1">
      <alignment horizontal="center"/>
    </xf>
    <xf numFmtId="2" fontId="0" fillId="13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/>
    <xf numFmtId="0" fontId="0" fillId="15" borderId="1" xfId="0" applyFont="1" applyFill="1" applyBorder="1" applyAlignment="1">
      <alignment horizontal="center"/>
    </xf>
    <xf numFmtId="49" fontId="0" fillId="15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0" fillId="15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/>
    <xf numFmtId="0" fontId="0" fillId="27" borderId="0" xfId="0" applyFill="1"/>
    <xf numFmtId="0" fontId="0" fillId="2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0" fontId="0" fillId="0" borderId="0" xfId="0" applyBorder="1"/>
    <xf numFmtId="0" fontId="19" fillId="0" borderId="0" xfId="0" applyFont="1"/>
    <xf numFmtId="0" fontId="0" fillId="2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" xfId="0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0" fontId="0" fillId="2" borderId="4" xfId="0" applyFill="1" applyBorder="1" applyAlignment="1">
      <alignment horizontal="center"/>
    </xf>
    <xf numFmtId="49" fontId="0" fillId="2" borderId="2" xfId="0" applyNumberFormat="1" applyFill="1" applyBorder="1"/>
    <xf numFmtId="0" fontId="0" fillId="29" borderId="1" xfId="0" applyFill="1" applyBorder="1" applyAlignment="1">
      <alignment horizontal="center"/>
    </xf>
    <xf numFmtId="49" fontId="0" fillId="2" borderId="2" xfId="0" applyNumberFormat="1" applyFont="1" applyFill="1" applyBorder="1" applyAlignment="1"/>
    <xf numFmtId="49" fontId="0" fillId="19" borderId="2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2" borderId="0" xfId="0" applyFont="1" applyFill="1" applyAlignment="1">
      <alignment horizontal="center"/>
    </xf>
    <xf numFmtId="0" fontId="0" fillId="30" borderId="0" xfId="0" applyFill="1" applyAlignment="1">
      <alignment horizontal="center"/>
    </xf>
    <xf numFmtId="0" fontId="0" fillId="31" borderId="0" xfId="0" applyFill="1" applyAlignment="1">
      <alignment horizontal="center"/>
    </xf>
    <xf numFmtId="16" fontId="5" fillId="2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32" borderId="0" xfId="0" applyFont="1" applyFill="1"/>
    <xf numFmtId="0" fontId="0" fillId="14" borderId="0" xfId="0" applyFill="1"/>
    <xf numFmtId="16" fontId="5" fillId="14" borderId="0" xfId="0" applyNumberFormat="1" applyFont="1" applyFill="1" applyBorder="1"/>
    <xf numFmtId="0" fontId="5" fillId="15" borderId="0" xfId="0" applyFont="1" applyFill="1" applyAlignment="1">
      <alignment horizontal="center"/>
    </xf>
    <xf numFmtId="0" fontId="0" fillId="14" borderId="2" xfId="0" applyFill="1" applyBorder="1" applyAlignment="1">
      <alignment horizontal="center"/>
    </xf>
    <xf numFmtId="0" fontId="5" fillId="33" borderId="1" xfId="0" applyFont="1" applyFill="1" applyBorder="1"/>
    <xf numFmtId="0" fontId="0" fillId="3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0" fontId="21" fillId="2" borderId="1" xfId="0" applyFont="1" applyFill="1" applyBorder="1"/>
    <xf numFmtId="0" fontId="5" fillId="14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6" fillId="26" borderId="6" xfId="0" applyFont="1" applyFill="1" applyBorder="1" applyAlignment="1">
      <alignment horizontal="center"/>
    </xf>
    <xf numFmtId="0" fontId="16" fillId="34" borderId="6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3" fillId="0" borderId="7" xfId="0" applyFont="1" applyBorder="1"/>
    <xf numFmtId="0" fontId="0" fillId="0" borderId="1" xfId="0" applyBorder="1" applyAlignment="1">
      <alignment horizontal="center" wrapText="1"/>
    </xf>
    <xf numFmtId="0" fontId="22" fillId="0" borderId="3" xfId="1" applyFont="1" applyBorder="1" applyAlignment="1" applyProtection="1">
      <alignment horizontal="left" vertical="center" wrapText="1" readingOrder="1"/>
      <protection locked="0"/>
    </xf>
    <xf numFmtId="0" fontId="22" fillId="0" borderId="2" xfId="1" applyFont="1" applyBorder="1" applyAlignment="1" applyProtection="1">
      <alignment horizontal="left" vertical="center" wrapText="1" readingOrder="1"/>
      <protection locked="0"/>
    </xf>
    <xf numFmtId="0" fontId="1" fillId="0" borderId="2" xfId="1" applyFont="1" applyBorder="1" applyAlignment="1">
      <alignment horizontal="left" vertical="center" readingOrder="1"/>
    </xf>
    <xf numFmtId="0" fontId="1" fillId="0" borderId="1" xfId="1" applyFont="1" applyFill="1" applyBorder="1" applyAlignment="1">
      <alignment horizontal="left" vertical="center" readingOrder="1"/>
    </xf>
    <xf numFmtId="0" fontId="3" fillId="0" borderId="1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485774</xdr:colOff>
      <xdr:row>2</xdr:row>
      <xdr:rowOff>57150</xdr:rowOff>
    </xdr:from>
    <xdr:to>
      <xdr:col>1</xdr:col>
      <xdr:colOff>2276475</xdr:colOff>
      <xdr:row>2</xdr:row>
      <xdr:rowOff>485775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762000"/>
          <a:ext cx="1790701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0</xdr:row>
      <xdr:rowOff>47625</xdr:rowOff>
    </xdr:from>
    <xdr:to>
      <xdr:col>2</xdr:col>
      <xdr:colOff>66674</xdr:colOff>
      <xdr:row>1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7625"/>
          <a:ext cx="25050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38099</xdr:rowOff>
    </xdr:from>
    <xdr:to>
      <xdr:col>3</xdr:col>
      <xdr:colOff>2585357</xdr:colOff>
      <xdr:row>2</xdr:row>
      <xdr:rowOff>161924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38099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22</xdr:row>
      <xdr:rowOff>209550</xdr:rowOff>
    </xdr:from>
    <xdr:to>
      <xdr:col>3</xdr:col>
      <xdr:colOff>2271032</xdr:colOff>
      <xdr:row>25</xdr:row>
      <xdr:rowOff>47625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4648200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49</xdr:row>
      <xdr:rowOff>133350</xdr:rowOff>
    </xdr:from>
    <xdr:to>
      <xdr:col>3</xdr:col>
      <xdr:colOff>2166257</xdr:colOff>
      <xdr:row>52</xdr:row>
      <xdr:rowOff>66675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0010775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82</xdr:row>
      <xdr:rowOff>38100</xdr:rowOff>
    </xdr:from>
    <xdr:to>
      <xdr:col>3</xdr:col>
      <xdr:colOff>2566307</xdr:colOff>
      <xdr:row>84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6211550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111</xdr:row>
      <xdr:rowOff>9524</xdr:rowOff>
    </xdr:from>
    <xdr:to>
      <xdr:col>3</xdr:col>
      <xdr:colOff>2375807</xdr:colOff>
      <xdr:row>113</xdr:row>
      <xdr:rowOff>114300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2107524"/>
          <a:ext cx="2971800" cy="485776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314326</xdr:colOff>
      <xdr:row>138</xdr:row>
      <xdr:rowOff>152400</xdr:rowOff>
    </xdr:from>
    <xdr:to>
      <xdr:col>4</xdr:col>
      <xdr:colOff>356507</xdr:colOff>
      <xdr:row>141</xdr:row>
      <xdr:rowOff>171450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6" y="27641550"/>
          <a:ext cx="3362324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171</xdr:row>
      <xdr:rowOff>838200</xdr:rowOff>
    </xdr:from>
    <xdr:to>
      <xdr:col>5</xdr:col>
      <xdr:colOff>918141</xdr:colOff>
      <xdr:row>172</xdr:row>
      <xdr:rowOff>161925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4918650"/>
          <a:ext cx="3505200" cy="590550"/>
        </a:xfrm>
        <a:prstGeom prst="rect">
          <a:avLst/>
        </a:prstGeom>
      </xdr:spPr>
    </xdr:pic>
    <xdr:clientData/>
  </xdr:twoCellAnchor>
  <xdr:oneCellAnchor>
    <xdr:from>
      <xdr:col>3</xdr:col>
      <xdr:colOff>104775</xdr:colOff>
      <xdr:row>206</xdr:row>
      <xdr:rowOff>0</xdr:rowOff>
    </xdr:from>
    <xdr:ext cx="3505200" cy="590550"/>
    <xdr:pic>
      <xdr:nvPicPr>
        <xdr:cNvPr id="10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42167175"/>
          <a:ext cx="3505200" cy="590550"/>
        </a:xfrm>
        <a:prstGeom prst="rect">
          <a:avLst/>
        </a:prstGeom>
      </xdr:spPr>
    </xdr:pic>
    <xdr:clientData/>
  </xdr:oneCellAnchor>
  <xdr:oneCellAnchor>
    <xdr:from>
      <xdr:col>4</xdr:col>
      <xdr:colOff>159543</xdr:colOff>
      <xdr:row>235</xdr:row>
      <xdr:rowOff>76200</xdr:rowOff>
    </xdr:from>
    <xdr:ext cx="3288508" cy="790575"/>
    <xdr:pic>
      <xdr:nvPicPr>
        <xdr:cNvPr id="11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9193" y="48348900"/>
          <a:ext cx="3288508" cy="790575"/>
        </a:xfrm>
        <a:prstGeom prst="rect">
          <a:avLst/>
        </a:prstGeom>
      </xdr:spPr>
    </xdr:pic>
    <xdr:clientData/>
  </xdr:oneCellAnchor>
  <xdr:oneCellAnchor>
    <xdr:from>
      <xdr:col>3</xdr:col>
      <xdr:colOff>1628775</xdr:colOff>
      <xdr:row>270</xdr:row>
      <xdr:rowOff>104775</xdr:rowOff>
    </xdr:from>
    <xdr:ext cx="3288508" cy="790575"/>
    <xdr:pic>
      <xdr:nvPicPr>
        <xdr:cNvPr id="12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55645050"/>
          <a:ext cx="3288508" cy="790575"/>
        </a:xfrm>
        <a:prstGeom prst="rect">
          <a:avLst/>
        </a:prstGeom>
      </xdr:spPr>
    </xdr:pic>
    <xdr:clientData/>
  </xdr:oneCellAnchor>
  <xdr:oneCellAnchor>
    <xdr:from>
      <xdr:col>3</xdr:col>
      <xdr:colOff>1962150</xdr:colOff>
      <xdr:row>302</xdr:row>
      <xdr:rowOff>171450</xdr:rowOff>
    </xdr:from>
    <xdr:ext cx="3228975" cy="590550"/>
    <xdr:pic>
      <xdr:nvPicPr>
        <xdr:cNvPr id="13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62074425"/>
          <a:ext cx="3228975" cy="590550"/>
        </a:xfrm>
        <a:prstGeom prst="rect">
          <a:avLst/>
        </a:prstGeom>
      </xdr:spPr>
    </xdr:pic>
    <xdr:clientData/>
  </xdr:oneCellAnchor>
  <xdr:oneCellAnchor>
    <xdr:from>
      <xdr:col>3</xdr:col>
      <xdr:colOff>1981200</xdr:colOff>
      <xdr:row>332</xdr:row>
      <xdr:rowOff>123825</xdr:rowOff>
    </xdr:from>
    <xdr:ext cx="3228975" cy="590550"/>
    <xdr:pic>
      <xdr:nvPicPr>
        <xdr:cNvPr id="16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8018025"/>
          <a:ext cx="3228975" cy="59055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363</xdr:row>
      <xdr:rowOff>28575</xdr:rowOff>
    </xdr:from>
    <xdr:ext cx="3324225" cy="590550"/>
    <xdr:pic>
      <xdr:nvPicPr>
        <xdr:cNvPr id="14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71999475"/>
          <a:ext cx="3324225" cy="590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8"/>
  <sheetViews>
    <sheetView tabSelected="1" topLeftCell="A7" workbookViewId="0">
      <selection activeCell="I10" sqref="I10"/>
    </sheetView>
  </sheetViews>
  <sheetFormatPr baseColWidth="10" defaultRowHeight="15.75" x14ac:dyDescent="0.25"/>
  <cols>
    <col min="1" max="1" width="1.42578125" customWidth="1"/>
    <col min="2" max="2" width="40.5703125" style="1" customWidth="1"/>
    <col min="3" max="3" width="10.5703125" style="2" customWidth="1"/>
    <col min="4" max="4" width="8.42578125" customWidth="1"/>
    <col min="5" max="5" width="11.28515625" customWidth="1"/>
  </cols>
  <sheetData>
    <row r="1" spans="2:5" ht="39" customHeight="1" x14ac:dyDescent="0.25">
      <c r="B1" s="4"/>
    </row>
    <row r="2" spans="2:5" ht="16.5" thickBot="1" x14ac:dyDescent="0.3">
      <c r="B2" s="4"/>
      <c r="C2" s="5" t="s">
        <v>108</v>
      </c>
      <c r="D2" s="49"/>
    </row>
    <row r="3" spans="2:5" ht="53.25" customHeight="1" thickBot="1" x14ac:dyDescent="0.3">
      <c r="B3" s="204"/>
      <c r="C3" s="205" t="s">
        <v>94</v>
      </c>
      <c r="D3" s="205" t="s">
        <v>92</v>
      </c>
      <c r="E3" s="205" t="s">
        <v>93</v>
      </c>
    </row>
    <row r="4" spans="2:5" ht="27" customHeight="1" x14ac:dyDescent="0.25">
      <c r="B4" s="206" t="s">
        <v>12</v>
      </c>
      <c r="C4" s="3" t="s">
        <v>95</v>
      </c>
      <c r="D4" s="3" t="s">
        <v>96</v>
      </c>
      <c r="E4" s="3" t="s">
        <v>97</v>
      </c>
    </row>
    <row r="5" spans="2:5" ht="17.25" customHeight="1" x14ac:dyDescent="0.25">
      <c r="B5" s="207" t="s">
        <v>0</v>
      </c>
      <c r="C5" s="3" t="s">
        <v>43</v>
      </c>
      <c r="D5" s="3" t="s">
        <v>96</v>
      </c>
      <c r="E5" s="3" t="s">
        <v>102</v>
      </c>
    </row>
    <row r="6" spans="2:5" ht="18.75" customHeight="1" x14ac:dyDescent="0.25">
      <c r="B6" s="207" t="s">
        <v>1</v>
      </c>
      <c r="C6" s="3" t="s">
        <v>13</v>
      </c>
      <c r="D6" s="3">
        <v>0</v>
      </c>
      <c r="E6" s="3" t="s">
        <v>102</v>
      </c>
    </row>
    <row r="7" spans="2:5" ht="18.75" customHeight="1" x14ac:dyDescent="0.25">
      <c r="B7" s="207" t="s">
        <v>2</v>
      </c>
      <c r="C7" s="3">
        <v>0</v>
      </c>
      <c r="D7" s="3">
        <v>0</v>
      </c>
      <c r="E7" s="3" t="s">
        <v>96</v>
      </c>
    </row>
    <row r="8" spans="2:5" ht="17.25" customHeight="1" x14ac:dyDescent="0.25">
      <c r="B8" s="207" t="s">
        <v>3</v>
      </c>
      <c r="C8" s="3" t="s">
        <v>43</v>
      </c>
      <c r="D8" s="3">
        <v>0</v>
      </c>
      <c r="E8" s="3"/>
    </row>
    <row r="9" spans="2:5" ht="15.75" customHeight="1" x14ac:dyDescent="0.25">
      <c r="B9" s="207" t="s">
        <v>4</v>
      </c>
      <c r="C9" s="3">
        <v>0</v>
      </c>
      <c r="D9" s="3">
        <v>0</v>
      </c>
      <c r="E9" s="3" t="s">
        <v>101</v>
      </c>
    </row>
    <row r="10" spans="2:5" ht="20.25" customHeight="1" x14ac:dyDescent="0.25">
      <c r="B10" s="207" t="s">
        <v>5</v>
      </c>
      <c r="C10" s="3" t="s">
        <v>43</v>
      </c>
      <c r="D10" s="3">
        <v>0</v>
      </c>
      <c r="E10" s="3">
        <v>0</v>
      </c>
    </row>
    <row r="11" spans="2:5" ht="19.5" customHeight="1" x14ac:dyDescent="0.25">
      <c r="B11" s="207" t="s">
        <v>6</v>
      </c>
      <c r="C11" s="3">
        <v>0</v>
      </c>
      <c r="D11" s="3">
        <v>0</v>
      </c>
      <c r="E11" s="3">
        <v>0</v>
      </c>
    </row>
    <row r="12" spans="2:5" ht="20.25" customHeight="1" x14ac:dyDescent="0.25">
      <c r="B12" s="207" t="s">
        <v>7</v>
      </c>
      <c r="C12" s="3" t="s">
        <v>43</v>
      </c>
      <c r="D12" s="3">
        <v>0</v>
      </c>
      <c r="E12" s="3">
        <v>0</v>
      </c>
    </row>
    <row r="13" spans="2:5" ht="20.25" customHeight="1" x14ac:dyDescent="0.25">
      <c r="B13" s="208" t="s">
        <v>8</v>
      </c>
      <c r="C13" s="3">
        <v>0</v>
      </c>
      <c r="D13" s="3">
        <v>0</v>
      </c>
      <c r="E13" s="3" t="s">
        <v>102</v>
      </c>
    </row>
    <row r="14" spans="2:5" ht="19.5" customHeight="1" x14ac:dyDescent="0.25">
      <c r="B14" s="208" t="s">
        <v>9</v>
      </c>
      <c r="C14" s="3" t="s">
        <v>43</v>
      </c>
      <c r="D14" s="3">
        <v>0</v>
      </c>
      <c r="E14" s="3">
        <v>0</v>
      </c>
    </row>
    <row r="15" spans="2:5" ht="24.75" customHeight="1" x14ac:dyDescent="0.25">
      <c r="B15" s="208" t="s">
        <v>10</v>
      </c>
      <c r="C15" s="3" t="s">
        <v>43</v>
      </c>
      <c r="D15" s="3">
        <v>0</v>
      </c>
      <c r="E15" s="3" t="s">
        <v>98</v>
      </c>
    </row>
    <row r="16" spans="2:5" ht="18" customHeight="1" x14ac:dyDescent="0.25">
      <c r="B16" s="208" t="s">
        <v>11</v>
      </c>
      <c r="C16" s="3" t="s">
        <v>95</v>
      </c>
      <c r="D16" s="3">
        <v>0</v>
      </c>
      <c r="E16" s="3">
        <v>0</v>
      </c>
    </row>
    <row r="17" spans="2:15" ht="15" x14ac:dyDescent="0.25">
      <c r="B17" s="209" t="s">
        <v>99</v>
      </c>
      <c r="C17" s="3" t="s">
        <v>100</v>
      </c>
      <c r="D17" s="3" t="s">
        <v>96</v>
      </c>
      <c r="E17" s="3" t="s">
        <v>97</v>
      </c>
    </row>
    <row r="18" spans="2:15" x14ac:dyDescent="0.25">
      <c r="B18" s="210" t="s">
        <v>104</v>
      </c>
      <c r="C18" s="3">
        <v>0</v>
      </c>
      <c r="D18" s="3">
        <v>0</v>
      </c>
      <c r="E18" s="3" t="s">
        <v>103</v>
      </c>
    </row>
    <row r="19" spans="2:15" x14ac:dyDescent="0.25">
      <c r="B19" s="210" t="s">
        <v>105</v>
      </c>
      <c r="C19" s="3">
        <v>0</v>
      </c>
      <c r="D19" s="3">
        <v>0</v>
      </c>
      <c r="E19" s="3" t="s">
        <v>96</v>
      </c>
    </row>
    <row r="20" spans="2:15" x14ac:dyDescent="0.25">
      <c r="B20" s="210" t="s">
        <v>106</v>
      </c>
      <c r="C20" s="3">
        <v>0</v>
      </c>
      <c r="D20" s="3">
        <v>0</v>
      </c>
      <c r="E20" s="3" t="s">
        <v>96</v>
      </c>
    </row>
    <row r="21" spans="2:15" x14ac:dyDescent="0.25">
      <c r="B21" s="210" t="s">
        <v>107</v>
      </c>
      <c r="C21" s="3">
        <v>0</v>
      </c>
      <c r="D21" s="3">
        <v>0</v>
      </c>
      <c r="E21" s="3" t="s">
        <v>96</v>
      </c>
    </row>
    <row r="22" spans="2:15" x14ac:dyDescent="0.25">
      <c r="B22" s="210"/>
      <c r="C22" s="3"/>
      <c r="D22" s="3"/>
      <c r="E22" s="3"/>
    </row>
    <row r="23" spans="2:15" x14ac:dyDescent="0.25">
      <c r="B23" s="210"/>
      <c r="C23" s="3"/>
      <c r="D23" s="3"/>
      <c r="E23" s="7"/>
    </row>
    <row r="27" spans="2:15" x14ac:dyDescent="0.25">
      <c r="M27" s="46"/>
    </row>
    <row r="29" spans="2:15" x14ac:dyDescent="0.25">
      <c r="O29" s="46"/>
    </row>
    <row r="38" spans="7:7" x14ac:dyDescent="0.25">
      <c r="G38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4:W383"/>
  <sheetViews>
    <sheetView topLeftCell="A360" zoomScaleNormal="100" workbookViewId="0">
      <selection activeCell="AA391" sqref="Z391:AA391"/>
    </sheetView>
  </sheetViews>
  <sheetFormatPr baseColWidth="10" defaultRowHeight="15" x14ac:dyDescent="0.25"/>
  <cols>
    <col min="1" max="2" width="6.5703125" customWidth="1"/>
    <col min="3" max="3" width="9" customWidth="1"/>
    <col min="4" max="4" width="40.85546875" customWidth="1"/>
    <col min="5" max="5" width="13.42578125" customWidth="1"/>
    <col min="6" max="6" width="16.5703125" customWidth="1"/>
    <col min="7" max="7" width="11.7109375" style="46" customWidth="1"/>
    <col min="8" max="8" width="0" hidden="1" customWidth="1"/>
    <col min="9" max="9" width="10.42578125" hidden="1" customWidth="1"/>
    <col min="10" max="10" width="7.5703125" hidden="1" customWidth="1"/>
    <col min="11" max="11" width="7.7109375" hidden="1" customWidth="1"/>
    <col min="12" max="12" width="0" hidden="1" customWidth="1"/>
    <col min="13" max="13" width="7.7109375" hidden="1" customWidth="1"/>
    <col min="14" max="14" width="7.5703125" hidden="1" customWidth="1"/>
    <col min="15" max="15" width="7.7109375" hidden="1" customWidth="1"/>
    <col min="16" max="18" width="0" hidden="1" customWidth="1"/>
    <col min="21" max="21" width="12.5703125" customWidth="1"/>
  </cols>
  <sheetData>
    <row r="4" spans="2:6" x14ac:dyDescent="0.25">
      <c r="C4" s="18" t="s">
        <v>33</v>
      </c>
    </row>
    <row r="5" spans="2:6" x14ac:dyDescent="0.25">
      <c r="B5" s="2"/>
      <c r="D5" s="2"/>
    </row>
    <row r="6" spans="2:6" ht="34.5" x14ac:dyDescent="0.3">
      <c r="B6" s="6" t="s">
        <v>14</v>
      </c>
      <c r="C6" s="17" t="s">
        <v>32</v>
      </c>
      <c r="D6" s="9" t="s">
        <v>25</v>
      </c>
      <c r="E6" s="16" t="s">
        <v>26</v>
      </c>
      <c r="F6" s="6" t="s">
        <v>27</v>
      </c>
    </row>
    <row r="7" spans="2:6" x14ac:dyDescent="0.25">
      <c r="B7" s="3"/>
      <c r="C7" s="7"/>
      <c r="D7" s="3"/>
      <c r="E7" s="3"/>
      <c r="F7" s="7"/>
    </row>
    <row r="8" spans="2:6" x14ac:dyDescent="0.25">
      <c r="B8" s="3">
        <v>15249</v>
      </c>
      <c r="C8" s="11" t="s">
        <v>15</v>
      </c>
      <c r="D8" s="19">
        <v>1.59</v>
      </c>
      <c r="E8" s="20">
        <v>191</v>
      </c>
      <c r="F8" s="21">
        <f>D8*E8</f>
        <v>303.69</v>
      </c>
    </row>
    <row r="9" spans="2:6" x14ac:dyDescent="0.25">
      <c r="B9" s="3">
        <v>15241</v>
      </c>
      <c r="C9" s="8" t="s">
        <v>16</v>
      </c>
      <c r="D9" s="3">
        <v>0.37</v>
      </c>
      <c r="E9" s="14">
        <v>98</v>
      </c>
      <c r="F9" s="10">
        <f t="shared" ref="F9:F17" si="0">D9*E9</f>
        <v>36.26</v>
      </c>
    </row>
    <row r="10" spans="2:6" x14ac:dyDescent="0.25">
      <c r="B10" s="3">
        <v>15240</v>
      </c>
      <c r="C10" s="8" t="s">
        <v>17</v>
      </c>
      <c r="D10" s="3">
        <v>0.64</v>
      </c>
      <c r="E10" s="14">
        <v>73</v>
      </c>
      <c r="F10" s="10">
        <f t="shared" si="0"/>
        <v>46.72</v>
      </c>
    </row>
    <row r="11" spans="2:6" x14ac:dyDescent="0.25">
      <c r="B11" s="3">
        <v>15243</v>
      </c>
      <c r="C11" s="8" t="s">
        <v>18</v>
      </c>
      <c r="D11" s="3">
        <v>3.6</v>
      </c>
      <c r="E11" s="14">
        <v>5</v>
      </c>
      <c r="F11" s="10">
        <f t="shared" si="0"/>
        <v>18</v>
      </c>
    </row>
    <row r="12" spans="2:6" x14ac:dyDescent="0.25">
      <c r="B12" s="3">
        <v>15242</v>
      </c>
      <c r="C12" s="11" t="s">
        <v>19</v>
      </c>
      <c r="D12" s="19">
        <v>2.0299999999999998</v>
      </c>
      <c r="E12" s="20">
        <v>43</v>
      </c>
      <c r="F12" s="21">
        <f t="shared" si="0"/>
        <v>87.289999999999992</v>
      </c>
    </row>
    <row r="13" spans="2:6" x14ac:dyDescent="0.25">
      <c r="B13" s="3">
        <v>15248</v>
      </c>
      <c r="C13" s="8" t="s">
        <v>20</v>
      </c>
      <c r="D13" s="3">
        <v>0.31</v>
      </c>
      <c r="E13" s="14">
        <v>101</v>
      </c>
      <c r="F13" s="10">
        <f t="shared" si="0"/>
        <v>31.31</v>
      </c>
    </row>
    <row r="14" spans="2:6" x14ac:dyDescent="0.25">
      <c r="B14" s="3">
        <v>15247</v>
      </c>
      <c r="C14" s="8" t="s">
        <v>21</v>
      </c>
      <c r="D14" s="3">
        <v>0.32</v>
      </c>
      <c r="E14" s="14">
        <v>62</v>
      </c>
      <c r="F14" s="10">
        <f t="shared" si="0"/>
        <v>19.84</v>
      </c>
    </row>
    <row r="15" spans="2:6" x14ac:dyDescent="0.25">
      <c r="B15" s="3">
        <v>15244</v>
      </c>
      <c r="C15" s="8" t="s">
        <v>22</v>
      </c>
      <c r="D15" s="3">
        <v>0.33</v>
      </c>
      <c r="E15" s="14">
        <v>72</v>
      </c>
      <c r="F15" s="10">
        <f t="shared" si="0"/>
        <v>23.76</v>
      </c>
    </row>
    <row r="16" spans="2:6" x14ac:dyDescent="0.25">
      <c r="B16" s="3">
        <v>1411</v>
      </c>
      <c r="C16" s="11" t="s">
        <v>23</v>
      </c>
      <c r="D16" s="19">
        <v>0.73</v>
      </c>
      <c r="E16" s="20">
        <v>61</v>
      </c>
      <c r="F16" s="21">
        <f t="shared" si="0"/>
        <v>44.53</v>
      </c>
    </row>
    <row r="17" spans="1:13" x14ac:dyDescent="0.25">
      <c r="B17" s="3">
        <v>15250</v>
      </c>
      <c r="C17" s="8" t="s">
        <v>24</v>
      </c>
      <c r="D17" s="3">
        <v>0.62</v>
      </c>
      <c r="E17" s="15">
        <v>193</v>
      </c>
      <c r="F17" s="12">
        <f t="shared" si="0"/>
        <v>119.66</v>
      </c>
    </row>
    <row r="18" spans="1:13" x14ac:dyDescent="0.25">
      <c r="B18" s="2"/>
      <c r="D18" s="2"/>
      <c r="E18" s="6" t="s">
        <v>28</v>
      </c>
      <c r="F18" s="13">
        <f>SUM(F8:F17)</f>
        <v>731.05999999999983</v>
      </c>
    </row>
    <row r="19" spans="1:13" x14ac:dyDescent="0.25">
      <c r="B19" s="2"/>
      <c r="D19" s="2"/>
      <c r="E19" s="6" t="s">
        <v>29</v>
      </c>
      <c r="F19" s="13">
        <f>F9+F10+F11+F13+F14+F15+F17</f>
        <v>295.54999999999995</v>
      </c>
    </row>
    <row r="20" spans="1:13" x14ac:dyDescent="0.25">
      <c r="E20" s="6" t="s">
        <v>30</v>
      </c>
      <c r="F20" s="6">
        <f>F19*16%</f>
        <v>47.287999999999997</v>
      </c>
    </row>
    <row r="21" spans="1:13" x14ac:dyDescent="0.25">
      <c r="E21" s="6" t="s">
        <v>31</v>
      </c>
      <c r="F21" s="6">
        <f>F18+F20</f>
        <v>778.34799999999984</v>
      </c>
      <c r="M21">
        <f>K21/12</f>
        <v>0</v>
      </c>
    </row>
    <row r="23" spans="1:13" ht="22.5" customHeight="1" x14ac:dyDescent="0.25"/>
    <row r="24" spans="1:13" x14ac:dyDescent="0.25">
      <c r="A24" s="47" t="s">
        <v>42</v>
      </c>
    </row>
    <row r="27" spans="1:13" x14ac:dyDescent="0.25">
      <c r="C27" s="28" t="s">
        <v>41</v>
      </c>
    </row>
    <row r="28" spans="1:13" x14ac:dyDescent="0.25">
      <c r="B28" s="2"/>
      <c r="D28" s="2"/>
    </row>
    <row r="29" spans="1:13" ht="30.75" x14ac:dyDescent="0.3">
      <c r="B29" s="6" t="s">
        <v>14</v>
      </c>
      <c r="C29" s="17" t="s">
        <v>32</v>
      </c>
      <c r="D29" s="9" t="s">
        <v>40</v>
      </c>
      <c r="E29" s="16" t="s">
        <v>26</v>
      </c>
      <c r="F29" s="6" t="s">
        <v>27</v>
      </c>
    </row>
    <row r="30" spans="1:13" x14ac:dyDescent="0.25">
      <c r="B30" s="3"/>
      <c r="C30" s="7"/>
      <c r="D30" s="3"/>
      <c r="E30" s="3"/>
      <c r="F30" s="7"/>
    </row>
    <row r="31" spans="1:13" x14ac:dyDescent="0.25">
      <c r="B31" s="3">
        <v>15249</v>
      </c>
      <c r="C31" s="29" t="s">
        <v>15</v>
      </c>
      <c r="D31" s="30">
        <v>1.59</v>
      </c>
      <c r="E31" s="31">
        <v>276</v>
      </c>
      <c r="F31" s="32">
        <f>D31*E31</f>
        <v>438.84000000000003</v>
      </c>
    </row>
    <row r="32" spans="1:13" x14ac:dyDescent="0.25">
      <c r="B32" s="3">
        <v>15241</v>
      </c>
      <c r="C32" s="8" t="s">
        <v>16</v>
      </c>
      <c r="D32" s="3">
        <v>0.37</v>
      </c>
      <c r="E32" s="14">
        <v>88</v>
      </c>
      <c r="F32" s="10">
        <f t="shared" ref="F32:F46" si="1">D32*E32</f>
        <v>32.56</v>
      </c>
    </row>
    <row r="33" spans="2:11" x14ac:dyDescent="0.25">
      <c r="B33" s="3">
        <v>15240</v>
      </c>
      <c r="C33" s="8" t="s">
        <v>17</v>
      </c>
      <c r="D33" s="3">
        <v>0.64</v>
      </c>
      <c r="E33" s="14">
        <v>60</v>
      </c>
      <c r="F33" s="10">
        <f t="shared" si="1"/>
        <v>38.4</v>
      </c>
    </row>
    <row r="34" spans="2:11" x14ac:dyDescent="0.25">
      <c r="B34" s="3">
        <v>15243</v>
      </c>
      <c r="C34" s="8" t="s">
        <v>18</v>
      </c>
      <c r="D34" s="3">
        <v>3.6</v>
      </c>
      <c r="E34" s="14">
        <v>1</v>
      </c>
      <c r="F34" s="10">
        <f t="shared" si="1"/>
        <v>3.6</v>
      </c>
    </row>
    <row r="35" spans="2:11" x14ac:dyDescent="0.25">
      <c r="B35" s="35">
        <v>15242</v>
      </c>
      <c r="C35" s="34" t="s">
        <v>19</v>
      </c>
      <c r="D35" s="35">
        <v>2.12</v>
      </c>
      <c r="E35" s="36">
        <v>76</v>
      </c>
      <c r="F35" s="37">
        <f t="shared" si="1"/>
        <v>161.12</v>
      </c>
    </row>
    <row r="36" spans="2:11" x14ac:dyDescent="0.25">
      <c r="B36" s="3">
        <v>15248</v>
      </c>
      <c r="C36" s="8" t="s">
        <v>20</v>
      </c>
      <c r="D36" s="3">
        <v>0.31</v>
      </c>
      <c r="E36" s="14">
        <v>118</v>
      </c>
      <c r="F36" s="10">
        <f t="shared" si="1"/>
        <v>36.58</v>
      </c>
    </row>
    <row r="37" spans="2:11" x14ac:dyDescent="0.25">
      <c r="B37" s="3">
        <v>15247</v>
      </c>
      <c r="C37" s="8" t="s">
        <v>21</v>
      </c>
      <c r="D37" s="3">
        <v>0.32</v>
      </c>
      <c r="E37" s="14">
        <v>76</v>
      </c>
      <c r="F37" s="10">
        <f t="shared" si="1"/>
        <v>24.32</v>
      </c>
    </row>
    <row r="38" spans="2:11" x14ac:dyDescent="0.25">
      <c r="B38" s="3">
        <v>15244</v>
      </c>
      <c r="C38" s="8" t="s">
        <v>22</v>
      </c>
      <c r="D38" s="3">
        <v>0.33</v>
      </c>
      <c r="E38" s="14">
        <v>99</v>
      </c>
      <c r="F38" s="10">
        <f t="shared" si="1"/>
        <v>32.67</v>
      </c>
    </row>
    <row r="39" spans="2:11" x14ac:dyDescent="0.25">
      <c r="B39" s="38">
        <v>1411</v>
      </c>
      <c r="C39" s="39" t="s">
        <v>23</v>
      </c>
      <c r="D39" s="38">
        <v>0.73</v>
      </c>
      <c r="E39" s="40">
        <v>78</v>
      </c>
      <c r="F39" s="41">
        <f t="shared" si="1"/>
        <v>56.94</v>
      </c>
      <c r="G39" s="81" t="s">
        <v>52</v>
      </c>
      <c r="H39" s="49"/>
      <c r="I39" s="49"/>
    </row>
    <row r="40" spans="2:11" x14ac:dyDescent="0.25">
      <c r="B40" s="3">
        <v>15250</v>
      </c>
      <c r="C40" s="8" t="s">
        <v>24</v>
      </c>
      <c r="D40" s="3">
        <v>0.62</v>
      </c>
      <c r="E40" s="15">
        <v>216</v>
      </c>
      <c r="F40" s="12">
        <f t="shared" si="1"/>
        <v>133.91999999999999</v>
      </c>
    </row>
    <row r="41" spans="2:11" x14ac:dyDescent="0.25">
      <c r="B41" s="42">
        <v>15516</v>
      </c>
      <c r="C41" s="43" t="s">
        <v>34</v>
      </c>
      <c r="D41" s="33">
        <v>1.22</v>
      </c>
      <c r="E41" s="44">
        <v>156</v>
      </c>
      <c r="F41" s="45">
        <f t="shared" si="1"/>
        <v>190.32</v>
      </c>
    </row>
    <row r="42" spans="2:11" x14ac:dyDescent="0.25">
      <c r="B42" s="24">
        <v>15515</v>
      </c>
      <c r="C42" s="25" t="s">
        <v>35</v>
      </c>
      <c r="D42" s="3">
        <v>1.56</v>
      </c>
      <c r="E42" s="15">
        <v>10</v>
      </c>
      <c r="F42" s="12">
        <f t="shared" si="1"/>
        <v>15.600000000000001</v>
      </c>
    </row>
    <row r="43" spans="2:11" x14ac:dyDescent="0.25">
      <c r="B43" s="22">
        <v>15514</v>
      </c>
      <c r="C43" s="23" t="s">
        <v>36</v>
      </c>
      <c r="D43" s="3">
        <v>1.42</v>
      </c>
      <c r="E43" s="15">
        <v>12</v>
      </c>
      <c r="F43" s="12">
        <f t="shared" si="1"/>
        <v>17.04</v>
      </c>
    </row>
    <row r="44" spans="2:11" x14ac:dyDescent="0.25">
      <c r="B44" s="24">
        <v>15513</v>
      </c>
      <c r="C44" s="25" t="s">
        <v>37</v>
      </c>
      <c r="D44" s="3">
        <v>1.39</v>
      </c>
      <c r="E44" s="15">
        <v>18</v>
      </c>
      <c r="F44" s="12">
        <f t="shared" si="1"/>
        <v>25.02</v>
      </c>
    </row>
    <row r="45" spans="2:11" x14ac:dyDescent="0.25">
      <c r="B45" s="22">
        <v>15512</v>
      </c>
      <c r="C45" s="23" t="s">
        <v>38</v>
      </c>
      <c r="D45" s="3">
        <v>1.1499999999999999</v>
      </c>
      <c r="E45" s="15">
        <v>21</v>
      </c>
      <c r="F45" s="12">
        <f t="shared" si="1"/>
        <v>24.15</v>
      </c>
    </row>
    <row r="46" spans="2:11" x14ac:dyDescent="0.25">
      <c r="B46" s="24">
        <v>15517</v>
      </c>
      <c r="C46" s="25" t="s">
        <v>39</v>
      </c>
      <c r="D46" s="3">
        <v>1.1000000000000001</v>
      </c>
      <c r="E46" s="15">
        <v>29</v>
      </c>
      <c r="F46" s="12">
        <f t="shared" si="1"/>
        <v>31.900000000000002</v>
      </c>
    </row>
    <row r="47" spans="2:11" x14ac:dyDescent="0.25">
      <c r="B47" s="2"/>
      <c r="D47" s="2"/>
      <c r="E47" s="6" t="s">
        <v>28</v>
      </c>
      <c r="F47" s="26">
        <f>SUM(F31:F46)</f>
        <v>1262.98</v>
      </c>
    </row>
    <row r="48" spans="2:11" x14ac:dyDescent="0.25">
      <c r="B48" s="2"/>
      <c r="D48" s="2"/>
      <c r="E48" s="6" t="s">
        <v>29</v>
      </c>
      <c r="F48" s="26">
        <f>+F32+F33+F34+F36+F37+F38+F40+F42+F43+F44+F45+F46</f>
        <v>415.75999999999993</v>
      </c>
      <c r="K48" s="46"/>
    </row>
    <row r="49" spans="2:11" x14ac:dyDescent="0.25">
      <c r="E49" s="6" t="s">
        <v>30</v>
      </c>
      <c r="F49" s="27">
        <f>+F48*16%</f>
        <v>66.521599999999992</v>
      </c>
    </row>
    <row r="50" spans="2:11" x14ac:dyDescent="0.25">
      <c r="E50" s="6" t="s">
        <v>31</v>
      </c>
      <c r="F50" s="27">
        <f>+F47+F49</f>
        <v>1329.5016000000001</v>
      </c>
    </row>
    <row r="52" spans="2:11" x14ac:dyDescent="0.25">
      <c r="J52" s="46"/>
    </row>
    <row r="54" spans="2:11" x14ac:dyDescent="0.25">
      <c r="C54" s="51" t="s">
        <v>51</v>
      </c>
    </row>
    <row r="55" spans="2:11" x14ac:dyDescent="0.25">
      <c r="J55" s="46"/>
      <c r="K55" s="46"/>
    </row>
    <row r="56" spans="2:11" hidden="1" x14ac:dyDescent="0.25">
      <c r="C56" s="49" t="s">
        <v>50</v>
      </c>
      <c r="K56" s="46"/>
    </row>
    <row r="57" spans="2:11" ht="30.75" x14ac:dyDescent="0.3">
      <c r="B57" s="6" t="s">
        <v>14</v>
      </c>
      <c r="C57" s="17" t="s">
        <v>32</v>
      </c>
      <c r="D57" s="9" t="s">
        <v>40</v>
      </c>
      <c r="E57" s="9" t="s">
        <v>45</v>
      </c>
      <c r="F57" s="6" t="s">
        <v>27</v>
      </c>
    </row>
    <row r="58" spans="2:11" x14ac:dyDescent="0.25">
      <c r="B58" s="3"/>
      <c r="C58" s="7"/>
      <c r="D58" s="48"/>
      <c r="E58" s="3"/>
      <c r="F58" s="7"/>
    </row>
    <row r="59" spans="2:11" x14ac:dyDescent="0.25">
      <c r="B59" s="3">
        <v>15249</v>
      </c>
      <c r="C59" s="29" t="s">
        <v>15</v>
      </c>
      <c r="D59" s="48">
        <v>1.64</v>
      </c>
      <c r="E59" s="10">
        <v>92</v>
      </c>
      <c r="F59" s="10">
        <f>+D59*E59</f>
        <v>150.88</v>
      </c>
    </row>
    <row r="60" spans="2:11" x14ac:dyDescent="0.25">
      <c r="B60" s="3">
        <v>15241</v>
      </c>
      <c r="C60" s="8" t="s">
        <v>16</v>
      </c>
      <c r="D60" s="48">
        <v>0.41</v>
      </c>
      <c r="E60" s="10">
        <v>104</v>
      </c>
      <c r="F60" s="10">
        <f t="shared" ref="F60:F75" si="2">+D60*E60</f>
        <v>42.64</v>
      </c>
    </row>
    <row r="61" spans="2:11" x14ac:dyDescent="0.25">
      <c r="B61" s="3">
        <v>15240</v>
      </c>
      <c r="C61" s="8" t="s">
        <v>17</v>
      </c>
      <c r="D61" s="48">
        <v>0.7</v>
      </c>
      <c r="E61" s="10">
        <v>26</v>
      </c>
      <c r="F61" s="10">
        <f t="shared" si="2"/>
        <v>18.2</v>
      </c>
    </row>
    <row r="62" spans="2:11" x14ac:dyDescent="0.25">
      <c r="B62" s="3">
        <v>15243</v>
      </c>
      <c r="C62" s="8" t="s">
        <v>18</v>
      </c>
      <c r="D62" s="48">
        <v>3.96</v>
      </c>
      <c r="E62" s="10">
        <v>4</v>
      </c>
      <c r="F62" s="10">
        <f t="shared" si="2"/>
        <v>15.84</v>
      </c>
    </row>
    <row r="63" spans="2:11" x14ac:dyDescent="0.25">
      <c r="B63" s="35">
        <v>15242</v>
      </c>
      <c r="C63" s="34" t="s">
        <v>19</v>
      </c>
      <c r="D63" s="48">
        <v>2.42</v>
      </c>
      <c r="E63" s="52">
        <v>140</v>
      </c>
      <c r="F63" s="52">
        <f t="shared" si="2"/>
        <v>338.8</v>
      </c>
    </row>
    <row r="64" spans="2:11" x14ac:dyDescent="0.25">
      <c r="B64" s="3">
        <v>15248</v>
      </c>
      <c r="C64" s="8" t="s">
        <v>20</v>
      </c>
      <c r="D64" s="48">
        <v>0.34</v>
      </c>
      <c r="E64" s="10">
        <v>113</v>
      </c>
      <c r="F64" s="10">
        <f t="shared" si="2"/>
        <v>38.42</v>
      </c>
    </row>
    <row r="65" spans="2:10" x14ac:dyDescent="0.25">
      <c r="B65" s="3">
        <v>15247</v>
      </c>
      <c r="C65" s="8" t="s">
        <v>21</v>
      </c>
      <c r="D65" s="48">
        <v>0.35</v>
      </c>
      <c r="E65" s="10">
        <v>72</v>
      </c>
      <c r="F65" s="10">
        <f t="shared" si="2"/>
        <v>25.2</v>
      </c>
    </row>
    <row r="66" spans="2:10" x14ac:dyDescent="0.25">
      <c r="B66" s="3">
        <v>15244</v>
      </c>
      <c r="C66" s="8" t="s">
        <v>22</v>
      </c>
      <c r="D66" s="48">
        <v>0.36</v>
      </c>
      <c r="E66" s="10">
        <v>77</v>
      </c>
      <c r="F66" s="10">
        <f t="shared" si="2"/>
        <v>27.72</v>
      </c>
    </row>
    <row r="67" spans="2:10" x14ac:dyDescent="0.25">
      <c r="B67" s="38">
        <v>1411</v>
      </c>
      <c r="C67" s="39" t="s">
        <v>23</v>
      </c>
      <c r="D67" s="48">
        <v>0.82</v>
      </c>
      <c r="E67" s="52">
        <v>45</v>
      </c>
      <c r="F67" s="52">
        <f t="shared" si="2"/>
        <v>36.9</v>
      </c>
    </row>
    <row r="68" spans="2:10" x14ac:dyDescent="0.25">
      <c r="B68" s="3">
        <v>15250</v>
      </c>
      <c r="C68" s="8" t="s">
        <v>24</v>
      </c>
      <c r="D68" s="48">
        <v>0.68</v>
      </c>
      <c r="E68" s="10">
        <v>85</v>
      </c>
      <c r="F68" s="10">
        <f t="shared" si="2"/>
        <v>57.800000000000004</v>
      </c>
    </row>
    <row r="69" spans="2:10" x14ac:dyDescent="0.25">
      <c r="B69" s="42">
        <v>15516</v>
      </c>
      <c r="C69" s="43" t="s">
        <v>34</v>
      </c>
      <c r="D69" s="48">
        <v>1.38</v>
      </c>
      <c r="E69" s="52">
        <v>221</v>
      </c>
      <c r="F69" s="52">
        <f t="shared" si="2"/>
        <v>304.97999999999996</v>
      </c>
    </row>
    <row r="70" spans="2:10" x14ac:dyDescent="0.25">
      <c r="B70" s="24">
        <v>15515</v>
      </c>
      <c r="C70" s="25" t="s">
        <v>35</v>
      </c>
      <c r="D70" s="48">
        <v>1.71</v>
      </c>
      <c r="E70" s="10">
        <v>14</v>
      </c>
      <c r="F70" s="10">
        <f t="shared" si="2"/>
        <v>23.939999999999998</v>
      </c>
    </row>
    <row r="71" spans="2:10" x14ac:dyDescent="0.25">
      <c r="B71" s="22">
        <v>15514</v>
      </c>
      <c r="C71" s="23" t="s">
        <v>36</v>
      </c>
      <c r="D71" s="48">
        <v>1.56</v>
      </c>
      <c r="E71" s="10">
        <v>28</v>
      </c>
      <c r="F71" s="10">
        <f t="shared" si="2"/>
        <v>43.68</v>
      </c>
    </row>
    <row r="72" spans="2:10" x14ac:dyDescent="0.25">
      <c r="B72" s="24">
        <v>15513</v>
      </c>
      <c r="C72" s="25" t="s">
        <v>37</v>
      </c>
      <c r="D72" s="48">
        <v>1.53</v>
      </c>
      <c r="E72" s="10">
        <v>28</v>
      </c>
      <c r="F72" s="10">
        <f t="shared" si="2"/>
        <v>42.84</v>
      </c>
    </row>
    <row r="73" spans="2:10" x14ac:dyDescent="0.25">
      <c r="B73" s="22">
        <v>15512</v>
      </c>
      <c r="C73" s="23" t="s">
        <v>38</v>
      </c>
      <c r="D73" s="48">
        <v>1.2</v>
      </c>
      <c r="E73" s="10">
        <v>21</v>
      </c>
      <c r="F73" s="10">
        <f t="shared" si="2"/>
        <v>25.2</v>
      </c>
    </row>
    <row r="74" spans="2:10" x14ac:dyDescent="0.25">
      <c r="B74" s="24">
        <v>15517</v>
      </c>
      <c r="C74" s="25" t="s">
        <v>39</v>
      </c>
      <c r="D74" s="48">
        <v>1.1100000000000001</v>
      </c>
      <c r="E74" s="10">
        <v>24</v>
      </c>
      <c r="F74" s="10">
        <f t="shared" si="2"/>
        <v>26.64</v>
      </c>
    </row>
    <row r="75" spans="2:10" x14ac:dyDescent="0.25">
      <c r="B75" s="3">
        <v>16163</v>
      </c>
      <c r="C75" s="23" t="s">
        <v>44</v>
      </c>
      <c r="D75" s="48">
        <v>1.42</v>
      </c>
      <c r="E75" s="10">
        <v>0</v>
      </c>
      <c r="F75" s="10">
        <f t="shared" si="2"/>
        <v>0</v>
      </c>
    </row>
    <row r="76" spans="2:10" x14ac:dyDescent="0.25">
      <c r="E76" s="6" t="s">
        <v>47</v>
      </c>
      <c r="F76" s="50">
        <f>SUM(F59:F75)</f>
        <v>1219.68</v>
      </c>
    </row>
    <row r="77" spans="2:10" x14ac:dyDescent="0.25">
      <c r="E77" s="6" t="s">
        <v>48</v>
      </c>
      <c r="F77" s="50">
        <f>+F59+F60+F61+F62+F64+F65+F66+F68+F70+F71+F72+F73+F74+F75</f>
        <v>539</v>
      </c>
    </row>
    <row r="78" spans="2:10" x14ac:dyDescent="0.25">
      <c r="E78" s="6" t="s">
        <v>49</v>
      </c>
      <c r="F78" s="3">
        <f>+F77*16%</f>
        <v>86.24</v>
      </c>
    </row>
    <row r="79" spans="2:10" x14ac:dyDescent="0.25">
      <c r="E79" s="6" t="s">
        <v>31</v>
      </c>
      <c r="F79" s="3">
        <f>+F76+F78</f>
        <v>1305.92</v>
      </c>
      <c r="J79" t="s">
        <v>46</v>
      </c>
    </row>
    <row r="82" spans="3:15" x14ac:dyDescent="0.25">
      <c r="O82">
        <f>15+8</f>
        <v>23</v>
      </c>
    </row>
    <row r="88" spans="3:15" x14ac:dyDescent="0.25">
      <c r="C88" s="199" t="s">
        <v>53</v>
      </c>
      <c r="D88" s="199"/>
    </row>
    <row r="89" spans="3:15" x14ac:dyDescent="0.25">
      <c r="D89" s="55" t="s">
        <v>61</v>
      </c>
    </row>
    <row r="90" spans="3:15" ht="61.5" customHeight="1" x14ac:dyDescent="0.3">
      <c r="C90" s="6" t="s">
        <v>14</v>
      </c>
      <c r="D90" s="17" t="s">
        <v>32</v>
      </c>
      <c r="E90" s="9" t="s">
        <v>40</v>
      </c>
      <c r="F90" s="9" t="s">
        <v>45</v>
      </c>
      <c r="G90" s="27" t="s">
        <v>27</v>
      </c>
      <c r="H90" s="60" t="s">
        <v>54</v>
      </c>
      <c r="I90" s="60" t="s">
        <v>55</v>
      </c>
      <c r="J90" s="60" t="s">
        <v>56</v>
      </c>
      <c r="K90" s="60" t="s">
        <v>57</v>
      </c>
      <c r="L90" s="60"/>
      <c r="M90" s="60" t="s">
        <v>58</v>
      </c>
      <c r="N90" s="61" t="s">
        <v>59</v>
      </c>
      <c r="O90" s="60" t="s">
        <v>60</v>
      </c>
    </row>
    <row r="91" spans="3:15" hidden="1" x14ac:dyDescent="0.25">
      <c r="C91" s="3"/>
      <c r="D91" s="7"/>
      <c r="E91" s="48"/>
      <c r="F91" s="3"/>
      <c r="G91" s="82"/>
    </row>
    <row r="92" spans="3:15" x14ac:dyDescent="0.25">
      <c r="C92" s="68">
        <v>15249</v>
      </c>
      <c r="D92" s="69" t="s">
        <v>15</v>
      </c>
      <c r="E92" s="70">
        <v>1.64</v>
      </c>
      <c r="F92" s="71">
        <v>120</v>
      </c>
      <c r="G92" s="83">
        <f>+E92*F92</f>
        <v>196.79999999999998</v>
      </c>
      <c r="H92" s="7"/>
      <c r="I92" s="7"/>
      <c r="J92" s="7"/>
      <c r="K92" s="7"/>
      <c r="L92" s="7"/>
      <c r="M92" s="7"/>
      <c r="N92" s="7"/>
      <c r="O92" s="7"/>
    </row>
    <row r="93" spans="3:15" x14ac:dyDescent="0.25">
      <c r="C93" s="3">
        <v>15241</v>
      </c>
      <c r="D93" s="8" t="s">
        <v>16</v>
      </c>
      <c r="E93" s="48">
        <v>0.41</v>
      </c>
      <c r="F93" s="10">
        <v>108</v>
      </c>
      <c r="G93" s="53">
        <f t="shared" ref="G93:G108" si="3">+E93*F93</f>
        <v>44.279999999999994</v>
      </c>
      <c r="H93" s="7"/>
      <c r="I93" s="7"/>
      <c r="J93" s="7"/>
      <c r="K93" s="7"/>
      <c r="L93" s="7"/>
      <c r="M93" s="7"/>
      <c r="N93" s="7"/>
      <c r="O93" s="7"/>
    </row>
    <row r="94" spans="3:15" x14ac:dyDescent="0.25">
      <c r="C94" s="3">
        <v>15240</v>
      </c>
      <c r="D94" s="8" t="s">
        <v>17</v>
      </c>
      <c r="E94" s="48">
        <v>0.7</v>
      </c>
      <c r="F94" s="10">
        <v>37</v>
      </c>
      <c r="G94" s="53">
        <f t="shared" si="3"/>
        <v>25.9</v>
      </c>
      <c r="H94" s="7"/>
      <c r="I94" s="7"/>
      <c r="J94" s="7"/>
      <c r="K94" s="7"/>
      <c r="L94" s="7"/>
      <c r="M94" s="7"/>
      <c r="N94" s="7"/>
      <c r="O94" s="7"/>
    </row>
    <row r="95" spans="3:15" x14ac:dyDescent="0.25">
      <c r="C95" s="3">
        <v>15243</v>
      </c>
      <c r="D95" s="8" t="s">
        <v>18</v>
      </c>
      <c r="E95" s="48">
        <v>3.96</v>
      </c>
      <c r="F95" s="10">
        <v>9</v>
      </c>
      <c r="G95" s="53">
        <f t="shared" si="3"/>
        <v>35.64</v>
      </c>
      <c r="H95" s="7"/>
      <c r="I95" s="7"/>
      <c r="J95" s="7"/>
      <c r="K95" s="7"/>
      <c r="L95" s="7"/>
      <c r="M95" s="7"/>
      <c r="N95" s="7"/>
      <c r="O95" s="7"/>
    </row>
    <row r="96" spans="3:15" x14ac:dyDescent="0.25">
      <c r="C96" s="19">
        <v>15242</v>
      </c>
      <c r="D96" s="11" t="s">
        <v>19</v>
      </c>
      <c r="E96" s="48">
        <v>2.42</v>
      </c>
      <c r="F96" s="21">
        <v>182</v>
      </c>
      <c r="G96" s="84">
        <f t="shared" si="3"/>
        <v>440.44</v>
      </c>
      <c r="H96" s="7"/>
      <c r="I96" s="7"/>
      <c r="J96" s="7"/>
      <c r="K96" s="7"/>
      <c r="L96" s="7"/>
      <c r="M96" s="7"/>
      <c r="N96" s="7"/>
      <c r="O96" s="7"/>
    </row>
    <row r="97" spans="3:15" x14ac:dyDescent="0.25">
      <c r="C97" s="3">
        <v>15248</v>
      </c>
      <c r="D97" s="8" t="s">
        <v>20</v>
      </c>
      <c r="E97" s="48">
        <v>0.34</v>
      </c>
      <c r="F97" s="10">
        <v>106</v>
      </c>
      <c r="G97" s="53">
        <f t="shared" si="3"/>
        <v>36.04</v>
      </c>
      <c r="H97" s="7"/>
      <c r="I97" s="7"/>
      <c r="J97" s="7"/>
      <c r="K97" s="7"/>
      <c r="L97" s="7"/>
      <c r="M97" s="7"/>
      <c r="N97" s="7"/>
      <c r="O97" s="7"/>
    </row>
    <row r="98" spans="3:15" x14ac:dyDescent="0.25">
      <c r="C98" s="3">
        <v>15247</v>
      </c>
      <c r="D98" s="8" t="s">
        <v>21</v>
      </c>
      <c r="E98" s="48">
        <v>0.35</v>
      </c>
      <c r="F98" s="10">
        <v>61</v>
      </c>
      <c r="G98" s="53">
        <f t="shared" si="3"/>
        <v>21.349999999999998</v>
      </c>
      <c r="H98" s="7"/>
      <c r="I98" s="7"/>
      <c r="J98" s="7"/>
      <c r="K98" s="7"/>
      <c r="L98" s="7"/>
      <c r="M98" s="7"/>
      <c r="N98" s="7"/>
      <c r="O98" s="7"/>
    </row>
    <row r="99" spans="3:15" x14ac:dyDescent="0.25">
      <c r="C99" s="3">
        <v>15244</v>
      </c>
      <c r="D99" s="8" t="s">
        <v>22</v>
      </c>
      <c r="E99" s="48">
        <v>0.36</v>
      </c>
      <c r="F99" s="10">
        <v>99</v>
      </c>
      <c r="G99" s="53">
        <f t="shared" si="3"/>
        <v>35.64</v>
      </c>
      <c r="H99" s="7"/>
      <c r="I99" s="7"/>
      <c r="J99" s="7"/>
      <c r="K99" s="7"/>
      <c r="L99" s="7"/>
      <c r="M99" s="7"/>
      <c r="N99" s="7"/>
      <c r="O99" s="7"/>
    </row>
    <row r="100" spans="3:15" x14ac:dyDescent="0.25">
      <c r="C100" s="19">
        <v>1411</v>
      </c>
      <c r="D100" s="11" t="s">
        <v>23</v>
      </c>
      <c r="E100" s="48">
        <v>0.82</v>
      </c>
      <c r="F100" s="21">
        <v>155</v>
      </c>
      <c r="G100" s="84">
        <f t="shared" si="3"/>
        <v>127.1</v>
      </c>
      <c r="H100" s="7"/>
      <c r="I100" s="7"/>
      <c r="J100" s="7"/>
      <c r="K100" s="7"/>
      <c r="L100" s="7"/>
      <c r="M100" s="7"/>
      <c r="N100" s="7"/>
      <c r="O100" s="7"/>
    </row>
    <row r="101" spans="3:15" x14ac:dyDescent="0.25">
      <c r="C101" s="3">
        <v>15250</v>
      </c>
      <c r="D101" s="8" t="s">
        <v>24</v>
      </c>
      <c r="E101" s="48">
        <v>0.68</v>
      </c>
      <c r="F101" s="10">
        <v>286</v>
      </c>
      <c r="G101" s="53">
        <f t="shared" si="3"/>
        <v>194.48000000000002</v>
      </c>
      <c r="H101" s="7"/>
      <c r="I101" s="7"/>
      <c r="J101" s="7"/>
      <c r="K101" s="7"/>
      <c r="L101" s="7"/>
      <c r="M101" s="7"/>
      <c r="N101" s="7"/>
      <c r="O101" s="7"/>
    </row>
    <row r="102" spans="3:15" x14ac:dyDescent="0.25">
      <c r="C102" s="62">
        <v>15516</v>
      </c>
      <c r="D102" s="63" t="s">
        <v>34</v>
      </c>
      <c r="E102" s="48">
        <v>1.38</v>
      </c>
      <c r="F102" s="21">
        <v>178</v>
      </c>
      <c r="G102" s="84">
        <f t="shared" si="3"/>
        <v>245.64</v>
      </c>
      <c r="H102" s="7"/>
      <c r="I102" s="7"/>
      <c r="J102" s="7"/>
      <c r="K102" s="7"/>
      <c r="L102" s="7"/>
      <c r="M102" s="7"/>
      <c r="N102" s="7"/>
      <c r="O102" s="7"/>
    </row>
    <row r="103" spans="3:15" x14ac:dyDescent="0.25">
      <c r="C103" s="24">
        <v>15515</v>
      </c>
      <c r="D103" s="25" t="s">
        <v>35</v>
      </c>
      <c r="E103" s="48">
        <v>1.71</v>
      </c>
      <c r="F103" s="10">
        <v>2</v>
      </c>
      <c r="G103" s="53">
        <f t="shared" si="3"/>
        <v>3.42</v>
      </c>
      <c r="H103" s="7"/>
      <c r="I103" s="7"/>
      <c r="J103" s="7"/>
      <c r="K103" s="7"/>
      <c r="L103" s="7"/>
      <c r="M103" s="7"/>
      <c r="N103" s="7"/>
      <c r="O103" s="7"/>
    </row>
    <row r="104" spans="3:15" x14ac:dyDescent="0.25">
      <c r="C104" s="22">
        <v>15514</v>
      </c>
      <c r="D104" s="23" t="s">
        <v>36</v>
      </c>
      <c r="E104" s="48">
        <v>1.56</v>
      </c>
      <c r="F104" s="10">
        <v>14</v>
      </c>
      <c r="G104" s="53">
        <f t="shared" si="3"/>
        <v>21.84</v>
      </c>
      <c r="H104" s="7"/>
      <c r="I104" s="7"/>
      <c r="J104" s="7"/>
      <c r="K104" s="7"/>
      <c r="L104" s="7"/>
      <c r="M104" s="7"/>
      <c r="N104" s="7"/>
      <c r="O104" s="7"/>
    </row>
    <row r="105" spans="3:15" x14ac:dyDescent="0.25">
      <c r="C105" s="24">
        <v>15513</v>
      </c>
      <c r="D105" s="25" t="s">
        <v>37</v>
      </c>
      <c r="E105" s="48">
        <v>1.53</v>
      </c>
      <c r="F105" s="10">
        <v>22</v>
      </c>
      <c r="G105" s="53">
        <f t="shared" si="3"/>
        <v>33.660000000000004</v>
      </c>
      <c r="H105" s="7"/>
      <c r="I105" s="7"/>
      <c r="J105" s="7"/>
      <c r="K105" s="7"/>
      <c r="L105" s="7"/>
      <c r="M105" s="7"/>
      <c r="N105" s="7"/>
      <c r="O105" s="7"/>
    </row>
    <row r="106" spans="3:15" x14ac:dyDescent="0.25">
      <c r="C106" s="22">
        <v>15512</v>
      </c>
      <c r="D106" s="23" t="s">
        <v>38</v>
      </c>
      <c r="E106" s="48">
        <v>1.2</v>
      </c>
      <c r="F106" s="10">
        <v>16</v>
      </c>
      <c r="G106" s="53">
        <f t="shared" si="3"/>
        <v>19.2</v>
      </c>
      <c r="H106" s="7"/>
      <c r="I106" s="7"/>
      <c r="J106" s="7"/>
      <c r="K106" s="7"/>
      <c r="L106" s="7"/>
      <c r="M106" s="7"/>
      <c r="N106" s="7"/>
      <c r="O106" s="7"/>
    </row>
    <row r="107" spans="3:15" x14ac:dyDescent="0.25">
      <c r="C107" s="24">
        <v>15517</v>
      </c>
      <c r="D107" s="25" t="s">
        <v>39</v>
      </c>
      <c r="E107" s="48">
        <v>1.1100000000000001</v>
      </c>
      <c r="F107" s="10">
        <v>0</v>
      </c>
      <c r="G107" s="53">
        <f t="shared" si="3"/>
        <v>0</v>
      </c>
      <c r="H107" s="7"/>
      <c r="I107" s="7"/>
      <c r="J107" s="7"/>
      <c r="K107" s="7"/>
      <c r="L107" s="7"/>
      <c r="M107" s="7"/>
      <c r="N107" s="7"/>
      <c r="O107" s="7"/>
    </row>
    <row r="108" spans="3:15" x14ac:dyDescent="0.25">
      <c r="C108" s="56">
        <v>16163</v>
      </c>
      <c r="D108" s="57" t="s">
        <v>44</v>
      </c>
      <c r="E108" s="58">
        <v>1.42</v>
      </c>
      <c r="F108" s="59">
        <v>2</v>
      </c>
      <c r="G108" s="85">
        <f t="shared" si="3"/>
        <v>2.84</v>
      </c>
      <c r="H108" s="7"/>
      <c r="I108" s="7"/>
      <c r="J108" s="7"/>
      <c r="K108" s="7"/>
      <c r="L108" s="7"/>
      <c r="M108" s="7"/>
      <c r="N108" s="7"/>
      <c r="O108" s="7"/>
    </row>
    <row r="109" spans="3:15" x14ac:dyDescent="0.25">
      <c r="F109" s="6" t="s">
        <v>47</v>
      </c>
      <c r="G109" s="77">
        <f>SUM(G92:G108)</f>
        <v>1484.27</v>
      </c>
    </row>
    <row r="110" spans="3:15" x14ac:dyDescent="0.25">
      <c r="F110" s="6" t="s">
        <v>48</v>
      </c>
      <c r="G110" s="77">
        <f>G93+G94+G95+G97+G98+G99+G101+G103+G104+G105+G106+G107</f>
        <v>471.45</v>
      </c>
    </row>
    <row r="111" spans="3:15" x14ac:dyDescent="0.25">
      <c r="F111" s="6" t="s">
        <v>49</v>
      </c>
      <c r="G111" s="53">
        <f>+G110*16%</f>
        <v>75.432000000000002</v>
      </c>
    </row>
    <row r="112" spans="3:15" x14ac:dyDescent="0.25">
      <c r="F112" s="6" t="s">
        <v>31</v>
      </c>
      <c r="G112" s="54">
        <f>+G109+G111</f>
        <v>1559.702</v>
      </c>
    </row>
    <row r="115" spans="3:7" x14ac:dyDescent="0.25">
      <c r="C115" s="200" t="s">
        <v>62</v>
      </c>
      <c r="D115" s="200"/>
    </row>
    <row r="116" spans="3:7" x14ac:dyDescent="0.25">
      <c r="D116" s="72" t="s">
        <v>61</v>
      </c>
    </row>
    <row r="117" spans="3:7" ht="34.5" x14ac:dyDescent="0.3">
      <c r="C117" s="6" t="s">
        <v>14</v>
      </c>
      <c r="D117" s="17" t="s">
        <v>32</v>
      </c>
      <c r="E117" s="9" t="s">
        <v>40</v>
      </c>
      <c r="F117" s="9" t="s">
        <v>45</v>
      </c>
      <c r="G117" s="27" t="s">
        <v>27</v>
      </c>
    </row>
    <row r="118" spans="3:7" x14ac:dyDescent="0.25">
      <c r="C118" s="3"/>
      <c r="D118" s="7"/>
      <c r="E118" s="48"/>
      <c r="F118" s="3"/>
      <c r="G118" s="82"/>
    </row>
    <row r="119" spans="3:7" x14ac:dyDescent="0.25">
      <c r="C119" s="35">
        <v>15249</v>
      </c>
      <c r="D119" s="34" t="s">
        <v>15</v>
      </c>
      <c r="E119" s="67">
        <v>1.64</v>
      </c>
      <c r="F119" s="37">
        <v>255</v>
      </c>
      <c r="G119" s="86">
        <f>+E119*F119</f>
        <v>418.2</v>
      </c>
    </row>
    <row r="120" spans="3:7" x14ac:dyDescent="0.25">
      <c r="C120" s="3">
        <v>15241</v>
      </c>
      <c r="D120" s="8" t="s">
        <v>16</v>
      </c>
      <c r="E120" s="48">
        <v>0.41</v>
      </c>
      <c r="F120" s="10">
        <v>144</v>
      </c>
      <c r="G120" s="53">
        <f t="shared" ref="G120:G135" si="4">+E120*F120</f>
        <v>59.04</v>
      </c>
    </row>
    <row r="121" spans="3:7" x14ac:dyDescent="0.25">
      <c r="C121" s="3">
        <v>15240</v>
      </c>
      <c r="D121" s="8" t="s">
        <v>17</v>
      </c>
      <c r="E121" s="48">
        <v>0.7</v>
      </c>
      <c r="F121" s="10">
        <v>80</v>
      </c>
      <c r="G121" s="53">
        <f t="shared" si="4"/>
        <v>56</v>
      </c>
    </row>
    <row r="122" spans="3:7" x14ac:dyDescent="0.25">
      <c r="C122" s="3">
        <v>15243</v>
      </c>
      <c r="D122" s="8" t="s">
        <v>18</v>
      </c>
      <c r="E122" s="48">
        <v>3.96</v>
      </c>
      <c r="F122" s="10">
        <v>1</v>
      </c>
      <c r="G122" s="53">
        <f t="shared" si="4"/>
        <v>3.96</v>
      </c>
    </row>
    <row r="123" spans="3:7" x14ac:dyDescent="0.25">
      <c r="C123" s="35">
        <v>15242</v>
      </c>
      <c r="D123" s="34" t="s">
        <v>19</v>
      </c>
      <c r="E123" s="48">
        <v>2.68</v>
      </c>
      <c r="F123" s="52">
        <v>90</v>
      </c>
      <c r="G123" s="84">
        <f t="shared" si="4"/>
        <v>241.20000000000002</v>
      </c>
    </row>
    <row r="124" spans="3:7" x14ac:dyDescent="0.25">
      <c r="C124" s="3">
        <v>15248</v>
      </c>
      <c r="D124" s="8" t="s">
        <v>20</v>
      </c>
      <c r="E124" s="48">
        <v>0.35</v>
      </c>
      <c r="F124" s="10">
        <v>106</v>
      </c>
      <c r="G124" s="53">
        <f t="shared" si="4"/>
        <v>37.099999999999994</v>
      </c>
    </row>
    <row r="125" spans="3:7" x14ac:dyDescent="0.25">
      <c r="C125" s="3">
        <v>15247</v>
      </c>
      <c r="D125" s="8" t="s">
        <v>21</v>
      </c>
      <c r="E125" s="48">
        <v>0.35</v>
      </c>
      <c r="F125" s="10">
        <v>65</v>
      </c>
      <c r="G125" s="53">
        <f t="shared" si="4"/>
        <v>22.75</v>
      </c>
    </row>
    <row r="126" spans="3:7" x14ac:dyDescent="0.25">
      <c r="C126" s="3">
        <v>15244</v>
      </c>
      <c r="D126" s="8" t="s">
        <v>22</v>
      </c>
      <c r="E126" s="48">
        <v>0.36</v>
      </c>
      <c r="F126" s="10">
        <v>76</v>
      </c>
      <c r="G126" s="53">
        <f t="shared" si="4"/>
        <v>27.36</v>
      </c>
    </row>
    <row r="127" spans="3:7" x14ac:dyDescent="0.25">
      <c r="C127" s="38">
        <v>1411</v>
      </c>
      <c r="D127" s="39" t="s">
        <v>23</v>
      </c>
      <c r="E127" s="48">
        <v>0.82</v>
      </c>
      <c r="F127" s="52">
        <v>73</v>
      </c>
      <c r="G127" s="84">
        <f t="shared" si="4"/>
        <v>59.86</v>
      </c>
    </row>
    <row r="128" spans="3:7" x14ac:dyDescent="0.25">
      <c r="C128" s="3">
        <v>15250</v>
      </c>
      <c r="D128" s="8" t="s">
        <v>24</v>
      </c>
      <c r="E128" s="48">
        <v>0.68</v>
      </c>
      <c r="F128" s="10">
        <v>130</v>
      </c>
      <c r="G128" s="53">
        <f t="shared" si="4"/>
        <v>88.4</v>
      </c>
    </row>
    <row r="129" spans="3:7" x14ac:dyDescent="0.25">
      <c r="C129" s="42">
        <v>15516</v>
      </c>
      <c r="D129" s="43" t="s">
        <v>34</v>
      </c>
      <c r="E129" s="48">
        <v>1.53</v>
      </c>
      <c r="F129" s="52">
        <v>141</v>
      </c>
      <c r="G129" s="84">
        <f t="shared" si="4"/>
        <v>215.73</v>
      </c>
    </row>
    <row r="130" spans="3:7" x14ac:dyDescent="0.25">
      <c r="C130" s="24">
        <v>15515</v>
      </c>
      <c r="D130" s="25" t="s">
        <v>35</v>
      </c>
      <c r="E130" s="48">
        <v>1.71</v>
      </c>
      <c r="F130" s="10">
        <v>8</v>
      </c>
      <c r="G130" s="53">
        <f t="shared" si="4"/>
        <v>13.68</v>
      </c>
    </row>
    <row r="131" spans="3:7" x14ac:dyDescent="0.25">
      <c r="C131" s="22">
        <v>15514</v>
      </c>
      <c r="D131" s="23" t="s">
        <v>36</v>
      </c>
      <c r="E131" s="48">
        <v>1.56</v>
      </c>
      <c r="F131" s="10">
        <v>20</v>
      </c>
      <c r="G131" s="53">
        <f t="shared" si="4"/>
        <v>31.200000000000003</v>
      </c>
    </row>
    <row r="132" spans="3:7" x14ac:dyDescent="0.25">
      <c r="C132" s="24">
        <v>15513</v>
      </c>
      <c r="D132" s="25" t="s">
        <v>37</v>
      </c>
      <c r="E132" s="48">
        <v>1.53</v>
      </c>
      <c r="F132" s="10">
        <v>29</v>
      </c>
      <c r="G132" s="53">
        <f t="shared" si="4"/>
        <v>44.37</v>
      </c>
    </row>
    <row r="133" spans="3:7" x14ac:dyDescent="0.25">
      <c r="C133" s="22">
        <v>15512</v>
      </c>
      <c r="D133" s="23" t="s">
        <v>38</v>
      </c>
      <c r="E133" s="48">
        <v>1.2</v>
      </c>
      <c r="F133" s="10">
        <v>16</v>
      </c>
      <c r="G133" s="53">
        <f t="shared" si="4"/>
        <v>19.2</v>
      </c>
    </row>
    <row r="134" spans="3:7" x14ac:dyDescent="0.25">
      <c r="C134" s="24">
        <v>15517</v>
      </c>
      <c r="D134" s="25" t="s">
        <v>39</v>
      </c>
      <c r="E134" s="48">
        <v>1.1100000000000001</v>
      </c>
      <c r="F134" s="10">
        <v>2</v>
      </c>
      <c r="G134" s="53">
        <f t="shared" si="4"/>
        <v>2.2200000000000002</v>
      </c>
    </row>
    <row r="135" spans="3:7" x14ac:dyDescent="0.25">
      <c r="C135" s="50">
        <v>16163</v>
      </c>
      <c r="D135" s="66" t="s">
        <v>44</v>
      </c>
      <c r="E135" s="64">
        <v>1.42</v>
      </c>
      <c r="F135" s="65">
        <v>4</v>
      </c>
      <c r="G135" s="77">
        <f t="shared" si="4"/>
        <v>5.68</v>
      </c>
    </row>
    <row r="136" spans="3:7" x14ac:dyDescent="0.25">
      <c r="F136" s="6" t="s">
        <v>47</v>
      </c>
      <c r="G136" s="77">
        <f>SUM(G119:G135)</f>
        <v>1345.9500000000003</v>
      </c>
    </row>
    <row r="137" spans="3:7" x14ac:dyDescent="0.25">
      <c r="F137" s="6" t="s">
        <v>48</v>
      </c>
      <c r="G137" s="77">
        <f>SUM(G120+G121+G122+G124+G125+G126+G128+G130+G131+G132+G133+G134+G135)</f>
        <v>410.96000000000004</v>
      </c>
    </row>
    <row r="138" spans="3:7" x14ac:dyDescent="0.25">
      <c r="F138" s="6" t="s">
        <v>49</v>
      </c>
      <c r="G138" s="53">
        <f>G137*16%</f>
        <v>65.753600000000006</v>
      </c>
    </row>
    <row r="139" spans="3:7" x14ac:dyDescent="0.25">
      <c r="F139" s="6" t="s">
        <v>31</v>
      </c>
      <c r="G139" s="54">
        <f>G136+G138</f>
        <v>1411.7036000000003</v>
      </c>
    </row>
    <row r="143" spans="3:7" ht="19.5" x14ac:dyDescent="0.3">
      <c r="D143" s="80" t="s">
        <v>64</v>
      </c>
    </row>
    <row r="144" spans="3:7" x14ac:dyDescent="0.25">
      <c r="D144" s="79" t="s">
        <v>63</v>
      </c>
    </row>
    <row r="145" spans="3:7" ht="34.5" x14ac:dyDescent="0.3">
      <c r="C145" s="6" t="s">
        <v>14</v>
      </c>
      <c r="D145" s="17" t="s">
        <v>32</v>
      </c>
      <c r="E145" s="9" t="s">
        <v>40</v>
      </c>
      <c r="F145" s="9" t="s">
        <v>45</v>
      </c>
      <c r="G145" s="27" t="s">
        <v>27</v>
      </c>
    </row>
    <row r="146" spans="3:7" x14ac:dyDescent="0.25">
      <c r="C146" s="3"/>
      <c r="D146" s="7"/>
      <c r="E146" s="48"/>
      <c r="F146" s="3"/>
      <c r="G146" s="82"/>
    </row>
    <row r="147" spans="3:7" x14ac:dyDescent="0.25">
      <c r="C147" s="38">
        <v>15249</v>
      </c>
      <c r="D147" s="39" t="s">
        <v>15</v>
      </c>
      <c r="E147" s="73">
        <v>1.64</v>
      </c>
      <c r="F147" s="41">
        <v>188</v>
      </c>
      <c r="G147" s="76">
        <f>+E147*F147</f>
        <v>308.32</v>
      </c>
    </row>
    <row r="148" spans="3:7" x14ac:dyDescent="0.25">
      <c r="C148" s="3">
        <v>15241</v>
      </c>
      <c r="D148" s="8" t="s">
        <v>16</v>
      </c>
      <c r="E148" s="48">
        <v>0.74</v>
      </c>
      <c r="F148" s="10">
        <v>63</v>
      </c>
      <c r="G148" s="76">
        <f t="shared" ref="G148:G163" si="5">+E148*F148</f>
        <v>46.62</v>
      </c>
    </row>
    <row r="149" spans="3:7" x14ac:dyDescent="0.25">
      <c r="C149" s="3">
        <v>15240</v>
      </c>
      <c r="D149" s="8" t="s">
        <v>17</v>
      </c>
      <c r="E149" s="48">
        <v>0.8</v>
      </c>
      <c r="F149" s="10">
        <v>118</v>
      </c>
      <c r="G149" s="76">
        <f t="shared" si="5"/>
        <v>94.4</v>
      </c>
    </row>
    <row r="150" spans="3:7" x14ac:dyDescent="0.25">
      <c r="C150" s="3">
        <v>15243</v>
      </c>
      <c r="D150" s="8" t="s">
        <v>18</v>
      </c>
      <c r="E150" s="48">
        <v>3.96</v>
      </c>
      <c r="F150" s="10">
        <v>3</v>
      </c>
      <c r="G150" s="76">
        <f t="shared" si="5"/>
        <v>11.879999999999999</v>
      </c>
    </row>
    <row r="151" spans="3:7" x14ac:dyDescent="0.25">
      <c r="C151" s="38">
        <v>15242</v>
      </c>
      <c r="D151" s="39" t="s">
        <v>19</v>
      </c>
      <c r="E151" s="73">
        <v>2.68</v>
      </c>
      <c r="F151" s="41">
        <v>210</v>
      </c>
      <c r="G151" s="76">
        <f t="shared" si="5"/>
        <v>562.80000000000007</v>
      </c>
    </row>
    <row r="152" spans="3:7" x14ac:dyDescent="0.25">
      <c r="C152" s="3">
        <v>15248</v>
      </c>
      <c r="D152" s="8" t="s">
        <v>20</v>
      </c>
      <c r="E152" s="48">
        <v>0.35</v>
      </c>
      <c r="F152" s="10">
        <v>121</v>
      </c>
      <c r="G152" s="76">
        <f t="shared" si="5"/>
        <v>42.349999999999994</v>
      </c>
    </row>
    <row r="153" spans="3:7" x14ac:dyDescent="0.25">
      <c r="C153" s="3">
        <v>15247</v>
      </c>
      <c r="D153" s="8" t="s">
        <v>21</v>
      </c>
      <c r="E153" s="48">
        <v>0.35</v>
      </c>
      <c r="F153" s="10">
        <v>118</v>
      </c>
      <c r="G153" s="76">
        <f t="shared" si="5"/>
        <v>41.3</v>
      </c>
    </row>
    <row r="154" spans="3:7" x14ac:dyDescent="0.25">
      <c r="C154" s="3">
        <v>15244</v>
      </c>
      <c r="D154" s="8" t="s">
        <v>22</v>
      </c>
      <c r="E154" s="48">
        <v>0.36</v>
      </c>
      <c r="F154" s="10">
        <v>130</v>
      </c>
      <c r="G154" s="76">
        <f t="shared" si="5"/>
        <v>46.8</v>
      </c>
    </row>
    <row r="155" spans="3:7" x14ac:dyDescent="0.25">
      <c r="C155" s="38">
        <v>1411</v>
      </c>
      <c r="D155" s="39" t="s">
        <v>23</v>
      </c>
      <c r="E155" s="73">
        <v>0.82</v>
      </c>
      <c r="F155" s="41">
        <v>124</v>
      </c>
      <c r="G155" s="76">
        <f t="shared" si="5"/>
        <v>101.67999999999999</v>
      </c>
    </row>
    <row r="156" spans="3:7" x14ac:dyDescent="0.25">
      <c r="C156" s="3">
        <v>15250</v>
      </c>
      <c r="D156" s="8" t="s">
        <v>24</v>
      </c>
      <c r="E156" s="48">
        <v>0.68</v>
      </c>
      <c r="F156" s="10">
        <v>261</v>
      </c>
      <c r="G156" s="76">
        <f t="shared" si="5"/>
        <v>177.48000000000002</v>
      </c>
    </row>
    <row r="157" spans="3:7" x14ac:dyDescent="0.25">
      <c r="C157" s="74">
        <v>15516</v>
      </c>
      <c r="D157" s="75" t="s">
        <v>34</v>
      </c>
      <c r="E157" s="73">
        <v>1.53</v>
      </c>
      <c r="F157" s="41">
        <v>258</v>
      </c>
      <c r="G157" s="76">
        <f t="shared" si="5"/>
        <v>394.74</v>
      </c>
    </row>
    <row r="158" spans="3:7" x14ac:dyDescent="0.25">
      <c r="C158" s="24">
        <v>15515</v>
      </c>
      <c r="D158" s="25" t="s">
        <v>35</v>
      </c>
      <c r="E158" s="48">
        <v>1.71</v>
      </c>
      <c r="F158" s="10">
        <v>143</v>
      </c>
      <c r="G158" s="76">
        <f t="shared" si="5"/>
        <v>244.53</v>
      </c>
    </row>
    <row r="159" spans="3:7" x14ac:dyDescent="0.25">
      <c r="C159" s="22">
        <v>15514</v>
      </c>
      <c r="D159" s="23" t="s">
        <v>36</v>
      </c>
      <c r="E159" s="48">
        <v>1.56</v>
      </c>
      <c r="F159" s="10">
        <v>56</v>
      </c>
      <c r="G159" s="76">
        <f t="shared" si="5"/>
        <v>87.36</v>
      </c>
    </row>
    <row r="160" spans="3:7" x14ac:dyDescent="0.25">
      <c r="C160" s="24">
        <v>15513</v>
      </c>
      <c r="D160" s="25" t="s">
        <v>37</v>
      </c>
      <c r="E160" s="48">
        <v>1.53</v>
      </c>
      <c r="F160" s="10">
        <v>35</v>
      </c>
      <c r="G160" s="76">
        <f t="shared" si="5"/>
        <v>53.550000000000004</v>
      </c>
    </row>
    <row r="161" spans="3:21" x14ac:dyDescent="0.25">
      <c r="C161" s="22">
        <v>15512</v>
      </c>
      <c r="D161" s="23" t="s">
        <v>38</v>
      </c>
      <c r="E161" s="48">
        <v>1.2</v>
      </c>
      <c r="F161" s="10">
        <v>9</v>
      </c>
      <c r="G161" s="76">
        <f t="shared" si="5"/>
        <v>10.799999999999999</v>
      </c>
    </row>
    <row r="162" spans="3:21" x14ac:dyDescent="0.25">
      <c r="C162" s="24">
        <v>15517</v>
      </c>
      <c r="D162" s="25" t="s">
        <v>39</v>
      </c>
      <c r="E162" s="48">
        <v>1.1100000000000001</v>
      </c>
      <c r="F162" s="10">
        <v>0</v>
      </c>
      <c r="G162" s="76">
        <f t="shared" si="5"/>
        <v>0</v>
      </c>
    </row>
    <row r="163" spans="3:21" x14ac:dyDescent="0.25">
      <c r="C163" s="50">
        <v>16163</v>
      </c>
      <c r="D163" s="66" t="s">
        <v>44</v>
      </c>
      <c r="E163" s="64">
        <v>1.42</v>
      </c>
      <c r="F163" s="65">
        <v>20</v>
      </c>
      <c r="G163" s="76">
        <f t="shared" si="5"/>
        <v>28.4</v>
      </c>
    </row>
    <row r="164" spans="3:21" s="88" customFormat="1" x14ac:dyDescent="0.25">
      <c r="F164" s="70" t="s">
        <v>47</v>
      </c>
      <c r="G164" s="83">
        <f>SUM(G147:G163)</f>
        <v>2253.0100000000007</v>
      </c>
    </row>
    <row r="165" spans="3:21" x14ac:dyDescent="0.25">
      <c r="F165" s="6" t="s">
        <v>48</v>
      </c>
      <c r="G165" s="77">
        <f>+F148+F149+F150+F152+F153+F154+F156+F158+F159+F160+F161+F162+F163</f>
        <v>1077</v>
      </c>
    </row>
    <row r="166" spans="3:21" x14ac:dyDescent="0.25">
      <c r="F166" s="6" t="s">
        <v>49</v>
      </c>
      <c r="G166" s="53">
        <f>+G165*16%</f>
        <v>172.32</v>
      </c>
    </row>
    <row r="167" spans="3:21" x14ac:dyDescent="0.25">
      <c r="F167" s="6" t="s">
        <v>31</v>
      </c>
      <c r="G167" s="54">
        <f>+G164+G166</f>
        <v>2425.3300000000008</v>
      </c>
      <c r="U167" s="46"/>
    </row>
    <row r="169" spans="3:21" x14ac:dyDescent="0.25">
      <c r="D169" s="78" t="s">
        <v>65</v>
      </c>
      <c r="E169" s="78"/>
      <c r="F169" s="78"/>
      <c r="G169" s="87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</row>
    <row r="170" spans="3:21" x14ac:dyDescent="0.25">
      <c r="D170" s="78" t="s">
        <v>66</v>
      </c>
      <c r="E170" s="78"/>
      <c r="F170" s="78"/>
      <c r="G170" s="87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</row>
    <row r="171" spans="3:21" x14ac:dyDescent="0.25">
      <c r="D171" s="78"/>
      <c r="E171" s="78"/>
      <c r="F171" s="78"/>
      <c r="G171" s="87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</row>
    <row r="172" spans="3:21" ht="99.75" customHeight="1" x14ac:dyDescent="0.25">
      <c r="D172" s="89"/>
      <c r="E172" s="89"/>
      <c r="F172" s="89"/>
      <c r="G172" s="90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</row>
    <row r="173" spans="3:21" x14ac:dyDescent="0.25">
      <c r="D173" s="89"/>
      <c r="E173" s="89"/>
      <c r="F173" s="89"/>
      <c r="G173" s="90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</row>
    <row r="174" spans="3:21" ht="21.75" x14ac:dyDescent="0.35">
      <c r="D174" s="100" t="s">
        <v>64</v>
      </c>
      <c r="E174" s="89"/>
      <c r="F174" s="89"/>
      <c r="G174" s="90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</row>
    <row r="175" spans="3:21" ht="15.75" x14ac:dyDescent="0.25">
      <c r="D175" s="99" t="s">
        <v>70</v>
      </c>
    </row>
    <row r="176" spans="3:21" ht="34.5" x14ac:dyDescent="0.3">
      <c r="C176" s="6" t="s">
        <v>14</v>
      </c>
      <c r="D176" s="17" t="s">
        <v>32</v>
      </c>
      <c r="E176" s="9" t="s">
        <v>40</v>
      </c>
      <c r="F176" s="9" t="s">
        <v>45</v>
      </c>
      <c r="G176" s="27" t="s">
        <v>27</v>
      </c>
    </row>
    <row r="177" spans="3:18" x14ac:dyDescent="0.25">
      <c r="C177" s="38">
        <v>15249</v>
      </c>
      <c r="D177" s="39" t="s">
        <v>15</v>
      </c>
      <c r="E177" s="73">
        <v>1.85</v>
      </c>
      <c r="F177" s="41">
        <v>273</v>
      </c>
      <c r="G177" s="76">
        <f>+E177*F177</f>
        <v>505.05</v>
      </c>
    </row>
    <row r="178" spans="3:18" x14ac:dyDescent="0.25">
      <c r="C178" s="3">
        <v>15241</v>
      </c>
      <c r="D178" s="8" t="s">
        <v>16</v>
      </c>
      <c r="E178" s="48">
        <v>0.41</v>
      </c>
      <c r="F178" s="10">
        <v>65</v>
      </c>
      <c r="G178" s="76">
        <f t="shared" ref="G178:G193" si="6">+E178*F178</f>
        <v>26.65</v>
      </c>
    </row>
    <row r="179" spans="3:18" x14ac:dyDescent="0.25">
      <c r="C179" s="3">
        <v>15240</v>
      </c>
      <c r="D179" s="8" t="s">
        <v>17</v>
      </c>
      <c r="E179" s="48">
        <v>0.8</v>
      </c>
      <c r="F179" s="10">
        <v>56</v>
      </c>
      <c r="G179" s="76">
        <f t="shared" si="6"/>
        <v>44.800000000000004</v>
      </c>
    </row>
    <row r="180" spans="3:18" x14ac:dyDescent="0.25">
      <c r="C180" s="3">
        <v>15243</v>
      </c>
      <c r="D180" s="8" t="s">
        <v>18</v>
      </c>
      <c r="E180" s="48">
        <v>3.96</v>
      </c>
      <c r="F180" s="10">
        <v>1</v>
      </c>
      <c r="G180" s="76">
        <f t="shared" si="6"/>
        <v>3.96</v>
      </c>
    </row>
    <row r="181" spans="3:18" x14ac:dyDescent="0.25">
      <c r="C181" s="38">
        <v>15242</v>
      </c>
      <c r="D181" s="39" t="s">
        <v>19</v>
      </c>
      <c r="E181" s="73">
        <v>2.68</v>
      </c>
      <c r="F181" s="41">
        <v>100</v>
      </c>
      <c r="G181" s="76">
        <f t="shared" si="6"/>
        <v>268</v>
      </c>
    </row>
    <row r="182" spans="3:18" x14ac:dyDescent="0.25">
      <c r="C182" s="3">
        <v>15248</v>
      </c>
      <c r="D182" s="8" t="s">
        <v>20</v>
      </c>
      <c r="E182" s="48">
        <v>0.35</v>
      </c>
      <c r="F182" s="10">
        <v>215</v>
      </c>
      <c r="G182" s="76">
        <f t="shared" si="6"/>
        <v>75.25</v>
      </c>
    </row>
    <row r="183" spans="3:18" x14ac:dyDescent="0.25">
      <c r="C183" s="3">
        <v>15247</v>
      </c>
      <c r="D183" s="8" t="s">
        <v>21</v>
      </c>
      <c r="E183" s="48">
        <v>0.35</v>
      </c>
      <c r="F183" s="10">
        <v>94</v>
      </c>
      <c r="G183" s="76">
        <f t="shared" si="6"/>
        <v>32.9</v>
      </c>
    </row>
    <row r="184" spans="3:18" x14ac:dyDescent="0.25">
      <c r="C184" s="3">
        <v>15244</v>
      </c>
      <c r="D184" s="8" t="s">
        <v>22</v>
      </c>
      <c r="E184" s="48">
        <v>0.36</v>
      </c>
      <c r="F184" s="10">
        <v>139</v>
      </c>
      <c r="G184" s="76">
        <f t="shared" si="6"/>
        <v>50.04</v>
      </c>
    </row>
    <row r="185" spans="3:18" x14ac:dyDescent="0.25">
      <c r="C185" s="38">
        <v>1411</v>
      </c>
      <c r="D185" s="39" t="s">
        <v>23</v>
      </c>
      <c r="E185" s="73">
        <v>0.86</v>
      </c>
      <c r="F185" s="41">
        <v>238</v>
      </c>
      <c r="G185" s="76">
        <f t="shared" si="6"/>
        <v>204.68</v>
      </c>
      <c r="Q185" s="49" t="s">
        <v>67</v>
      </c>
      <c r="R185" s="49"/>
    </row>
    <row r="186" spans="3:18" x14ac:dyDescent="0.25">
      <c r="C186" s="3">
        <v>15250</v>
      </c>
      <c r="D186" s="8" t="s">
        <v>24</v>
      </c>
      <c r="E186" s="48">
        <v>0.68</v>
      </c>
      <c r="F186" s="10">
        <v>134</v>
      </c>
      <c r="G186" s="76">
        <f t="shared" si="6"/>
        <v>91.12</v>
      </c>
    </row>
    <row r="187" spans="3:18" x14ac:dyDescent="0.25">
      <c r="C187" s="74">
        <v>15516</v>
      </c>
      <c r="D187" s="75" t="s">
        <v>34</v>
      </c>
      <c r="E187" s="73">
        <v>1.53</v>
      </c>
      <c r="F187" s="41">
        <v>86</v>
      </c>
      <c r="G187" s="76">
        <f t="shared" si="6"/>
        <v>131.58000000000001</v>
      </c>
    </row>
    <row r="188" spans="3:18" x14ac:dyDescent="0.25">
      <c r="C188" s="24">
        <v>15515</v>
      </c>
      <c r="D188" s="25" t="s">
        <v>35</v>
      </c>
      <c r="E188" s="48">
        <v>1.71</v>
      </c>
      <c r="F188" s="10">
        <v>5</v>
      </c>
      <c r="G188" s="76">
        <f t="shared" si="6"/>
        <v>8.5500000000000007</v>
      </c>
    </row>
    <row r="189" spans="3:18" x14ac:dyDescent="0.25">
      <c r="C189" s="22">
        <v>15514</v>
      </c>
      <c r="D189" s="23" t="s">
        <v>36</v>
      </c>
      <c r="E189" s="48">
        <v>1.56</v>
      </c>
      <c r="F189" s="10">
        <v>11</v>
      </c>
      <c r="G189" s="76">
        <f t="shared" si="6"/>
        <v>17.16</v>
      </c>
    </row>
    <row r="190" spans="3:18" x14ac:dyDescent="0.25">
      <c r="C190" s="24">
        <v>15513</v>
      </c>
      <c r="D190" s="25" t="s">
        <v>37</v>
      </c>
      <c r="E190" s="48">
        <v>1.53</v>
      </c>
      <c r="F190" s="10">
        <v>5</v>
      </c>
      <c r="G190" s="76">
        <f t="shared" si="6"/>
        <v>7.65</v>
      </c>
    </row>
    <row r="191" spans="3:18" x14ac:dyDescent="0.25">
      <c r="C191" s="22">
        <v>15512</v>
      </c>
      <c r="D191" s="23" t="s">
        <v>38</v>
      </c>
      <c r="E191" s="48">
        <v>1.2</v>
      </c>
      <c r="F191" s="10">
        <v>13</v>
      </c>
      <c r="G191" s="76">
        <f t="shared" si="6"/>
        <v>15.6</v>
      </c>
    </row>
    <row r="192" spans="3:18" x14ac:dyDescent="0.25">
      <c r="C192" s="24">
        <v>15517</v>
      </c>
      <c r="D192" s="25" t="s">
        <v>39</v>
      </c>
      <c r="E192" s="48">
        <v>1.19</v>
      </c>
      <c r="F192" s="10">
        <v>5</v>
      </c>
      <c r="G192" s="76">
        <f t="shared" si="6"/>
        <v>5.9499999999999993</v>
      </c>
    </row>
    <row r="193" spans="2:19" x14ac:dyDescent="0.25">
      <c r="C193" s="38">
        <v>16163</v>
      </c>
      <c r="D193" s="94" t="s">
        <v>44</v>
      </c>
      <c r="E193" s="73">
        <v>1.42</v>
      </c>
      <c r="F193" s="65">
        <v>1</v>
      </c>
      <c r="G193" s="76">
        <f t="shared" si="6"/>
        <v>1.42</v>
      </c>
    </row>
    <row r="194" spans="2:19" x14ac:dyDescent="0.25">
      <c r="C194" s="91"/>
      <c r="D194" s="91"/>
      <c r="E194" s="91"/>
      <c r="F194" s="92" t="s">
        <v>47</v>
      </c>
      <c r="G194" s="93">
        <f>SUM(G177:G193)</f>
        <v>1490.36</v>
      </c>
      <c r="Q194" s="46"/>
    </row>
    <row r="195" spans="2:19" x14ac:dyDescent="0.25">
      <c r="F195" s="6" t="s">
        <v>48</v>
      </c>
      <c r="G195" s="77">
        <f>+G178+G179+G180+G182+G183+G184+G186+G188+G189+G190+G191+G192</f>
        <v>379.63000000000005</v>
      </c>
      <c r="Q195" s="46"/>
    </row>
    <row r="196" spans="2:19" x14ac:dyDescent="0.25">
      <c r="C196" s="55"/>
      <c r="F196" s="6" t="s">
        <v>49</v>
      </c>
      <c r="G196" s="53">
        <f>G195*16%</f>
        <v>60.740800000000007</v>
      </c>
    </row>
    <row r="197" spans="2:19" ht="15" customHeight="1" x14ac:dyDescent="0.25">
      <c r="C197" s="55"/>
      <c r="F197" s="6" t="s">
        <v>31</v>
      </c>
      <c r="G197" s="54">
        <f>G194+G196</f>
        <v>1551.1007999999999</v>
      </c>
    </row>
    <row r="198" spans="2:19" x14ac:dyDescent="0.25">
      <c r="E198" s="96"/>
      <c r="F198" s="96"/>
      <c r="G198" s="97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</row>
    <row r="199" spans="2:19" x14ac:dyDescent="0.25">
      <c r="E199" s="96"/>
      <c r="F199" s="96"/>
      <c r="G199" s="97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</row>
    <row r="200" spans="2:19" x14ac:dyDescent="0.25">
      <c r="E200" s="96"/>
      <c r="F200" s="96"/>
      <c r="G200" s="97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2:19" x14ac:dyDescent="0.25">
      <c r="E201" s="55"/>
      <c r="F201" s="55"/>
      <c r="G201" s="98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</row>
    <row r="202" spans="2:19" x14ac:dyDescent="0.25">
      <c r="B202" s="78" t="s">
        <v>68</v>
      </c>
      <c r="C202" s="49"/>
      <c r="D202" s="49"/>
    </row>
    <row r="203" spans="2:19" x14ac:dyDescent="0.25">
      <c r="B203" s="78" t="s">
        <v>69</v>
      </c>
      <c r="C203" s="49"/>
      <c r="D203" s="49"/>
    </row>
    <row r="204" spans="2:19" x14ac:dyDescent="0.25">
      <c r="B204" s="78"/>
      <c r="C204" s="49"/>
      <c r="D204" s="49"/>
    </row>
    <row r="207" spans="2:19" x14ac:dyDescent="0.25">
      <c r="G207" s="95"/>
    </row>
    <row r="208" spans="2:19" x14ac:dyDescent="0.25">
      <c r="C208" s="89"/>
      <c r="D208" s="89"/>
      <c r="E208" s="89"/>
      <c r="F208" s="90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</row>
    <row r="209" spans="2:21" ht="21.75" x14ac:dyDescent="0.35">
      <c r="C209" s="100" t="s">
        <v>64</v>
      </c>
      <c r="D209" s="89"/>
      <c r="E209" s="89"/>
      <c r="F209" s="90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</row>
    <row r="210" spans="2:21" ht="15.75" x14ac:dyDescent="0.25">
      <c r="C210" s="99" t="s">
        <v>71</v>
      </c>
      <c r="D210" s="49"/>
      <c r="E210" s="49"/>
      <c r="F210" s="46"/>
      <c r="G210"/>
      <c r="U210" s="89"/>
    </row>
    <row r="211" spans="2:21" ht="53.25" customHeight="1" x14ac:dyDescent="0.3">
      <c r="B211" s="6" t="s">
        <v>14</v>
      </c>
      <c r="C211" s="17" t="s">
        <v>32</v>
      </c>
      <c r="D211" s="9" t="s">
        <v>40</v>
      </c>
      <c r="E211" s="9" t="s">
        <v>45</v>
      </c>
      <c r="F211" s="27" t="s">
        <v>27</v>
      </c>
      <c r="G211"/>
      <c r="U211" s="89"/>
    </row>
    <row r="212" spans="2:21" x14ac:dyDescent="0.25">
      <c r="B212" s="38">
        <v>15249</v>
      </c>
      <c r="C212" s="39" t="s">
        <v>15</v>
      </c>
      <c r="D212" s="73">
        <v>1.85</v>
      </c>
      <c r="E212" s="41">
        <v>74</v>
      </c>
      <c r="F212" s="76">
        <f t="shared" ref="F212:F228" si="7">+D212*E212</f>
        <v>136.9</v>
      </c>
      <c r="G212"/>
    </row>
    <row r="213" spans="2:21" x14ac:dyDescent="0.25">
      <c r="B213" s="3">
        <v>15241</v>
      </c>
      <c r="C213" s="8" t="s">
        <v>16</v>
      </c>
      <c r="D213" s="48">
        <v>0.47</v>
      </c>
      <c r="E213" s="10">
        <v>55</v>
      </c>
      <c r="F213" s="76">
        <f t="shared" si="7"/>
        <v>25.849999999999998</v>
      </c>
      <c r="G213"/>
    </row>
    <row r="214" spans="2:21" x14ac:dyDescent="0.25">
      <c r="B214" s="3">
        <v>15240</v>
      </c>
      <c r="C214" s="8" t="s">
        <v>17</v>
      </c>
      <c r="D214" s="48">
        <v>0.8</v>
      </c>
      <c r="E214" s="10">
        <v>16</v>
      </c>
      <c r="F214" s="76">
        <f t="shared" si="7"/>
        <v>12.8</v>
      </c>
      <c r="G214"/>
      <c r="S214">
        <f>+E213+E214+E215+E217+E218+E219+E221+E223+E224+E225+E226+E227+E228</f>
        <v>172</v>
      </c>
    </row>
    <row r="215" spans="2:21" x14ac:dyDescent="0.25">
      <c r="B215" s="3">
        <v>15243</v>
      </c>
      <c r="C215" s="8" t="s">
        <v>18</v>
      </c>
      <c r="D215" s="48">
        <v>3.96</v>
      </c>
      <c r="E215" s="10">
        <v>2</v>
      </c>
      <c r="F215" s="76">
        <f t="shared" si="7"/>
        <v>7.92</v>
      </c>
      <c r="G215"/>
    </row>
    <row r="216" spans="2:21" x14ac:dyDescent="0.25">
      <c r="B216" s="38">
        <v>15242</v>
      </c>
      <c r="C216" s="39" t="s">
        <v>19</v>
      </c>
      <c r="D216" s="73">
        <v>2.71</v>
      </c>
      <c r="E216" s="41">
        <v>103</v>
      </c>
      <c r="F216" s="76">
        <f t="shared" si="7"/>
        <v>279.13</v>
      </c>
      <c r="G216"/>
    </row>
    <row r="217" spans="2:21" x14ac:dyDescent="0.25">
      <c r="B217" s="3">
        <v>15248</v>
      </c>
      <c r="C217" s="8" t="s">
        <v>20</v>
      </c>
      <c r="D217" s="48">
        <v>0.38</v>
      </c>
      <c r="E217" s="10">
        <v>15</v>
      </c>
      <c r="F217" s="76">
        <f t="shared" si="7"/>
        <v>5.7</v>
      </c>
      <c r="G217"/>
    </row>
    <row r="218" spans="2:21" x14ac:dyDescent="0.25">
      <c r="B218" s="3">
        <v>15247</v>
      </c>
      <c r="C218" s="8" t="s">
        <v>21</v>
      </c>
      <c r="D218" s="48">
        <v>0.39</v>
      </c>
      <c r="E218" s="10">
        <v>17</v>
      </c>
      <c r="F218" s="76">
        <f t="shared" si="7"/>
        <v>6.63</v>
      </c>
      <c r="G218"/>
    </row>
    <row r="219" spans="2:21" x14ac:dyDescent="0.25">
      <c r="B219" s="3">
        <v>15244</v>
      </c>
      <c r="C219" s="8" t="s">
        <v>22</v>
      </c>
      <c r="D219" s="48">
        <v>0.4</v>
      </c>
      <c r="E219" s="10">
        <v>7</v>
      </c>
      <c r="F219" s="76">
        <f t="shared" si="7"/>
        <v>2.8000000000000003</v>
      </c>
      <c r="G219"/>
    </row>
    <row r="220" spans="2:21" x14ac:dyDescent="0.25">
      <c r="B220" s="38">
        <v>1411</v>
      </c>
      <c r="C220" s="39" t="s">
        <v>23</v>
      </c>
      <c r="D220" s="73">
        <v>0.9</v>
      </c>
      <c r="E220" s="41">
        <v>134</v>
      </c>
      <c r="F220" s="76">
        <f t="shared" si="7"/>
        <v>120.60000000000001</v>
      </c>
      <c r="G220"/>
      <c r="P220" s="49" t="s">
        <v>67</v>
      </c>
      <c r="Q220" s="91"/>
    </row>
    <row r="221" spans="2:21" x14ac:dyDescent="0.25">
      <c r="B221" s="3">
        <v>15250</v>
      </c>
      <c r="C221" s="8" t="s">
        <v>24</v>
      </c>
      <c r="D221" s="48">
        <v>0.85</v>
      </c>
      <c r="E221" s="10">
        <v>28</v>
      </c>
      <c r="F221" s="76">
        <f t="shared" si="7"/>
        <v>23.8</v>
      </c>
      <c r="G221"/>
    </row>
    <row r="222" spans="2:21" x14ac:dyDescent="0.25">
      <c r="B222" s="74">
        <v>15516</v>
      </c>
      <c r="C222" s="75" t="s">
        <v>34</v>
      </c>
      <c r="D222" s="73">
        <v>1.53</v>
      </c>
      <c r="E222" s="41">
        <v>20</v>
      </c>
      <c r="F222" s="76">
        <f t="shared" si="7"/>
        <v>30.6</v>
      </c>
      <c r="G222"/>
    </row>
    <row r="223" spans="2:21" x14ac:dyDescent="0.25">
      <c r="B223" s="24">
        <v>15515</v>
      </c>
      <c r="C223" s="25" t="s">
        <v>35</v>
      </c>
      <c r="D223" s="48">
        <v>1.71</v>
      </c>
      <c r="E223" s="10">
        <v>1</v>
      </c>
      <c r="F223" s="76">
        <f t="shared" si="7"/>
        <v>1.71</v>
      </c>
      <c r="G223"/>
    </row>
    <row r="224" spans="2:21" x14ac:dyDescent="0.25">
      <c r="B224" s="22">
        <v>15514</v>
      </c>
      <c r="C224" s="23" t="s">
        <v>36</v>
      </c>
      <c r="D224" s="48">
        <v>1.56</v>
      </c>
      <c r="E224" s="10">
        <v>0</v>
      </c>
      <c r="F224" s="76">
        <f t="shared" si="7"/>
        <v>0</v>
      </c>
      <c r="G224"/>
    </row>
    <row r="225" spans="1:21" x14ac:dyDescent="0.25">
      <c r="B225" s="24">
        <v>15513</v>
      </c>
      <c r="C225" s="25" t="s">
        <v>37</v>
      </c>
      <c r="D225" s="48">
        <v>1.53</v>
      </c>
      <c r="E225" s="10">
        <v>2</v>
      </c>
      <c r="F225" s="76">
        <f t="shared" si="7"/>
        <v>3.06</v>
      </c>
      <c r="G225"/>
    </row>
    <row r="226" spans="1:21" x14ac:dyDescent="0.25">
      <c r="B226" s="22">
        <v>15512</v>
      </c>
      <c r="C226" s="23" t="s">
        <v>38</v>
      </c>
      <c r="D226" s="48">
        <v>1.2</v>
      </c>
      <c r="E226" s="10">
        <v>1</v>
      </c>
      <c r="F226" s="76">
        <f t="shared" si="7"/>
        <v>1.2</v>
      </c>
      <c r="G226"/>
    </row>
    <row r="227" spans="1:21" x14ac:dyDescent="0.25">
      <c r="B227" s="24">
        <v>15517</v>
      </c>
      <c r="C227" s="25" t="s">
        <v>39</v>
      </c>
      <c r="D227" s="48">
        <v>1.19</v>
      </c>
      <c r="E227" s="10">
        <v>20</v>
      </c>
      <c r="F227" s="76">
        <f t="shared" si="7"/>
        <v>23.799999999999997</v>
      </c>
      <c r="G227"/>
    </row>
    <row r="228" spans="1:21" x14ac:dyDescent="0.25">
      <c r="B228" s="38">
        <v>16163</v>
      </c>
      <c r="C228" s="94" t="s">
        <v>44</v>
      </c>
      <c r="D228" s="73">
        <v>1.42</v>
      </c>
      <c r="E228" s="65">
        <v>8</v>
      </c>
      <c r="F228" s="76">
        <f t="shared" si="7"/>
        <v>11.36</v>
      </c>
      <c r="G228"/>
    </row>
    <row r="229" spans="1:21" x14ac:dyDescent="0.25">
      <c r="B229" s="91"/>
      <c r="C229" s="91"/>
      <c r="D229" s="91"/>
      <c r="E229" s="92" t="s">
        <v>47</v>
      </c>
      <c r="F229" s="93">
        <f>SUM(F212:F228)</f>
        <v>693.86</v>
      </c>
      <c r="G229"/>
      <c r="P229" s="46"/>
    </row>
    <row r="230" spans="1:21" x14ac:dyDescent="0.25">
      <c r="E230" s="6" t="s">
        <v>48</v>
      </c>
      <c r="F230" s="77">
        <f>+F213+F214+F215+F217+F218+F219+F221+F223+F224+F225+F226+F227</f>
        <v>115.27</v>
      </c>
      <c r="G230"/>
      <c r="P230" s="46"/>
    </row>
    <row r="231" spans="1:21" x14ac:dyDescent="0.25">
      <c r="E231" s="6" t="s">
        <v>49</v>
      </c>
      <c r="F231" s="53">
        <f>F230*16%</f>
        <v>18.443200000000001</v>
      </c>
    </row>
    <row r="232" spans="1:21" x14ac:dyDescent="0.25">
      <c r="B232" s="78" t="s">
        <v>68</v>
      </c>
      <c r="C232" s="49"/>
      <c r="D232" s="49"/>
      <c r="E232" s="6" t="s">
        <v>31</v>
      </c>
      <c r="F232" s="54">
        <f>F229+F231</f>
        <v>712.30320000000006</v>
      </c>
    </row>
    <row r="233" spans="1:21" x14ac:dyDescent="0.25">
      <c r="B233" s="78" t="s">
        <v>69</v>
      </c>
      <c r="C233" s="49"/>
      <c r="D233" s="49"/>
      <c r="E233" s="55"/>
      <c r="G233"/>
      <c r="H233" s="6" t="s">
        <v>49</v>
      </c>
      <c r="I233" s="53">
        <f>F230*16%</f>
        <v>18.443200000000001</v>
      </c>
    </row>
    <row r="234" spans="1:21" x14ac:dyDescent="0.25">
      <c r="B234" s="78"/>
      <c r="C234" s="49"/>
      <c r="D234" s="49"/>
      <c r="E234" s="55"/>
      <c r="G234"/>
      <c r="H234" s="6" t="s">
        <v>31</v>
      </c>
      <c r="I234" s="54">
        <f>F229+I233</f>
        <v>712.30320000000006</v>
      </c>
    </row>
    <row r="235" spans="1:21" x14ac:dyDescent="0.25">
      <c r="G235" s="96"/>
      <c r="H235" s="96"/>
      <c r="I235" s="97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</row>
    <row r="236" spans="1:21" x14ac:dyDescent="0.25">
      <c r="G236" s="96"/>
      <c r="H236" s="96"/>
      <c r="I236" s="97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</row>
    <row r="237" spans="1:21" x14ac:dyDescent="0.25">
      <c r="G237" s="96"/>
      <c r="H237" s="96"/>
      <c r="I237" s="97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</row>
    <row r="238" spans="1:21" x14ac:dyDescent="0.25">
      <c r="G238" s="55"/>
      <c r="H238" s="55"/>
      <c r="I238" s="98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</row>
    <row r="239" spans="1:21" ht="15.75" x14ac:dyDescent="0.25">
      <c r="A239" s="1"/>
      <c r="B239" s="1"/>
      <c r="C239" s="1"/>
      <c r="D239" s="1"/>
      <c r="E239" s="1"/>
      <c r="F239" s="1"/>
      <c r="G239" s="1"/>
      <c r="H239" s="1"/>
      <c r="I239" s="12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21" ht="17.25" x14ac:dyDescent="0.3">
      <c r="A240" s="1"/>
      <c r="B240" s="1"/>
      <c r="C240" s="1"/>
      <c r="D240" s="122" t="s">
        <v>78</v>
      </c>
      <c r="E240" s="123"/>
      <c r="F240" s="123"/>
      <c r="G240" s="124"/>
      <c r="H240" s="123"/>
      <c r="I240" s="12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20" ht="18.75" x14ac:dyDescent="0.3">
      <c r="A241" s="1"/>
      <c r="B241" s="1"/>
      <c r="C241" s="1"/>
      <c r="D241" s="145" t="s">
        <v>72</v>
      </c>
      <c r="E241" s="146"/>
      <c r="F241" s="125"/>
      <c r="G241" s="121"/>
      <c r="H241" s="1"/>
      <c r="I241" s="12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20" ht="31.5" x14ac:dyDescent="0.25">
      <c r="A242" s="1"/>
      <c r="B242" s="1"/>
      <c r="C242" s="6" t="s">
        <v>14</v>
      </c>
      <c r="D242" s="126" t="s">
        <v>32</v>
      </c>
      <c r="E242" s="9" t="s">
        <v>40</v>
      </c>
      <c r="F242" s="9" t="s">
        <v>45</v>
      </c>
      <c r="G242" s="27" t="s">
        <v>27</v>
      </c>
      <c r="H242" s="127"/>
      <c r="I242" s="128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</row>
    <row r="243" spans="1:20" ht="15.75" x14ac:dyDescent="0.25">
      <c r="A243" s="1"/>
      <c r="B243" s="1"/>
      <c r="C243" s="40">
        <v>15249</v>
      </c>
      <c r="D243" s="129" t="s">
        <v>15</v>
      </c>
      <c r="E243" s="73">
        <v>1.64</v>
      </c>
      <c r="F243" s="130">
        <v>244</v>
      </c>
      <c r="G243" s="131">
        <f t="shared" ref="G243:G260" si="8">+E243*F243</f>
        <v>400.15999999999997</v>
      </c>
      <c r="H243" s="127"/>
      <c r="I243" s="128"/>
      <c r="J243" s="127"/>
      <c r="K243" s="127"/>
      <c r="L243" s="127"/>
      <c r="M243" s="127"/>
      <c r="N243" s="127"/>
      <c r="O243" s="127"/>
      <c r="P243" s="127"/>
      <c r="Q243" s="132" t="s">
        <v>73</v>
      </c>
      <c r="R243" s="132"/>
      <c r="S243" s="127"/>
    </row>
    <row r="244" spans="1:20" ht="15.75" x14ac:dyDescent="0.25">
      <c r="A244" s="1"/>
      <c r="B244" s="1"/>
      <c r="C244" s="104">
        <v>15241</v>
      </c>
      <c r="D244" s="133" t="s">
        <v>16</v>
      </c>
      <c r="E244" s="48">
        <v>0.47</v>
      </c>
      <c r="F244" s="134">
        <v>0</v>
      </c>
      <c r="G244" s="131">
        <f t="shared" si="8"/>
        <v>0</v>
      </c>
      <c r="H244" s="127"/>
      <c r="I244" s="135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</row>
    <row r="245" spans="1:20" ht="15.75" x14ac:dyDescent="0.25">
      <c r="A245" s="1"/>
      <c r="B245" s="1"/>
      <c r="C245" s="104">
        <v>15240</v>
      </c>
      <c r="D245" s="133" t="s">
        <v>17</v>
      </c>
      <c r="E245" s="48">
        <v>0.8</v>
      </c>
      <c r="F245" s="134">
        <v>64</v>
      </c>
      <c r="G245" s="131">
        <f t="shared" si="8"/>
        <v>51.2</v>
      </c>
      <c r="H245" s="127"/>
      <c r="I245" s="136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</row>
    <row r="246" spans="1:20" ht="15.75" x14ac:dyDescent="0.25">
      <c r="A246" s="1"/>
      <c r="B246" s="1"/>
      <c r="C246" s="104">
        <v>15243</v>
      </c>
      <c r="D246" s="133" t="s">
        <v>18</v>
      </c>
      <c r="E246" s="48">
        <v>3.96</v>
      </c>
      <c r="F246" s="134">
        <v>5</v>
      </c>
      <c r="G246" s="131">
        <f t="shared" si="8"/>
        <v>19.8</v>
      </c>
      <c r="H246" s="127"/>
      <c r="I246" s="137"/>
      <c r="J246" s="127"/>
      <c r="K246" s="127"/>
      <c r="L246" s="127"/>
      <c r="M246" s="127"/>
      <c r="N246" s="127"/>
      <c r="O246" s="127"/>
      <c r="P246" s="127"/>
      <c r="Q246" s="138"/>
      <c r="R246" s="138"/>
      <c r="S246" s="138"/>
    </row>
    <row r="247" spans="1:20" ht="15.75" x14ac:dyDescent="0.25">
      <c r="A247" s="1"/>
      <c r="B247" s="1"/>
      <c r="C247" s="40">
        <v>15242</v>
      </c>
      <c r="D247" s="129" t="s">
        <v>19</v>
      </c>
      <c r="E247" s="73">
        <v>2.71</v>
      </c>
      <c r="F247" s="130">
        <v>256</v>
      </c>
      <c r="G247" s="131">
        <f t="shared" si="8"/>
        <v>693.76</v>
      </c>
      <c r="H247" s="127"/>
      <c r="I247" s="128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</row>
    <row r="248" spans="1:20" ht="15.75" x14ac:dyDescent="0.25">
      <c r="A248" s="1"/>
      <c r="B248" s="1"/>
      <c r="C248" s="104">
        <v>15248</v>
      </c>
      <c r="D248" s="133" t="s">
        <v>20</v>
      </c>
      <c r="E248" s="48">
        <v>0.38</v>
      </c>
      <c r="F248" s="134">
        <v>20</v>
      </c>
      <c r="G248" s="131">
        <f t="shared" si="8"/>
        <v>7.6</v>
      </c>
      <c r="H248" s="127"/>
      <c r="I248" s="128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</row>
    <row r="249" spans="1:20" ht="15.75" x14ac:dyDescent="0.25">
      <c r="A249" s="1"/>
      <c r="B249" s="1"/>
      <c r="C249" s="104">
        <v>15247</v>
      </c>
      <c r="D249" s="133" t="s">
        <v>21</v>
      </c>
      <c r="E249" s="48">
        <v>0.39</v>
      </c>
      <c r="F249" s="134">
        <v>26</v>
      </c>
      <c r="G249" s="131">
        <f t="shared" si="8"/>
        <v>10.14</v>
      </c>
      <c r="H249" s="127"/>
      <c r="I249" s="128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</row>
    <row r="250" spans="1:20" ht="15.75" x14ac:dyDescent="0.25">
      <c r="A250" s="1"/>
      <c r="B250" s="1"/>
      <c r="C250" s="104">
        <v>15244</v>
      </c>
      <c r="D250" s="133" t="s">
        <v>22</v>
      </c>
      <c r="E250" s="48">
        <v>0.4</v>
      </c>
      <c r="F250" s="134">
        <v>34</v>
      </c>
      <c r="G250" s="131">
        <f t="shared" si="8"/>
        <v>13.600000000000001</v>
      </c>
      <c r="H250" s="127"/>
      <c r="I250" s="128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t="s">
        <v>46</v>
      </c>
    </row>
    <row r="251" spans="1:20" ht="15.75" x14ac:dyDescent="0.25">
      <c r="A251" s="1"/>
      <c r="B251" s="1"/>
      <c r="C251" s="40">
        <v>1411</v>
      </c>
      <c r="D251" s="129" t="s">
        <v>23</v>
      </c>
      <c r="E251" s="73">
        <v>0.86</v>
      </c>
      <c r="F251" s="130">
        <v>344</v>
      </c>
      <c r="G251" s="131">
        <f t="shared" si="8"/>
        <v>295.83999999999997</v>
      </c>
      <c r="H251" s="127"/>
      <c r="I251" s="128"/>
      <c r="J251" s="127"/>
      <c r="K251" s="127"/>
      <c r="L251" s="127"/>
      <c r="M251" s="127"/>
      <c r="N251" s="127"/>
      <c r="O251" s="127"/>
      <c r="P251" s="127"/>
      <c r="Q251" s="132" t="s">
        <v>73</v>
      </c>
      <c r="R251" s="132"/>
      <c r="S251" s="127"/>
    </row>
    <row r="252" spans="1:20" ht="15.75" x14ac:dyDescent="0.25">
      <c r="A252" s="1"/>
      <c r="B252" s="1"/>
      <c r="C252" s="104">
        <v>15250</v>
      </c>
      <c r="D252" s="133" t="s">
        <v>24</v>
      </c>
      <c r="E252" s="48">
        <v>0.85</v>
      </c>
      <c r="F252" s="134">
        <v>294</v>
      </c>
      <c r="G252" s="131">
        <f t="shared" si="8"/>
        <v>249.9</v>
      </c>
      <c r="H252" s="127"/>
      <c r="I252" s="128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</row>
    <row r="253" spans="1:20" ht="15.75" x14ac:dyDescent="0.25">
      <c r="A253" s="1"/>
      <c r="B253" s="1"/>
      <c r="C253" s="74">
        <v>15516</v>
      </c>
      <c r="D253" s="75" t="s">
        <v>34</v>
      </c>
      <c r="E253" s="73">
        <v>1.53</v>
      </c>
      <c r="F253" s="130">
        <v>71</v>
      </c>
      <c r="G253" s="131">
        <f t="shared" si="8"/>
        <v>108.63</v>
      </c>
      <c r="H253" s="127"/>
      <c r="I253" s="128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</row>
    <row r="254" spans="1:20" ht="15.75" x14ac:dyDescent="0.25">
      <c r="A254" s="1"/>
      <c r="B254" s="1"/>
      <c r="C254" s="24">
        <v>15515</v>
      </c>
      <c r="D254" s="25" t="s">
        <v>35</v>
      </c>
      <c r="E254" s="48">
        <v>1.71</v>
      </c>
      <c r="F254" s="134">
        <v>1</v>
      </c>
      <c r="G254" s="131">
        <f t="shared" si="8"/>
        <v>1.71</v>
      </c>
      <c r="H254" s="127"/>
      <c r="I254" s="128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</row>
    <row r="255" spans="1:20" ht="15.75" x14ac:dyDescent="0.25">
      <c r="A255" s="1"/>
      <c r="B255" s="1"/>
      <c r="C255" s="22">
        <v>15514</v>
      </c>
      <c r="D255" s="23" t="s">
        <v>36</v>
      </c>
      <c r="E255" s="48">
        <v>1.56</v>
      </c>
      <c r="F255" s="134">
        <v>29</v>
      </c>
      <c r="G255" s="131">
        <f t="shared" si="8"/>
        <v>45.24</v>
      </c>
      <c r="H255" s="127"/>
      <c r="I255" s="128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</row>
    <row r="256" spans="1:20" ht="15.75" x14ac:dyDescent="0.25">
      <c r="A256" s="1"/>
      <c r="B256" s="1"/>
      <c r="C256" s="24">
        <v>15513</v>
      </c>
      <c r="D256" s="25" t="s">
        <v>37</v>
      </c>
      <c r="E256" s="48">
        <v>1.53</v>
      </c>
      <c r="F256" s="134">
        <v>32</v>
      </c>
      <c r="G256" s="131">
        <f t="shared" si="8"/>
        <v>48.96</v>
      </c>
      <c r="H256" s="127"/>
      <c r="I256" s="128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</row>
    <row r="257" spans="1:19" ht="15.75" x14ac:dyDescent="0.25">
      <c r="A257" s="1"/>
      <c r="B257" s="1"/>
      <c r="C257" s="22">
        <v>15512</v>
      </c>
      <c r="D257" s="23" t="s">
        <v>38</v>
      </c>
      <c r="E257" s="48">
        <v>1.2</v>
      </c>
      <c r="F257" s="134">
        <v>0</v>
      </c>
      <c r="G257" s="131">
        <f t="shared" si="8"/>
        <v>0</v>
      </c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</row>
    <row r="258" spans="1:19" ht="15.75" x14ac:dyDescent="0.25">
      <c r="A258" s="1"/>
      <c r="B258" s="1"/>
      <c r="C258" s="22">
        <v>21081</v>
      </c>
      <c r="D258" s="23" t="s">
        <v>77</v>
      </c>
      <c r="E258" s="48">
        <v>1.22</v>
      </c>
      <c r="F258" s="134">
        <v>6</v>
      </c>
      <c r="G258" s="131">
        <f t="shared" si="8"/>
        <v>7.32</v>
      </c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</row>
    <row r="259" spans="1:19" ht="15.75" x14ac:dyDescent="0.25">
      <c r="A259" s="1"/>
      <c r="B259" s="1"/>
      <c r="C259" s="24">
        <v>15517</v>
      </c>
      <c r="D259" s="25" t="s">
        <v>39</v>
      </c>
      <c r="E259" s="48">
        <v>1.19</v>
      </c>
      <c r="F259" s="134">
        <v>2</v>
      </c>
      <c r="G259" s="131">
        <f t="shared" si="8"/>
        <v>2.38</v>
      </c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</row>
    <row r="260" spans="1:19" ht="15.75" x14ac:dyDescent="0.25">
      <c r="A260" s="1"/>
      <c r="B260" s="1"/>
      <c r="C260" s="40">
        <v>16163</v>
      </c>
      <c r="D260" s="94" t="s">
        <v>44</v>
      </c>
      <c r="E260" s="73">
        <v>1.42</v>
      </c>
      <c r="F260" s="130">
        <v>87</v>
      </c>
      <c r="G260" s="131">
        <f t="shared" si="8"/>
        <v>123.53999999999999</v>
      </c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</row>
    <row r="261" spans="1:19" ht="15.75" x14ac:dyDescent="0.25">
      <c r="A261" s="1"/>
      <c r="B261" s="1"/>
      <c r="C261" s="139"/>
      <c r="D261" s="139"/>
      <c r="E261" s="139"/>
      <c r="F261" s="92" t="s">
        <v>47</v>
      </c>
      <c r="G261" s="140">
        <f>SUM(G243:G260)</f>
        <v>2079.7800000000002</v>
      </c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</row>
    <row r="262" spans="1:19" ht="15.75" x14ac:dyDescent="0.25">
      <c r="A262" s="1"/>
      <c r="B262" s="1"/>
      <c r="C262" s="127"/>
      <c r="D262" s="127"/>
      <c r="E262" s="127"/>
      <c r="F262" s="6" t="s">
        <v>48</v>
      </c>
      <c r="G262" s="141">
        <f>+G244+G245+G246+G248+G249+G250+G252+G254+G255+G256+G257+G258+G259</f>
        <v>457.84999999999997</v>
      </c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</row>
    <row r="263" spans="1:19" ht="15.75" x14ac:dyDescent="0.25">
      <c r="A263" s="1"/>
      <c r="B263" s="1"/>
      <c r="C263" s="127"/>
      <c r="D263" s="127"/>
      <c r="E263" s="127"/>
      <c r="F263" s="6" t="s">
        <v>49</v>
      </c>
      <c r="G263" s="142">
        <f>+G262*16%</f>
        <v>73.256</v>
      </c>
      <c r="H263" s="128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</row>
    <row r="264" spans="1:19" ht="21.75" customHeight="1" x14ac:dyDescent="0.25">
      <c r="A264" s="1"/>
      <c r="B264" s="1"/>
      <c r="E264" s="138"/>
      <c r="F264" s="6" t="s">
        <v>31</v>
      </c>
      <c r="G264" s="144">
        <f>+G261+G263</f>
        <v>2153.0360000000001</v>
      </c>
      <c r="H264" s="128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</row>
    <row r="265" spans="1:19" ht="15.75" x14ac:dyDescent="0.25">
      <c r="A265" s="1"/>
      <c r="B265" s="1"/>
      <c r="E265" s="138"/>
      <c r="F265" s="138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</row>
    <row r="266" spans="1:19" ht="15.75" x14ac:dyDescent="0.25">
      <c r="A266" s="1"/>
      <c r="B266" s="1"/>
      <c r="E266" s="138"/>
      <c r="F266" s="138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</row>
    <row r="267" spans="1:19" x14ac:dyDescent="0.25">
      <c r="C267" s="127"/>
      <c r="D267" s="127"/>
      <c r="E267" s="127"/>
      <c r="F267" s="127"/>
      <c r="G267" s="128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</row>
    <row r="268" spans="1:19" x14ac:dyDescent="0.25">
      <c r="B268" s="78" t="s">
        <v>68</v>
      </c>
      <c r="C268" s="143"/>
      <c r="D268" s="127"/>
      <c r="E268" s="127"/>
      <c r="F268" s="127"/>
      <c r="G268" s="128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</row>
    <row r="269" spans="1:19" x14ac:dyDescent="0.25">
      <c r="B269" s="78" t="s">
        <v>69</v>
      </c>
      <c r="C269" s="143"/>
    </row>
    <row r="270" spans="1:19" x14ac:dyDescent="0.25">
      <c r="B270" s="78"/>
      <c r="C270" s="143"/>
    </row>
    <row r="276" spans="3:19" ht="19.5" x14ac:dyDescent="0.3">
      <c r="C276" s="1"/>
      <c r="D276" s="147" t="s">
        <v>79</v>
      </c>
      <c r="E276" s="148"/>
      <c r="F276" s="149"/>
      <c r="G276" s="150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</row>
    <row r="277" spans="3:19" ht="31.5" x14ac:dyDescent="0.25">
      <c r="C277" s="6" t="s">
        <v>14</v>
      </c>
      <c r="D277" s="126" t="s">
        <v>32</v>
      </c>
      <c r="E277" s="9" t="s">
        <v>40</v>
      </c>
      <c r="F277" s="9" t="s">
        <v>45</v>
      </c>
      <c r="G277" s="27" t="s">
        <v>27</v>
      </c>
    </row>
    <row r="278" spans="3:19" x14ac:dyDescent="0.25">
      <c r="C278" s="40">
        <v>15249</v>
      </c>
      <c r="D278" s="129" t="s">
        <v>15</v>
      </c>
      <c r="E278" s="73">
        <v>1.64</v>
      </c>
      <c r="F278" s="130">
        <v>492</v>
      </c>
      <c r="G278" s="153">
        <f t="shared" ref="G278:G295" si="9">+E278*F278</f>
        <v>806.88</v>
      </c>
      <c r="S278" s="2"/>
    </row>
    <row r="279" spans="3:19" x14ac:dyDescent="0.25">
      <c r="C279" s="104">
        <v>15241</v>
      </c>
      <c r="D279" s="133" t="s">
        <v>16</v>
      </c>
      <c r="E279" s="48">
        <v>0.47</v>
      </c>
      <c r="F279" s="134">
        <v>0</v>
      </c>
      <c r="G279" s="152">
        <f t="shared" si="9"/>
        <v>0</v>
      </c>
      <c r="S279" s="2"/>
    </row>
    <row r="280" spans="3:19" x14ac:dyDescent="0.25">
      <c r="C280" s="104">
        <v>15240</v>
      </c>
      <c r="D280" s="133" t="s">
        <v>17</v>
      </c>
      <c r="E280" s="48">
        <v>0.8</v>
      </c>
      <c r="F280" s="134">
        <v>26</v>
      </c>
      <c r="G280" s="152">
        <f t="shared" si="9"/>
        <v>20.8</v>
      </c>
      <c r="S280" s="2"/>
    </row>
    <row r="281" spans="3:19" x14ac:dyDescent="0.25">
      <c r="C281" s="104">
        <v>15243</v>
      </c>
      <c r="D281" s="133" t="s">
        <v>18</v>
      </c>
      <c r="E281" s="48">
        <v>3.96</v>
      </c>
      <c r="F281" s="134">
        <v>0</v>
      </c>
      <c r="G281" s="152">
        <f t="shared" si="9"/>
        <v>0</v>
      </c>
      <c r="S281" s="2"/>
    </row>
    <row r="282" spans="3:19" x14ac:dyDescent="0.25">
      <c r="C282" s="40">
        <v>15242</v>
      </c>
      <c r="D282" s="129" t="s">
        <v>19</v>
      </c>
      <c r="E282" s="73">
        <v>2.71</v>
      </c>
      <c r="F282" s="130">
        <v>131</v>
      </c>
      <c r="G282" s="153">
        <f t="shared" si="9"/>
        <v>355.01</v>
      </c>
      <c r="S282" s="2"/>
    </row>
    <row r="283" spans="3:19" x14ac:dyDescent="0.25">
      <c r="C283" s="104">
        <v>15248</v>
      </c>
      <c r="D283" s="133" t="s">
        <v>20</v>
      </c>
      <c r="E283" s="48">
        <v>0.38</v>
      </c>
      <c r="F283" s="134">
        <v>16</v>
      </c>
      <c r="G283" s="152">
        <f t="shared" si="9"/>
        <v>6.08</v>
      </c>
      <c r="S283" s="2"/>
    </row>
    <row r="284" spans="3:19" x14ac:dyDescent="0.25">
      <c r="C284" s="104">
        <v>15247</v>
      </c>
      <c r="D284" s="133" t="s">
        <v>21</v>
      </c>
      <c r="E284" s="48">
        <v>0.39</v>
      </c>
      <c r="F284" s="134">
        <v>89</v>
      </c>
      <c r="G284" s="152">
        <f t="shared" si="9"/>
        <v>34.71</v>
      </c>
      <c r="S284" s="2"/>
    </row>
    <row r="285" spans="3:19" x14ac:dyDescent="0.25">
      <c r="C285" s="104">
        <v>15244</v>
      </c>
      <c r="D285" s="133" t="s">
        <v>22</v>
      </c>
      <c r="E285" s="48">
        <v>0.4</v>
      </c>
      <c r="F285" s="134">
        <v>80</v>
      </c>
      <c r="G285" s="152">
        <f t="shared" si="9"/>
        <v>32</v>
      </c>
      <c r="S285" s="2"/>
    </row>
    <row r="286" spans="3:19" x14ac:dyDescent="0.25">
      <c r="C286" s="40">
        <v>1411</v>
      </c>
      <c r="D286" s="129" t="s">
        <v>23</v>
      </c>
      <c r="E286" s="73">
        <v>0.86</v>
      </c>
      <c r="F286" s="130">
        <v>261</v>
      </c>
      <c r="G286" s="153">
        <f t="shared" si="9"/>
        <v>224.46</v>
      </c>
      <c r="S286" s="2"/>
    </row>
    <row r="287" spans="3:19" x14ac:dyDescent="0.25">
      <c r="C287" s="104">
        <v>15250</v>
      </c>
      <c r="D287" s="133" t="s">
        <v>24</v>
      </c>
      <c r="E287" s="48">
        <v>0.85</v>
      </c>
      <c r="F287" s="134">
        <v>69</v>
      </c>
      <c r="G287" s="152">
        <f t="shared" si="9"/>
        <v>58.65</v>
      </c>
      <c r="S287" s="2"/>
    </row>
    <row r="288" spans="3:19" x14ac:dyDescent="0.25">
      <c r="C288" s="74">
        <v>15516</v>
      </c>
      <c r="D288" s="75" t="s">
        <v>34</v>
      </c>
      <c r="E288" s="73">
        <v>1.53</v>
      </c>
      <c r="F288" s="130">
        <v>140</v>
      </c>
      <c r="G288" s="153">
        <f t="shared" si="9"/>
        <v>214.20000000000002</v>
      </c>
      <c r="S288" s="2"/>
    </row>
    <row r="289" spans="3:20" x14ac:dyDescent="0.25">
      <c r="C289" s="24">
        <v>15515</v>
      </c>
      <c r="D289" s="25" t="s">
        <v>35</v>
      </c>
      <c r="E289" s="48">
        <v>1.71</v>
      </c>
      <c r="F289" s="134">
        <v>2</v>
      </c>
      <c r="G289" s="152">
        <f t="shared" si="9"/>
        <v>3.42</v>
      </c>
      <c r="S289" s="2"/>
    </row>
    <row r="290" spans="3:20" x14ac:dyDescent="0.25">
      <c r="C290" s="22">
        <v>15514</v>
      </c>
      <c r="D290" s="23" t="s">
        <v>36</v>
      </c>
      <c r="E290" s="48">
        <v>1.56</v>
      </c>
      <c r="F290" s="134">
        <v>7</v>
      </c>
      <c r="G290" s="152">
        <f t="shared" si="9"/>
        <v>10.92</v>
      </c>
      <c r="S290" s="2"/>
    </row>
    <row r="291" spans="3:20" x14ac:dyDescent="0.25">
      <c r="C291" s="24">
        <v>15513</v>
      </c>
      <c r="D291" s="25" t="s">
        <v>37</v>
      </c>
      <c r="E291" s="48">
        <v>1.53</v>
      </c>
      <c r="F291" s="134">
        <v>11</v>
      </c>
      <c r="G291" s="152">
        <f t="shared" si="9"/>
        <v>16.830000000000002</v>
      </c>
      <c r="S291" s="2"/>
    </row>
    <row r="292" spans="3:20" x14ac:dyDescent="0.25">
      <c r="C292" s="22">
        <v>15512</v>
      </c>
      <c r="D292" s="23" t="s">
        <v>38</v>
      </c>
      <c r="E292" s="48">
        <v>1.2</v>
      </c>
      <c r="F292" s="134">
        <v>0</v>
      </c>
      <c r="G292" s="152">
        <f t="shared" si="9"/>
        <v>0</v>
      </c>
      <c r="S292" s="2"/>
    </row>
    <row r="293" spans="3:20" x14ac:dyDescent="0.25">
      <c r="C293" s="22">
        <v>21081</v>
      </c>
      <c r="D293" s="23" t="s">
        <v>77</v>
      </c>
      <c r="E293" s="48">
        <v>1.22</v>
      </c>
      <c r="F293" s="134">
        <v>47</v>
      </c>
      <c r="G293" s="152">
        <f t="shared" si="9"/>
        <v>57.339999999999996</v>
      </c>
      <c r="S293" s="2"/>
    </row>
    <row r="294" spans="3:20" x14ac:dyDescent="0.25">
      <c r="C294" s="24">
        <v>15517</v>
      </c>
      <c r="D294" s="25" t="s">
        <v>39</v>
      </c>
      <c r="E294" s="48">
        <v>1.19</v>
      </c>
      <c r="F294" s="134">
        <v>25</v>
      </c>
      <c r="G294" s="152">
        <f t="shared" si="9"/>
        <v>29.75</v>
      </c>
      <c r="S294" s="2"/>
    </row>
    <row r="295" spans="3:20" x14ac:dyDescent="0.25">
      <c r="C295" s="40">
        <v>16163</v>
      </c>
      <c r="D295" s="94" t="s">
        <v>44</v>
      </c>
      <c r="E295" s="73">
        <v>1.42</v>
      </c>
      <c r="F295" s="130">
        <v>49</v>
      </c>
      <c r="G295" s="153">
        <f t="shared" si="9"/>
        <v>69.58</v>
      </c>
      <c r="S295" s="2"/>
    </row>
    <row r="296" spans="3:20" x14ac:dyDescent="0.25">
      <c r="C296" s="139"/>
      <c r="D296" s="139"/>
      <c r="E296" s="139"/>
      <c r="F296" s="92" t="s">
        <v>47</v>
      </c>
      <c r="G296" s="140">
        <f>SUM(G278:G295)</f>
        <v>1940.63</v>
      </c>
      <c r="S296" s="2"/>
      <c r="T296" s="46"/>
    </row>
    <row r="297" spans="3:20" x14ac:dyDescent="0.25">
      <c r="C297" s="127"/>
      <c r="D297" s="127"/>
      <c r="E297" s="127"/>
      <c r="F297" s="6" t="s">
        <v>48</v>
      </c>
      <c r="G297" s="141">
        <f>+G279+G280+G281+G283+G284+G285+G287+G289+G290+G291+G292+G293+G294</f>
        <v>270.5</v>
      </c>
      <c r="S297" s="154"/>
      <c r="T297" s="46"/>
    </row>
    <row r="298" spans="3:20" x14ac:dyDescent="0.25">
      <c r="C298" s="127"/>
      <c r="D298" s="127"/>
      <c r="E298" s="127"/>
      <c r="F298" s="6" t="s">
        <v>49</v>
      </c>
      <c r="G298" s="142">
        <f>+G297*16%</f>
        <v>43.28</v>
      </c>
    </row>
    <row r="299" spans="3:20" x14ac:dyDescent="0.25">
      <c r="E299" s="138"/>
      <c r="F299" s="6" t="s">
        <v>31</v>
      </c>
      <c r="G299" s="144">
        <f>+G296+G298</f>
        <v>1983.91</v>
      </c>
    </row>
    <row r="307" spans="3:23" ht="19.5" x14ac:dyDescent="0.3">
      <c r="C307" s="201" t="s">
        <v>82</v>
      </c>
      <c r="D307" s="201"/>
      <c r="E307" s="201"/>
      <c r="F307" s="201"/>
      <c r="G307" s="20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1"/>
      <c r="R307" s="151"/>
      <c r="S307" s="155"/>
    </row>
    <row r="308" spans="3:23" ht="31.5" x14ac:dyDescent="0.25">
      <c r="C308" s="73" t="s">
        <v>14</v>
      </c>
      <c r="D308" s="126" t="s">
        <v>32</v>
      </c>
      <c r="E308" s="9" t="s">
        <v>40</v>
      </c>
      <c r="F308" s="9" t="s">
        <v>45</v>
      </c>
      <c r="G308" s="27" t="s">
        <v>27</v>
      </c>
    </row>
    <row r="309" spans="3:23" x14ac:dyDescent="0.25">
      <c r="C309" s="20">
        <v>1411</v>
      </c>
      <c r="D309" s="162" t="s">
        <v>23</v>
      </c>
      <c r="E309" s="48">
        <v>0.86</v>
      </c>
      <c r="F309" s="163">
        <v>0</v>
      </c>
      <c r="G309" s="144">
        <f>E309*F309</f>
        <v>0</v>
      </c>
      <c r="S309" s="2"/>
    </row>
    <row r="310" spans="3:23" x14ac:dyDescent="0.25">
      <c r="C310" s="156">
        <v>15240</v>
      </c>
      <c r="D310" s="157" t="s">
        <v>17</v>
      </c>
      <c r="E310" s="48">
        <v>0.8</v>
      </c>
      <c r="F310" s="134">
        <v>35</v>
      </c>
      <c r="G310" s="153">
        <f t="shared" ref="G310:G326" si="10">E310*F310</f>
        <v>28</v>
      </c>
      <c r="S310" s="2"/>
    </row>
    <row r="311" spans="3:23" x14ac:dyDescent="0.25">
      <c r="C311" s="156">
        <v>15241</v>
      </c>
      <c r="D311" s="157" t="s">
        <v>16</v>
      </c>
      <c r="E311" s="48">
        <v>0.47</v>
      </c>
      <c r="F311" s="134">
        <v>0</v>
      </c>
      <c r="G311" s="153">
        <v>0</v>
      </c>
      <c r="S311" s="2"/>
    </row>
    <row r="312" spans="3:23" x14ac:dyDescent="0.25">
      <c r="C312" s="20">
        <v>15242</v>
      </c>
      <c r="D312" s="162" t="s">
        <v>19</v>
      </c>
      <c r="E312" s="48">
        <v>2.71</v>
      </c>
      <c r="F312" s="163">
        <v>0</v>
      </c>
      <c r="G312" s="144">
        <f t="shared" si="10"/>
        <v>0</v>
      </c>
      <c r="S312" s="2"/>
    </row>
    <row r="313" spans="3:23" x14ac:dyDescent="0.25">
      <c r="C313" s="158">
        <v>15243</v>
      </c>
      <c r="D313" s="159" t="s">
        <v>18</v>
      </c>
      <c r="E313" s="48">
        <v>3.96</v>
      </c>
      <c r="F313" s="161">
        <v>1</v>
      </c>
      <c r="G313" s="131">
        <f t="shared" si="10"/>
        <v>3.96</v>
      </c>
      <c r="S313" s="2"/>
    </row>
    <row r="314" spans="3:23" ht="15.75" customHeight="1" x14ac:dyDescent="0.25">
      <c r="C314" s="156">
        <v>15244</v>
      </c>
      <c r="D314" s="157" t="s">
        <v>22</v>
      </c>
      <c r="E314" s="48">
        <v>0.4</v>
      </c>
      <c r="F314" s="134">
        <v>96</v>
      </c>
      <c r="G314" s="153">
        <f t="shared" si="10"/>
        <v>38.400000000000006</v>
      </c>
      <c r="S314" s="2"/>
    </row>
    <row r="315" spans="3:23" x14ac:dyDescent="0.25">
      <c r="C315" s="156">
        <v>15247</v>
      </c>
      <c r="D315" s="157" t="s">
        <v>21</v>
      </c>
      <c r="E315" s="48">
        <v>0.39</v>
      </c>
      <c r="F315" s="134">
        <v>48</v>
      </c>
      <c r="G315" s="153">
        <f t="shared" si="10"/>
        <v>18.72</v>
      </c>
      <c r="S315" s="2"/>
    </row>
    <row r="316" spans="3:23" x14ac:dyDescent="0.25">
      <c r="C316" s="156">
        <v>15248</v>
      </c>
      <c r="D316" s="157" t="s">
        <v>20</v>
      </c>
      <c r="E316" s="48">
        <v>0.38</v>
      </c>
      <c r="F316" s="134">
        <v>27</v>
      </c>
      <c r="G316" s="153">
        <f t="shared" si="10"/>
        <v>10.26</v>
      </c>
      <c r="S316" s="2"/>
      <c r="U316" s="46"/>
      <c r="V316" s="46"/>
      <c r="W316" s="46"/>
    </row>
    <row r="317" spans="3:23" x14ac:dyDescent="0.25">
      <c r="C317" s="20">
        <v>15249</v>
      </c>
      <c r="D317" s="162" t="s">
        <v>15</v>
      </c>
      <c r="E317" s="48">
        <v>1.64</v>
      </c>
      <c r="F317" s="163">
        <v>0</v>
      </c>
      <c r="G317" s="144">
        <f t="shared" si="10"/>
        <v>0</v>
      </c>
      <c r="S317" s="2"/>
    </row>
    <row r="318" spans="3:23" x14ac:dyDescent="0.25">
      <c r="C318" s="156">
        <v>15250</v>
      </c>
      <c r="D318" s="157" t="s">
        <v>24</v>
      </c>
      <c r="E318" s="48">
        <v>0.85</v>
      </c>
      <c r="F318" s="134">
        <v>41</v>
      </c>
      <c r="G318" s="153">
        <f t="shared" si="10"/>
        <v>34.85</v>
      </c>
      <c r="S318" s="2"/>
    </row>
    <row r="319" spans="3:23" x14ac:dyDescent="0.25">
      <c r="C319" s="158">
        <v>15512</v>
      </c>
      <c r="D319" s="159" t="s">
        <v>38</v>
      </c>
      <c r="E319" s="48">
        <v>1.2</v>
      </c>
      <c r="F319" s="161">
        <v>11</v>
      </c>
      <c r="G319" s="131">
        <f t="shared" si="10"/>
        <v>13.2</v>
      </c>
      <c r="S319" s="2"/>
    </row>
    <row r="320" spans="3:23" x14ac:dyDescent="0.25">
      <c r="C320" s="156">
        <v>15513</v>
      </c>
      <c r="D320" s="157" t="s">
        <v>80</v>
      </c>
      <c r="E320" s="48">
        <v>1.53</v>
      </c>
      <c r="F320" s="134">
        <v>18</v>
      </c>
      <c r="G320" s="153">
        <f t="shared" si="10"/>
        <v>27.54</v>
      </c>
      <c r="S320" s="2"/>
      <c r="U320" s="46"/>
    </row>
    <row r="321" spans="3:20" x14ac:dyDescent="0.25">
      <c r="C321" s="156">
        <v>15514</v>
      </c>
      <c r="D321" s="157" t="s">
        <v>36</v>
      </c>
      <c r="E321" s="48">
        <v>1.56</v>
      </c>
      <c r="F321" s="134">
        <v>2</v>
      </c>
      <c r="G321" s="153">
        <f t="shared" si="10"/>
        <v>3.12</v>
      </c>
      <c r="S321" s="2"/>
    </row>
    <row r="322" spans="3:20" x14ac:dyDescent="0.25">
      <c r="C322" s="156">
        <v>15515</v>
      </c>
      <c r="D322" s="157" t="s">
        <v>35</v>
      </c>
      <c r="E322" s="48">
        <v>1.71</v>
      </c>
      <c r="F322" s="134">
        <v>4</v>
      </c>
      <c r="G322" s="153">
        <f t="shared" si="10"/>
        <v>6.84</v>
      </c>
      <c r="S322" s="2"/>
    </row>
    <row r="323" spans="3:20" x14ac:dyDescent="0.25">
      <c r="C323" s="20">
        <v>15516</v>
      </c>
      <c r="D323" s="162" t="s">
        <v>34</v>
      </c>
      <c r="E323" s="48">
        <v>1.53</v>
      </c>
      <c r="F323" s="163">
        <v>1</v>
      </c>
      <c r="G323" s="144">
        <f t="shared" si="10"/>
        <v>1.53</v>
      </c>
      <c r="S323" s="2"/>
    </row>
    <row r="324" spans="3:20" x14ac:dyDescent="0.25">
      <c r="C324" s="156">
        <v>15517</v>
      </c>
      <c r="D324" s="157" t="s">
        <v>39</v>
      </c>
      <c r="E324" s="48">
        <v>1.19</v>
      </c>
      <c r="F324" s="134">
        <v>3</v>
      </c>
      <c r="G324" s="153">
        <f t="shared" si="10"/>
        <v>3.57</v>
      </c>
      <c r="S324" s="2"/>
    </row>
    <row r="325" spans="3:20" x14ac:dyDescent="0.25">
      <c r="C325" s="20">
        <v>16163</v>
      </c>
      <c r="D325" s="162" t="s">
        <v>81</v>
      </c>
      <c r="E325" s="48">
        <v>1.42</v>
      </c>
      <c r="F325" s="163">
        <v>8</v>
      </c>
      <c r="G325" s="144">
        <f t="shared" si="10"/>
        <v>11.36</v>
      </c>
      <c r="S325" s="2"/>
    </row>
    <row r="326" spans="3:20" x14ac:dyDescent="0.25">
      <c r="C326" s="158">
        <v>21081</v>
      </c>
      <c r="D326" s="159" t="s">
        <v>75</v>
      </c>
      <c r="E326" s="160">
        <v>1.22</v>
      </c>
      <c r="F326" s="161">
        <v>0</v>
      </c>
      <c r="G326" s="131">
        <f t="shared" si="10"/>
        <v>0</v>
      </c>
      <c r="S326" s="2"/>
    </row>
    <row r="327" spans="3:20" x14ac:dyDescent="0.25">
      <c r="C327" s="139"/>
      <c r="D327" s="139"/>
      <c r="E327" s="139"/>
      <c r="F327" s="92" t="s">
        <v>47</v>
      </c>
      <c r="G327" s="140">
        <f>SUM(G309:G326)</f>
        <v>201.35000000000002</v>
      </c>
      <c r="S327" s="2"/>
      <c r="T327" s="46"/>
    </row>
    <row r="328" spans="3:20" x14ac:dyDescent="0.25">
      <c r="C328" s="127"/>
      <c r="D328" s="127"/>
      <c r="E328" s="127"/>
      <c r="F328" s="6" t="s">
        <v>48</v>
      </c>
      <c r="G328" s="141">
        <f>+G310+G311+G313+G314+G315+G316+G318+G319+G320+G321+G322+G324+G326</f>
        <v>188.46</v>
      </c>
      <c r="S328" s="154"/>
      <c r="T328" s="46"/>
    </row>
    <row r="329" spans="3:20" x14ac:dyDescent="0.25">
      <c r="C329" s="127"/>
      <c r="D329" s="127"/>
      <c r="E329" s="127"/>
      <c r="F329" s="6" t="s">
        <v>49</v>
      </c>
      <c r="G329" s="142">
        <f>+G328*16%</f>
        <v>30.153600000000001</v>
      </c>
    </row>
    <row r="330" spans="3:20" x14ac:dyDescent="0.25">
      <c r="E330" s="138"/>
      <c r="F330" s="6" t="s">
        <v>31</v>
      </c>
      <c r="G330" s="144">
        <f>+G327+G329</f>
        <v>231.50360000000003</v>
      </c>
    </row>
    <row r="333" spans="3:20" x14ac:dyDescent="0.25">
      <c r="C333" s="165" t="s">
        <v>83</v>
      </c>
      <c r="D333" s="165"/>
    </row>
    <row r="339" spans="3:19" ht="19.5" x14ac:dyDescent="0.3">
      <c r="C339" s="201" t="s">
        <v>85</v>
      </c>
      <c r="D339" s="201"/>
      <c r="E339" s="201"/>
      <c r="F339" s="201"/>
      <c r="G339" s="20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5"/>
    </row>
    <row r="340" spans="3:19" ht="31.5" x14ac:dyDescent="0.25">
      <c r="C340" s="73" t="s">
        <v>14</v>
      </c>
      <c r="D340" s="126" t="s">
        <v>32</v>
      </c>
      <c r="E340" s="9" t="s">
        <v>40</v>
      </c>
      <c r="F340" s="9" t="s">
        <v>45</v>
      </c>
      <c r="G340" s="27" t="s">
        <v>27</v>
      </c>
    </row>
    <row r="341" spans="3:19" hidden="1" x14ac:dyDescent="0.25">
      <c r="C341" s="20">
        <v>1411</v>
      </c>
      <c r="D341" s="162" t="s">
        <v>23</v>
      </c>
      <c r="E341" s="48">
        <v>0.86</v>
      </c>
      <c r="F341" s="163">
        <v>0</v>
      </c>
      <c r="G341" s="144">
        <f>E341*F341</f>
        <v>0</v>
      </c>
      <c r="S341" s="2"/>
    </row>
    <row r="342" spans="3:19" hidden="1" x14ac:dyDescent="0.25">
      <c r="C342" s="156">
        <v>15240</v>
      </c>
      <c r="D342" s="157" t="s">
        <v>17</v>
      </c>
      <c r="E342" s="48">
        <v>0.8</v>
      </c>
      <c r="F342" s="134">
        <v>0</v>
      </c>
      <c r="G342" s="153">
        <f t="shared" ref="G342" si="11">E342*F342</f>
        <v>0</v>
      </c>
      <c r="S342" s="2"/>
    </row>
    <row r="343" spans="3:19" hidden="1" x14ac:dyDescent="0.25">
      <c r="C343" s="156">
        <v>15241</v>
      </c>
      <c r="D343" s="157" t="s">
        <v>16</v>
      </c>
      <c r="E343" s="48">
        <v>0.47</v>
      </c>
      <c r="F343" s="134">
        <v>0</v>
      </c>
      <c r="G343" s="153">
        <v>0</v>
      </c>
      <c r="S343" s="2"/>
    </row>
    <row r="344" spans="3:19" hidden="1" x14ac:dyDescent="0.25">
      <c r="C344" s="20">
        <v>15242</v>
      </c>
      <c r="D344" s="162" t="s">
        <v>19</v>
      </c>
      <c r="E344" s="48">
        <v>2.71</v>
      </c>
      <c r="F344" s="163">
        <v>0</v>
      </c>
      <c r="G344" s="144">
        <f t="shared" ref="G344:G358" si="12">E344*F344</f>
        <v>0</v>
      </c>
      <c r="S344" s="2"/>
    </row>
    <row r="345" spans="3:19" x14ac:dyDescent="0.25">
      <c r="C345" s="158">
        <v>15243</v>
      </c>
      <c r="D345" s="159" t="s">
        <v>18</v>
      </c>
      <c r="E345" s="48">
        <v>4.16</v>
      </c>
      <c r="F345" s="161">
        <v>2</v>
      </c>
      <c r="G345" s="131">
        <f t="shared" si="12"/>
        <v>8.32</v>
      </c>
      <c r="S345" s="2"/>
    </row>
    <row r="346" spans="3:19" hidden="1" x14ac:dyDescent="0.25">
      <c r="C346" s="156">
        <v>15244</v>
      </c>
      <c r="D346" s="157" t="s">
        <v>22</v>
      </c>
      <c r="E346" s="48">
        <v>0.4</v>
      </c>
      <c r="F346" s="134">
        <v>96</v>
      </c>
      <c r="G346" s="153">
        <f t="shared" si="12"/>
        <v>38.400000000000006</v>
      </c>
      <c r="S346" s="2"/>
    </row>
    <row r="347" spans="3:19" x14ac:dyDescent="0.25">
      <c r="C347" s="156">
        <v>15247</v>
      </c>
      <c r="D347" s="157" t="s">
        <v>21</v>
      </c>
      <c r="E347" s="48">
        <v>0.41</v>
      </c>
      <c r="F347" s="134">
        <v>72</v>
      </c>
      <c r="G347" s="153">
        <f t="shared" si="12"/>
        <v>29.52</v>
      </c>
      <c r="S347" s="2"/>
    </row>
    <row r="348" spans="3:19" hidden="1" x14ac:dyDescent="0.25">
      <c r="C348" s="156">
        <v>15248</v>
      </c>
      <c r="D348" s="157" t="s">
        <v>20</v>
      </c>
      <c r="E348" s="174">
        <v>0.4</v>
      </c>
      <c r="F348" s="134">
        <v>0</v>
      </c>
      <c r="G348" s="153">
        <f t="shared" si="12"/>
        <v>0</v>
      </c>
      <c r="S348" s="2"/>
    </row>
    <row r="349" spans="3:19" hidden="1" x14ac:dyDescent="0.25">
      <c r="C349" s="20">
        <v>15249</v>
      </c>
      <c r="D349" s="162" t="s">
        <v>15</v>
      </c>
      <c r="E349" s="48">
        <v>1.64</v>
      </c>
      <c r="F349" s="163"/>
      <c r="G349" s="144">
        <f t="shared" si="12"/>
        <v>0</v>
      </c>
      <c r="S349" s="2"/>
    </row>
    <row r="350" spans="3:19" x14ac:dyDescent="0.25">
      <c r="C350" s="156">
        <v>15250</v>
      </c>
      <c r="D350" s="157" t="s">
        <v>24</v>
      </c>
      <c r="E350" s="48">
        <v>0.85</v>
      </c>
      <c r="F350" s="134">
        <v>64</v>
      </c>
      <c r="G350" s="153">
        <f t="shared" si="12"/>
        <v>54.4</v>
      </c>
      <c r="S350" s="2"/>
    </row>
    <row r="351" spans="3:19" hidden="1" x14ac:dyDescent="0.25">
      <c r="C351" s="158">
        <v>15512</v>
      </c>
      <c r="D351" s="159" t="s">
        <v>38</v>
      </c>
      <c r="E351" s="48">
        <v>1.2</v>
      </c>
      <c r="F351" s="161"/>
      <c r="G351" s="131">
        <f t="shared" si="12"/>
        <v>0</v>
      </c>
      <c r="S351" s="2"/>
    </row>
    <row r="352" spans="3:19" x14ac:dyDescent="0.25">
      <c r="C352" s="156">
        <v>15513</v>
      </c>
      <c r="D352" s="157" t="s">
        <v>80</v>
      </c>
      <c r="E352" s="48">
        <v>1.53</v>
      </c>
      <c r="F352" s="134">
        <v>5</v>
      </c>
      <c r="G352" s="153">
        <f t="shared" si="12"/>
        <v>7.65</v>
      </c>
      <c r="S352" s="2"/>
    </row>
    <row r="353" spans="3:19" x14ac:dyDescent="0.25">
      <c r="C353" s="156">
        <v>15514</v>
      </c>
      <c r="D353" s="157" t="s">
        <v>36</v>
      </c>
      <c r="E353" s="48">
        <v>1.56</v>
      </c>
      <c r="F353" s="134">
        <v>3</v>
      </c>
      <c r="G353" s="153">
        <f t="shared" si="12"/>
        <v>4.68</v>
      </c>
      <c r="S353" s="2"/>
    </row>
    <row r="354" spans="3:19" x14ac:dyDescent="0.25">
      <c r="C354" s="156">
        <v>15515</v>
      </c>
      <c r="D354" s="157" t="s">
        <v>35</v>
      </c>
      <c r="E354" s="48">
        <v>1.71</v>
      </c>
      <c r="F354" s="134">
        <v>0</v>
      </c>
      <c r="G354" s="153">
        <f t="shared" si="12"/>
        <v>0</v>
      </c>
      <c r="S354" s="2"/>
    </row>
    <row r="355" spans="3:19" hidden="1" x14ac:dyDescent="0.25">
      <c r="C355" s="20">
        <v>15516</v>
      </c>
      <c r="D355" s="162" t="s">
        <v>34</v>
      </c>
      <c r="E355" s="48">
        <v>1.53</v>
      </c>
      <c r="F355" s="163">
        <v>0</v>
      </c>
      <c r="G355" s="144">
        <f t="shared" si="12"/>
        <v>0</v>
      </c>
      <c r="S355" s="2"/>
    </row>
    <row r="356" spans="3:19" hidden="1" x14ac:dyDescent="0.25">
      <c r="C356" s="156">
        <v>15517</v>
      </c>
      <c r="D356" s="157" t="s">
        <v>39</v>
      </c>
      <c r="E356" s="48">
        <v>1.19</v>
      </c>
      <c r="F356" s="134"/>
      <c r="G356" s="153">
        <f t="shared" si="12"/>
        <v>0</v>
      </c>
      <c r="S356" s="2"/>
    </row>
    <row r="357" spans="3:19" x14ac:dyDescent="0.25">
      <c r="C357" s="20">
        <v>16163</v>
      </c>
      <c r="D357" s="162" t="s">
        <v>81</v>
      </c>
      <c r="E357" s="48">
        <v>1.49</v>
      </c>
      <c r="F357" s="163">
        <v>29</v>
      </c>
      <c r="G357" s="144">
        <f t="shared" si="12"/>
        <v>43.21</v>
      </c>
      <c r="S357" s="2"/>
    </row>
    <row r="358" spans="3:19" hidden="1" x14ac:dyDescent="0.25">
      <c r="C358" s="158">
        <v>21081</v>
      </c>
      <c r="D358" s="159" t="s">
        <v>75</v>
      </c>
      <c r="E358" s="160">
        <v>1.22</v>
      </c>
      <c r="F358" s="161">
        <v>0</v>
      </c>
      <c r="G358" s="131">
        <f t="shared" si="12"/>
        <v>0</v>
      </c>
      <c r="S358" s="2"/>
    </row>
    <row r="359" spans="3:19" x14ac:dyDescent="0.25">
      <c r="C359" s="139"/>
      <c r="D359" s="139"/>
      <c r="E359" s="139"/>
      <c r="F359" s="92" t="s">
        <v>47</v>
      </c>
      <c r="G359" s="140">
        <f>SUM(G345:G358)</f>
        <v>186.18000000000004</v>
      </c>
      <c r="S359" s="2"/>
    </row>
    <row r="360" spans="3:19" x14ac:dyDescent="0.25">
      <c r="C360" s="127"/>
      <c r="D360" s="127"/>
      <c r="E360" s="127"/>
      <c r="F360" s="6" t="s">
        <v>48</v>
      </c>
      <c r="G360" s="141">
        <f>+G345+G347+G350+G352+G353+G354</f>
        <v>104.57000000000002</v>
      </c>
      <c r="S360" s="154"/>
    </row>
    <row r="361" spans="3:19" x14ac:dyDescent="0.25">
      <c r="C361" s="127"/>
      <c r="D361" s="127"/>
      <c r="E361" s="127"/>
      <c r="F361" s="6" t="s">
        <v>49</v>
      </c>
      <c r="G361" s="142">
        <f>+G360*16%</f>
        <v>16.731200000000005</v>
      </c>
    </row>
    <row r="362" spans="3:19" x14ac:dyDescent="0.25">
      <c r="E362" s="138"/>
      <c r="F362" s="6" t="s">
        <v>31</v>
      </c>
      <c r="G362" s="144">
        <f>+G359+G361</f>
        <v>202.91120000000004</v>
      </c>
    </row>
    <row r="368" spans="3:19" ht="19.5" x14ac:dyDescent="0.3">
      <c r="C368" s="202" t="s">
        <v>90</v>
      </c>
      <c r="D368" s="202"/>
      <c r="E368" s="202"/>
      <c r="F368" s="202"/>
      <c r="G368" s="202"/>
    </row>
    <row r="369" spans="3:21" ht="31.5" x14ac:dyDescent="0.25">
      <c r="C369" s="73" t="s">
        <v>14</v>
      </c>
      <c r="D369" s="126" t="s">
        <v>32</v>
      </c>
      <c r="E369" s="9" t="s">
        <v>40</v>
      </c>
      <c r="F369" s="9" t="s">
        <v>45</v>
      </c>
      <c r="G369" s="27" t="s">
        <v>27</v>
      </c>
    </row>
    <row r="370" spans="3:21" x14ac:dyDescent="0.25">
      <c r="C370" s="158">
        <v>15243</v>
      </c>
      <c r="D370" s="159" t="s">
        <v>18</v>
      </c>
      <c r="E370" s="48">
        <v>4.16</v>
      </c>
      <c r="F370" s="161">
        <v>45</v>
      </c>
      <c r="G370" s="131">
        <f t="shared" ref="G370:G376" si="13">E370*F370</f>
        <v>187.20000000000002</v>
      </c>
    </row>
    <row r="371" spans="3:21" x14ac:dyDescent="0.25">
      <c r="C371" s="156">
        <v>15247</v>
      </c>
      <c r="D371" s="157" t="s">
        <v>21</v>
      </c>
      <c r="E371" s="48">
        <v>0.41</v>
      </c>
      <c r="F371" s="134">
        <v>108</v>
      </c>
      <c r="G371" s="153">
        <f t="shared" si="13"/>
        <v>44.279999999999994</v>
      </c>
    </row>
    <row r="372" spans="3:21" x14ac:dyDescent="0.25">
      <c r="C372" s="156">
        <v>15250</v>
      </c>
      <c r="D372" s="157" t="s">
        <v>24</v>
      </c>
      <c r="E372" s="48">
        <v>0.85</v>
      </c>
      <c r="F372" s="134">
        <v>243</v>
      </c>
      <c r="G372" s="153">
        <f t="shared" si="13"/>
        <v>206.54999999999998</v>
      </c>
    </row>
    <row r="373" spans="3:21" x14ac:dyDescent="0.25">
      <c r="C373" s="156">
        <v>15513</v>
      </c>
      <c r="D373" s="157" t="s">
        <v>80</v>
      </c>
      <c r="E373" s="48">
        <v>1.53</v>
      </c>
      <c r="F373" s="134">
        <v>50</v>
      </c>
      <c r="G373" s="153">
        <f t="shared" si="13"/>
        <v>76.5</v>
      </c>
    </row>
    <row r="374" spans="3:21" x14ac:dyDescent="0.25">
      <c r="C374" s="156">
        <v>15514</v>
      </c>
      <c r="D374" s="157" t="s">
        <v>36</v>
      </c>
      <c r="E374" s="48">
        <v>1.56</v>
      </c>
      <c r="F374" s="134">
        <v>55</v>
      </c>
      <c r="G374" s="153">
        <f t="shared" si="13"/>
        <v>85.8</v>
      </c>
    </row>
    <row r="375" spans="3:21" x14ac:dyDescent="0.25">
      <c r="C375" s="156">
        <v>15515</v>
      </c>
      <c r="D375" s="157" t="s">
        <v>35</v>
      </c>
      <c r="E375" s="48">
        <v>1.71</v>
      </c>
      <c r="F375" s="134">
        <v>31</v>
      </c>
      <c r="G375" s="153">
        <f t="shared" si="13"/>
        <v>53.01</v>
      </c>
    </row>
    <row r="376" spans="3:21" x14ac:dyDescent="0.25">
      <c r="C376" s="20">
        <v>16163</v>
      </c>
      <c r="D376" s="162" t="s">
        <v>81</v>
      </c>
      <c r="E376" s="48">
        <v>1.49</v>
      </c>
      <c r="F376" s="163">
        <v>142</v>
      </c>
      <c r="G376" s="144">
        <f t="shared" si="13"/>
        <v>211.58</v>
      </c>
    </row>
    <row r="377" spans="3:21" x14ac:dyDescent="0.25">
      <c r="C377" s="139"/>
      <c r="D377" s="139"/>
      <c r="E377" s="139"/>
      <c r="F377" s="92" t="s">
        <v>47</v>
      </c>
      <c r="G377" s="140">
        <f>SUM(G370:G376)</f>
        <v>864.92</v>
      </c>
    </row>
    <row r="378" spans="3:21" x14ac:dyDescent="0.25">
      <c r="C378" s="127"/>
      <c r="D378" s="127"/>
      <c r="E378" s="127"/>
      <c r="F378" s="6" t="s">
        <v>48</v>
      </c>
      <c r="G378" s="141">
        <f>+G370+G371+G372+G373+G374+G375</f>
        <v>653.33999999999992</v>
      </c>
    </row>
    <row r="379" spans="3:21" x14ac:dyDescent="0.25">
      <c r="C379" s="127"/>
      <c r="D379" s="127"/>
      <c r="E379" s="127"/>
      <c r="F379" s="6" t="s">
        <v>49</v>
      </c>
      <c r="G379" s="142">
        <f>+G378*16%</f>
        <v>104.53439999999999</v>
      </c>
    </row>
    <row r="380" spans="3:21" x14ac:dyDescent="0.25">
      <c r="E380" s="138"/>
      <c r="F380" s="6" t="s">
        <v>31</v>
      </c>
      <c r="G380" s="144">
        <f>+G377+G379</f>
        <v>969.45439999999996</v>
      </c>
    </row>
    <row r="381" spans="3:21" x14ac:dyDescent="0.25">
      <c r="U381" s="46"/>
    </row>
    <row r="383" spans="3:21" ht="21" x14ac:dyDescent="0.35">
      <c r="D383" s="198" t="s">
        <v>91</v>
      </c>
    </row>
  </sheetData>
  <mergeCells count="5">
    <mergeCell ref="C88:D88"/>
    <mergeCell ref="C115:D115"/>
    <mergeCell ref="C307:G307"/>
    <mergeCell ref="C339:G339"/>
    <mergeCell ref="C368:G368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90"/>
  <sheetViews>
    <sheetView topLeftCell="A40" workbookViewId="0">
      <selection activeCell="I68" sqref="I68"/>
    </sheetView>
  </sheetViews>
  <sheetFormatPr baseColWidth="10" defaultRowHeight="15" x14ac:dyDescent="0.25"/>
  <cols>
    <col min="1" max="1" width="9.85546875" customWidth="1"/>
    <col min="2" max="2" width="46" customWidth="1"/>
    <col min="3" max="3" width="7.140625" customWidth="1"/>
    <col min="4" max="4" width="7.42578125" customWidth="1"/>
    <col min="5" max="5" width="7.140625" customWidth="1"/>
    <col min="6" max="6" width="8.5703125" customWidth="1"/>
    <col min="7" max="7" width="7.85546875" customWidth="1"/>
    <col min="8" max="8" width="6.7109375" customWidth="1"/>
    <col min="9" max="9" width="8.140625" customWidth="1"/>
    <col min="10" max="10" width="7.5703125" customWidth="1"/>
    <col min="11" max="12" width="7" customWidth="1"/>
    <col min="13" max="16" width="7.5703125" customWidth="1"/>
    <col min="17" max="17" width="13" customWidth="1"/>
    <col min="18" max="18" width="15.5703125" customWidth="1"/>
  </cols>
  <sheetData>
    <row r="2" spans="1:18" x14ac:dyDescent="0.25">
      <c r="C2" s="2" t="s">
        <v>74</v>
      </c>
    </row>
    <row r="3" spans="1:18" x14ac:dyDescent="0.25">
      <c r="C3" s="20">
        <v>72</v>
      </c>
      <c r="D3" s="20">
        <v>1116</v>
      </c>
      <c r="E3" s="20">
        <v>154</v>
      </c>
      <c r="F3" s="20">
        <v>156</v>
      </c>
      <c r="G3" s="20">
        <v>168</v>
      </c>
      <c r="H3" s="20">
        <v>276</v>
      </c>
      <c r="I3" s="20">
        <v>349</v>
      </c>
      <c r="J3" s="20">
        <v>435</v>
      </c>
      <c r="K3" s="20">
        <v>460</v>
      </c>
      <c r="L3" s="20"/>
      <c r="M3" s="20">
        <v>467</v>
      </c>
      <c r="N3" s="166"/>
      <c r="O3" s="166"/>
      <c r="P3" s="166"/>
      <c r="Q3" s="2" t="s">
        <v>27</v>
      </c>
      <c r="R3" t="s">
        <v>84</v>
      </c>
    </row>
    <row r="4" spans="1:18" x14ac:dyDescent="0.25">
      <c r="A4" s="19">
        <v>15249</v>
      </c>
      <c r="B4" s="107" t="s">
        <v>15</v>
      </c>
      <c r="C4" s="19">
        <v>240</v>
      </c>
      <c r="D4" s="19">
        <v>360</v>
      </c>
      <c r="E4" s="19">
        <v>240</v>
      </c>
      <c r="F4" s="106">
        <v>0</v>
      </c>
      <c r="G4" s="19">
        <v>180</v>
      </c>
      <c r="H4" s="19">
        <v>240</v>
      </c>
      <c r="I4" s="19">
        <v>240</v>
      </c>
      <c r="J4" s="106"/>
      <c r="K4" s="19">
        <v>360</v>
      </c>
      <c r="L4" s="106"/>
      <c r="M4" s="19">
        <v>600</v>
      </c>
      <c r="N4" s="167"/>
      <c r="O4" s="167"/>
      <c r="P4" s="167"/>
      <c r="Q4" s="2">
        <f>SUM(C4:N4)</f>
        <v>2460</v>
      </c>
      <c r="R4">
        <f>+Q4/12</f>
        <v>205</v>
      </c>
    </row>
    <row r="5" spans="1:18" x14ac:dyDescent="0.25">
      <c r="A5" s="106">
        <v>15241</v>
      </c>
      <c r="B5" s="107" t="s">
        <v>16</v>
      </c>
      <c r="C5" s="19">
        <v>240</v>
      </c>
      <c r="D5" s="19">
        <v>240</v>
      </c>
      <c r="E5" s="19">
        <v>120</v>
      </c>
      <c r="F5" s="106">
        <v>0</v>
      </c>
      <c r="G5" s="106">
        <v>0</v>
      </c>
      <c r="H5" s="106">
        <v>0</v>
      </c>
      <c r="I5" s="19">
        <v>120</v>
      </c>
      <c r="J5" s="106"/>
      <c r="K5" s="106">
        <v>0</v>
      </c>
      <c r="L5" s="106"/>
      <c r="M5" s="108"/>
      <c r="N5" s="168"/>
      <c r="O5" s="168"/>
      <c r="P5" s="168"/>
      <c r="Q5" s="2">
        <f t="shared" ref="Q5:Q21" si="0">SUM(C5:M5)</f>
        <v>720</v>
      </c>
      <c r="R5">
        <f t="shared" ref="R5:R20" si="1">+Q5/12</f>
        <v>60</v>
      </c>
    </row>
    <row r="6" spans="1:18" x14ac:dyDescent="0.25">
      <c r="A6" s="19">
        <v>15240</v>
      </c>
      <c r="B6" s="107" t="s">
        <v>17</v>
      </c>
      <c r="C6" s="19">
        <v>240</v>
      </c>
      <c r="D6" s="106">
        <v>0</v>
      </c>
      <c r="E6" s="106">
        <v>0</v>
      </c>
      <c r="F6" s="106">
        <v>0</v>
      </c>
      <c r="G6" s="19">
        <v>120</v>
      </c>
      <c r="H6" s="19">
        <v>120</v>
      </c>
      <c r="I6" s="19">
        <v>120</v>
      </c>
      <c r="J6" s="106"/>
      <c r="K6" s="106">
        <v>0</v>
      </c>
      <c r="L6" s="106"/>
      <c r="M6" s="108"/>
      <c r="N6" s="168"/>
      <c r="O6" s="168"/>
      <c r="P6" s="168"/>
      <c r="Q6" s="2">
        <f t="shared" si="0"/>
        <v>600</v>
      </c>
      <c r="R6">
        <f t="shared" si="1"/>
        <v>50</v>
      </c>
    </row>
    <row r="7" spans="1:18" x14ac:dyDescent="0.25">
      <c r="A7" s="19">
        <v>15243</v>
      </c>
      <c r="B7" s="101" t="s">
        <v>18</v>
      </c>
      <c r="C7" s="19">
        <v>80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/>
      <c r="K7" s="3">
        <v>0</v>
      </c>
      <c r="L7" s="3"/>
      <c r="M7" s="7"/>
      <c r="N7" s="169"/>
      <c r="O7" s="169"/>
      <c r="P7" s="169"/>
      <c r="Q7" s="2">
        <f t="shared" si="0"/>
        <v>80</v>
      </c>
      <c r="R7">
        <f>+Q7/4</f>
        <v>20</v>
      </c>
    </row>
    <row r="8" spans="1:18" x14ac:dyDescent="0.25">
      <c r="A8" s="106">
        <v>15242</v>
      </c>
      <c r="B8" s="107" t="s">
        <v>19</v>
      </c>
      <c r="C8" s="19">
        <v>240</v>
      </c>
      <c r="D8" s="19">
        <v>360</v>
      </c>
      <c r="E8" s="19">
        <v>120</v>
      </c>
      <c r="F8" s="106">
        <v>0</v>
      </c>
      <c r="G8" s="19">
        <v>600</v>
      </c>
      <c r="H8" s="106">
        <v>0</v>
      </c>
      <c r="I8" s="106">
        <v>0</v>
      </c>
      <c r="J8" s="106"/>
      <c r="K8" s="106">
        <v>0</v>
      </c>
      <c r="L8" s="106"/>
      <c r="M8" s="108"/>
      <c r="N8" s="168"/>
      <c r="O8" s="168"/>
      <c r="P8" s="168"/>
      <c r="Q8" s="5">
        <f t="shared" si="0"/>
        <v>1320</v>
      </c>
      <c r="R8">
        <f t="shared" si="1"/>
        <v>110</v>
      </c>
    </row>
    <row r="9" spans="1:18" x14ac:dyDescent="0.25">
      <c r="A9" s="19">
        <v>15248</v>
      </c>
      <c r="B9" s="101" t="s">
        <v>20</v>
      </c>
      <c r="C9" s="19">
        <v>720</v>
      </c>
      <c r="D9" s="3">
        <v>0</v>
      </c>
      <c r="E9" s="3">
        <v>0</v>
      </c>
      <c r="F9" s="3">
        <v>0</v>
      </c>
      <c r="G9" s="19">
        <v>240</v>
      </c>
      <c r="H9" s="3">
        <v>0</v>
      </c>
      <c r="I9" s="3">
        <v>0</v>
      </c>
      <c r="J9" s="3"/>
      <c r="K9" s="3">
        <v>0</v>
      </c>
      <c r="L9" s="3"/>
      <c r="M9" s="7"/>
      <c r="N9" s="169"/>
      <c r="O9" s="169"/>
      <c r="P9" s="169"/>
      <c r="Q9" s="2">
        <f t="shared" si="0"/>
        <v>960</v>
      </c>
      <c r="R9">
        <f t="shared" si="1"/>
        <v>80</v>
      </c>
    </row>
    <row r="10" spans="1:18" x14ac:dyDescent="0.25">
      <c r="A10" s="3">
        <v>15247</v>
      </c>
      <c r="B10" s="101" t="s">
        <v>21</v>
      </c>
      <c r="C10" s="19">
        <v>960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/>
      <c r="K10" s="3">
        <v>0</v>
      </c>
      <c r="L10" s="3"/>
      <c r="M10" s="7"/>
      <c r="N10" s="169"/>
      <c r="O10" s="169"/>
      <c r="P10" s="169"/>
      <c r="Q10" s="2">
        <f t="shared" si="0"/>
        <v>960</v>
      </c>
      <c r="R10">
        <f t="shared" si="1"/>
        <v>80</v>
      </c>
    </row>
    <row r="11" spans="1:18" x14ac:dyDescent="0.25">
      <c r="A11" s="3">
        <v>15244</v>
      </c>
      <c r="B11" s="101" t="s">
        <v>22</v>
      </c>
      <c r="C11" s="19">
        <v>960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>
        <v>0</v>
      </c>
      <c r="L11" s="3"/>
      <c r="M11" s="7"/>
      <c r="N11" s="169"/>
      <c r="O11" s="169"/>
      <c r="P11" s="169"/>
      <c r="Q11" s="2">
        <f t="shared" si="0"/>
        <v>960</v>
      </c>
      <c r="R11">
        <f t="shared" si="1"/>
        <v>80</v>
      </c>
    </row>
    <row r="12" spans="1:18" x14ac:dyDescent="0.25">
      <c r="A12" s="106">
        <v>1411</v>
      </c>
      <c r="B12" s="107" t="s">
        <v>23</v>
      </c>
      <c r="C12" s="19">
        <v>240</v>
      </c>
      <c r="D12" s="106">
        <v>0</v>
      </c>
      <c r="E12" s="19">
        <v>240</v>
      </c>
      <c r="F12" s="106">
        <v>0</v>
      </c>
      <c r="G12" s="106">
        <v>0</v>
      </c>
      <c r="H12" s="19">
        <v>240</v>
      </c>
      <c r="I12" s="19">
        <v>240</v>
      </c>
      <c r="J12" s="19">
        <v>240</v>
      </c>
      <c r="K12" s="106">
        <v>0</v>
      </c>
      <c r="L12" s="106"/>
      <c r="M12" s="19">
        <v>360</v>
      </c>
      <c r="N12" s="167"/>
      <c r="O12" s="167"/>
      <c r="P12" s="167"/>
      <c r="Q12" s="2">
        <f t="shared" si="0"/>
        <v>1560</v>
      </c>
      <c r="R12">
        <f t="shared" si="1"/>
        <v>130</v>
      </c>
    </row>
    <row r="13" spans="1:18" x14ac:dyDescent="0.25">
      <c r="A13" s="106">
        <v>15250</v>
      </c>
      <c r="B13" s="107" t="s">
        <v>24</v>
      </c>
      <c r="C13" s="19">
        <v>720</v>
      </c>
      <c r="D13" s="106">
        <v>0</v>
      </c>
      <c r="E13" s="19">
        <v>480</v>
      </c>
      <c r="F13" s="106">
        <v>0</v>
      </c>
      <c r="G13" s="106">
        <v>0</v>
      </c>
      <c r="H13" s="19">
        <v>240</v>
      </c>
      <c r="I13" s="38">
        <v>0</v>
      </c>
      <c r="J13" s="19">
        <v>720</v>
      </c>
      <c r="K13" s="106">
        <v>0</v>
      </c>
      <c r="L13" s="106"/>
      <c r="M13" s="108"/>
      <c r="N13" s="168"/>
      <c r="O13" s="168"/>
      <c r="P13" s="168"/>
      <c r="Q13" s="2">
        <f t="shared" si="0"/>
        <v>2160</v>
      </c>
      <c r="R13">
        <f t="shared" si="1"/>
        <v>180</v>
      </c>
    </row>
    <row r="14" spans="1:18" x14ac:dyDescent="0.25">
      <c r="A14" s="109">
        <v>15516</v>
      </c>
      <c r="B14" s="110" t="s">
        <v>34</v>
      </c>
      <c r="C14" s="106">
        <v>0</v>
      </c>
      <c r="D14" s="19">
        <v>400</v>
      </c>
      <c r="E14" s="19">
        <v>200</v>
      </c>
      <c r="F14" s="106">
        <v>0</v>
      </c>
      <c r="G14" s="19">
        <v>720</v>
      </c>
      <c r="H14" s="106">
        <v>0</v>
      </c>
      <c r="I14" s="106">
        <v>0</v>
      </c>
      <c r="J14" s="19">
        <v>200</v>
      </c>
      <c r="K14" s="106">
        <v>0</v>
      </c>
      <c r="L14" s="106"/>
      <c r="M14" s="108"/>
      <c r="N14" s="168"/>
      <c r="O14" s="168"/>
      <c r="P14" s="168"/>
      <c r="Q14" s="2">
        <f t="shared" si="0"/>
        <v>1520</v>
      </c>
      <c r="R14" s="175">
        <f>+Q14/12</f>
        <v>126.66666666666667</v>
      </c>
    </row>
    <row r="15" spans="1:18" x14ac:dyDescent="0.25">
      <c r="A15" s="24">
        <v>15515</v>
      </c>
      <c r="B15" s="102" t="s">
        <v>35</v>
      </c>
      <c r="C15" s="3">
        <v>0</v>
      </c>
      <c r="D15" s="19">
        <v>240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/>
      <c r="K15" s="3">
        <v>0</v>
      </c>
      <c r="L15" s="3"/>
      <c r="M15" s="7"/>
      <c r="N15" s="169"/>
      <c r="O15" s="169"/>
      <c r="P15" s="169"/>
      <c r="Q15" s="2">
        <f t="shared" si="0"/>
        <v>240</v>
      </c>
      <c r="R15">
        <f t="shared" si="1"/>
        <v>20</v>
      </c>
    </row>
    <row r="16" spans="1:18" x14ac:dyDescent="0.25">
      <c r="A16" s="109">
        <v>15514</v>
      </c>
      <c r="B16" s="110" t="s">
        <v>36</v>
      </c>
      <c r="C16" s="106">
        <v>0</v>
      </c>
      <c r="D16" s="19">
        <v>240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/>
      <c r="K16" s="106">
        <v>0</v>
      </c>
      <c r="L16" s="106"/>
      <c r="M16" s="108"/>
      <c r="N16" s="168"/>
      <c r="O16" s="168"/>
      <c r="P16" s="168"/>
      <c r="Q16" s="2">
        <f t="shared" si="0"/>
        <v>240</v>
      </c>
      <c r="R16">
        <f t="shared" si="1"/>
        <v>20</v>
      </c>
    </row>
    <row r="17" spans="1:19" x14ac:dyDescent="0.25">
      <c r="A17" s="24">
        <v>15513</v>
      </c>
      <c r="B17" s="102" t="s">
        <v>37</v>
      </c>
      <c r="C17" s="3">
        <v>0</v>
      </c>
      <c r="D17" s="19">
        <v>240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>
        <v>0</v>
      </c>
      <c r="L17" s="3"/>
      <c r="M17" s="7"/>
      <c r="N17" s="169"/>
      <c r="O17" s="169"/>
      <c r="P17" s="169"/>
      <c r="Q17" s="2">
        <f t="shared" si="0"/>
        <v>240</v>
      </c>
      <c r="R17">
        <f t="shared" si="1"/>
        <v>20</v>
      </c>
    </row>
    <row r="18" spans="1:19" x14ac:dyDescent="0.25">
      <c r="A18" s="22">
        <v>15512</v>
      </c>
      <c r="B18" s="103" t="s">
        <v>38</v>
      </c>
      <c r="C18" s="3">
        <v>0</v>
      </c>
      <c r="D18" s="19">
        <v>108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>
        <v>0</v>
      </c>
      <c r="L18" s="3"/>
      <c r="M18" s="7"/>
      <c r="N18" s="169"/>
      <c r="O18" s="169"/>
      <c r="P18" s="169"/>
      <c r="Q18" s="2">
        <f t="shared" si="0"/>
        <v>108</v>
      </c>
      <c r="R18">
        <f t="shared" si="1"/>
        <v>9</v>
      </c>
    </row>
    <row r="19" spans="1:19" x14ac:dyDescent="0.25">
      <c r="A19" s="24">
        <v>15517</v>
      </c>
      <c r="B19" s="102" t="s">
        <v>39</v>
      </c>
      <c r="C19" s="3">
        <v>0</v>
      </c>
      <c r="D19" s="19">
        <v>60</v>
      </c>
      <c r="E19" s="3">
        <v>0</v>
      </c>
      <c r="F19" s="3">
        <v>0</v>
      </c>
      <c r="G19" s="3">
        <v>0</v>
      </c>
      <c r="H19" s="3">
        <v>0</v>
      </c>
      <c r="I19" s="19">
        <v>120</v>
      </c>
      <c r="J19" s="3"/>
      <c r="K19" s="3">
        <v>0</v>
      </c>
      <c r="L19" s="3"/>
      <c r="M19" s="7"/>
      <c r="N19" s="169"/>
      <c r="O19" s="169"/>
      <c r="P19" s="169"/>
      <c r="Q19" s="2">
        <f t="shared" si="0"/>
        <v>180</v>
      </c>
      <c r="R19">
        <f t="shared" si="1"/>
        <v>15</v>
      </c>
    </row>
    <row r="20" spans="1:19" x14ac:dyDescent="0.25">
      <c r="A20" s="111">
        <v>16163</v>
      </c>
      <c r="B20" s="112" t="s">
        <v>44</v>
      </c>
      <c r="C20" s="111">
        <v>0</v>
      </c>
      <c r="D20" s="106">
        <v>0</v>
      </c>
      <c r="E20" s="106">
        <v>0</v>
      </c>
      <c r="F20" s="19">
        <v>60</v>
      </c>
      <c r="G20" s="106">
        <v>0</v>
      </c>
      <c r="H20" s="106">
        <v>0</v>
      </c>
      <c r="I20" s="106">
        <v>0</v>
      </c>
      <c r="J20" s="19">
        <v>60</v>
      </c>
      <c r="K20" s="106">
        <v>0</v>
      </c>
      <c r="L20" s="106"/>
      <c r="M20" s="19">
        <v>240</v>
      </c>
      <c r="N20" s="167"/>
      <c r="O20" s="167"/>
      <c r="P20" s="167"/>
      <c r="Q20" s="2">
        <f t="shared" si="0"/>
        <v>360</v>
      </c>
      <c r="R20">
        <f t="shared" si="1"/>
        <v>30</v>
      </c>
    </row>
    <row r="21" spans="1:19" x14ac:dyDescent="0.25">
      <c r="A21" s="104">
        <v>21081</v>
      </c>
      <c r="B21" s="105" t="s">
        <v>75</v>
      </c>
      <c r="C21" s="105"/>
      <c r="D21" s="105"/>
      <c r="E21" s="105"/>
      <c r="F21" s="105"/>
      <c r="G21" s="105"/>
      <c r="H21" s="105"/>
      <c r="I21" s="104">
        <v>0</v>
      </c>
      <c r="J21" s="19">
        <v>80</v>
      </c>
      <c r="K21" s="3">
        <v>0</v>
      </c>
      <c r="L21" s="3"/>
      <c r="M21" s="7"/>
      <c r="N21" s="169"/>
      <c r="O21" s="169"/>
      <c r="P21" s="169"/>
      <c r="Q21" s="2">
        <f t="shared" si="0"/>
        <v>80</v>
      </c>
      <c r="R21">
        <f>+Q21/4</f>
        <v>20</v>
      </c>
    </row>
    <row r="25" spans="1:19" x14ac:dyDescent="0.25">
      <c r="C25" s="203" t="s">
        <v>76</v>
      </c>
      <c r="D25" s="203"/>
      <c r="E25" s="203"/>
    </row>
    <row r="26" spans="1:19" x14ac:dyDescent="0.25">
      <c r="C26" s="120">
        <v>44391</v>
      </c>
      <c r="D26" s="120">
        <v>44408</v>
      </c>
      <c r="E26" s="120">
        <v>44423</v>
      </c>
      <c r="F26" s="120">
        <v>44439</v>
      </c>
      <c r="G26" s="120">
        <v>44459</v>
      </c>
      <c r="H26" s="120">
        <v>44477</v>
      </c>
      <c r="I26" s="120">
        <v>44509</v>
      </c>
      <c r="J26" s="120">
        <v>44521</v>
      </c>
      <c r="K26" s="120">
        <v>44543</v>
      </c>
      <c r="L26" s="120">
        <v>44566</v>
      </c>
      <c r="M26" s="164">
        <v>44585</v>
      </c>
      <c r="N26" s="164">
        <v>44599</v>
      </c>
      <c r="O26" s="164">
        <v>44627</v>
      </c>
      <c r="P26" s="185">
        <v>44669</v>
      </c>
      <c r="Q26" s="5" t="s">
        <v>27</v>
      </c>
    </row>
    <row r="27" spans="1:19" x14ac:dyDescent="0.25">
      <c r="A27" s="113">
        <v>15249</v>
      </c>
      <c r="B27" s="114" t="s">
        <v>15</v>
      </c>
      <c r="C27" s="3">
        <v>191</v>
      </c>
      <c r="D27" s="3">
        <v>276</v>
      </c>
      <c r="E27" s="50">
        <v>92</v>
      </c>
      <c r="F27" s="50">
        <v>120</v>
      </c>
      <c r="G27" s="50">
        <v>255</v>
      </c>
      <c r="H27" s="50">
        <v>188</v>
      </c>
      <c r="I27" s="50">
        <v>273</v>
      </c>
      <c r="J27" s="50">
        <v>74</v>
      </c>
      <c r="K27" s="50">
        <v>244</v>
      </c>
      <c r="L27" s="50">
        <v>492</v>
      </c>
      <c r="M27" s="50">
        <v>273</v>
      </c>
      <c r="N27" s="50">
        <v>0</v>
      </c>
      <c r="O27" s="50">
        <v>0</v>
      </c>
      <c r="P27" s="186">
        <v>0</v>
      </c>
      <c r="Q27" s="184">
        <f>SUM(C27:P27)</f>
        <v>2478</v>
      </c>
      <c r="R27" s="184">
        <v>2460</v>
      </c>
      <c r="S27" s="184">
        <f>+Q27-R27</f>
        <v>18</v>
      </c>
    </row>
    <row r="28" spans="1:19" x14ac:dyDescent="0.25">
      <c r="A28" s="113">
        <v>15241</v>
      </c>
      <c r="B28" s="114" t="s">
        <v>16</v>
      </c>
      <c r="C28" s="3">
        <v>98</v>
      </c>
      <c r="D28" s="3">
        <v>88</v>
      </c>
      <c r="E28" s="50">
        <v>104</v>
      </c>
      <c r="F28" s="50">
        <v>108</v>
      </c>
      <c r="G28" s="50">
        <v>144</v>
      </c>
      <c r="H28" s="50">
        <v>63</v>
      </c>
      <c r="I28" s="50">
        <v>65</v>
      </c>
      <c r="J28" s="50">
        <v>55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186"/>
      <c r="Q28" s="172">
        <f t="shared" ref="Q28:Q43" si="2">SUM(C28:O28)</f>
        <v>725</v>
      </c>
      <c r="R28" s="183">
        <v>720</v>
      </c>
      <c r="S28" s="5">
        <f t="shared" ref="S28:S44" si="3">+Q28-R28</f>
        <v>5</v>
      </c>
    </row>
    <row r="29" spans="1:19" x14ac:dyDescent="0.25">
      <c r="A29" s="113">
        <v>15240</v>
      </c>
      <c r="B29" s="114" t="s">
        <v>17</v>
      </c>
      <c r="C29" s="3">
        <v>73</v>
      </c>
      <c r="D29" s="3">
        <v>60</v>
      </c>
      <c r="E29" s="50">
        <v>26</v>
      </c>
      <c r="F29" s="50">
        <v>37</v>
      </c>
      <c r="G29" s="50">
        <v>80</v>
      </c>
      <c r="H29" s="50">
        <v>118</v>
      </c>
      <c r="I29" s="50">
        <v>56</v>
      </c>
      <c r="J29" s="50">
        <v>16</v>
      </c>
      <c r="K29" s="50">
        <v>64</v>
      </c>
      <c r="L29" s="50">
        <v>26</v>
      </c>
      <c r="M29" s="50">
        <v>9</v>
      </c>
      <c r="N29" s="173">
        <v>35</v>
      </c>
      <c r="O29" s="173">
        <v>0</v>
      </c>
      <c r="P29" s="187"/>
      <c r="Q29" s="172">
        <f t="shared" si="2"/>
        <v>600</v>
      </c>
      <c r="R29" s="183">
        <v>600</v>
      </c>
      <c r="S29" s="5">
        <f t="shared" si="3"/>
        <v>0</v>
      </c>
    </row>
    <row r="30" spans="1:19" s="49" customFormat="1" x14ac:dyDescent="0.25">
      <c r="A30" s="19">
        <v>15243</v>
      </c>
      <c r="B30" s="177" t="s">
        <v>18</v>
      </c>
      <c r="C30" s="19">
        <v>5</v>
      </c>
      <c r="D30" s="19">
        <v>1</v>
      </c>
      <c r="E30" s="19">
        <v>4</v>
      </c>
      <c r="F30" s="19">
        <v>9</v>
      </c>
      <c r="G30" s="19">
        <v>1</v>
      </c>
      <c r="H30" s="19">
        <v>3</v>
      </c>
      <c r="I30" s="19">
        <v>1</v>
      </c>
      <c r="J30" s="19">
        <v>2</v>
      </c>
      <c r="K30" s="19">
        <v>5</v>
      </c>
      <c r="L30" s="19">
        <v>0</v>
      </c>
      <c r="M30" s="19">
        <v>1</v>
      </c>
      <c r="N30" s="19">
        <v>1</v>
      </c>
      <c r="O30" s="19">
        <v>2</v>
      </c>
      <c r="P30" s="188"/>
      <c r="Q30" s="5">
        <f t="shared" si="2"/>
        <v>35</v>
      </c>
      <c r="R30" s="183">
        <v>80</v>
      </c>
      <c r="S30" s="5">
        <f t="shared" si="3"/>
        <v>-45</v>
      </c>
    </row>
    <row r="31" spans="1:19" ht="14.25" customHeight="1" x14ac:dyDescent="0.25">
      <c r="A31" s="113">
        <v>15242</v>
      </c>
      <c r="B31" s="114" t="s">
        <v>19</v>
      </c>
      <c r="C31" s="3">
        <v>43</v>
      </c>
      <c r="D31" s="3">
        <v>76</v>
      </c>
      <c r="E31" s="50">
        <v>140</v>
      </c>
      <c r="F31" s="50">
        <v>182</v>
      </c>
      <c r="G31" s="50">
        <v>90</v>
      </c>
      <c r="H31" s="50">
        <v>210</v>
      </c>
      <c r="I31" s="50">
        <v>100</v>
      </c>
      <c r="J31" s="50">
        <v>103</v>
      </c>
      <c r="K31" s="50">
        <v>256</v>
      </c>
      <c r="L31" s="50">
        <v>131</v>
      </c>
      <c r="M31" s="50">
        <v>15</v>
      </c>
      <c r="N31" s="50">
        <v>0</v>
      </c>
      <c r="O31" s="50">
        <v>0</v>
      </c>
      <c r="P31" s="186"/>
      <c r="Q31" s="172">
        <f t="shared" si="2"/>
        <v>1346</v>
      </c>
      <c r="R31" s="183">
        <v>1320</v>
      </c>
      <c r="S31" s="172">
        <f t="shared" si="3"/>
        <v>26</v>
      </c>
    </row>
    <row r="32" spans="1:19" ht="14.25" customHeight="1" x14ac:dyDescent="0.25">
      <c r="A32" s="178">
        <v>15248</v>
      </c>
      <c r="B32" s="114" t="s">
        <v>20</v>
      </c>
      <c r="C32" s="3">
        <v>101</v>
      </c>
      <c r="D32" s="3">
        <v>118</v>
      </c>
      <c r="E32" s="50">
        <v>113</v>
      </c>
      <c r="F32" s="50">
        <v>106</v>
      </c>
      <c r="G32" s="50">
        <v>106</v>
      </c>
      <c r="H32" s="50">
        <v>121</v>
      </c>
      <c r="I32" s="50">
        <v>215</v>
      </c>
      <c r="J32" s="50">
        <v>15</v>
      </c>
      <c r="K32" s="50">
        <v>20</v>
      </c>
      <c r="L32" s="50">
        <v>16</v>
      </c>
      <c r="M32" s="50">
        <v>6</v>
      </c>
      <c r="N32" s="173">
        <v>27</v>
      </c>
      <c r="O32" s="173">
        <v>0</v>
      </c>
      <c r="P32" s="187"/>
      <c r="Q32" s="172">
        <f t="shared" si="2"/>
        <v>964</v>
      </c>
      <c r="R32" s="183">
        <v>960</v>
      </c>
      <c r="S32" s="5">
        <f t="shared" si="3"/>
        <v>4</v>
      </c>
    </row>
    <row r="33" spans="1:21" s="49" customFormat="1" x14ac:dyDescent="0.25">
      <c r="A33" s="19">
        <v>15247</v>
      </c>
      <c r="B33" s="177" t="s">
        <v>21</v>
      </c>
      <c r="C33" s="19">
        <v>62</v>
      </c>
      <c r="D33" s="19">
        <v>76</v>
      </c>
      <c r="E33" s="19">
        <v>72</v>
      </c>
      <c r="F33" s="19">
        <v>61</v>
      </c>
      <c r="G33" s="19">
        <v>65</v>
      </c>
      <c r="H33" s="19">
        <v>118</v>
      </c>
      <c r="I33" s="19">
        <v>94</v>
      </c>
      <c r="J33" s="19">
        <v>17</v>
      </c>
      <c r="K33" s="19">
        <v>26</v>
      </c>
      <c r="L33" s="19">
        <v>89</v>
      </c>
      <c r="M33" s="19">
        <v>52</v>
      </c>
      <c r="N33" s="19">
        <v>48</v>
      </c>
      <c r="O33" s="19">
        <v>72</v>
      </c>
      <c r="P33" s="188"/>
      <c r="Q33" s="5">
        <f t="shared" si="2"/>
        <v>852</v>
      </c>
      <c r="R33" s="183">
        <v>960</v>
      </c>
      <c r="S33" s="5">
        <f t="shared" si="3"/>
        <v>-108</v>
      </c>
    </row>
    <row r="34" spans="1:21" x14ac:dyDescent="0.25">
      <c r="A34" s="113">
        <v>15244</v>
      </c>
      <c r="B34" s="114" t="s">
        <v>22</v>
      </c>
      <c r="C34" s="3">
        <v>72</v>
      </c>
      <c r="D34" s="3">
        <v>99</v>
      </c>
      <c r="E34" s="50">
        <v>77</v>
      </c>
      <c r="F34" s="50">
        <v>99</v>
      </c>
      <c r="G34" s="50">
        <v>76</v>
      </c>
      <c r="H34" s="50">
        <v>130</v>
      </c>
      <c r="I34" s="50">
        <v>139</v>
      </c>
      <c r="J34" s="50">
        <v>7</v>
      </c>
      <c r="K34" s="50">
        <v>34</v>
      </c>
      <c r="L34" s="50">
        <v>80</v>
      </c>
      <c r="M34" s="50">
        <v>51</v>
      </c>
      <c r="N34" s="173">
        <v>96</v>
      </c>
      <c r="O34" s="173">
        <v>0</v>
      </c>
      <c r="P34" s="187"/>
      <c r="Q34" s="172">
        <f t="shared" si="2"/>
        <v>960</v>
      </c>
      <c r="R34" s="183">
        <v>960</v>
      </c>
      <c r="S34" s="5">
        <f t="shared" si="3"/>
        <v>0</v>
      </c>
    </row>
    <row r="35" spans="1:21" ht="14.25" customHeight="1" x14ac:dyDescent="0.25">
      <c r="A35" s="113">
        <v>1411</v>
      </c>
      <c r="B35" s="114" t="s">
        <v>23</v>
      </c>
      <c r="C35" s="3">
        <v>61</v>
      </c>
      <c r="D35" s="3">
        <v>78</v>
      </c>
      <c r="E35" s="50">
        <v>45</v>
      </c>
      <c r="F35" s="50">
        <v>155</v>
      </c>
      <c r="G35" s="50">
        <v>73</v>
      </c>
      <c r="H35" s="50">
        <v>124</v>
      </c>
      <c r="I35" s="50">
        <v>238</v>
      </c>
      <c r="J35" s="50">
        <v>134</v>
      </c>
      <c r="K35" s="50">
        <v>344</v>
      </c>
      <c r="L35" s="50">
        <v>261</v>
      </c>
      <c r="M35" s="50">
        <v>50</v>
      </c>
      <c r="N35" s="50">
        <v>0</v>
      </c>
      <c r="O35" s="50">
        <v>0</v>
      </c>
      <c r="P35" s="186"/>
      <c r="Q35" s="172">
        <f t="shared" si="2"/>
        <v>1563</v>
      </c>
      <c r="R35" s="183">
        <v>1560</v>
      </c>
      <c r="S35" s="172">
        <f t="shared" si="3"/>
        <v>3</v>
      </c>
      <c r="U35" t="s">
        <v>78</v>
      </c>
    </row>
    <row r="36" spans="1:21" s="49" customFormat="1" x14ac:dyDescent="0.25">
      <c r="A36" s="19">
        <v>15250</v>
      </c>
      <c r="B36" s="177" t="s">
        <v>24</v>
      </c>
      <c r="C36" s="19">
        <v>193</v>
      </c>
      <c r="D36" s="19">
        <v>216</v>
      </c>
      <c r="E36" s="19">
        <v>85</v>
      </c>
      <c r="F36" s="19">
        <v>286</v>
      </c>
      <c r="G36" s="19">
        <v>130</v>
      </c>
      <c r="H36" s="19">
        <v>261</v>
      </c>
      <c r="I36" s="19">
        <v>134</v>
      </c>
      <c r="J36" s="19">
        <v>28</v>
      </c>
      <c r="K36" s="19">
        <v>294</v>
      </c>
      <c r="L36" s="19">
        <v>69</v>
      </c>
      <c r="M36" s="19">
        <v>116</v>
      </c>
      <c r="N36" s="19">
        <v>41</v>
      </c>
      <c r="O36" s="19">
        <v>64</v>
      </c>
      <c r="P36" s="188"/>
      <c r="Q36" s="5">
        <f t="shared" si="2"/>
        <v>1917</v>
      </c>
      <c r="R36" s="183">
        <v>2160</v>
      </c>
      <c r="S36" s="5">
        <f t="shared" si="3"/>
        <v>-243</v>
      </c>
    </row>
    <row r="37" spans="1:21" x14ac:dyDescent="0.25">
      <c r="A37" s="22">
        <v>15516</v>
      </c>
      <c r="B37" s="116" t="s">
        <v>34</v>
      </c>
      <c r="C37" s="3">
        <v>0</v>
      </c>
      <c r="D37" s="3">
        <v>156</v>
      </c>
      <c r="E37" s="50">
        <v>221</v>
      </c>
      <c r="F37" s="50">
        <v>178</v>
      </c>
      <c r="G37" s="50">
        <v>141</v>
      </c>
      <c r="H37" s="50">
        <v>258</v>
      </c>
      <c r="I37" s="50">
        <v>86</v>
      </c>
      <c r="J37" s="50">
        <v>20</v>
      </c>
      <c r="K37" s="50">
        <v>71</v>
      </c>
      <c r="L37" s="50">
        <v>140</v>
      </c>
      <c r="M37" s="50">
        <v>17</v>
      </c>
      <c r="N37" s="50">
        <v>1</v>
      </c>
      <c r="O37" s="50">
        <v>0</v>
      </c>
      <c r="P37" s="186"/>
      <c r="Q37" s="171">
        <f t="shared" si="2"/>
        <v>1289</v>
      </c>
      <c r="R37" s="183">
        <v>1320</v>
      </c>
      <c r="S37" s="2">
        <f t="shared" si="3"/>
        <v>-31</v>
      </c>
    </row>
    <row r="38" spans="1:21" s="49" customFormat="1" x14ac:dyDescent="0.25">
      <c r="A38" s="20">
        <v>15515</v>
      </c>
      <c r="B38" s="179" t="s">
        <v>35</v>
      </c>
      <c r="C38" s="19">
        <v>0</v>
      </c>
      <c r="D38" s="19">
        <v>10</v>
      </c>
      <c r="E38" s="19">
        <v>14</v>
      </c>
      <c r="F38" s="19">
        <v>2</v>
      </c>
      <c r="G38" s="19">
        <v>8</v>
      </c>
      <c r="H38" s="19">
        <v>143</v>
      </c>
      <c r="I38" s="19">
        <v>5</v>
      </c>
      <c r="J38" s="19">
        <v>1</v>
      </c>
      <c r="K38" s="19">
        <v>1</v>
      </c>
      <c r="L38" s="19">
        <v>2</v>
      </c>
      <c r="M38" s="19">
        <v>0</v>
      </c>
      <c r="N38" s="19">
        <v>4</v>
      </c>
      <c r="O38" s="19">
        <v>0</v>
      </c>
      <c r="P38" s="188"/>
      <c r="Q38" s="5">
        <f t="shared" si="2"/>
        <v>190</v>
      </c>
      <c r="R38" s="183">
        <v>240</v>
      </c>
      <c r="S38" s="5">
        <f t="shared" si="3"/>
        <v>-50</v>
      </c>
    </row>
    <row r="39" spans="1:21" s="49" customFormat="1" x14ac:dyDescent="0.25">
      <c r="A39" s="62">
        <v>15514</v>
      </c>
      <c r="B39" s="180" t="s">
        <v>36</v>
      </c>
      <c r="C39" s="19">
        <v>0</v>
      </c>
      <c r="D39" s="19">
        <v>12</v>
      </c>
      <c r="E39" s="19">
        <v>28</v>
      </c>
      <c r="F39" s="19">
        <v>14</v>
      </c>
      <c r="G39" s="19">
        <v>20</v>
      </c>
      <c r="H39" s="19">
        <v>56</v>
      </c>
      <c r="I39" s="19">
        <v>11</v>
      </c>
      <c r="J39" s="19">
        <v>0</v>
      </c>
      <c r="K39" s="19">
        <v>29</v>
      </c>
      <c r="L39" s="19">
        <v>7</v>
      </c>
      <c r="M39" s="19">
        <v>3</v>
      </c>
      <c r="N39" s="19">
        <v>2</v>
      </c>
      <c r="O39" s="19">
        <v>3</v>
      </c>
      <c r="P39" s="188"/>
      <c r="Q39" s="5">
        <f t="shared" si="2"/>
        <v>185</v>
      </c>
      <c r="R39" s="183">
        <v>240</v>
      </c>
      <c r="S39" s="5">
        <f t="shared" si="3"/>
        <v>-55</v>
      </c>
    </row>
    <row r="40" spans="1:21" s="49" customFormat="1" x14ac:dyDescent="0.25">
      <c r="A40" s="20">
        <v>15513</v>
      </c>
      <c r="B40" s="179" t="s">
        <v>37</v>
      </c>
      <c r="C40" s="19">
        <v>0</v>
      </c>
      <c r="D40" s="19">
        <v>18</v>
      </c>
      <c r="E40" s="19">
        <v>28</v>
      </c>
      <c r="F40" s="19">
        <v>22</v>
      </c>
      <c r="G40" s="19">
        <v>29</v>
      </c>
      <c r="H40" s="19">
        <v>35</v>
      </c>
      <c r="I40" s="19">
        <v>5</v>
      </c>
      <c r="J40" s="19">
        <v>2</v>
      </c>
      <c r="K40" s="19">
        <v>32</v>
      </c>
      <c r="L40" s="19">
        <v>11</v>
      </c>
      <c r="M40" s="19">
        <v>4</v>
      </c>
      <c r="N40" s="19">
        <v>18</v>
      </c>
      <c r="O40" s="19">
        <v>5</v>
      </c>
      <c r="P40" s="188"/>
      <c r="Q40" s="5">
        <f t="shared" si="2"/>
        <v>209</v>
      </c>
      <c r="R40" s="183">
        <v>240</v>
      </c>
      <c r="S40" s="5">
        <f t="shared" si="3"/>
        <v>-31</v>
      </c>
      <c r="U40" s="49" t="s">
        <v>78</v>
      </c>
    </row>
    <row r="41" spans="1:21" x14ac:dyDescent="0.25">
      <c r="A41" s="115">
        <v>15512</v>
      </c>
      <c r="B41" s="116" t="s">
        <v>38</v>
      </c>
      <c r="C41" s="3">
        <v>0</v>
      </c>
      <c r="D41" s="3">
        <v>21</v>
      </c>
      <c r="E41" s="50">
        <v>21</v>
      </c>
      <c r="F41" s="50">
        <v>16</v>
      </c>
      <c r="G41" s="50">
        <v>16</v>
      </c>
      <c r="H41" s="50">
        <v>9</v>
      </c>
      <c r="I41" s="50">
        <v>13</v>
      </c>
      <c r="J41" s="50">
        <v>1</v>
      </c>
      <c r="K41" s="50">
        <v>0</v>
      </c>
      <c r="L41" s="50">
        <v>0</v>
      </c>
      <c r="M41" s="50">
        <v>0</v>
      </c>
      <c r="N41" s="50">
        <v>11</v>
      </c>
      <c r="O41" s="50">
        <v>0</v>
      </c>
      <c r="P41" s="186"/>
      <c r="Q41" s="172">
        <f t="shared" si="2"/>
        <v>108</v>
      </c>
      <c r="R41" s="183">
        <v>108</v>
      </c>
      <c r="S41" s="5">
        <f t="shared" si="3"/>
        <v>0</v>
      </c>
    </row>
    <row r="42" spans="1:21" x14ac:dyDescent="0.25">
      <c r="A42" s="117">
        <v>15517</v>
      </c>
      <c r="B42" s="118" t="s">
        <v>39</v>
      </c>
      <c r="C42" s="3">
        <v>0</v>
      </c>
      <c r="D42" s="3">
        <v>29</v>
      </c>
      <c r="E42" s="50">
        <v>24</v>
      </c>
      <c r="F42" s="50">
        <v>0</v>
      </c>
      <c r="G42" s="50">
        <v>2</v>
      </c>
      <c r="H42" s="50">
        <v>0</v>
      </c>
      <c r="I42" s="50">
        <v>5</v>
      </c>
      <c r="J42" s="50">
        <v>20</v>
      </c>
      <c r="K42" s="50">
        <v>2</v>
      </c>
      <c r="L42" s="50">
        <v>25</v>
      </c>
      <c r="M42" s="50">
        <v>46</v>
      </c>
      <c r="N42" s="19">
        <v>3</v>
      </c>
      <c r="O42" s="19">
        <v>0</v>
      </c>
      <c r="P42" s="188"/>
      <c r="Q42" s="5">
        <f t="shared" si="2"/>
        <v>156</v>
      </c>
      <c r="R42" s="183">
        <v>180</v>
      </c>
      <c r="S42" s="5">
        <f t="shared" si="3"/>
        <v>-24</v>
      </c>
    </row>
    <row r="43" spans="1:21" s="49" customFormat="1" x14ac:dyDescent="0.25">
      <c r="A43" s="176">
        <v>16163</v>
      </c>
      <c r="B43" s="181" t="s">
        <v>44</v>
      </c>
      <c r="C43" s="19">
        <v>0</v>
      </c>
      <c r="D43" s="19">
        <v>0</v>
      </c>
      <c r="E43" s="19">
        <v>0</v>
      </c>
      <c r="F43" s="19">
        <v>2</v>
      </c>
      <c r="G43" s="19">
        <v>4</v>
      </c>
      <c r="H43" s="19">
        <v>20</v>
      </c>
      <c r="I43" s="19">
        <v>1</v>
      </c>
      <c r="J43" s="19">
        <v>8</v>
      </c>
      <c r="K43" s="19">
        <v>87</v>
      </c>
      <c r="L43" s="19">
        <v>49</v>
      </c>
      <c r="M43" s="19">
        <v>10</v>
      </c>
      <c r="N43" s="19">
        <v>8</v>
      </c>
      <c r="O43" s="19">
        <v>29</v>
      </c>
      <c r="P43" s="188"/>
      <c r="Q43" s="182">
        <f t="shared" si="2"/>
        <v>218</v>
      </c>
      <c r="R43" s="183">
        <v>360</v>
      </c>
      <c r="S43" s="5">
        <f t="shared" si="3"/>
        <v>-142</v>
      </c>
    </row>
    <row r="44" spans="1:21" x14ac:dyDescent="0.25">
      <c r="A44" s="117">
        <v>21081</v>
      </c>
      <c r="B44" s="119" t="s">
        <v>75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50">
        <v>0</v>
      </c>
      <c r="K44" s="50">
        <v>6</v>
      </c>
      <c r="L44" s="50">
        <v>47</v>
      </c>
      <c r="M44" s="50">
        <v>26</v>
      </c>
      <c r="N44" s="50">
        <v>0</v>
      </c>
      <c r="O44" s="50">
        <v>0</v>
      </c>
      <c r="P44" s="186"/>
      <c r="Q44" s="5">
        <v>80</v>
      </c>
      <c r="R44" s="183">
        <v>80</v>
      </c>
      <c r="S44" s="5">
        <f t="shared" si="3"/>
        <v>0</v>
      </c>
    </row>
    <row r="45" spans="1:21" x14ac:dyDescent="0.25">
      <c r="N45" s="55"/>
      <c r="O45" s="55"/>
      <c r="P45" s="55"/>
    </row>
    <row r="46" spans="1:21" ht="18.75" x14ac:dyDescent="0.3">
      <c r="G46" s="189" t="s">
        <v>86</v>
      </c>
      <c r="H46" s="189"/>
      <c r="I46" s="189"/>
      <c r="K46" s="190"/>
      <c r="L46" s="51" t="s">
        <v>87</v>
      </c>
      <c r="M46" s="51"/>
      <c r="N46" s="51"/>
      <c r="S46" s="170"/>
    </row>
    <row r="48" spans="1:21" x14ac:dyDescent="0.25">
      <c r="C48" s="120">
        <v>44391</v>
      </c>
      <c r="D48" s="120">
        <v>44408</v>
      </c>
      <c r="E48" s="120">
        <v>44423</v>
      </c>
      <c r="F48" s="120">
        <v>44439</v>
      </c>
      <c r="G48" s="120">
        <v>44459</v>
      </c>
      <c r="H48" s="120">
        <v>44477</v>
      </c>
      <c r="I48" s="120">
        <v>44509</v>
      </c>
      <c r="J48" s="120">
        <v>44521</v>
      </c>
      <c r="K48" s="120">
        <v>44543</v>
      </c>
      <c r="L48" s="120">
        <v>44566</v>
      </c>
      <c r="M48" s="164">
        <v>44585</v>
      </c>
      <c r="N48" s="164">
        <v>44599</v>
      </c>
      <c r="O48" s="164">
        <v>44627</v>
      </c>
      <c r="P48" s="191">
        <v>44669</v>
      </c>
      <c r="Q48" s="196" t="s">
        <v>89</v>
      </c>
      <c r="R48" s="194" t="s">
        <v>88</v>
      </c>
    </row>
    <row r="49" spans="1:19" x14ac:dyDescent="0.25">
      <c r="A49" s="19">
        <v>15243</v>
      </c>
      <c r="B49" s="177" t="s">
        <v>18</v>
      </c>
      <c r="C49" s="19">
        <v>5</v>
      </c>
      <c r="D49" s="19">
        <v>1</v>
      </c>
      <c r="E49" s="19">
        <v>4</v>
      </c>
      <c r="F49" s="19">
        <v>9</v>
      </c>
      <c r="G49" s="19">
        <v>1</v>
      </c>
      <c r="H49" s="19">
        <v>3</v>
      </c>
      <c r="I49" s="19">
        <v>1</v>
      </c>
      <c r="J49" s="19">
        <v>2</v>
      </c>
      <c r="K49" s="19">
        <v>5</v>
      </c>
      <c r="L49" s="19">
        <v>0</v>
      </c>
      <c r="M49" s="19">
        <v>1</v>
      </c>
      <c r="N49" s="19">
        <v>1</v>
      </c>
      <c r="O49" s="19">
        <v>2</v>
      </c>
      <c r="P49" s="193">
        <v>45</v>
      </c>
      <c r="Q49" s="19">
        <f t="shared" ref="Q49:Q55" si="4">SUM(C49:P49)</f>
        <v>80</v>
      </c>
      <c r="R49" s="195">
        <v>80</v>
      </c>
      <c r="S49" s="192"/>
    </row>
    <row r="50" spans="1:19" x14ac:dyDescent="0.25">
      <c r="A50" s="19">
        <v>15247</v>
      </c>
      <c r="B50" s="177" t="s">
        <v>21</v>
      </c>
      <c r="C50" s="19">
        <v>62</v>
      </c>
      <c r="D50" s="19">
        <v>76</v>
      </c>
      <c r="E50" s="19">
        <v>72</v>
      </c>
      <c r="F50" s="19">
        <v>61</v>
      </c>
      <c r="G50" s="19">
        <v>65</v>
      </c>
      <c r="H50" s="19">
        <v>118</v>
      </c>
      <c r="I50" s="19">
        <v>94</v>
      </c>
      <c r="J50" s="19">
        <v>17</v>
      </c>
      <c r="K50" s="19">
        <v>26</v>
      </c>
      <c r="L50" s="19">
        <v>89</v>
      </c>
      <c r="M50" s="19">
        <v>52</v>
      </c>
      <c r="N50" s="19">
        <v>48</v>
      </c>
      <c r="O50" s="19">
        <v>72</v>
      </c>
      <c r="P50" s="193">
        <v>108</v>
      </c>
      <c r="Q50" s="19">
        <f t="shared" si="4"/>
        <v>960</v>
      </c>
      <c r="R50" s="195">
        <v>960</v>
      </c>
      <c r="S50" s="192"/>
    </row>
    <row r="51" spans="1:19" x14ac:dyDescent="0.25">
      <c r="A51" s="19">
        <v>15250</v>
      </c>
      <c r="B51" s="177" t="s">
        <v>24</v>
      </c>
      <c r="C51" s="19">
        <v>193</v>
      </c>
      <c r="D51" s="19">
        <v>216</v>
      </c>
      <c r="E51" s="19">
        <v>85</v>
      </c>
      <c r="F51" s="19">
        <v>286</v>
      </c>
      <c r="G51" s="19">
        <v>130</v>
      </c>
      <c r="H51" s="19">
        <v>261</v>
      </c>
      <c r="I51" s="19">
        <v>134</v>
      </c>
      <c r="J51" s="19">
        <v>28</v>
      </c>
      <c r="K51" s="19">
        <v>294</v>
      </c>
      <c r="L51" s="19">
        <v>69</v>
      </c>
      <c r="M51" s="19">
        <v>116</v>
      </c>
      <c r="N51" s="19">
        <v>41</v>
      </c>
      <c r="O51" s="19">
        <v>64</v>
      </c>
      <c r="P51" s="193">
        <v>243</v>
      </c>
      <c r="Q51" s="19">
        <f t="shared" si="4"/>
        <v>2160</v>
      </c>
      <c r="R51" s="195">
        <v>2160</v>
      </c>
      <c r="S51" s="192"/>
    </row>
    <row r="52" spans="1:19" x14ac:dyDescent="0.25">
      <c r="A52" s="20">
        <v>15515</v>
      </c>
      <c r="B52" s="179" t="s">
        <v>35</v>
      </c>
      <c r="C52" s="19">
        <v>0</v>
      </c>
      <c r="D52" s="19">
        <v>10</v>
      </c>
      <c r="E52" s="19">
        <v>14</v>
      </c>
      <c r="F52" s="19">
        <v>2</v>
      </c>
      <c r="G52" s="19">
        <v>8</v>
      </c>
      <c r="H52" s="19">
        <v>143</v>
      </c>
      <c r="I52" s="19">
        <v>5</v>
      </c>
      <c r="J52" s="19">
        <v>1</v>
      </c>
      <c r="K52" s="19">
        <v>1</v>
      </c>
      <c r="L52" s="19">
        <v>2</v>
      </c>
      <c r="M52" s="19">
        <v>0</v>
      </c>
      <c r="N52" s="19">
        <v>4</v>
      </c>
      <c r="O52" s="19">
        <v>0</v>
      </c>
      <c r="P52" s="193">
        <v>50</v>
      </c>
      <c r="Q52" s="19">
        <f t="shared" si="4"/>
        <v>240</v>
      </c>
      <c r="R52" s="195">
        <v>240</v>
      </c>
      <c r="S52" s="192"/>
    </row>
    <row r="53" spans="1:19" x14ac:dyDescent="0.25">
      <c r="A53" s="62">
        <v>15514</v>
      </c>
      <c r="B53" s="180" t="s">
        <v>36</v>
      </c>
      <c r="C53" s="19">
        <v>0</v>
      </c>
      <c r="D53" s="19">
        <v>12</v>
      </c>
      <c r="E53" s="19">
        <v>28</v>
      </c>
      <c r="F53" s="19">
        <v>14</v>
      </c>
      <c r="G53" s="19">
        <v>20</v>
      </c>
      <c r="H53" s="19">
        <v>56</v>
      </c>
      <c r="I53" s="19">
        <v>11</v>
      </c>
      <c r="J53" s="19">
        <v>0</v>
      </c>
      <c r="K53" s="19">
        <v>29</v>
      </c>
      <c r="L53" s="19">
        <v>7</v>
      </c>
      <c r="M53" s="19">
        <v>3</v>
      </c>
      <c r="N53" s="19">
        <v>2</v>
      </c>
      <c r="O53" s="19">
        <v>3</v>
      </c>
      <c r="P53" s="193">
        <v>55</v>
      </c>
      <c r="Q53" s="19">
        <f t="shared" si="4"/>
        <v>240</v>
      </c>
      <c r="R53" s="195">
        <v>240</v>
      </c>
      <c r="S53" s="192"/>
    </row>
    <row r="54" spans="1:19" x14ac:dyDescent="0.25">
      <c r="A54" s="20">
        <v>15513</v>
      </c>
      <c r="B54" s="179" t="s">
        <v>37</v>
      </c>
      <c r="C54" s="19">
        <v>0</v>
      </c>
      <c r="D54" s="19">
        <v>18</v>
      </c>
      <c r="E54" s="19">
        <v>28</v>
      </c>
      <c r="F54" s="19">
        <v>22</v>
      </c>
      <c r="G54" s="19">
        <v>29</v>
      </c>
      <c r="H54" s="19">
        <v>35</v>
      </c>
      <c r="I54" s="19">
        <v>5</v>
      </c>
      <c r="J54" s="19">
        <v>2</v>
      </c>
      <c r="K54" s="19">
        <v>32</v>
      </c>
      <c r="L54" s="19">
        <v>11</v>
      </c>
      <c r="M54" s="19">
        <v>4</v>
      </c>
      <c r="N54" s="19">
        <v>18</v>
      </c>
      <c r="O54" s="19">
        <v>5</v>
      </c>
      <c r="P54" s="193">
        <v>31</v>
      </c>
      <c r="Q54" s="19">
        <f t="shared" si="4"/>
        <v>240</v>
      </c>
      <c r="R54" s="195">
        <v>240</v>
      </c>
      <c r="S54" s="192"/>
    </row>
    <row r="55" spans="1:19" x14ac:dyDescent="0.25">
      <c r="A55" s="19">
        <v>16163</v>
      </c>
      <c r="B55" s="197" t="s">
        <v>44</v>
      </c>
      <c r="C55" s="19">
        <v>0</v>
      </c>
      <c r="D55" s="19">
        <v>0</v>
      </c>
      <c r="E55" s="19">
        <v>0</v>
      </c>
      <c r="F55" s="19">
        <v>2</v>
      </c>
      <c r="G55" s="19">
        <v>4</v>
      </c>
      <c r="H55" s="19">
        <v>20</v>
      </c>
      <c r="I55" s="19">
        <v>1</v>
      </c>
      <c r="J55" s="19">
        <v>8</v>
      </c>
      <c r="K55" s="19">
        <v>87</v>
      </c>
      <c r="L55" s="19">
        <v>49</v>
      </c>
      <c r="M55" s="19">
        <v>10</v>
      </c>
      <c r="N55" s="19">
        <v>8</v>
      </c>
      <c r="O55" s="19">
        <v>29</v>
      </c>
      <c r="P55" s="193">
        <v>142</v>
      </c>
      <c r="Q55" s="20">
        <f t="shared" si="4"/>
        <v>360</v>
      </c>
      <c r="R55" s="195">
        <v>360</v>
      </c>
      <c r="S55" s="192"/>
    </row>
    <row r="73" ht="16.5" customHeight="1" x14ac:dyDescent="0.25"/>
    <row r="90" spans="20:20" x14ac:dyDescent="0.25">
      <c r="T90">
        <f>119+124</f>
        <v>243</v>
      </c>
    </row>
  </sheetData>
  <mergeCells count="1">
    <mergeCell ref="C25:E2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PEDIDO</vt:lpstr>
      <vt:lpstr>ANALISIS</vt:lpstr>
      <vt:lpstr>CUADRO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2022-04-19T18:38:32Z</cp:lastPrinted>
  <dcterms:created xsi:type="dcterms:W3CDTF">2021-06-24T15:17:56Z</dcterms:created>
  <dcterms:modified xsi:type="dcterms:W3CDTF">2022-04-19T18:39:35Z</dcterms:modified>
</cp:coreProperties>
</file>