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 firstSheet="33" activeTab="37"/>
  </bookViews>
  <sheets>
    <sheet name="INVERSIONES BENAR" sheetId="42" r:id="rId1"/>
    <sheet name="EFE" sheetId="54" r:id="rId2"/>
    <sheet name="VERDUGO" sheetId="1" r:id="rId3"/>
    <sheet name="QUESOLANDIA" sheetId="2" r:id="rId4"/>
    <sheet name="LACTIOS R.D.C.A" sheetId="3" r:id="rId5"/>
    <sheet name="CERVEZA POLAR" sheetId="4" r:id="rId6"/>
    <sheet name="REGIONAL" sheetId="5" r:id="rId7"/>
    <sheet name="AVION" sheetId="35" r:id="rId8"/>
    <sheet name="LA LUCHA" sheetId="52" r:id="rId9"/>
    <sheet name="ARROZ SANTONI" sheetId="50" r:id="rId10"/>
    <sheet name="PULPA FRUTAS" sheetId="60" r:id="rId11"/>
    <sheet name="DOÑA ALISA" sheetId="49" r:id="rId12"/>
    <sheet name="ARROZ MARY" sheetId="48" r:id="rId13"/>
    <sheet name="RICHAR PEREIRA" sheetId="51" r:id="rId14"/>
    <sheet name="SALINERA" sheetId="47" r:id="rId15"/>
    <sheet name="VELANDIA" sheetId="53" r:id="rId16"/>
    <sheet name="CARBON LA ISLEÑA" sheetId="61" r:id="rId17"/>
    <sheet name="DAVIMAR" sheetId="6" r:id="rId18"/>
    <sheet name="COMERCIALIZADO GLOBAL ALIMENTOS" sheetId="7" r:id="rId19"/>
    <sheet name="VENTA DE CERVEZA DEL SEPTIEMBRE" sheetId="36" r:id="rId20"/>
    <sheet name="VENTA DE CERVEZA DEL MES AGOSTO" sheetId="8" r:id="rId21"/>
    <sheet name="ANALIZIS VENT CAMBUR  PLATANO" sheetId="9" r:id="rId22"/>
    <sheet name="EUREKA DIRECTO" sheetId="33" r:id="rId23"/>
    <sheet name="DISMARKET EXPRESS.C.A" sheetId="10" r:id="rId24"/>
    <sheet name="COPOSA" sheetId="32" r:id="rId25"/>
    <sheet name="TAPA AMARILLA" sheetId="11" r:id="rId26"/>
    <sheet name="AMANECER  KALDY  VERO CAFE" sheetId="16" r:id="rId27"/>
    <sheet name="MASAS FACILES TEQUEÑO" sheetId="12" r:id="rId28"/>
    <sheet name="ALFONZO RIVAS" sheetId="13" r:id="rId29"/>
    <sheet name="PAPELERIA MARACAY" sheetId="14" r:id="rId30"/>
    <sheet name="TORONDOY CHARCUTERIA" sheetId="39" r:id="rId31"/>
    <sheet name="CHARCUTERIA TOVAR" sheetId="38" r:id="rId32"/>
    <sheet name="DOÑAFLORA  SERVIPOR CHARCUTERI" sheetId="31" r:id="rId33"/>
    <sheet name="LA GRANJA CHARCUTERIA" sheetId="30" r:id="rId34"/>
    <sheet name="LAMARSELLINA CHARCUTERIA " sheetId="64" r:id="rId35"/>
    <sheet name="FLOR DE ARAGUA CHARCUTERIA" sheetId="29" r:id="rId36"/>
    <sheet name=" ROMA Y MONTALBAN" sheetId="62" r:id="rId37"/>
    <sheet name="DAMASCU" sheetId="15" r:id="rId38"/>
    <sheet name="PRESUPUESTO 2 DE SEPT" sheetId="17" r:id="rId39"/>
    <sheet name="CORTE PROM PEPSI FIN SEMANA " sheetId="28" r:id="rId40"/>
    <sheet name="CARGIL" sheetId="56" r:id="rId41"/>
    <sheet name="PEPSI" sheetId="55" r:id="rId42"/>
    <sheet name="HISTORIA PROCT NAVIDAD 2020" sheetId="18" r:id="rId43"/>
    <sheet name="ROMA C.A" sheetId="46" r:id="rId44"/>
    <sheet name="DISBECA" sheetId="45" r:id="rId45"/>
    <sheet name="FACIMEN DE QUESO " sheetId="27" r:id="rId46"/>
    <sheet name="FACILICITADOR DE CIGARRILLO" sheetId="40" r:id="rId47"/>
    <sheet name="CHARCUTERIA FRANCIS" sheetId="58" r:id="rId48"/>
    <sheet name="FACIMEN POLLO " sheetId="25" r:id="rId49"/>
    <sheet name="GRUPO CAPITAL" sheetId="26" r:id="rId50"/>
    <sheet name="CORPORACION D-S.M PERFUMERIA" sheetId="19" r:id="rId51"/>
    <sheet name="PRODUCTOS MAS AMERIACA PRODUCTO" sheetId="63" r:id="rId52"/>
    <sheet name="UNO PUREZA PERFUMERIA" sheetId="59" r:id="rId53"/>
    <sheet name="DIMASSI PERFUMERIA" sheetId="41" r:id="rId54"/>
    <sheet name="DIPROCHER PERFUMERIA" sheetId="20" r:id="rId55"/>
    <sheet name=" DURACENTRO PREFUMERIA" sheetId="57" r:id="rId56"/>
    <sheet name="TUTTO IMPOT PERFUMERIA" sheetId="44" r:id="rId57"/>
    <sheet name=" ROLDAL PERFUMERIA" sheetId="43" r:id="rId58"/>
    <sheet name="CAMACHO PERFUMERIA" sheetId="21" r:id="rId59"/>
    <sheet name="LA MARCONA" sheetId="23" r:id="rId60"/>
    <sheet name="NATULAC" sheetId="34" r:id="rId61"/>
    <sheet name="GENICA" sheetId="37" r:id="rId62"/>
    <sheet name="MONACA" sheetId="22" r:id="rId63"/>
  </sheets>
  <calcPr calcId="144525"/>
</workbook>
</file>

<file path=xl/calcChain.xml><?xml version="1.0" encoding="utf-8"?>
<calcChain xmlns="http://schemas.openxmlformats.org/spreadsheetml/2006/main">
  <c r="G6" i="64" l="1"/>
  <c r="G7" i="64"/>
  <c r="G8" i="64"/>
  <c r="G9" i="64"/>
  <c r="G10" i="64"/>
  <c r="G11" i="64"/>
  <c r="G12" i="64"/>
  <c r="F6" i="64"/>
  <c r="F7" i="64"/>
  <c r="F8" i="64"/>
  <c r="F9" i="64"/>
  <c r="F10" i="64"/>
  <c r="F11" i="64"/>
  <c r="F12" i="64"/>
  <c r="G5" i="64"/>
  <c r="F5" i="64"/>
  <c r="E17" i="32" l="1"/>
  <c r="F33" i="32"/>
  <c r="C31" i="32"/>
  <c r="J33" i="17" l="1"/>
  <c r="D33" i="17" s="1"/>
  <c r="I32" i="17"/>
  <c r="J32" i="17" s="1"/>
  <c r="D32" i="17" s="1"/>
  <c r="D30" i="17"/>
  <c r="D29" i="17"/>
  <c r="J29" i="17"/>
  <c r="J34" i="17"/>
  <c r="D34" i="17" s="1"/>
  <c r="J38" i="17"/>
  <c r="D38" i="17" s="1"/>
  <c r="I29" i="17"/>
  <c r="J30" i="17"/>
  <c r="J31" i="17"/>
  <c r="D31" i="17" s="1"/>
  <c r="I35" i="17"/>
  <c r="J35" i="17" s="1"/>
  <c r="D35" i="17" s="1"/>
  <c r="I36" i="17"/>
  <c r="J36" i="17" s="1"/>
  <c r="D36" i="17" s="1"/>
  <c r="I37" i="17"/>
  <c r="J37" i="17" s="1"/>
  <c r="D37" i="17" s="1"/>
  <c r="I38" i="17"/>
  <c r="D28" i="17"/>
  <c r="J28" i="17"/>
  <c r="I28" i="17"/>
  <c r="P20" i="62"/>
  <c r="P21" i="62"/>
  <c r="P22" i="62"/>
  <c r="P23" i="62"/>
  <c r="P24" i="62"/>
  <c r="P25" i="62"/>
  <c r="P26" i="62"/>
  <c r="P27" i="62"/>
  <c r="P28" i="62"/>
  <c r="P19" i="62"/>
  <c r="H113" i="35"/>
  <c r="G113" i="35"/>
  <c r="L32" i="17" l="1"/>
  <c r="K77" i="17"/>
  <c r="K78" i="17"/>
  <c r="K79" i="17"/>
  <c r="K80" i="17"/>
  <c r="K81" i="17"/>
  <c r="K82" i="17"/>
  <c r="K83" i="17"/>
  <c r="K84" i="17"/>
  <c r="K85" i="17"/>
  <c r="D106" i="17"/>
  <c r="C106" i="17"/>
  <c r="D105" i="17"/>
  <c r="C105" i="17"/>
  <c r="D104" i="17"/>
  <c r="C104" i="17"/>
  <c r="D103" i="17"/>
  <c r="C103" i="17"/>
  <c r="D102" i="17"/>
  <c r="C102" i="17"/>
  <c r="H106" i="35"/>
  <c r="H107" i="35"/>
  <c r="H105" i="35"/>
  <c r="H108" i="35" s="1"/>
  <c r="G107" i="35"/>
  <c r="G106" i="35"/>
  <c r="H99" i="35"/>
  <c r="E11" i="50"/>
  <c r="E10" i="50"/>
  <c r="E9" i="50"/>
  <c r="E8" i="50"/>
  <c r="E7" i="50"/>
  <c r="E6" i="50"/>
  <c r="E5" i="50"/>
  <c r="E7" i="32"/>
  <c r="E8" i="32"/>
  <c r="E9" i="32"/>
  <c r="E10" i="32"/>
  <c r="E11" i="32"/>
  <c r="E12" i="32"/>
  <c r="E13" i="32"/>
  <c r="E14" i="32"/>
  <c r="E15" i="32"/>
  <c r="E16" i="32"/>
  <c r="E18" i="32"/>
  <c r="E19" i="32"/>
  <c r="E20" i="32"/>
  <c r="E21" i="32"/>
  <c r="E22" i="32"/>
  <c r="E6" i="32"/>
  <c r="G20" i="32"/>
  <c r="G17" i="32"/>
  <c r="G12" i="32"/>
  <c r="E24" i="32" l="1"/>
  <c r="J5" i="14"/>
  <c r="I5" i="14"/>
  <c r="I6" i="14"/>
  <c r="D35" i="55"/>
  <c r="H24" i="48" l="1"/>
  <c r="H25" i="48"/>
  <c r="H26" i="48"/>
  <c r="H27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F7" i="22" l="1"/>
  <c r="F8" i="22"/>
  <c r="F9" i="22"/>
  <c r="F10" i="22"/>
  <c r="F11" i="22"/>
  <c r="F12" i="22"/>
  <c r="F13" i="22"/>
  <c r="F14" i="22"/>
  <c r="F15" i="22"/>
  <c r="F16" i="22"/>
  <c r="F6" i="22"/>
  <c r="H74" i="35"/>
  <c r="G74" i="35"/>
  <c r="H96" i="35"/>
  <c r="G96" i="35"/>
  <c r="H95" i="35"/>
  <c r="G95" i="35"/>
  <c r="H94" i="35"/>
  <c r="G94" i="35"/>
  <c r="H93" i="35"/>
  <c r="G93" i="35"/>
  <c r="H92" i="35"/>
  <c r="G92" i="35"/>
  <c r="H91" i="35"/>
  <c r="G91" i="35"/>
  <c r="H90" i="35"/>
  <c r="G90" i="35"/>
  <c r="H89" i="35"/>
  <c r="G89" i="35"/>
  <c r="H88" i="35"/>
  <c r="G88" i="35"/>
  <c r="H87" i="35"/>
  <c r="G87" i="35"/>
  <c r="H86" i="35"/>
  <c r="G86" i="35"/>
  <c r="H80" i="35"/>
  <c r="G80" i="35"/>
  <c r="H79" i="35"/>
  <c r="G79" i="35"/>
  <c r="H78" i="35"/>
  <c r="G78" i="35"/>
  <c r="H77" i="35"/>
  <c r="G77" i="35"/>
  <c r="H76" i="35"/>
  <c r="G76" i="35"/>
  <c r="H75" i="35"/>
  <c r="G75" i="35"/>
  <c r="H73" i="35"/>
  <c r="G73" i="35"/>
  <c r="H72" i="35"/>
  <c r="G72" i="35"/>
  <c r="H71" i="35"/>
  <c r="G71" i="35"/>
  <c r="H70" i="35"/>
  <c r="G70" i="35"/>
  <c r="H69" i="35"/>
  <c r="G69" i="35"/>
  <c r="H68" i="35"/>
  <c r="G68" i="35"/>
  <c r="H67" i="35"/>
  <c r="G67" i="35"/>
  <c r="F17" i="22" l="1"/>
  <c r="F19" i="22" s="1"/>
  <c r="H98" i="35"/>
  <c r="H100" i="35" s="1"/>
  <c r="I31" i="48"/>
  <c r="G24" i="48"/>
  <c r="I24" i="48" s="1"/>
  <c r="G25" i="48"/>
  <c r="I25" i="48" s="1"/>
  <c r="G26" i="48"/>
  <c r="I26" i="48" s="1"/>
  <c r="G27" i="48"/>
  <c r="I27" i="48" s="1"/>
  <c r="G28" i="48"/>
  <c r="G29" i="48"/>
  <c r="G30" i="48"/>
  <c r="I30" i="48" s="1"/>
  <c r="I70" i="48" s="1"/>
  <c r="G32" i="48"/>
  <c r="I32" i="48" s="1"/>
  <c r="G33" i="48"/>
  <c r="I33" i="48" s="1"/>
  <c r="G34" i="48"/>
  <c r="I34" i="48" s="1"/>
  <c r="G35" i="48"/>
  <c r="I35" i="48" s="1"/>
  <c r="G36" i="48"/>
  <c r="I36" i="48" s="1"/>
  <c r="G37" i="48"/>
  <c r="I37" i="48" s="1"/>
  <c r="G38" i="48"/>
  <c r="I38" i="48" s="1"/>
  <c r="G39" i="48"/>
  <c r="I39" i="48" s="1"/>
  <c r="G40" i="48"/>
  <c r="I40" i="48" s="1"/>
  <c r="G41" i="48"/>
  <c r="I41" i="48" s="1"/>
  <c r="G42" i="48"/>
  <c r="I42" i="48" s="1"/>
  <c r="G43" i="48"/>
  <c r="I43" i="48" s="1"/>
  <c r="G44" i="48"/>
  <c r="I44" i="48" s="1"/>
  <c r="G45" i="48"/>
  <c r="I45" i="48" s="1"/>
  <c r="G46" i="48"/>
  <c r="I46" i="48" s="1"/>
  <c r="G47" i="48"/>
  <c r="I47" i="48" s="1"/>
  <c r="G48" i="48"/>
  <c r="I48" i="48" s="1"/>
  <c r="G49" i="48"/>
  <c r="I49" i="48" s="1"/>
  <c r="G50" i="48"/>
  <c r="I50" i="48" s="1"/>
  <c r="G51" i="48"/>
  <c r="I51" i="48" s="1"/>
  <c r="G52" i="48"/>
  <c r="I52" i="48" s="1"/>
  <c r="G53" i="48"/>
  <c r="I53" i="48" s="1"/>
  <c r="G54" i="48"/>
  <c r="I54" i="48" s="1"/>
  <c r="G55" i="48"/>
  <c r="I55" i="48" s="1"/>
  <c r="G56" i="48"/>
  <c r="I56" i="48" s="1"/>
  <c r="G57" i="48"/>
  <c r="I57" i="48" s="1"/>
  <c r="G58" i="48"/>
  <c r="I58" i="48" s="1"/>
  <c r="G59" i="48"/>
  <c r="I59" i="48" s="1"/>
  <c r="G60" i="48"/>
  <c r="I60" i="48" s="1"/>
  <c r="G61" i="48"/>
  <c r="I61" i="48" s="1"/>
  <c r="G62" i="48"/>
  <c r="I62" i="48" s="1"/>
  <c r="G63" i="48"/>
  <c r="I63" i="48" s="1"/>
  <c r="G64" i="48"/>
  <c r="I64" i="48" s="1"/>
  <c r="G65" i="48"/>
  <c r="I65" i="48" s="1"/>
  <c r="G66" i="48"/>
  <c r="I66" i="48" s="1"/>
  <c r="G67" i="48"/>
  <c r="I67" i="48" s="1"/>
  <c r="G68" i="48"/>
  <c r="I68" i="48" s="1"/>
  <c r="G69" i="48"/>
  <c r="I69" i="48" s="1"/>
  <c r="G23" i="48"/>
  <c r="I23" i="48" s="1"/>
  <c r="I71" i="48" l="1"/>
  <c r="I72" i="48" s="1"/>
  <c r="J10" i="14"/>
  <c r="J7" i="14"/>
  <c r="J8" i="14"/>
  <c r="J9" i="14"/>
  <c r="J11" i="14"/>
  <c r="J6" i="14"/>
  <c r="I10" i="14"/>
  <c r="I7" i="14"/>
  <c r="I8" i="14"/>
  <c r="I9" i="14"/>
  <c r="I11" i="14"/>
  <c r="G34" i="55" l="1"/>
  <c r="J34" i="55" s="1"/>
  <c r="E34" i="55"/>
  <c r="F34" i="55" s="1"/>
  <c r="G35" i="55"/>
  <c r="J35" i="55" s="1"/>
  <c r="E35" i="55"/>
  <c r="F35" i="55" s="1"/>
  <c r="G30" i="35" l="1"/>
  <c r="G31" i="35"/>
  <c r="G32" i="35"/>
  <c r="G33" i="35"/>
  <c r="G34" i="35"/>
  <c r="G35" i="35"/>
  <c r="G36" i="35"/>
  <c r="G37" i="35"/>
  <c r="G59" i="35" s="1"/>
  <c r="H59" i="35" s="1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29" i="35"/>
  <c r="C10" i="49"/>
  <c r="C9" i="49"/>
  <c r="C8" i="49"/>
  <c r="C7" i="49"/>
  <c r="C6" i="49"/>
  <c r="C5" i="49"/>
  <c r="H38" i="35" l="1"/>
  <c r="H39" i="35"/>
  <c r="H37" i="35"/>
  <c r="H36" i="35"/>
  <c r="H35" i="35"/>
  <c r="R19" i="35"/>
  <c r="R18" i="35"/>
  <c r="R20" i="35" l="1"/>
  <c r="G78" i="17"/>
  <c r="E80" i="17"/>
  <c r="F80" i="17" s="1"/>
  <c r="G80" i="17" s="1"/>
  <c r="E81" i="17"/>
  <c r="F81" i="17" s="1"/>
  <c r="G81" i="17" s="1"/>
  <c r="E82" i="17"/>
  <c r="F82" i="17" s="1"/>
  <c r="G82" i="17" s="1"/>
  <c r="E83" i="17"/>
  <c r="F83" i="17" s="1"/>
  <c r="G83" i="17" s="1"/>
  <c r="E84" i="17"/>
  <c r="F84" i="17" s="1"/>
  <c r="G84" i="17" s="1"/>
  <c r="E85" i="17"/>
  <c r="F85" i="17" s="1"/>
  <c r="G85" i="17" s="1"/>
  <c r="C5" i="17"/>
  <c r="C6" i="17"/>
  <c r="C7" i="17"/>
  <c r="C8" i="17"/>
  <c r="C9" i="17"/>
  <c r="C10" i="17"/>
  <c r="C11" i="17"/>
  <c r="C12" i="17"/>
  <c r="C13" i="17"/>
  <c r="C14" i="17"/>
  <c r="C15" i="17"/>
  <c r="C16" i="17"/>
  <c r="C27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E79" i="17"/>
  <c r="F79" i="17" s="1"/>
  <c r="G79" i="17" s="1"/>
  <c r="E77" i="17"/>
  <c r="F77" i="17" s="1"/>
  <c r="G77" i="17" s="1"/>
  <c r="Q78" i="17" l="1"/>
  <c r="P76" i="17"/>
  <c r="P77" i="17" s="1"/>
  <c r="N77" i="17" l="1"/>
  <c r="K118" i="17"/>
  <c r="L118" i="17" s="1"/>
  <c r="E75" i="40"/>
  <c r="E71" i="40"/>
  <c r="E72" i="40"/>
  <c r="E77" i="40"/>
  <c r="E76" i="40"/>
  <c r="H25" i="35" l="1"/>
  <c r="J25" i="35" s="1"/>
  <c r="G74" i="40" l="1"/>
  <c r="F74" i="40"/>
  <c r="D74" i="40"/>
  <c r="C77" i="40"/>
  <c r="C76" i="40"/>
  <c r="P17" i="18" l="1"/>
  <c r="O15" i="18"/>
  <c r="O14" i="18"/>
  <c r="P14" i="18" s="1"/>
  <c r="O13" i="18"/>
  <c r="P13" i="18" s="1"/>
  <c r="O12" i="18"/>
  <c r="P12" i="18" s="1"/>
  <c r="O11" i="18"/>
  <c r="P11" i="18" s="1"/>
  <c r="O10" i="18"/>
  <c r="P10" i="18" s="1"/>
  <c r="F79" i="40"/>
  <c r="G79" i="40" s="1"/>
  <c r="D79" i="40"/>
  <c r="F78" i="40"/>
  <c r="G78" i="40" s="1"/>
  <c r="D78" i="40"/>
  <c r="F77" i="40"/>
  <c r="G77" i="40" s="1"/>
  <c r="D77" i="40"/>
  <c r="F76" i="40"/>
  <c r="G76" i="40" s="1"/>
  <c r="D76" i="40"/>
  <c r="D75" i="40"/>
  <c r="F75" i="40" s="1"/>
  <c r="G75" i="40" s="1"/>
  <c r="F73" i="40"/>
  <c r="G73" i="40" s="1"/>
  <c r="D73" i="40"/>
  <c r="F72" i="40"/>
  <c r="G72" i="40" s="1"/>
  <c r="D72" i="40"/>
  <c r="F71" i="40"/>
  <c r="G71" i="40" s="1"/>
  <c r="D71" i="40"/>
  <c r="F70" i="40"/>
  <c r="G70" i="40" s="1"/>
  <c r="D70" i="40"/>
  <c r="F69" i="40"/>
  <c r="G69" i="40" s="1"/>
  <c r="D69" i="40"/>
  <c r="B45" i="40"/>
  <c r="D45" i="40" s="1"/>
  <c r="B44" i="40"/>
  <c r="D44" i="40" s="1"/>
  <c r="B43" i="40"/>
  <c r="D43" i="40" s="1"/>
  <c r="D42" i="40"/>
  <c r="B41" i="40"/>
  <c r="D41" i="40" s="1"/>
  <c r="D40" i="40"/>
  <c r="D39" i="40"/>
  <c r="D38" i="40"/>
  <c r="D37" i="40"/>
  <c r="D36" i="40"/>
  <c r="D35" i="40"/>
  <c r="D34" i="40"/>
  <c r="D33" i="40"/>
  <c r="D32" i="40"/>
  <c r="D31" i="40"/>
  <c r="D30" i="40"/>
  <c r="D29" i="40"/>
  <c r="H21" i="40"/>
  <c r="E21" i="40"/>
  <c r="F21" i="40" s="1"/>
  <c r="G21" i="40" s="1"/>
  <c r="H20" i="40"/>
  <c r="E20" i="40"/>
  <c r="F20" i="40" s="1"/>
  <c r="G20" i="40" s="1"/>
  <c r="H19" i="40"/>
  <c r="E19" i="40"/>
  <c r="F19" i="40" s="1"/>
  <c r="G19" i="40" s="1"/>
  <c r="H18" i="40"/>
  <c r="E18" i="40"/>
  <c r="F18" i="40" s="1"/>
  <c r="G18" i="40" s="1"/>
  <c r="H17" i="40"/>
  <c r="E17" i="40"/>
  <c r="F17" i="40" s="1"/>
  <c r="G17" i="40" s="1"/>
  <c r="H16" i="40"/>
  <c r="E16" i="40"/>
  <c r="F16" i="40" s="1"/>
  <c r="G16" i="40" s="1"/>
  <c r="H15" i="40"/>
  <c r="E15" i="40"/>
  <c r="F15" i="40" s="1"/>
  <c r="G15" i="40" s="1"/>
  <c r="H14" i="40"/>
  <c r="E14" i="40"/>
  <c r="F14" i="40" s="1"/>
  <c r="G14" i="40" s="1"/>
  <c r="H13" i="40"/>
  <c r="E13" i="40"/>
  <c r="F13" i="40" s="1"/>
  <c r="G13" i="40" s="1"/>
  <c r="H12" i="40"/>
  <c r="E12" i="40"/>
  <c r="F12" i="40" s="1"/>
  <c r="G12" i="40" s="1"/>
  <c r="H11" i="40"/>
  <c r="E11" i="40"/>
  <c r="F11" i="40" s="1"/>
  <c r="G11" i="40" s="1"/>
  <c r="H10" i="40"/>
  <c r="E10" i="40"/>
  <c r="F10" i="40" s="1"/>
  <c r="G10" i="40" s="1"/>
  <c r="H9" i="40"/>
  <c r="E9" i="40"/>
  <c r="F9" i="40" s="1"/>
  <c r="G9" i="40" s="1"/>
  <c r="H8" i="40"/>
  <c r="E8" i="40"/>
  <c r="F8" i="40" s="1"/>
  <c r="G8" i="40" s="1"/>
  <c r="H7" i="40"/>
  <c r="E7" i="40"/>
  <c r="F7" i="40" s="1"/>
  <c r="G7" i="40" s="1"/>
  <c r="H6" i="40"/>
  <c r="E6" i="40"/>
  <c r="F6" i="40" s="1"/>
  <c r="G6" i="40" s="1"/>
  <c r="H5" i="40"/>
  <c r="E5" i="40"/>
  <c r="F5" i="40" s="1"/>
  <c r="G5" i="40" s="1"/>
  <c r="L5" i="36" l="1"/>
  <c r="K6" i="8"/>
  <c r="H30" i="35"/>
  <c r="H31" i="35"/>
  <c r="H32" i="35"/>
  <c r="H33" i="35"/>
  <c r="H34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29" i="35"/>
  <c r="R46" i="17"/>
  <c r="S46" i="17" s="1"/>
  <c r="F17" i="35"/>
  <c r="J17" i="35" s="1"/>
  <c r="F18" i="35"/>
  <c r="J18" i="35" s="1"/>
  <c r="F19" i="35"/>
  <c r="J19" i="35" s="1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8" i="35"/>
  <c r="F23" i="35"/>
  <c r="J23" i="35" s="1"/>
  <c r="F22" i="35"/>
  <c r="J22" i="35" s="1"/>
  <c r="F21" i="35"/>
  <c r="J21" i="35" s="1"/>
  <c r="F20" i="35"/>
  <c r="J20" i="35" s="1"/>
  <c r="F16" i="35"/>
  <c r="J16" i="35" s="1"/>
  <c r="F15" i="35"/>
  <c r="J15" i="35" s="1"/>
  <c r="F14" i="35"/>
  <c r="J14" i="35" s="1"/>
  <c r="F13" i="35"/>
  <c r="J13" i="35" s="1"/>
  <c r="F12" i="35"/>
  <c r="J12" i="35" s="1"/>
  <c r="F11" i="35"/>
  <c r="J11" i="35" s="1"/>
  <c r="F10" i="35"/>
  <c r="J10" i="35" s="1"/>
  <c r="F9" i="35"/>
  <c r="J9" i="35" s="1"/>
  <c r="F8" i="35"/>
  <c r="J8" i="35" s="1"/>
  <c r="M8" i="8"/>
  <c r="H57" i="35" l="1"/>
  <c r="H60" i="35" s="1"/>
  <c r="J24" i="35"/>
  <c r="J26" i="35" s="1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2" i="34"/>
  <c r="I12" i="34"/>
  <c r="J11" i="34"/>
  <c r="I11" i="34"/>
  <c r="J10" i="34"/>
  <c r="I10" i="34"/>
  <c r="J9" i="34"/>
  <c r="I9" i="34"/>
  <c r="B27" i="31"/>
  <c r="R18" i="33"/>
  <c r="R20" i="33"/>
  <c r="Q18" i="33"/>
  <c r="Q19" i="33"/>
  <c r="R19" i="33" s="1"/>
  <c r="Q20" i="33"/>
  <c r="Q21" i="33"/>
  <c r="R21" i="33" s="1"/>
  <c r="Q22" i="33"/>
  <c r="R22" i="33" s="1"/>
  <c r="Q23" i="33"/>
  <c r="R23" i="33" s="1"/>
  <c r="Q24" i="33"/>
  <c r="R24" i="33" s="1"/>
  <c r="Q25" i="33"/>
  <c r="R25" i="33" s="1"/>
  <c r="Q26" i="33"/>
  <c r="R26" i="33" s="1"/>
  <c r="Q27" i="33"/>
  <c r="R27" i="33" s="1"/>
  <c r="Q28" i="33"/>
  <c r="R28" i="33" s="1"/>
  <c r="Q29" i="33"/>
  <c r="R29" i="33" s="1"/>
  <c r="Q30" i="33"/>
  <c r="R30" i="33" s="1"/>
  <c r="Q31" i="33"/>
  <c r="R31" i="33" s="1"/>
  <c r="Q32" i="33"/>
  <c r="R32" i="33" s="1"/>
  <c r="Q33" i="33"/>
  <c r="R33" i="33" s="1"/>
  <c r="Q34" i="33"/>
  <c r="R34" i="33" s="1"/>
  <c r="Q35" i="33"/>
  <c r="R35" i="33" s="1"/>
  <c r="Q17" i="33"/>
  <c r="R17" i="33" s="1"/>
  <c r="B23" i="31"/>
  <c r="B25" i="31" s="1"/>
  <c r="B22" i="31"/>
  <c r="R36" i="33" l="1"/>
  <c r="R37" i="33" s="1"/>
  <c r="R38" i="33" s="1"/>
  <c r="B15" i="28"/>
  <c r="B16" i="28" s="1"/>
  <c r="B17" i="28" s="1"/>
  <c r="J8" i="28"/>
  <c r="I8" i="28"/>
  <c r="H8" i="28"/>
  <c r="G8" i="28"/>
  <c r="F8" i="28"/>
  <c r="E8" i="28"/>
  <c r="D8" i="28"/>
  <c r="C8" i="28"/>
  <c r="K8" i="28" l="1"/>
  <c r="B18" i="28"/>
  <c r="B19" i="28" s="1"/>
  <c r="F16" i="28"/>
  <c r="H16" i="28" l="1"/>
  <c r="E19" i="28" s="1"/>
  <c r="E25" i="28" s="1"/>
  <c r="L9" i="28"/>
  <c r="B20" i="28"/>
  <c r="B21" i="28" s="1"/>
  <c r="E26" i="28" l="1"/>
  <c r="E27" i="28" s="1"/>
  <c r="D26" i="25"/>
  <c r="D28" i="25"/>
  <c r="D19" i="25"/>
  <c r="D22" i="25"/>
  <c r="D18" i="25"/>
  <c r="D21" i="25"/>
  <c r="D24" i="25"/>
  <c r="D8" i="25"/>
  <c r="D6" i="25"/>
  <c r="D11" i="25"/>
  <c r="D20" i="25"/>
  <c r="D67" i="17" l="1"/>
  <c r="Q68" i="17"/>
  <c r="Q69" i="17" s="1"/>
  <c r="Q70" i="17" s="1"/>
  <c r="O68" i="17"/>
  <c r="O69" i="17" s="1"/>
  <c r="O70" i="17" s="1"/>
  <c r="D66" i="17"/>
  <c r="E7" i="23" l="1"/>
  <c r="E8" i="23"/>
  <c r="E9" i="23"/>
  <c r="E6" i="23"/>
  <c r="D4" i="17" l="1"/>
  <c r="C4" i="17" s="1"/>
  <c r="D43" i="17" l="1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42" i="17"/>
  <c r="D59" i="17" l="1"/>
  <c r="D5" i="17"/>
  <c r="D6" i="17"/>
  <c r="D12" i="17"/>
  <c r="D13" i="17"/>
  <c r="D14" i="17"/>
  <c r="D15" i="17"/>
  <c r="D16" i="17"/>
  <c r="D9" i="17"/>
  <c r="D10" i="17"/>
  <c r="D11" i="17"/>
  <c r="D8" i="17"/>
  <c r="D7" i="17"/>
  <c r="D17" i="17" l="1"/>
  <c r="D39" i="17"/>
  <c r="I6" i="8"/>
  <c r="J6" i="8" s="1"/>
  <c r="H15" i="5" l="1"/>
  <c r="H16" i="5"/>
  <c r="H17" i="5"/>
  <c r="H18" i="5"/>
  <c r="H19" i="5"/>
  <c r="H14" i="5"/>
  <c r="H20" i="5" s="1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30" i="4"/>
  <c r="H50" i="4" l="1"/>
  <c r="H51" i="4"/>
  <c r="H52" i="4" s="1"/>
  <c r="H49" i="4"/>
  <c r="H53" i="4" l="1"/>
</calcChain>
</file>

<file path=xl/comments1.xml><?xml version="1.0" encoding="utf-8"?>
<comments xmlns="http://schemas.openxmlformats.org/spreadsheetml/2006/main">
  <authors>
    <author>Samuel Carballo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Samuel Carballo: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SISTEMA-5</author>
  </authors>
  <commentList>
    <comment ref="E83" authorId="0">
      <text>
        <r>
          <rPr>
            <b/>
            <sz val="9"/>
            <color indexed="81"/>
            <rFont val="Tahoma"/>
            <family val="2"/>
          </rPr>
          <t>SISTEMA-5:</t>
        </r>
        <r>
          <rPr>
            <sz val="9"/>
            <color indexed="81"/>
            <rFont val="Tahoma"/>
            <family val="2"/>
          </rPr>
          <t xml:space="preserve">
Esto sale de dividir,el p recio sugerido entre el monto real de la factura, si no lo tengo porque cambia de precio uso el anterior y cuando rellegue la factura lo recalculo
</t>
        </r>
      </text>
    </comment>
  </commentList>
</comments>
</file>

<file path=xl/connections.xml><?xml version="1.0" encoding="utf-8"?>
<connections xmlns="http://schemas.openxmlformats.org/spreadsheetml/2006/main">
  <connection id="1" name="2" type="4" refreshedVersion="0" background="1">
    <webPr xml="1" sourceData="1" url="C:\Users\TESORERIA-15\Documents\2.xml" htmlTables="1" htmlFormat="all"/>
  </connection>
</connections>
</file>

<file path=xl/sharedStrings.xml><?xml version="1.0" encoding="utf-8"?>
<sst xmlns="http://schemas.openxmlformats.org/spreadsheetml/2006/main" count="3980" uniqueCount="2119">
  <si>
    <t>Articulo</t>
  </si>
  <si>
    <t>Descripcion</t>
  </si>
  <si>
    <t>GRANOS FRIJOL BLANCO 500 GR PANTERA</t>
  </si>
  <si>
    <t>CARAOTAS NEGRAS 500 GR PANTERA</t>
  </si>
  <si>
    <t>AVENA EN HOJUELAS 400GR PANTERA</t>
  </si>
  <si>
    <t>CARAOTA NEGRA 900GR PANTERA</t>
  </si>
  <si>
    <t>ARVEJA 500 GR AMARILLAS PARTIDAS PANTERA</t>
  </si>
  <si>
    <t>ARVEJA 500 GR VERDE PARTIDA PANTERA</t>
  </si>
  <si>
    <t>GRANOS FRIJOL BAYO 500 GR PANTERA</t>
  </si>
  <si>
    <t>GRANOS QUINCHONCHO 500 GR PANTERA</t>
  </si>
  <si>
    <t>LENTEJAS 500 GR PANTERA</t>
  </si>
  <si>
    <t>GARBANZO 500GR PANTERA</t>
  </si>
  <si>
    <t>FRIJOL VERDE  500GR   PANTERA</t>
  </si>
  <si>
    <t>CARAOTAS BLANCAS 500 GR PANTERA</t>
  </si>
  <si>
    <t>MAIZ PARA COTUFA 500 GR AMARILLO PANTERA</t>
  </si>
  <si>
    <t>ARVEJA VERDE ENTERA 500GR PANTERA</t>
  </si>
  <si>
    <t>ARVEJA VERDE PARTIDA PANTERA 900 GR</t>
  </si>
  <si>
    <t>CARAOTAS ROJA 500 GR PANTERA</t>
  </si>
  <si>
    <t>ARVEJA AMARILLA 500 GR  PANTERA</t>
  </si>
  <si>
    <t>LENTEJA BEBE 500 GR PANTERA</t>
  </si>
  <si>
    <t>LENTEJAS PANTERA 900GR</t>
  </si>
  <si>
    <t>AVENA EN HOJUELAS 800GR PANTERA</t>
  </si>
  <si>
    <t>AZUCAR MONTALBAN PLASTICO 1 KG</t>
  </si>
  <si>
    <t>GRANOS FRIJOL PICO NEGRO  500GR   PANTERA</t>
  </si>
  <si>
    <t>AUTOMERCADO EXPRESS TIENDA PRINCIPAL</t>
  </si>
  <si>
    <t>EXQUISITECES MODELO</t>
  </si>
  <si>
    <t>HIPER MODELO</t>
  </si>
  <si>
    <t>CARRIZAL</t>
  </si>
  <si>
    <t>SAN ANTONIO</t>
  </si>
  <si>
    <t>PANADERIA ROMA</t>
  </si>
  <si>
    <t>QUESO MUNSTER PAISA KG.</t>
  </si>
  <si>
    <t>QUESO MOZZARELA PAISA KG</t>
  </si>
  <si>
    <t>QUESO GOUDA PAISA KG</t>
  </si>
  <si>
    <t>QUESO CREMA PASTEURIZADO 200GR PAISA</t>
  </si>
  <si>
    <t>QUESO CREMA KG</t>
  </si>
  <si>
    <t>QUESO CHEDDAR PARAMO</t>
  </si>
  <si>
    <t>QUESO BLANCO ESPECIAL PAISA KG</t>
  </si>
  <si>
    <t>QUESO AMARILLO MARIBO PAISA KG.</t>
  </si>
  <si>
    <t>NATA DE AQUI 250GR</t>
  </si>
  <si>
    <t>DULCE DE LECHE AREQUIPE 250GR PAISA</t>
  </si>
  <si>
    <t>CREMA DE LECHE TACHIRA 500 GR PAISA</t>
  </si>
  <si>
    <t>CREMA DE LECHE TACHIRA 250GR PAISA</t>
  </si>
  <si>
    <t>AREQUIPE 500 GR PAISA</t>
  </si>
  <si>
    <t>QUESO PECORINO LUCERO KG</t>
  </si>
  <si>
    <t>QUESO PASTEURIZADO LUCERO KG</t>
  </si>
  <si>
    <t>QUESO AMARILLO LUCERO KG</t>
  </si>
  <si>
    <t>QUESO MOZZARELLA LUCERO KG</t>
  </si>
  <si>
    <t>BOTELLA (VACIO) POLAR</t>
  </si>
  <si>
    <t>SOLERA 0.222 LTS IPA POLAR</t>
  </si>
  <si>
    <t>SOLERA 222 ML KRIEK POLAR</t>
  </si>
  <si>
    <t>VACIO DE CERVEZA CON BOTELLA (POLAR)</t>
  </si>
  <si>
    <t>CERVEZA LIGHT 250 ML POLAR (LATA)</t>
  </si>
  <si>
    <t>CERVEZA PILSEN DE LATA 250ML POLAR</t>
  </si>
  <si>
    <t>MALTA LIGERA MALTIN LIGHT 250ML POLAR</t>
  </si>
  <si>
    <t>CERVEZA 222 ML RET SOLERA VERDE POLAR</t>
  </si>
  <si>
    <t>CERVEZA 222 ML RET LIGHT POLAR</t>
  </si>
  <si>
    <t>CERVEZA POLAR TIPO PILSEN 355ML</t>
  </si>
  <si>
    <t>CERVEZA LIGHT DESECHABLE 0.355 L POLAR</t>
  </si>
  <si>
    <t>MALTA POLAR (VIDRIO) RETORNABLE 222ML</t>
  </si>
  <si>
    <t>MALTA DESECHABLE SIN ALCOHOL MALTIN 250ML  POLAR</t>
  </si>
  <si>
    <t>SANGRIA ROSADA 1.75ML CAROREÑA</t>
  </si>
  <si>
    <t>SANGRIA BLANCO 1.75LT CAROREÑA</t>
  </si>
  <si>
    <t>CERVEZA 222 ML POLAR ICE RET</t>
  </si>
  <si>
    <t>SANGRIA VINO TINTO 1.75 LT CAROREÑA</t>
  </si>
  <si>
    <t>MALTIN LIGHT 1.5 LT POLAR</t>
  </si>
  <si>
    <t>MALTA 1.5 LT MALTIN POLAR</t>
  </si>
  <si>
    <t>CERVEZA 222 ML RET PILSEN POLAR</t>
  </si>
  <si>
    <t>COSTO SIN IVA</t>
  </si>
  <si>
    <t>IVA</t>
  </si>
  <si>
    <t>CALCULO DE FACTURA</t>
  </si>
  <si>
    <t>IVA/EX</t>
  </si>
  <si>
    <t>EX</t>
  </si>
  <si>
    <t xml:space="preserve"> </t>
  </si>
  <si>
    <t>UNIDADES X CAJA</t>
  </si>
  <si>
    <t>PRECIO UND</t>
  </si>
  <si>
    <t>PEDIDO</t>
  </si>
  <si>
    <t xml:space="preserve">TOTAL </t>
  </si>
  <si>
    <t>CERVEZA SOLERA AZUL 222 ML RETORNABLE POLAR</t>
  </si>
  <si>
    <t>SUB TOTAL</t>
  </si>
  <si>
    <t>EXENTO</t>
  </si>
  <si>
    <t>BASE IMPONIBLE PARA CALCULAR  IVA</t>
  </si>
  <si>
    <t>TOTAL A PAGAR</t>
  </si>
  <si>
    <t>CERVEZA DESECHABLE 250ML ZULIA</t>
  </si>
  <si>
    <t>REGIONAL LIGHT 222 ML RETORNABLE</t>
  </si>
  <si>
    <t>CERVEZA 300 ML ZULIA</t>
  </si>
  <si>
    <t>CERVEZA LATA 295 ML ZULIA</t>
  </si>
  <si>
    <t>CERVEZA 222 ML RET ZULIA</t>
  </si>
  <si>
    <t>CERVEZA 355 ML REGIONAL LIGHT</t>
  </si>
  <si>
    <t>CHICHA CON LECHE INSTANTANEA 500GR SAN SIMON</t>
  </si>
  <si>
    <t>CHOCO RICO 400 GR SAN SIMON</t>
  </si>
  <si>
    <t>CREMA DE LECHE 1LT LA PARISIENNE CARABOBO</t>
  </si>
  <si>
    <t>LACTOVIGOR 900 GR SAN SIMON</t>
  </si>
  <si>
    <t>LECHE COMPLETA UHT 1 LT PURISIMA</t>
  </si>
  <si>
    <t>LECHE COMPLETA UHT 1 LTR SAN SIMON</t>
  </si>
  <si>
    <t>LECHE DESCREMADA 1 LT UHT PURISIMA</t>
  </si>
  <si>
    <t>LECHE DESCREMADA LIGHT 1 LT SAN SIMON</t>
  </si>
  <si>
    <t>LECHE DESLACTOSADA UHT 1 LT PURISIMA</t>
  </si>
  <si>
    <t>LECHE EN POLVO 400 GR LA RENDIDORA</t>
  </si>
  <si>
    <t>LECHE EN POLVO 900 GR SAN SIMON</t>
  </si>
  <si>
    <t>LECHE EN POLVO COMPLETA 400GR SAN SIMON</t>
  </si>
  <si>
    <t>LECHE SEMIDESCREMADA DESLACTOSADA SAN SIMON 1LT</t>
  </si>
  <si>
    <t>MOZARELLA DOÑA SONIA KG</t>
  </si>
  <si>
    <t>MOZZARELLA BUFALINDA KG</t>
  </si>
  <si>
    <t>QUESO CHEDDAR SONIA KG</t>
  </si>
  <si>
    <t>QUESO PAST.DOÑA SONIA KG</t>
  </si>
  <si>
    <t>ACEITE VEGETAL 828 ML LA MISERICORDIA</t>
  </si>
  <si>
    <t>MANTECA VEGETAL DE PALMA 500GR LA COJEDEÑA</t>
  </si>
  <si>
    <t>MARGARINA 250 GR LA MISERICORDIA</t>
  </si>
  <si>
    <t>MARGARINA 454 GR LA MISERICORDIA</t>
  </si>
  <si>
    <t>PASTA 500 GR VERMICELLI LA VENENCIANA</t>
  </si>
  <si>
    <t>PASTA PREMIUM 1 KG VERMICELLI VENECIANA.</t>
  </si>
  <si>
    <t>PASTA PREMIUM DEDAL Y PLUMITA 500 GR VENECIANA</t>
  </si>
  <si>
    <t>PASTA PREMIUM VERMICELLI LA SIRENA 1 KG</t>
  </si>
  <si>
    <t>VELON BLANCO 110 GR VASO CORTO STAR CANDLE</t>
  </si>
  <si>
    <t>VELONES VARIADOS 460GR LA MISERICORDIA</t>
  </si>
  <si>
    <t>DESCRIPCION</t>
  </si>
  <si>
    <t>CANTIDAD PEDIDA</t>
  </si>
  <si>
    <t>ARTICULOS</t>
  </si>
  <si>
    <t>VENTA</t>
  </si>
  <si>
    <t>INV</t>
  </si>
  <si>
    <t>NO HACE FALT</t>
  </si>
  <si>
    <t>NO HAY</t>
  </si>
  <si>
    <t>CERVEZASOLERA AZUL 222 ML RETORNABLE POLAR</t>
  </si>
  <si>
    <t>CERVEZA SOLERA 222 ML KRIEK POLAR</t>
  </si>
  <si>
    <t xml:space="preserve">CERVEZA SOLERA 0.222 LTS IPA POLAR </t>
  </si>
  <si>
    <t>CODIGO</t>
  </si>
  <si>
    <t>TOTAL UNIDADES</t>
  </si>
  <si>
    <t>TRANFORMADO EN CAJAS</t>
  </si>
  <si>
    <t>CAMBUR GUINEO KG</t>
  </si>
  <si>
    <t>CODIGO INT</t>
  </si>
  <si>
    <t>RECEPCION</t>
  </si>
  <si>
    <t>3165 KG</t>
  </si>
  <si>
    <t>DEV</t>
  </si>
  <si>
    <t>DESCARGO</t>
  </si>
  <si>
    <t>AJUSTE 26/08</t>
  </si>
  <si>
    <t>AUTOMERCADO EXPRESS</t>
  </si>
  <si>
    <t>VENTA DEL MES</t>
  </si>
  <si>
    <t>3092 KG</t>
  </si>
  <si>
    <t>PLATANO KG</t>
  </si>
  <si>
    <t>6322.60 KG</t>
  </si>
  <si>
    <t>3867.80 KG</t>
  </si>
  <si>
    <t xml:space="preserve"> PLATANO DESCARGO PARA MAYA</t>
  </si>
  <si>
    <t>2927.17 KG</t>
  </si>
  <si>
    <t>MAYAS CARGADAS</t>
  </si>
  <si>
    <t>1134 UND</t>
  </si>
  <si>
    <t>298.20 KG</t>
  </si>
  <si>
    <t>80.83 KG</t>
  </si>
  <si>
    <t>589 KG</t>
  </si>
  <si>
    <t>1.38 KG</t>
  </si>
  <si>
    <t>3.63 KG</t>
  </si>
  <si>
    <t>539.08 KG</t>
  </si>
  <si>
    <t>239.63 KG</t>
  </si>
  <si>
    <t xml:space="preserve">DEVOLUCION </t>
  </si>
  <si>
    <t>ESTA AJUSTE  SE PASA A AUTOMERCADO</t>
  </si>
  <si>
    <t>ESTA AJUSTE SE PASA A AUTOMERCADO</t>
  </si>
  <si>
    <t>1318.6 KG</t>
  </si>
  <si>
    <t>1175.46 KG</t>
  </si>
  <si>
    <t>NO HAY NI AJUSTE  NI DEV</t>
  </si>
  <si>
    <t>1082.85 KG</t>
  </si>
  <si>
    <t>975.65 KG</t>
  </si>
  <si>
    <t xml:space="preserve">MES DE AGOSTO </t>
  </si>
  <si>
    <t>Cantidad</t>
  </si>
  <si>
    <t>ACEITE DE SOYA 500 ML KRAYS</t>
  </si>
  <si>
    <t>ACEITE DE SOYA 900 ML KRAYS</t>
  </si>
  <si>
    <t>GALLETA MARIA TRADICIONAL 200 GR KRAYS</t>
  </si>
  <si>
    <t>MAYONESA 445 GR KRAYS</t>
  </si>
  <si>
    <t>MOSTAZA 250 GR KRAYS</t>
  </si>
  <si>
    <t>PASTA PARA PASTICHO 250 GR KRAYS</t>
  </si>
  <si>
    <t>SALSA DE AJO 150 ML KRAYS</t>
  </si>
  <si>
    <t>SALSA DE SOYA 150 ML KRAYS</t>
  </si>
  <si>
    <t>SALSA INGLESA 150 ML KRAYS</t>
  </si>
  <si>
    <t>SALSA P/PASTA NAPOLITANA 490 GR KRAYS</t>
  </si>
  <si>
    <t>SALSA P/PASTA TRADICIONAL 490 GR KRAYS</t>
  </si>
  <si>
    <t>SALSA PARA PASTA 490 GR BOLOGNESA CON CARNE KRAYS</t>
  </si>
  <si>
    <t>SALSA PARA PIZZA 490 GR KRAYS</t>
  </si>
  <si>
    <t>UVAS PASAS 200 GR KRAYS</t>
  </si>
  <si>
    <t>VINAGRE 1 LT KRAYS</t>
  </si>
  <si>
    <t>VINAGRE 3.785 LT KRAYS</t>
  </si>
  <si>
    <t>VINAGRE 500 ML KRAYS</t>
  </si>
  <si>
    <t>DESGRASADOR 1 LT TAPA AMARILLA</t>
  </si>
  <si>
    <t>DETERGENTE JABON LIQUIDO 1 LT TAPA AMARILLA</t>
  </si>
  <si>
    <t>MULTIUSO AZUL 1 LT TAPA AMARILLA</t>
  </si>
  <si>
    <t>MULTIUSO ROSADO 1 LT TAPA AMARILLA</t>
  </si>
  <si>
    <t>DESMANCHADOR TODO COLOR 1LT TAPA AMARILLA</t>
  </si>
  <si>
    <t>CERA NEUTRA 1LT TAPA AMARILLA</t>
  </si>
  <si>
    <t>CLORO NATURAL 1LT TAPA AMARILLA</t>
  </si>
  <si>
    <t>DESENGRASANTE 1LT TAPA AMARILLA</t>
  </si>
  <si>
    <t>CLORO NATURAL 500ML TAPA AMARILLA</t>
  </si>
  <si>
    <t>CLORO LAVANDA 1LT TAPA AMARILLA</t>
  </si>
  <si>
    <t>CLORO FLORAL 1LT TAPA AMARILLA</t>
  </si>
  <si>
    <t>LAVAPLATOS LIMON Y SABILA 1LT TAPA AMARILLA</t>
  </si>
  <si>
    <t>LAVAPLATOS LIMON Y SABILA 500ML TAPA AMARILLA</t>
  </si>
  <si>
    <t>PASTEL GUAYANES LISOL 12UND</t>
  </si>
  <si>
    <t>TEQUEÑO COMERCIAL 10 UNID LISOL</t>
  </si>
  <si>
    <t>TEQUEÑO FIESTERO 50UND LISOL</t>
  </si>
  <si>
    <t>TEQUEÑOS 25 UND FIESTA LISOL</t>
  </si>
  <si>
    <t>TEQUEÑOS 25 UND FIESTERO LISOL</t>
  </si>
  <si>
    <t>TEQUEÑOS COMERCIAL 20 UNID LISOL</t>
  </si>
  <si>
    <t>TEQUEÑOS COMERCIAL DE 30 UNID LISOL</t>
  </si>
  <si>
    <t>TEQUEÑOS JUMBO DE 18 UNID LISOL</t>
  </si>
  <si>
    <t>TEQUEÑOS JUMBO DE 4 UNID LISOL</t>
  </si>
  <si>
    <t>AZUCARADAS 500 GR MAIZORITOS</t>
  </si>
  <si>
    <t>CEREAL 500 GR CRONCH FLAKES MAIZORITOS</t>
  </si>
  <si>
    <t>CEREAL ABECITOS 240 GR  MAIZORITOS</t>
  </si>
  <si>
    <t>CEREAL AZUCARADAS 240GR MAIZORITOS</t>
  </si>
  <si>
    <t>CEREAL DE MAIZ NATURAL MIX GRANOLA Y ALMENDRA 270GR MAIZORITOS</t>
  </si>
  <si>
    <t>CEREAL FLIPS 220GR CHOCOLATE</t>
  </si>
  <si>
    <t>CEREAL FLIPS 220GR DULCE DE LECHE</t>
  </si>
  <si>
    <t>CEREAL FLIPS CHOCOAVELLANAS 220GR ALFONZO RIVAS</t>
  </si>
  <si>
    <t>CEREAL FRUTY AROS 240GR MAIZORITOS</t>
  </si>
  <si>
    <t>CEREAL POP CRONCH 240GR   MAIZORITOS</t>
  </si>
  <si>
    <t>CHOCO AZUCARADAS 240 GR MAIZORITOS</t>
  </si>
  <si>
    <t>CHOCO SAFARI 240 GR MAIZORITOS</t>
  </si>
  <si>
    <t>CRONCH FLAKES 300GR MAIZORITOS</t>
  </si>
  <si>
    <t>FLIPS  DULCE DE  LECHE  120 GR  ALFONZO RIVAS</t>
  </si>
  <si>
    <t>FLIPS CHOCOAVELLANAS 120GR ALFONZO RIVAS</t>
  </si>
  <si>
    <t>FLIPS CHOCOLATE 120GR   ALFONZO RIVAS</t>
  </si>
  <si>
    <t>GELATINA FRUTOS CITRICOS 12GR YELIGHT</t>
  </si>
  <si>
    <t>GELATINA FRUTOS ROJOS 12GR YELIGHT</t>
  </si>
  <si>
    <t>GELATINA SABOR A CEREZA 12G YELIGHT</t>
  </si>
  <si>
    <t>GELATINA SABOR A FRESA 12GR  YELIGHT</t>
  </si>
  <si>
    <t>HOJAS DE MALOJILLO 20 UNIDADES MACCORMICK</t>
  </si>
  <si>
    <t>HONEY MUSTARD VOLTEADA 310 GR MC CORMICK</t>
  </si>
  <si>
    <t>INFUCION ROSA JAMAICA 10 UND MC CORMICK</t>
  </si>
  <si>
    <t>INFUSION 20 UND HERBAL RELAX MC CORMICK</t>
  </si>
  <si>
    <t>INFUSION AROMATICA DE ROSA JAMAICA 30GR MACCORMICK</t>
  </si>
  <si>
    <t>INFUSION FRUTOS ROJOS 20 B MC CORMICK</t>
  </si>
  <si>
    <t>MAIZENA AMERICANA 800 GR ALFONZO RIVAS</t>
  </si>
  <si>
    <t>MAIZINA AMERICANA 2 KG ALFONZO RIVAS</t>
  </si>
  <si>
    <t>MAIZINA AMERICANA 200 GR ALFONZO RIVAS</t>
  </si>
  <si>
    <t>MAIZINA AMERICANA 400 GR ALFONZO RIVAS</t>
  </si>
  <si>
    <t>MAIZINA AMERICANA 90 GR ALFONSO RIVAS</t>
  </si>
  <si>
    <t>MEZCLA P/TORTA DE VAINILLA 520GR MAIZINA AMERICANA</t>
  </si>
  <si>
    <t>MOSTAZA PICANTE 278 GR MC CORMICK</t>
  </si>
  <si>
    <t>MOSTAZA PREPARADA 260 GR MC CORMICK</t>
  </si>
  <si>
    <t>MOSTAZA SPICY BROWN 290 GR MC CORMICK</t>
  </si>
  <si>
    <t>OVOMALTINA INDUSTRIAL 1KG ALFONZO RIVAS</t>
  </si>
  <si>
    <t>OVOMALTINA MAXI 100GR ALFONZO</t>
  </si>
  <si>
    <t>OVOMALTINA TUBO 35 GR ALFONZO</t>
  </si>
  <si>
    <t>POP CRONCH CHOCOLATE 240GR MAIZORITOS</t>
  </si>
  <si>
    <t>SALSA 230GR TERIYAKI MC CORMICK</t>
  </si>
  <si>
    <t>SALSA BBQ 307 GR PICANTE MC CORMICK</t>
  </si>
  <si>
    <t>SALSA BBQ HONEY MUSTAR 295 GR MC CORMICK</t>
  </si>
  <si>
    <t>SALSA BBQ ORIGINAL 230 ML MC CORMICK</t>
  </si>
  <si>
    <t>SALSA DE AJO  150ML  MC CORMICK</t>
  </si>
  <si>
    <t>SALSA DE AJO 300ML   MC CORMICK</t>
  </si>
  <si>
    <t>SALSA DE SOYA 150ML MC CORMICK</t>
  </si>
  <si>
    <t>SALSA DE SOYA 300ML MC CORMICK</t>
  </si>
  <si>
    <t>SALSA INGLESA 150 ML  MC CORMICK</t>
  </si>
  <si>
    <t>SALSA INGLESA 300 ML  MC CORMICK</t>
  </si>
  <si>
    <t>SIROPE DE CHOCOLATE 360 GR MC CORMICK</t>
  </si>
  <si>
    <t>SIROPE SABOR A MAPLE 375 GR MC CORMICK</t>
  </si>
  <si>
    <t>TE DE FLORES DE MANZANILLA 10UNID MC CORMICK</t>
  </si>
  <si>
    <t>TE DE FLORES DE MANZANILLA 20GR MACCORMICK</t>
  </si>
  <si>
    <t>TE EN SOBRE  HOJAS DE TORONJIL 20GR MACCORMICK</t>
  </si>
  <si>
    <t>TE MANZANILLA LIMON Y MIEL 20GR MACCORMICK</t>
  </si>
  <si>
    <t>TE NEGRO 10 BOL 18 GR  MC CORMICK</t>
  </si>
  <si>
    <t>TE NEGRO 36GR MASTER BLEND MACCORMICK</t>
  </si>
  <si>
    <t>TE TILO 15 GR 10 BOL MC CORMICK</t>
  </si>
  <si>
    <t>TE VERDE 20 UNIDADES MACCORMICK</t>
  </si>
  <si>
    <t>TELISTO EN POLVO SABOR A LIMON 400G MCCORMICK</t>
  </si>
  <si>
    <t>TELISTO EN POLVO SABOR DURAZNO 400 GR MC CORMICK</t>
  </si>
  <si>
    <t>TOOST-AVENA 300 GR CANELA</t>
  </si>
  <si>
    <t>TOOST-AVENA 300 GR ORIGINAL</t>
  </si>
  <si>
    <t>PAPEL 1 ROLLO 300 HOJAS JAZMIN SUPER</t>
  </si>
  <si>
    <t>PAPEL SANITARIO ECOLOGICO 150 HOJAS 4ROLLOS SUTIL</t>
  </si>
  <si>
    <t>PAPEL SUTIL CLASSIC 200HOJAS SUTIL</t>
  </si>
  <si>
    <t>PAPEL SUTIL PREMIUM 4ROLLOS 400HOJAS MANPA</t>
  </si>
  <si>
    <t>PAPEL SUTIL PREMIUM 4ROLLOS 500HOJAS MANPA</t>
  </si>
  <si>
    <t>SERVILLETA 160UND PEQUEÑA MARACAY</t>
  </si>
  <si>
    <t>TOALLAS INDUSTRIALES (180) HOJAS MARACAY</t>
  </si>
  <si>
    <t>DAMASCU</t>
  </si>
  <si>
    <t>PAN ARABE 5 UND EL ARABITO</t>
  </si>
  <si>
    <t>PAN ARABE INTEGRAL ARABITO 5UND</t>
  </si>
  <si>
    <t>PAN ARABE PITABURGER ARABITO 12UND</t>
  </si>
  <si>
    <t>30 PAQ</t>
  </si>
  <si>
    <t>20 PAQ</t>
  </si>
  <si>
    <t>10 PAQ</t>
  </si>
  <si>
    <t>ARTICULO</t>
  </si>
  <si>
    <t>MASA FACIL DISACAMI 1 KG NUMERO 5</t>
  </si>
  <si>
    <t xml:space="preserve">TEQUEÑO 25 UND DICASAMI </t>
  </si>
  <si>
    <t>BULTOS</t>
  </si>
  <si>
    <t>10 CAJA</t>
  </si>
  <si>
    <t>5 CAJA</t>
  </si>
  <si>
    <t>COMBO HALLAQUERO</t>
  </si>
  <si>
    <t>COMBO NAVIDAD</t>
  </si>
  <si>
    <t>COMBO 3</t>
  </si>
  <si>
    <t>$</t>
  </si>
  <si>
    <t>PABILO (2 UND)</t>
  </si>
  <si>
    <t>HOJA PARA HACER HALLACAS  (6 KG 2 PAQ)</t>
  </si>
  <si>
    <t>ACEITUNA SIN SEMILLAS (250GR EMPACADO AL VACIO)</t>
  </si>
  <si>
    <t>ALCAPARRA (250 GR EMPACADO AL VACIO)</t>
  </si>
  <si>
    <t>CARNE DE RES (5 KG)</t>
  </si>
  <si>
    <t>POLLO (PECHUGA 2 KG )</t>
  </si>
  <si>
    <t>AJO PORRO 2 KG</t>
  </si>
  <si>
    <t>CEBOLLIN 2 KG</t>
  </si>
  <si>
    <t>CEBOLLA 2 KG</t>
  </si>
  <si>
    <t>AJI DULCE 1 KG</t>
  </si>
  <si>
    <t>AJO CRIOLLO 1 KG</t>
  </si>
  <si>
    <t>BOLSAS UNICA</t>
  </si>
  <si>
    <t>PRECIOS</t>
  </si>
  <si>
    <t>ATUN EN LATA 170 GR</t>
  </si>
  <si>
    <t>BOLSA PLASTICA TIPO HIELO</t>
  </si>
  <si>
    <t>GRAMO/KG/UND</t>
  </si>
  <si>
    <t>QUESO FUNDIDO 453 GR KRAFT</t>
  </si>
  <si>
    <t>UND</t>
  </si>
  <si>
    <t>HISTORIAL DE PRODUCTOS NAVIDAD</t>
  </si>
  <si>
    <t>17/09/2020</t>
  </si>
  <si>
    <t>ACEITUNA RELLENA KG</t>
  </si>
  <si>
    <t>19/09/2020</t>
  </si>
  <si>
    <t>TOBO DE ACEITUNA VERDE RELLENAS 15KG</t>
  </si>
  <si>
    <t>16/11/2020</t>
  </si>
  <si>
    <t>ALCAPARRA KG</t>
  </si>
  <si>
    <t>Fecha</t>
  </si>
  <si>
    <t>13/11/2020</t>
  </si>
  <si>
    <t>FRUTAS CONFITADAS CAJA DE 5 KG</t>
  </si>
  <si>
    <t>27/11/2020</t>
  </si>
  <si>
    <t>FRUTAS CONFITADAS KG</t>
  </si>
  <si>
    <t>22/01/2021</t>
  </si>
  <si>
    <t>GLOBAL PACK</t>
  </si>
  <si>
    <t>SAO VICENTE</t>
  </si>
  <si>
    <t>Fecha2</t>
  </si>
  <si>
    <t>23/09/2020</t>
  </si>
  <si>
    <t>ONOTO  ENTERO POR  KG</t>
  </si>
  <si>
    <t>30/09/2020</t>
  </si>
  <si>
    <t>SUMIPAN</t>
  </si>
  <si>
    <t>5 KG</t>
  </si>
  <si>
    <t>3 CAJA</t>
  </si>
  <si>
    <t>CARNE  DE COCHINO (PERNIL CON CUERO EMPACADO AL VACIO 5 KG)</t>
  </si>
  <si>
    <t>PANETON 1 KG HIPER MODELO</t>
  </si>
  <si>
    <t>ACEITUNA 500GR (EMPACADO AL VACIO)</t>
  </si>
  <si>
    <t>MANI SALADO 500GR (EMPAQCADO AL VACIO)</t>
  </si>
  <si>
    <t>QUESO GOUDA 1 KG CUADRADO LUCERO</t>
  </si>
  <si>
    <t>GALLETAS MODELO 500G EN BANDEJA HIPER MODELO</t>
  </si>
  <si>
    <t>TURRON  IMPERIAL 100GR LA MARCONA</t>
  </si>
  <si>
    <t>BEBIDA ESPUMANTE 0.75ML TENTACION</t>
  </si>
  <si>
    <t>HARINA DE MAIZ (4 KG) PAN</t>
  </si>
  <si>
    <t>MAYONESA 445GR MAVESA</t>
  </si>
  <si>
    <t>SALSA DE TOMATE 0.397GR PAMPERO</t>
  </si>
  <si>
    <t>MARGARINA 500GR MAVESA</t>
  </si>
  <si>
    <t>MOZTAZA 490GR HEINZ</t>
  </si>
  <si>
    <t>ACEITE DE OLIVA 500GR EMOC</t>
  </si>
  <si>
    <t>CAFÉ 1 KG KALDY</t>
  </si>
  <si>
    <t>HARINA TODO USO 1 KG DOÑA MARIA</t>
  </si>
  <si>
    <t>SAL 1 KGCELESTIAL</t>
  </si>
  <si>
    <t>LECHE EN POLVO 900GR LA CAMPIÑA</t>
  </si>
  <si>
    <t>SARDINA EN LATA 170 GR PEÑERO</t>
  </si>
  <si>
    <t>MAIZ EN LATA 400.GR  KALDINI</t>
  </si>
  <si>
    <t>CEREAL DE DESAYUNO FAMILIAR 300GR MAIZORITO</t>
  </si>
  <si>
    <t>GELATINA 96GR GOLDEN</t>
  </si>
  <si>
    <t>ACONDICIONADOR  PH 4.5 ALOE STRAK SLIK</t>
  </si>
  <si>
    <t>ACONDICIONADOR 240 ML ANTICAIDA ALOE STRAK SLIK</t>
  </si>
  <si>
    <t>AGUA 60 CC VOL 20 SLIK</t>
  </si>
  <si>
    <t>AGUA 800 ML VOLUMENES 10  MAGICOLOR SLIK</t>
  </si>
  <si>
    <t>AGUA 800 ML VOLUMENES 20 MAGICOLOR SLIK</t>
  </si>
  <si>
    <t>AGUA 800 ML VOLUMENES 40 MAGICOLOR SLIK</t>
  </si>
  <si>
    <t>AGUA OXIGENADA 30VOL 800C SLIK</t>
  </si>
  <si>
    <t>AMPOLLA NUTRITIVA 30ML FORLLED ARGAN</t>
  </si>
  <si>
    <t>AQUA WAX EVOLUTION 140 GR SLIK</t>
  </si>
  <si>
    <t>BAÑO DE CREMA 200 GR CHOCO ALMENDRA  SLIK</t>
  </si>
  <si>
    <t>BAÑO DE CREMA 400 GR VITALITE SLIK</t>
  </si>
  <si>
    <t>BAÑO DE CREMA 500 GR CHOCO ALMENDRA  VAINILLA SLIK</t>
  </si>
  <si>
    <t>CERA DEFINICION 100 GR ALOE STRAK SLIK</t>
  </si>
  <si>
    <t>CERA STYLING CREAM WAX 60 GR SLIK</t>
  </si>
  <si>
    <t>CERA STYLING FIBER WAX 60 GR SLIK</t>
  </si>
  <si>
    <t>CREMA CORPORAL 360 ML MILK NUTRITIVA  SLIK</t>
  </si>
  <si>
    <t>CREMA CORPORAL 360 ML SOFT MILK SLIK</t>
  </si>
  <si>
    <t>CREMA CORPORAL OLEO ARGAN 360 ML SLIK</t>
  </si>
  <si>
    <t>CREMA DE PEINAR 300 GR ETNIK SLIK</t>
  </si>
  <si>
    <t>CREMA DE PEINAR RIZOS DEF.150ML FORLLED</t>
  </si>
  <si>
    <t>CREMA NUTRITIVA ACTIVACION 380ML BRIZNA</t>
  </si>
  <si>
    <t>CREMA NUTRITIVA ELASTICIDAD 380ML BRIZNA</t>
  </si>
  <si>
    <t>CREMA NUTRITIVA HIDRATACION 380ML BRIZNA</t>
  </si>
  <si>
    <t>CREMA NUTRITIVA PROTECCION 380ML BRIZNA</t>
  </si>
  <si>
    <t>ESPUMA FIJADORA 180 GR MOUSSE ALOE STRAK SLIK</t>
  </si>
  <si>
    <t>GEL DE BAÑO 350 ML MANGO SLIK</t>
  </si>
  <si>
    <t>GEL DE BAÑO 350CM SLIK</t>
  </si>
  <si>
    <t>GEL LIMPIADOR ANTIGRASA 240ML FORLLE GOLD LISS</t>
  </si>
  <si>
    <t>KIT BORGOÑA INTENSE NRO 4.6 SLIK</t>
  </si>
  <si>
    <t>KIT CASTAÑO OSCURO NRO 3 SLIK</t>
  </si>
  <si>
    <t>KIT CHOCOLATE INTENSE NRO 6.7 SLIK</t>
  </si>
  <si>
    <t>KIT NEGRO NRO 1 INTENSEVE SLIK</t>
  </si>
  <si>
    <t>LIMPIADOR CAPILAR 240ML PASO 1 BIOKER</t>
  </si>
  <si>
    <t>LIMPIADOR CAPILAR SOBRE 10ML BIOKER</t>
  </si>
  <si>
    <t>MASCARA 180 GR ALOE STRAK SLIK</t>
  </si>
  <si>
    <t>MASCARILLA 240 ML CAPILAR DESENREDANTE BIOKER</t>
  </si>
  <si>
    <t>MASCARILLA DE VISON P/CABELLOS 200ML GELLY</t>
  </si>
  <si>
    <t>POLVO DECOLORANTE FIBRA HAIR 28 GR SLIK</t>
  </si>
  <si>
    <t>POMADA 100 GR STYLE MANDARINA SLIK</t>
  </si>
  <si>
    <t>SHAMPO 350 ML SLIK PAPAYA Y MELON SIN SAL</t>
  </si>
  <si>
    <t>SHAMPOO 240 ML ANTICAIDA SLIK</t>
  </si>
  <si>
    <t>SHAMPOO 240 ML ANTICASPA ALOE STRAK SLIK</t>
  </si>
  <si>
    <t>SHAMPOO 240 ML BRILLO DE PLATA ALOE STRAK</t>
  </si>
  <si>
    <t>SHAMPOO 240 ML CREMOSO ALOE STRAK</t>
  </si>
  <si>
    <t>SHAMPOO 240 ML PH 4.5 ALOE STRAK</t>
  </si>
  <si>
    <t>SHAMPOO LIQUIDO 240 ML ALOE STARK SLIK</t>
  </si>
  <si>
    <t>SHAMPOO SENSITIVE ALOE STRAK 240 ML</t>
  </si>
  <si>
    <t>SOLUCION CAPILAR 65 ML ACEITE DE ARGAN  SLIK</t>
  </si>
  <si>
    <t>TINTE # 3 CASTAÑO OSCURO 60 GR MAGICOLOR PRO SLIK</t>
  </si>
  <si>
    <t>TINTE # 4 CASTAÑO 60 GR MAGICOLOR PRO SLIK</t>
  </si>
  <si>
    <t>TINTE # 5 CASTAÑO CLARO 60 GR MAGICOLOR PRO SLIK</t>
  </si>
  <si>
    <t>TINTE # 6 RUBIO OSCURO 60 GR MAGICOLOR SLIK CAJA ROJA</t>
  </si>
  <si>
    <t>TINTE # 6.1 RUBIO OSCURO CENIZA 60 GR MAGICOLOR</t>
  </si>
  <si>
    <t>TINTE # 6.76 CHOCOLATE CLARO 60 GR MAGICOLOR PRO SLIK</t>
  </si>
  <si>
    <t>TINTE # 7.75 RUBIO MARRON CAOBA 60 GR MAGICOLOR PRO SLIK</t>
  </si>
  <si>
    <t>TINTE # 9.1 RUBIO MUY CLARO CENIZA 60 GR MAGICOLOR</t>
  </si>
  <si>
    <t>TINTE # 9.1 RUBIO MUY CLARO CENIZA 60 GR MAGICOLOR PRO SLIK</t>
  </si>
  <si>
    <t>TINTE # 9.2 RUBIO MUY CLARO 60 GR MAGICOLOR PRO SLIK</t>
  </si>
  <si>
    <t>TINTE #0.00 SUPERACLARANTE ESPECIAL 60GR MAGICOLOR SLIK</t>
  </si>
  <si>
    <t>TINTE #0.1 AZUL INTENSIFICADOR 60 GR MAGICOLOR CAJA ROJA</t>
  </si>
  <si>
    <t>TINTE #0.2 VIOLETA INTENSIFICADOR 60GR MAGICOLOR SLIK C.ROJA</t>
  </si>
  <si>
    <t>TINTE #1 NEGRO 60 GR MAGICOLOR PRO SLIK</t>
  </si>
  <si>
    <t>TINTE #4.6 CASTAÑO ROJIZO 60GR MAGICOLOR SLIK CAJA ROJA</t>
  </si>
  <si>
    <t>TINTE #4.7 TABACO 60 GR MAGICOLOR CAJA ROJA</t>
  </si>
  <si>
    <t>TINTE #7.56 RUBIO CAOBA ROJIZO 60GR MAGICOLOR SLIK</t>
  </si>
  <si>
    <t>TINTE #7.62 RUBIO ROJIZO MALVA 60GR MAGICOLOR SLIK</t>
  </si>
  <si>
    <t>TINTE #7.7 RUBIO MARRON 60 GR MAGICOLOR PRO SLIK</t>
  </si>
  <si>
    <t>TINTE #8 RUBIO CLARO 60GR MAGICOLOR SLIK</t>
  </si>
  <si>
    <t>TINTE #8.45 RUBIO CLARO COBRIZO CAOBA 60GR MAGICOLOR SLIK C/ROJA</t>
  </si>
  <si>
    <t>TINTE #9.2 RUBIO MUY CLARO MALVA 60 GR MAGICOLOR CAJA ROJA</t>
  </si>
  <si>
    <t>TINTE 100 GR # 6.46 RUBIO OSCURO COBRIZO ROJIZO MAGICOLOR SLIK</t>
  </si>
  <si>
    <t>TINTE 100 GR CASTAÑO CLARO ROJIZO #5.6 MAGICOLOR SLIK</t>
  </si>
  <si>
    <t>TINTE 100 GR CHOCOLATE  # 6.7 MAGICOLOR SLIK</t>
  </si>
  <si>
    <t>TINTE 6.3 RUBIO OSCURO DORADO 60 G MAGICOLOR</t>
  </si>
  <si>
    <t>TINTE 60 G NEGRO #1 MAGICOLOR SLIK CAJA ROJA</t>
  </si>
  <si>
    <t>TINTE 60 GR CASTAÑO MEDIUM NRO 4 MAGICOLOR SLIK CAJA ROJA</t>
  </si>
  <si>
    <t>TINTE 60 GR CHOC CLARO #6.76  MAGICOLOR SLIK CAJA ROJA</t>
  </si>
  <si>
    <t>TINTE 60 GR CHOCOLATE # 6.7 SLIK</t>
  </si>
  <si>
    <t>TINTE 60 GR MAGICOLOR 0.2 VIOLETA INTENSIFICADOR SLIK</t>
  </si>
  <si>
    <t>TINTE 60 GR MAGICOLOR PRO 5.6 CASTAÑO CLARO ROJIZO SLIK</t>
  </si>
  <si>
    <t>TINTE 60 GR PLATA #0.9 SLIK MAGICOLOR CAJA ROJA</t>
  </si>
  <si>
    <t>TINTE 60 GR PLATA INTENSIFICADOR #0.9 MAGICOLOR SLIK C.AZUL</t>
  </si>
  <si>
    <t>TINTE 60 GR RUBIO CENIZA #7.1 MAGICOLOR SLIK</t>
  </si>
  <si>
    <t>TINTE 60 GR RUBIO CLARO CENIZA # 8.1 MAGICOLOR SLIK</t>
  </si>
  <si>
    <t>TINTE 60 GR RUBIO CLARO NRO 8 MAGICOLOR SLIK CAJA AZUL</t>
  </si>
  <si>
    <t>TINTE 60 GR RUBIO COBRIZO DORADO # 7.43 MAGICOLOR SLIK C.AZUL</t>
  </si>
  <si>
    <t>TINTE 60 GR RUBIO DORADO # 7.3 SLIK</t>
  </si>
  <si>
    <t>TINTE 60 GR RUBIO EXTRA CLARO #10 SLIK</t>
  </si>
  <si>
    <t>TINTE 60 GR RUBIO OSCURO NRO 6 MAGICOLOR SLIK CAJA ZUL</t>
  </si>
  <si>
    <t>TINTE CASTAÑO 60 GR #3 SLIK CAJA ROJA</t>
  </si>
  <si>
    <t>TINTE CASTAÑO CLARO 60 GR # 5 SLIK CAJA ROJA</t>
  </si>
  <si>
    <t>TINTE CHOCOLATE 6.7 COLOR EFECT</t>
  </si>
  <si>
    <t>TINTE COLOR EFECT SLIK 7 RUBIO NATURAL</t>
  </si>
  <si>
    <t>TINTE COLOR EFECT SLIK 7.7 CHOCOLATE CLARO</t>
  </si>
  <si>
    <t>TINTE COLOR EFECT SLIK 8.1 RUBIO CENIZA CLARO</t>
  </si>
  <si>
    <t>TINTE MAGICOLOR 100 GR 1 NEGRO BLACK</t>
  </si>
  <si>
    <t>TINTE MAGICOLOR 100 GR 6.6 RUBIO OSCURO ROJIZO</t>
  </si>
  <si>
    <t>TINTE MAGICOLOR 100 GR 7.45 RUBIO COBRIZO CAOBA</t>
  </si>
  <si>
    <t>TINTE MAGICOLOR 60 GR 6.7 CHOCOLATE SLIK</t>
  </si>
  <si>
    <t>TINTE MAGICOLOR 8.1 RUBIO CLARO CENIZA 60 GR SLIK</t>
  </si>
  <si>
    <t>TINTE NEGRO AZULADO # 1.8 SLIK CAJA ROJA</t>
  </si>
  <si>
    <t>TINTE RUBIO CAOBA 60 GR # 7.75 SLIK</t>
  </si>
  <si>
    <t>TINTE RUBIO CLARO DORADO 60 GR #8.3 SLIK</t>
  </si>
  <si>
    <t>TINTE RUBIO MARRON 60 GR # 7.7 SLIK CAJA ROJA</t>
  </si>
  <si>
    <t>TINTE RUBIO MUY CLARO  60 GR MAGICOLOR # 9 SLIK CAJA ROJA</t>
  </si>
  <si>
    <t>TINTE RUBIO NATURAL #7 60 GR SLIK CAJA ROJA</t>
  </si>
  <si>
    <t>TINTE TABACO 4.7 COLOR EFECT</t>
  </si>
  <si>
    <t>TINTE#5.37 CARAMELO TOSTADO 60GR MAGICOLOR SLIK C.ROJA</t>
  </si>
  <si>
    <t>TRATAMIENTO 240 ML PARA CABELLO BRILLO DE PERLA SLIK</t>
  </si>
  <si>
    <t>TRATAMIENTO 240 ML PARA CABELLO BRILLO DE PLATA SLIK</t>
  </si>
  <si>
    <t>TRATAMIENTO ANTIGRASA 350 ML FRUTAL SLIK</t>
  </si>
  <si>
    <t>ACOND. DRENE EXTRA LISO 350ML FISA</t>
  </si>
  <si>
    <t>ACOND. DRENE SECO MALTRATADO 350ML FISA</t>
  </si>
  <si>
    <t>ACOND. EVERY NIGHT RIZADO/ONDULADI.350ML FRUTAS FISA</t>
  </si>
  <si>
    <t>ACOND.EVERY NIGHT EXTR/FRUT SEC/MALT 350ML FISA</t>
  </si>
  <si>
    <t>ACONDICIONADOR EXTRATOS DE FRUTAS EVERY NIGHT 200CC</t>
  </si>
  <si>
    <t>AGUA PARA PLANCHA 830 ML PRECIOSO HIUK</t>
  </si>
  <si>
    <t>AXION LIQUIDO LIMON 400ML</t>
  </si>
  <si>
    <t>BRISOL LIQUIDO 1LT MULTIUSO</t>
  </si>
  <si>
    <t>CEPILLO DENTAL COLGAT PREMIER</t>
  </si>
  <si>
    <t>CEPILLO DENTAL INFANTIL 2+AÑOS COLGATE</t>
  </si>
  <si>
    <t>CEPILLO DENTAL TWISTER COLGATE SUAVE</t>
  </si>
  <si>
    <t>CHAMPU  DRENE ANTICAIDA 350ML FISA</t>
  </si>
  <si>
    <t>CHAMPU BIO CACAO Y FRUTS 210ML EVERY NIGHT</t>
  </si>
  <si>
    <t>CHAMPU BIO CEREAL MULTV.365ML EVERY NIGHT</t>
  </si>
  <si>
    <t>CHAMPU BIO COCO 210ML EVERY NIGHT</t>
  </si>
  <si>
    <t>CHAMPU BIO EXTRACTOS DE FRUTA 365 ML EVERY NIGHT</t>
  </si>
  <si>
    <t>CHAMPU BIO NUTR. COCO 365ML EVERY NIGHT</t>
  </si>
  <si>
    <t>CHAMPU DRENE ANTICASPA GRASO 350ML FISA DRENE</t>
  </si>
  <si>
    <t>CHAMPU DRENE ANTICASPA SECO 350ML FISA DRENE</t>
  </si>
  <si>
    <t>CHAMPU DRENE ANTICASPA/ANTICAIDA 350ML FISA</t>
  </si>
  <si>
    <t>CHAMPU DRENE EXTRA LISO 200ML FISA</t>
  </si>
  <si>
    <t>CHAMPU DRENE EXTRA LISO 350ML FISA</t>
  </si>
  <si>
    <t>CHAMPU DRENE SECO MALTRATADO 200ML FISA</t>
  </si>
  <si>
    <t>CHAMPU DRENE SECO MALTRATADO 350ML FISA</t>
  </si>
  <si>
    <t>CHAMPU EVERY NIGHT DE NIÑOS 200ML FISA</t>
  </si>
  <si>
    <t>CHAMPU EVERY NIGHT EXT.D FRUT SEC/MALT 350ML FISA</t>
  </si>
  <si>
    <t>CHAMPU EVERY NIGHT EXT.DE FRUT RIZ/OND 350ML FISA</t>
  </si>
  <si>
    <t>CHAMPU EVERY NIGHT MANZANILLA P/NIÑOS 350ML FISA</t>
  </si>
  <si>
    <t>CHAMPU EVERY NIGHT P/ NIÑOS 350ML FISA</t>
  </si>
  <si>
    <t>CHAMPU EVERY NIGHT SECO/DAÑADO 350ML FISA</t>
  </si>
  <si>
    <t>CHAMPU EVERY NIGHT SECO/REBELDE 350ML FISA</t>
  </si>
  <si>
    <t>CHAMPU P/CABELLO SECO 400ML EVERY DAY</t>
  </si>
  <si>
    <t>COLGATE CEPILLO TWSTER WHITE 2X1 MED</t>
  </si>
  <si>
    <t>COLGATE ENJ/BUC PLAX ICE INFINITY</t>
  </si>
  <si>
    <t>COLONIA FRESCA EVERY NIGHT P/NIÑOS 200ML FISA</t>
  </si>
  <si>
    <t>COLONIA SUAVE EVERY NIGHT P/NIÑOS 200ML FISA</t>
  </si>
  <si>
    <t>CREMA CORPORAL HIDRA/MAX/PROTEC 365ML COCO&amp;AV</t>
  </si>
  <si>
    <t>CREMA CORPORAL HIDRA/PROF/REPAR 365ML MIEL&amp;TRIG</t>
  </si>
  <si>
    <t>CREMA CORPORAL HIDRAT/SUAVE 365ML MILK</t>
  </si>
  <si>
    <t>CREMA CORPORAL OLE VERA  EVERY NIGHT 200ML</t>
  </si>
  <si>
    <t>CREMA CORPORAL/HIDRA/ULTRA/ANTIOX 365ML CACAO&amp;FRT</t>
  </si>
  <si>
    <t>CREMA DENTAL  105GR TRIPLE ACCION  COLGATE</t>
  </si>
  <si>
    <t>CREMA DENTAL  PLAX 100ML COLGATE</t>
  </si>
  <si>
    <t>CREMA DENTAL 100ML  TRIPLE ACCION MENTA ORIGINAL 123 COLGATE</t>
  </si>
  <si>
    <t>CREMA DENTAL 100ML MAXIMA PROTECCION COLGATE</t>
  </si>
  <si>
    <t>CREMA DENTAL 50 ML KIDS COLGATE</t>
  </si>
  <si>
    <t>CREMA DENTAL 75 ML MENTA COLGATE</t>
  </si>
  <si>
    <t>CREMA DENTAL MAXIMA PROTECCION 50ML COLGATE</t>
  </si>
  <si>
    <t>CREMA DENTAL SENSITIVE 110 GR PRO-ALIVIO COLGATE</t>
  </si>
  <si>
    <t>CREMA DENTAL TRIPLE ACCION 75ML COLGATE</t>
  </si>
  <si>
    <t>CREMA DRENE P/ PEINAR EXTRA LISO 240ML FISA</t>
  </si>
  <si>
    <t>CREMA LUMINOUS WHITE BRILLIANT 75ML COLGATE</t>
  </si>
  <si>
    <t>CREMA MULTIUSO 500GR AXION</t>
  </si>
  <si>
    <t>CREMA P/ PEINAR DRENE SECO MALT/ 240ML FISA</t>
  </si>
  <si>
    <t>CREMA P/PEINAR 300ML HIDRAT.MAXIMA SECO/MALT.EVERY NIGHT</t>
  </si>
  <si>
    <t>CREMA P/PEINAR 300ML HIDRAT.PROFUNDA RIZ/OND. EVERY NIGHT</t>
  </si>
  <si>
    <t>CREMA P/PEINAR DRENE ANTICAIDA 240ML FISA</t>
  </si>
  <si>
    <t>CREMA P/PEINAR NIÑOS 240ML EVERY NIGHT</t>
  </si>
  <si>
    <t>DESENGRASANTE 1 LT MULTISUPERFICIE AJAX</t>
  </si>
  <si>
    <t>DESENGRASANTE 550 GR POLVO AJAX</t>
  </si>
  <si>
    <t>DESENGRASANTE MULTISUPERFICIE 500ML AJAX</t>
  </si>
  <si>
    <t>DESKARO BLUE DESODORANTE BOLITA 75G</t>
  </si>
  <si>
    <t>DESODORANTE BIO BABY PING 90GR EVERY NIGHT</t>
  </si>
  <si>
    <t>DESODORANTE BIO NATURELLE  90GR EVERY NIGHT</t>
  </si>
  <si>
    <t>DESODORANTE BIO POWDER 90GR  EVERY NIGHT</t>
  </si>
  <si>
    <t>DESODORANTE BIO SPRING FRESH 90GR EVERY NIGHT</t>
  </si>
  <si>
    <t>DETERGENTE ABC 1KG LIMON</t>
  </si>
  <si>
    <t>DETERGENTE ABC DURAZNO 1KG</t>
  </si>
  <si>
    <t>DETERGENTE ABC DURAZNO 400G</t>
  </si>
  <si>
    <t>DETERGENTE LIQUIDO 500 ML VEL ROSA</t>
  </si>
  <si>
    <t>DETERGENTE VEL ROSA DELICADA 1LT</t>
  </si>
  <si>
    <t>DRENE ACONDICIONADOR 200 ML EXTRA LISO</t>
  </si>
  <si>
    <t>DRENE ACONDICIONADOR 200 ML SECO MALTRATADO</t>
  </si>
  <si>
    <t>ENJUAGUE BUCAL PERIOGARD 250ML COLGATE</t>
  </si>
  <si>
    <t>ENJUAGUE BUCAL PLAX ICE 250ML COLGATE</t>
  </si>
  <si>
    <t>ENJUAGUE BUCAL PLAX ICE GLACIAL 250ML COLGATE</t>
  </si>
  <si>
    <t>ENJUAGUE BUCAL PLAX ICE INFINITY 250ML COLGATE</t>
  </si>
  <si>
    <t>ENJUAGUE BUCAL PLAX SOFT MINT 250ML COLGATE</t>
  </si>
  <si>
    <t>FIJADOR CREMA TUBO MOLDEADO Y CONTROL 45 GR EVERY NIGHT</t>
  </si>
  <si>
    <t>GEL ANTIBACTERIAL ALOE VERA 200ML EVERY NIHT</t>
  </si>
  <si>
    <t>GEL DENTAL KIDS FRESANTASTICO 50GR COLGATE</t>
  </si>
  <si>
    <t>GEL DENTAL KIDS UVAVENTURA 50GR COLGATE</t>
  </si>
  <si>
    <t>GEL ESPUMOSO 3EN1 FOR MEN ACTIVE 350ML EVERY NIGHT</t>
  </si>
  <si>
    <t>GEL ESPUMOSO 3EN1 FOR MEN FRESH 350ML EVERY NIGHT</t>
  </si>
  <si>
    <t>GEL FIJADOR 250 GR FRESH EVERY NIGHT</t>
  </si>
  <si>
    <t>GEL FIJADOR 250 GR POWER EVERY NIGHT</t>
  </si>
  <si>
    <t>GEL FIJADOR 250 GR STRONG EVERY NIGHT</t>
  </si>
  <si>
    <t>GEL REFRESCANTE BUCAL PLAX 75ML COLGATE</t>
  </si>
  <si>
    <t>JABON 221 ML LIQUIDO AVENA PROTEX</t>
  </si>
  <si>
    <t>JABON ALOE &amp; OLIVA 3 X 75 GR PALMOLIVE</t>
  </si>
  <si>
    <t>JABON DE AVENA EVERY NIGHT 110GR</t>
  </si>
  <si>
    <t>JABON EXPLOSION TROPICAL EVERY NIGHT 110GR</t>
  </si>
  <si>
    <t>JABON MANZANA VERDE EVERY NIGHT 110GR</t>
  </si>
  <si>
    <t>JABON PALMOLIVE SENSACION HUMECTANTE X 3 375 GR</t>
  </si>
  <si>
    <t>JABON PROTEX ALOE X 3 270 GR</t>
  </si>
  <si>
    <t>KEROSENE 1000ML ARCA</t>
  </si>
  <si>
    <t>KEROSENE 500ML ARCA</t>
  </si>
  <si>
    <t>KEROSENE HIUK</t>
  </si>
  <si>
    <t>LAVAPLATOS EN CREMA AXION LIMON 450G</t>
  </si>
  <si>
    <t>LAVAPLATOS MULTIUSO 500ML BRISOL</t>
  </si>
  <si>
    <t>LAVAPLATOS MULTIUSO EN CREMA 230 GR AXION</t>
  </si>
  <si>
    <t>LOCION CORPORAL 350ML MILK NUTR DERMOX</t>
  </si>
  <si>
    <t>LOCION CORPORAL ANTIEDAD 350ML DERMOX</t>
  </si>
  <si>
    <t>LOCION CORPORAL PIEL MUY SECA 350ML EVERY NIGHT</t>
  </si>
  <si>
    <t>LOCION CORPORAL PIEL SECA 350ML EVERY NIGHT</t>
  </si>
  <si>
    <t>LOCION FOR MEN DESPUES D/AFEITAR 240ML EVERY NIGHT</t>
  </si>
  <si>
    <t>LOCION REAFIRMANTE C/COLAGENO 350ML DERMOX</t>
  </si>
  <si>
    <t>MATA RASTREROS  235CM FLYTOX   HIUK</t>
  </si>
  <si>
    <t>MATAVOLADOR 235 ML  FLYTOX</t>
  </si>
  <si>
    <t>PAUL GRINE DESODORANTE AEROSOL POUR HOME 200 ML</t>
  </si>
  <si>
    <t>PINO PINEX ANTI-BACTERIAL JABONOSO 830ML HIUK</t>
  </si>
  <si>
    <t>ROLL ON 24HR SPRING FRESH 90GR EVERY NIGHT</t>
  </si>
  <si>
    <t>ROLL-ON 24H FOR MEN FRESH 90GR EVERY NIGHT</t>
  </si>
  <si>
    <t>ROLL-ON 24H FOR MEN SPORT 90GR EVERY NIGHT</t>
  </si>
  <si>
    <t>SHAMPOO 365 ML TE VERDE Y ALOE EVERY NIGHT</t>
  </si>
  <si>
    <t>SHAMPOO BIONUTRIENTES 210 ML EXTRATOS FRUTAS EVERY NIGHT</t>
  </si>
  <si>
    <t>SUAVISANTE  430ML  FRESCA PRIMAVERA  SUAVITEL</t>
  </si>
  <si>
    <t>SUAVITEL ACOND. 1LT  FRESCA PRIMAVERA</t>
  </si>
  <si>
    <t>SUAVIZANTE 1 LT SUAVITEL FRESCA PRIMAVERA</t>
  </si>
  <si>
    <t>SUAVIZANTE BESS"Q CARICIA FLORAL 1LT HIUK</t>
  </si>
  <si>
    <t>SUAVIZANTE FRESCA PRIMAVERA 500 C SUAVITEL</t>
  </si>
  <si>
    <t>VENSOL  500ML ARCA</t>
  </si>
  <si>
    <t>VENSOL 1000ML ARCA</t>
  </si>
  <si>
    <t>ACE BLANCOS DIAMANTE 400GR P&amp;G</t>
  </si>
  <si>
    <t>ARIEL REVITA COLOR 1200 ML LIQUIDO</t>
  </si>
  <si>
    <t>DESINFECTANTE MULTIUSO SUPREMP EXPERT 500ML</t>
  </si>
  <si>
    <t>DESODORANTE ROLL ON  COLONIA 90GR MUM</t>
  </si>
  <si>
    <t>DETERGENTE ACE MAXI LIMPIEZA  800GR</t>
  </si>
  <si>
    <t>DETERGENTE ACE MAXI LIMPIEZA 500GR</t>
  </si>
  <si>
    <t>DETERGENTE ARIEL DOBLE PODER 850GR</t>
  </si>
  <si>
    <t>DETERGENTE ARIEL TOQUE DOWNY 750GR</t>
  </si>
  <si>
    <t>DETERGENTE RINDEX LIMON 3EN1  1KG</t>
  </si>
  <si>
    <t>DETERGENTE RINDEX LIMON 3EN1 400GR</t>
  </si>
  <si>
    <t>DIABLISABORES MIX ESPECIES 115 GR UNDER WOOD</t>
  </si>
  <si>
    <t>DIABLITOS 54GR UNDER WOOD</t>
  </si>
  <si>
    <t>DOWNY 800ML ENJUAGUE CONCENTRADO AROMA FLORAL</t>
  </si>
  <si>
    <t>DURACELL CB AA 2 UND</t>
  </si>
  <si>
    <t>DURACELL CB AA 2UNID</t>
  </si>
  <si>
    <t>DURACELL CB AAA 2 UND</t>
  </si>
  <si>
    <t>ENJUAGUE DOWNY OCEANO BREEZE  800ML</t>
  </si>
  <si>
    <t>ENJUAGUE DOWNY SUAVE Y GENTIL 800ML</t>
  </si>
  <si>
    <t>ESPONJA ACERO INOXIDABLE 1UNID IZY CLEAN</t>
  </si>
  <si>
    <t>ESPONJA DOBLE USO 1UNID IZY CLEAN</t>
  </si>
  <si>
    <t>ESPONJA JABONOSA  1 UND IZY CLEAN</t>
  </si>
  <si>
    <t>ESPONJA MULTIUSO IZY CLEAN</t>
  </si>
  <si>
    <t>ESPONJA SALVA UÑAS  IZY CLEAN</t>
  </si>
  <si>
    <t>ESPONJA TODO TERRENO YZICLEAN</t>
  </si>
  <si>
    <t>JABON AROMA CITRICO ROPA 200GR SUPREMO</t>
  </si>
  <si>
    <t>JABON AROMA FLORAL ROPA 200GR SUPREMO</t>
  </si>
  <si>
    <t>JABON AVENA Y ARGAN 90GR MONCLER</t>
  </si>
  <si>
    <t>JABON DE TOCADOR 75GR PURE SUAVISA/REV  MONCLER</t>
  </si>
  <si>
    <t>JABON EN BARRA 200 GR LIMON SUPREMO</t>
  </si>
  <si>
    <t>JABON ENERGIA AMARILLO 90GR MONCLER</t>
  </si>
  <si>
    <t>JABON HUMECTANTE BLANCO 90GR MONCLER</t>
  </si>
  <si>
    <t>JABON MICELAR HIDRATANTE 90GR MONCLER</t>
  </si>
  <si>
    <t>JABON MULTIUSO LIMON 100GR SUPREMO</t>
  </si>
  <si>
    <t>JABON NUTRI-CARE 90GR MONCLER</t>
  </si>
  <si>
    <t>JABON RADIANTE 90GR MONCLER</t>
  </si>
  <si>
    <t>JABON REFRESCANTE AZUL 90GR MONCLER</t>
  </si>
  <si>
    <t>JABON TOCADOR 125 GR ALOE VERA MIMLOT</t>
  </si>
  <si>
    <t>JABON TOCADOR 125 GR LIMON MIMLOT</t>
  </si>
  <si>
    <t>JABON TOCADOR 125 GR MANZANA MIMLOT</t>
  </si>
  <si>
    <t>JABON TOCADOR 90 GR ALMENDRA MIMLOT</t>
  </si>
  <si>
    <t>JABON TOCADOR 90 GR FRESA MIMLOT</t>
  </si>
  <si>
    <t>LAVALOZA 3XPODER 225GR SUPREMO</t>
  </si>
  <si>
    <t>LAVALOZA 400 ML LIQUIDO SUPREMO</t>
  </si>
  <si>
    <t>LAVALOZA 720 ML LIQUIDO ARRASA C/ GRASA SUPREMO</t>
  </si>
  <si>
    <t>MUN ROLL ON 60 GR DERMIS</t>
  </si>
  <si>
    <t>PANTENE PRO-V 3 MINUTOS MIRACLE 170 ML RESTAURACION</t>
  </si>
  <si>
    <t>PAÑAL ( P) CONFORT SEC 28 UND PAMPERS</t>
  </si>
  <si>
    <t>PAÑAL CONFORT SEC M 24 UND PAMPERS</t>
  </si>
  <si>
    <t>PAÑAL CONFORT SEC TALLA G 20 UND PAMPERS</t>
  </si>
  <si>
    <t>PAÑAL CONFORT SEC XG 18 UND PAMPERS</t>
  </si>
  <si>
    <t>PAÑAL CONFORT SEC XXG 16 UND PAMPERS</t>
  </si>
  <si>
    <t>PAÑAL PAMPERS JUEGOS Y SUEÑOS (M)</t>
  </si>
  <si>
    <t>PAÑAL PAMPERS SUEÑOS Y JUEGOS (G)</t>
  </si>
  <si>
    <t>PAÑAL XGDE 32 UND PAMPERS SUEÑOS</t>
  </si>
  <si>
    <t>PAÑO EXTRA ABSORBENTE 2UNID IZY CLEAN</t>
  </si>
  <si>
    <t>PILA CB "C" DURACELL</t>
  </si>
  <si>
    <t>PROTECTORES DIARIOS 40 UND SIN PERFUME FRIENDS</t>
  </si>
  <si>
    <t>QUITA GRASA 500 ML ROCIADOR SUPREMO</t>
  </si>
  <si>
    <t>ROLL-ON 60 GR POWER RUSH GILLETTE</t>
  </si>
  <si>
    <t>ROLL-ON 60 ML POWDER PROTECT SECRET</t>
  </si>
  <si>
    <t>ROLL-ON COOL WAVE 60 GR GILLETTE</t>
  </si>
  <si>
    <t>ROLL-ON COOL WAVE 60/57 ML GR GILLETTE</t>
  </si>
  <si>
    <t>ROLL-ON FRESH 50ML/52G OLD SPICE</t>
  </si>
  <si>
    <t>ROLL-ON LEÑA/LENHA 50ML/52G OLD SPICE</t>
  </si>
  <si>
    <t>ROLL-ON POWDER FRESH 60 GR SECRET ULTRA</t>
  </si>
  <si>
    <t>SHAMPOO 200ml RESTAURACION ORIGINAL PANTENE</t>
  </si>
  <si>
    <t>SHAMPOO 2EN1 HEAD &amp; SHOLDERS 375 ML LIMPIEZA RENOVADA</t>
  </si>
  <si>
    <t>SHAMPOO 375 ML HEAD &amp; SHOLDERS LIMPIEZA RENOVADORA</t>
  </si>
  <si>
    <t>SHAMPOO 400 ML LISO EXTREMO PANTENE.</t>
  </si>
  <si>
    <t>SHAMPOO C/ COLAGENO 330ML MONCLER</t>
  </si>
  <si>
    <t>SHAMPOO C/KERATINA 330ML MONCLER</t>
  </si>
  <si>
    <t>SHAMPOO HEAD &amp; SHOLDERS 375 ML PROTECCION CAIDA</t>
  </si>
  <si>
    <t>SUPER ESPONJA EXTRA ABSORBENTE IZY CLEAN</t>
  </si>
  <si>
    <t>TOALLAS HIGIENICAS 8UND. SUAVE  FLEXI ALAS ALWAYS</t>
  </si>
  <si>
    <t>TOALLAS HUMEDAS CREMA 72PCS MIMLOT</t>
  </si>
  <si>
    <t>TOALLAS HUMEDAS-ALOE VERA 72PCS MIMLOT</t>
  </si>
  <si>
    <t>3 BULTOS</t>
  </si>
  <si>
    <t>Costo</t>
  </si>
  <si>
    <t>TURRON  DE MANI DURO 100 GR.LA MARCONA</t>
  </si>
  <si>
    <t>TURRON MANI CON CHOCOLATE 150 GR. LA MARCONA</t>
  </si>
  <si>
    <t>TURRON IMPERIAL 150 GR CHOCOLATE LA MARCONA</t>
  </si>
  <si>
    <t>TURRON IMPERIAL 100GR</t>
  </si>
  <si>
    <t>PRECIO X CAJA</t>
  </si>
  <si>
    <t>PEDIDO AUTOMERCADO EXPRESS 2707</t>
  </si>
  <si>
    <t>CAJA</t>
  </si>
  <si>
    <t>2 BULTOS</t>
  </si>
  <si>
    <t>2 BULTO</t>
  </si>
  <si>
    <t xml:space="preserve"> AUTOMERCADO EXPRESS TIENDA PRINCIPAL</t>
  </si>
  <si>
    <t>2 CAJA</t>
  </si>
  <si>
    <t>X</t>
  </si>
  <si>
    <t>1 CAJA</t>
  </si>
  <si>
    <t>4 BULTOS</t>
  </si>
  <si>
    <t>DETERGENTE ABC limon 400G</t>
  </si>
  <si>
    <t>1 BULTOS</t>
  </si>
  <si>
    <t>5 BULTOS</t>
  </si>
  <si>
    <t xml:space="preserve">QUESO FUND PARA UNTAR 300GM DALVITO </t>
  </si>
  <si>
    <t>COSTO</t>
  </si>
  <si>
    <t>TOTAL</t>
  </si>
  <si>
    <t>MAS MARGEN</t>
  </si>
  <si>
    <t>RIKESA QUESO CHEDDAR ORIGINAL 300GR RIKESA</t>
  </si>
  <si>
    <t xml:space="preserve">MERCANCIA </t>
  </si>
  <si>
    <t>DESPACHOSADELANTOS  NAVIDEÑOS</t>
  </si>
  <si>
    <t>UVAS PASAS</t>
  </si>
  <si>
    <t>CODIGO DE BARRA</t>
  </si>
  <si>
    <t>FECHA</t>
  </si>
  <si>
    <t>CEPILLO CLASSIC MEDIO GALACTIC</t>
  </si>
  <si>
    <t>CEPILLO CLASSIC SUAVE GALACTIC</t>
  </si>
  <si>
    <t>CREMA DENTAL 100 GR NIÑAS TUTI KIDS GALACTIC</t>
  </si>
  <si>
    <t>CREMA DENTAL 100 GR NIÑO TUTI KIDS GALACTIC</t>
  </si>
  <si>
    <t>CREMA DENTAL 100 GR ULTRA MENTA ICE GALACTIC</t>
  </si>
  <si>
    <t>CREMA DENTAL 120 GR DIAMOND WHITE GALACTIC.</t>
  </si>
  <si>
    <t>CREMA DENTAL 120 GR ULTRA MINT GALACTIC.</t>
  </si>
  <si>
    <t>CREMA DENTAL CLASSIC 180 GR GALACTIC</t>
  </si>
  <si>
    <t>CREMA DENTAL CLASSIC 63 GR GALACTIC</t>
  </si>
  <si>
    <t>CREMA DENTAL CLASSSIC 100 GR GALACTIC</t>
  </si>
  <si>
    <t>PASTA LARGA VERMICELLI  1KG PREMIUM  LA ESPECIAL</t>
  </si>
  <si>
    <t>PASTA PREMIUM 1 KG DEDAL LA ESPECIAL</t>
  </si>
  <si>
    <t>PASTA PREMIUM 1 KG PLUMA LA ESPECIAL</t>
  </si>
  <si>
    <t>PASTA PREMIUM 500 GR PLUMA COLLEZIONE</t>
  </si>
  <si>
    <t>PASTA PREMIUM 500 GR RIGATONE COLLEZIONE</t>
  </si>
  <si>
    <t>PASTA PREMIUM 500 GR VERMICELLI COLLEZIONE</t>
  </si>
  <si>
    <t>TALCO MEDICADO 283 GR CARE STUDIO</t>
  </si>
  <si>
    <t>TALCO P/PIES 142 GR CARE STUDIO</t>
  </si>
  <si>
    <t>24 UND</t>
  </si>
  <si>
    <t>4 DISPLEY</t>
  </si>
  <si>
    <t>1 DISPLEY</t>
  </si>
  <si>
    <t>3 DISPLEY</t>
  </si>
  <si>
    <t>30 BULTOS</t>
  </si>
  <si>
    <t>10 BULTOS</t>
  </si>
  <si>
    <t>NO</t>
  </si>
  <si>
    <t>PEDIDO GRUPO PRINCIPAL CAPITAL</t>
  </si>
  <si>
    <t>POLLO ENTERO</t>
  </si>
  <si>
    <t>ALAS</t>
  </si>
  <si>
    <t>ALAS PARRILLERAS</t>
  </si>
  <si>
    <t xml:space="preserve">MUSLOS DE POLLO </t>
  </si>
  <si>
    <t>MUSLO DE POLLO PARRILLERI</t>
  </si>
  <si>
    <t>PATAS DE POLLO</t>
  </si>
  <si>
    <t>MILANESA DE POLLO</t>
  </si>
  <si>
    <t>MOLLEJA</t>
  </si>
  <si>
    <t>HIGADO DE POLLO</t>
  </si>
  <si>
    <t>ASADURA</t>
  </si>
  <si>
    <t xml:space="preserve">CHORIZO AHUMADO </t>
  </si>
  <si>
    <t>CHORIZO AJO</t>
  </si>
  <si>
    <t>MORCILLA</t>
  </si>
  <si>
    <t>CHULETA AHUMADA</t>
  </si>
  <si>
    <t>CHULETA FRESCA</t>
  </si>
  <si>
    <t>HUESO AHUMADO</t>
  </si>
  <si>
    <t>GALLINA KG</t>
  </si>
  <si>
    <t xml:space="preserve">TOCINETA </t>
  </si>
  <si>
    <t xml:space="preserve">PRECIO </t>
  </si>
  <si>
    <t>MAELLA</t>
  </si>
  <si>
    <t>PRODALVA</t>
  </si>
  <si>
    <t>CARNICO</t>
  </si>
  <si>
    <t>PERNIL SIN HUESO</t>
  </si>
  <si>
    <t>COSTILLA DE COCHINO   FRESCA</t>
  </si>
  <si>
    <t>PATA DE COCHINO</t>
  </si>
  <si>
    <t>TOCINO SIN PIEL</t>
  </si>
  <si>
    <t>TOCINO CON PIEL</t>
  </si>
  <si>
    <t xml:space="preserve">CODIGO </t>
  </si>
  <si>
    <t xml:space="preserve">DESCRIPCION </t>
  </si>
  <si>
    <t>QUESO DURO X KG</t>
  </si>
  <si>
    <t>RICCOTTE X KG</t>
  </si>
  <si>
    <t>GUAYANES X KG</t>
  </si>
  <si>
    <t>TELITA X KG</t>
  </si>
  <si>
    <t>QUESO POTE AREPERO</t>
  </si>
  <si>
    <t>MASA FACIL DOÑA CUSTODIA</t>
  </si>
  <si>
    <t>ROMA</t>
  </si>
  <si>
    <t>ALCAPARA</t>
  </si>
  <si>
    <t>ACEITUNA RELLENA</t>
  </si>
  <si>
    <t>ONOTO</t>
  </si>
  <si>
    <t>CIRUELAS PASA</t>
  </si>
  <si>
    <t>OREJONES DE MANZANA</t>
  </si>
  <si>
    <t>AUTO</t>
  </si>
  <si>
    <t>EXQ</t>
  </si>
  <si>
    <t>MOD</t>
  </si>
  <si>
    <t>SAN ANT</t>
  </si>
  <si>
    <t>HOYADA</t>
  </si>
  <si>
    <t>6/09/2020 al 31/12/2020</t>
  </si>
  <si>
    <t>ANALIZIS</t>
  </si>
  <si>
    <t xml:space="preserve">AUTOMERCADO EXPRESS 2707 </t>
  </si>
  <si>
    <t xml:space="preserve">EXQUISITECES  MODELO </t>
  </si>
  <si>
    <t xml:space="preserve"> HIPER MODE</t>
  </si>
  <si>
    <t>SAN ANTONIO EXPRERSS</t>
  </si>
  <si>
    <t xml:space="preserve">ROMA EXPRES  </t>
  </si>
  <si>
    <t>HOYADA  EXPRESS</t>
  </si>
  <si>
    <t>MI PAN BERMUPAN</t>
  </si>
  <si>
    <t xml:space="preserve">SAN PEDRO  </t>
  </si>
  <si>
    <t>REFRESCO 7UP 2 LT PEPSI COLA</t>
  </si>
  <si>
    <t>REFRESCO KOLITA 2 LTS GOLDEN PEPSI COLA</t>
  </si>
  <si>
    <t>REFRESCO PEPSI 2 LTS PEPSI COLA</t>
  </si>
  <si>
    <t>REFRESCO PEPSI LIGHT  2 LTS PEPSI COLA</t>
  </si>
  <si>
    <t>TOTAL UNID</t>
  </si>
  <si>
    <t xml:space="preserve">TOTAL CAJAS </t>
  </si>
  <si>
    <t>REFRESCO 2 LT</t>
  </si>
  <si>
    <t>DESCUENTO</t>
  </si>
  <si>
    <t xml:space="preserve"> COSTO 2 LT PRECIO UND</t>
  </si>
  <si>
    <t>5 % POR CIENTO</t>
  </si>
  <si>
    <t>CANTIDAD DE UND VENDIDAS</t>
  </si>
  <si>
    <t>marge</t>
  </si>
  <si>
    <t>PRECIO MAS IVA</t>
  </si>
  <si>
    <t>TOTAL DE LA NOTA</t>
  </si>
  <si>
    <t>PRECIO PROMO</t>
  </si>
  <si>
    <t>SIN IVA</t>
  </si>
  <si>
    <t>MAS IVA</t>
  </si>
  <si>
    <r>
      <rPr>
        <b/>
        <sz val="11"/>
        <color theme="1"/>
        <rFont val="Calibri"/>
        <family val="2"/>
        <scheme val="minor"/>
      </rPr>
      <t>NOTA IMPORTANTE</t>
    </r>
    <r>
      <rPr>
        <sz val="11"/>
        <color theme="1"/>
        <rFont val="Calibri"/>
        <family val="2"/>
        <scheme val="minor"/>
      </rPr>
      <t xml:space="preserve"> POR FAVOR RECALCULAR SEGÚN LA TASA DEL BCV DEL DIA DE LA NOTA DE CREDITO PARA SU  EXPRECION EN BsF </t>
    </r>
  </si>
  <si>
    <t>CODIGOS INTERNO</t>
  </si>
  <si>
    <t>CAFÉ AMANECER</t>
  </si>
  <si>
    <t>KALDY</t>
  </si>
  <si>
    <t>VERO CAFÉ</t>
  </si>
  <si>
    <t>CAFE MOLIDO GOURMET 200G  CAFE AMANECER ( 24 UND)</t>
  </si>
  <si>
    <t>CAFE MOLIDO 250GR AL VACIO 100%   CAFE AMANECER (20 UND)</t>
  </si>
  <si>
    <t>CAFE 200 GR GOURMET DELLA NONNA (24 UND)</t>
  </si>
  <si>
    <t>CAFE 250 GR GOURMET KALDI (24 UND)</t>
  </si>
  <si>
    <t>CAFE 500 GR GOURMET KALDI (12 UND)</t>
  </si>
  <si>
    <t>CAFE GOURMET 500GR SANTA FE (NO PEDIR)</t>
  </si>
  <si>
    <t>CAFE GOURMET 250GR SANTA FE (NO PEDIR)</t>
  </si>
  <si>
    <t>CAFÉ KALDY 1 KG DE GRAMO (</t>
  </si>
  <si>
    <t>CAFE 500 GR GOURMET DELLA NONNA (10 UND)</t>
  </si>
  <si>
    <t>CAFE 500 GR AMANECER GOURMET (10 UND)</t>
  </si>
  <si>
    <t>20 BULTOS</t>
  </si>
  <si>
    <t>15 BULTOS</t>
  </si>
  <si>
    <t>CAFE 250 GR GOURMET VERO CAFÉ (24 UND)</t>
  </si>
  <si>
    <t>CAFE 500 GR GOURMET VERO CAFÉ ( 12 UND)</t>
  </si>
  <si>
    <t>1 BULTO</t>
  </si>
  <si>
    <t>DISTRIBUIDORA EVORA</t>
  </si>
  <si>
    <t>6 DE SEPTIEMBRE</t>
  </si>
  <si>
    <t>30 tobo 35 kg</t>
  </si>
  <si>
    <t>QUESO MOZZARLLA NAPOLITANI (CAJA 5 X2.5KG)</t>
  </si>
  <si>
    <t>QUESO MOZZARELLA NAPOLITANA PORC (CAJA 24X 0,400GR)</t>
  </si>
  <si>
    <t>QUESO PALMI BUFALA (CAJA 5 X2.50KG)</t>
  </si>
  <si>
    <t>QUESO PALMI BUFALA (CAJA  24 X 0.400GR)</t>
  </si>
  <si>
    <t>QUESO BLANCO DURO PARA RALLAR (CAJA 24 X0.400GR)</t>
  </si>
  <si>
    <t>QUESO PIRINEO (CAJ 5X 2.50KG APROX)</t>
  </si>
  <si>
    <t>QUESO PIRINEO (CAJ 9X 1, 1 KG APROX)</t>
  </si>
  <si>
    <t>QUESO PIRINEO PORCION (CAJ 24X 0.40GR  APROX)</t>
  </si>
  <si>
    <t>QUESO PECORINO TOSCANO S/P (CAJA 6X1.6 KG APROX)</t>
  </si>
  <si>
    <t>QUESO PECORINO TOSCANO C/P (CAJA 6X1.6 KG APROX)</t>
  </si>
  <si>
    <t>QUESO PECORINO TOSCANO (CAJA 24 X 0.150GR )</t>
  </si>
  <si>
    <t>QUESO PECORINO TOSCANO (CAJA 12 X 0.200GR )</t>
  </si>
  <si>
    <t>QUESO PECORINO TOSCANO (CAJA 12 X 0.100GR )</t>
  </si>
  <si>
    <t>AUTOMERCADO EXPRESS SUCURSAL DE SAN ANTONIO</t>
  </si>
  <si>
    <t>PIZZA DE PAN DE PITA AMESA 6 UND</t>
  </si>
  <si>
    <t>PAN ARABE 380 GR 6 UNIDADES  EL FAMOSO</t>
  </si>
  <si>
    <t>PAN ARABE 6UNID MEDIO ORIENTE</t>
  </si>
  <si>
    <t>ARABE</t>
  </si>
  <si>
    <t>15 PAQ</t>
  </si>
  <si>
    <t>NO NO</t>
  </si>
  <si>
    <t>PEDIDO HECHO 7 DE SEPTIEMBRE</t>
  </si>
  <si>
    <t>40 CAJA</t>
  </si>
  <si>
    <t>15 CAJA</t>
  </si>
  <si>
    <t>ACEITE BONNA SOYA  CUÑETE 18LT</t>
  </si>
  <si>
    <t>ACEITE COMESTIBLE 1LT NATUROIL</t>
  </si>
  <si>
    <t>ACEITE VEGETAL 1 LT FRITO LISTO</t>
  </si>
  <si>
    <t>ACEITE VEGETAL 1LT COPOSA</t>
  </si>
  <si>
    <t>ACEITE VEGETAL 850 ML FRITO LISTO</t>
  </si>
  <si>
    <t>ACEITE VEGETAL 850 ML NATUROIL</t>
  </si>
  <si>
    <t>ACEITE VEGETAL 850ML COPOSA</t>
  </si>
  <si>
    <t>MANTECA 15 KG (PRODUCCION)    COPOSA</t>
  </si>
  <si>
    <t>MANTECA COPOSA 400 GR</t>
  </si>
  <si>
    <t>MANTEQUILLA 500 GR MIRASOL</t>
  </si>
  <si>
    <t>MANTEQUILLA MIRASOL 250GR</t>
  </si>
  <si>
    <t>MARGARINA 454 GR MIRASOL</t>
  </si>
  <si>
    <t>MARGARINA CON SAL DE 5KG (PRODUCCION)</t>
  </si>
  <si>
    <t>MARGARINA LIGHT 500 GR MIRASOL</t>
  </si>
  <si>
    <t>MARGARINA MIRASOL 227 GR</t>
  </si>
  <si>
    <t>MAYONESA MIRASOL  445GR</t>
  </si>
  <si>
    <t>30 CAJA</t>
  </si>
  <si>
    <t>AUTOMERCADO EXPRESS 2707</t>
  </si>
  <si>
    <t xml:space="preserve">                                                                                                                                                SANTA TERESA 18 DE AGOSTO DEL 2.021</t>
  </si>
  <si>
    <t xml:space="preserve">                                                  </t>
  </si>
  <si>
    <t>CODIGO DEL PRODUCTO</t>
  </si>
  <si>
    <t>DESCRIPCION DEL PRODUCTO</t>
  </si>
  <si>
    <t>PRESENTACION</t>
  </si>
  <si>
    <t>PRECIO BS.</t>
  </si>
  <si>
    <t>PRECIO POR UNIDAD Bs.</t>
  </si>
  <si>
    <t>PRECIO SUGERIDO Bs.</t>
  </si>
  <si>
    <t>PESO DE LA CAJA</t>
  </si>
  <si>
    <t>CAJAS POR PALETA</t>
  </si>
  <si>
    <t xml:space="preserve"> PRECIOS US $.</t>
  </si>
  <si>
    <t>7591202201096</t>
  </si>
  <si>
    <t>PASTA DE TOMATE D/C</t>
  </si>
  <si>
    <t>24 x 200 grs.</t>
  </si>
  <si>
    <t>57.123.239,00 + IVA</t>
  </si>
  <si>
    <t>2.380.134,96 + IVA</t>
  </si>
  <si>
    <t>4.022.428,09 + IVA</t>
  </si>
  <si>
    <t>9.0 KGS.</t>
  </si>
  <si>
    <t>130 CAJAS</t>
  </si>
  <si>
    <t>7591202201119</t>
  </si>
  <si>
    <t>12 x 500 grs.</t>
  </si>
  <si>
    <t>67.472.678,00 + IVA</t>
  </si>
  <si>
    <t>5.622.723,17 + IVA</t>
  </si>
  <si>
    <t>9.502.402,16 + IVA</t>
  </si>
  <si>
    <t>9.2 KGS.</t>
  </si>
  <si>
    <t>104 CAJAS</t>
  </si>
  <si>
    <t>75916367</t>
  </si>
  <si>
    <t>SALSA DE TOMATE KETCHUP</t>
  </si>
  <si>
    <t>24 x 397 grs.</t>
  </si>
  <si>
    <t>71.168.561,00 + IVA</t>
  </si>
  <si>
    <t>2.965.356,71 + IVA</t>
  </si>
  <si>
    <t>5.011.452,84 + IVA</t>
  </si>
  <si>
    <t>14.8 KGS.</t>
  </si>
  <si>
    <t>78 CAJAS</t>
  </si>
  <si>
    <t>7591202201058</t>
  </si>
  <si>
    <t>VINAGRE</t>
  </si>
  <si>
    <t>24 x 500 cc.</t>
  </si>
  <si>
    <t>46.087.736,00 + IVA</t>
  </si>
  <si>
    <t>1.920.322,33 + IVA</t>
  </si>
  <si>
    <t>3.245.344,74 + IVA</t>
  </si>
  <si>
    <t>13.2 KGS.</t>
  </si>
  <si>
    <t>60 CAJAS</t>
  </si>
  <si>
    <t>12 x 1.000 cc.</t>
  </si>
  <si>
    <t>34.274.391,,00 + IVA</t>
  </si>
  <si>
    <t>2.856.199,25 + IVA</t>
  </si>
  <si>
    <t>4.826.976,74 + IVA</t>
  </si>
  <si>
    <t>13.0 KGS.</t>
  </si>
  <si>
    <t>56 CAJAS</t>
  </si>
  <si>
    <t>7591202201072</t>
  </si>
  <si>
    <t>4 x 3.900 cc.</t>
  </si>
  <si>
    <t>44.782.082,00 + IVA</t>
  </si>
  <si>
    <t>11.195.520,50 + IVA</t>
  </si>
  <si>
    <t>18.920.429,65 + IVA</t>
  </si>
  <si>
    <t>16.4 KGS.</t>
  </si>
  <si>
    <t>36 CAJAS</t>
  </si>
  <si>
    <t>7591202101013</t>
  </si>
  <si>
    <t>MOSTAZA DE VIDRIO</t>
  </si>
  <si>
    <t>24 x 190 grs.</t>
  </si>
  <si>
    <t>41.506.678,00 + IVA</t>
  </si>
  <si>
    <t>1.729.444,92 + IVA</t>
  </si>
  <si>
    <t>2.922.761,92 + IVA</t>
  </si>
  <si>
    <t>8.8 KGS.</t>
  </si>
  <si>
    <t>759120211011167</t>
  </si>
  <si>
    <t>MOSTAZA DE PLASTICO</t>
  </si>
  <si>
    <t>24 x 285 grs.</t>
  </si>
  <si>
    <t>55.997.686,00 + IVA</t>
  </si>
  <si>
    <t>2.333.236,92 + IVA</t>
  </si>
  <si>
    <t>3.943.170,40 + IVA</t>
  </si>
  <si>
    <t>7.7 KGS.</t>
  </si>
  <si>
    <t>91 CAJAS</t>
  </si>
  <si>
    <t>7591202101020</t>
  </si>
  <si>
    <t>12 x 480 grs.</t>
  </si>
  <si>
    <t>7591202101228</t>
  </si>
  <si>
    <t>SALSA DE SOYA</t>
  </si>
  <si>
    <t>24 x 150 cc.</t>
  </si>
  <si>
    <t>46.604.500,00 + IVA</t>
  </si>
  <si>
    <t>1.941.854,17 + IVA</t>
  </si>
  <si>
    <t>3.281.733,55 + IVA</t>
  </si>
  <si>
    <t>6.9 KGS.</t>
  </si>
  <si>
    <t>140 CAJAS</t>
  </si>
  <si>
    <t>7591202101266</t>
  </si>
  <si>
    <t>SALSA DE AJO</t>
  </si>
  <si>
    <t>50.713.000,00 + IVA</t>
  </si>
  <si>
    <t>2.113.041,67 + IVA</t>
  </si>
  <si>
    <t>3.571.040,42 + IVA</t>
  </si>
  <si>
    <t>7591202101181</t>
  </si>
  <si>
    <t>SALSA INGLESA</t>
  </si>
  <si>
    <t>44.571.000,00 + IVA</t>
  </si>
  <si>
    <t>1.857.125,00 + IVA</t>
  </si>
  <si>
    <t>3.138.541,25 + IVA</t>
  </si>
  <si>
    <t>7591202101297</t>
  </si>
  <si>
    <t>SALSA PICANTE</t>
  </si>
  <si>
    <t>54.531.000,00 + IVA</t>
  </si>
  <si>
    <t>2.272.125,00 + IVA</t>
  </si>
  <si>
    <t>3.839.891,25 + IVA</t>
  </si>
  <si>
    <t>7591202101075</t>
  </si>
  <si>
    <t>ADOBO</t>
  </si>
  <si>
    <t>52.622.000,00 + IVA</t>
  </si>
  <si>
    <t>2.192.583,33 + IVA</t>
  </si>
  <si>
    <t>3.705.465,83 + IVA</t>
  </si>
  <si>
    <t>7.4 KGS.</t>
  </si>
  <si>
    <t>160 CAJAS</t>
  </si>
  <si>
    <t>7591202200754</t>
  </si>
  <si>
    <t>ACEITUNAS VERDES CON HUESO</t>
  </si>
  <si>
    <t>60.875.222,00 + IVA</t>
  </si>
  <si>
    <t>5.072.935,17 + IVA</t>
  </si>
  <si>
    <t>8.573.260,44 + IVA</t>
  </si>
  <si>
    <t>7591202200761</t>
  </si>
  <si>
    <t>12 x 1000 grs.</t>
  </si>
  <si>
    <t>87.929.448,00 + IVA</t>
  </si>
  <si>
    <t>7.327.454,00 + IVA</t>
  </si>
  <si>
    <t>12.381.988,93 + IVA</t>
  </si>
  <si>
    <t>14.4 KGS</t>
  </si>
  <si>
    <t>7591202200778</t>
  </si>
  <si>
    <t>4 x 4000 grs.</t>
  </si>
  <si>
    <t>121.732.559,00 + IVA</t>
  </si>
  <si>
    <t>30.433.139,75 + IVA</t>
  </si>
  <si>
    <t>51.432.006,18 + IVA</t>
  </si>
  <si>
    <t>17.4 KGS</t>
  </si>
  <si>
    <t>7591202200822</t>
  </si>
  <si>
    <t>ACEITUNAS RELLENAS CON PIMENTON</t>
  </si>
  <si>
    <t>131.147.656,00 + IVA</t>
  </si>
  <si>
    <t>10.928.971,33 + IVA</t>
  </si>
  <si>
    <t>18.469.961,55 + IVA</t>
  </si>
  <si>
    <t>7591202200891</t>
  </si>
  <si>
    <t>ALCAPARRAS EN VINAGRE</t>
  </si>
  <si>
    <t>77.591.266,00 + IVA</t>
  </si>
  <si>
    <t>6.465.938,83 + IVA</t>
  </si>
  <si>
    <t>10.927.436,62 + IVA</t>
  </si>
  <si>
    <t>9.2 KGS</t>
  </si>
  <si>
    <t>7591202200952</t>
  </si>
  <si>
    <t>ENCURTIDOS EN VINAGRE</t>
  </si>
  <si>
    <t>66.144.481,00 + IVA</t>
  </si>
  <si>
    <t>5.512.040,08 + IVA</t>
  </si>
  <si>
    <t>9.315.347,73 + IVA</t>
  </si>
  <si>
    <t xml:space="preserve">                                                      (EN ESTOS PRECIOS NO ESTA INCLUIDO EL IVA)</t>
  </si>
  <si>
    <t xml:space="preserve">                                         LOS PRECIOS EN DIVISAS ESTAN CALCULADOS SEGÚN LA TASA DEL BANCO CENTRAL DE VENEZUELA AL 18-08-2021</t>
  </si>
  <si>
    <t>SAMUEL E. CARBALLO,</t>
  </si>
  <si>
    <t>GERENTE DE VENTAS</t>
  </si>
  <si>
    <t xml:space="preserve">                                                                                                          Calle Principal, Parcela: 1, 2, 3,5 y 9, Urb. Industrial  El Paraíso  del Tuy.</t>
  </si>
  <si>
    <t xml:space="preserve">                                                                                                          Santa Teresa del Tuy, Edo. Miranda – Venezuela. Telf.: (0239) 231.11.93 </t>
  </si>
  <si>
    <t xml:space="preserve">                                                                                                                         231.15.84- 231.14.24- 231.86.14. Fax: (0239) 231.14.10. </t>
  </si>
  <si>
    <r>
      <t xml:space="preserve">                                                                                                         </t>
    </r>
    <r>
      <rPr>
        <i/>
        <sz val="10"/>
        <color rgb="FFC00000"/>
        <rFont val="Calibri"/>
        <family val="2"/>
        <scheme val="minor"/>
      </rPr>
      <t>Web-Site: www.prodalic.com.</t>
    </r>
  </si>
  <si>
    <t>COMPARACION FRANCIS</t>
  </si>
  <si>
    <t>VIGENCIA: A PARTIR DEL DÍA 10 DE SEPTIEMBRE DE 2021.</t>
  </si>
  <si>
    <t>CLIENTES DE INDUSTRIAS MAROS, CADENAS</t>
  </si>
  <si>
    <t>PRODUCTO</t>
  </si>
  <si>
    <t>TIPO DE PRODUCTO</t>
  </si>
  <si>
    <t>PRESENTACIÓN</t>
  </si>
  <si>
    <t xml:space="preserve">COD BARRAS </t>
  </si>
  <si>
    <t>EMPAQUE</t>
  </si>
  <si>
    <t>CANT X CAJA</t>
  </si>
  <si>
    <t>PRECIO FACTURACIÓN SIN IVA ($/Caja)</t>
  </si>
  <si>
    <t>PRECIO FACTURACIÓN                     CON IVA ($/Caja)</t>
  </si>
  <si>
    <t>PRECIO UNITARIO        SIN IVA                    ($/Unidad)</t>
  </si>
  <si>
    <t>PRECIO UNITARIO       CON IVA              ($/Unidad)</t>
  </si>
  <si>
    <t>NÉCTAR</t>
  </si>
  <si>
    <t>ALUMINIO (340 cm3)</t>
  </si>
  <si>
    <t>Nectar de Durazno Aluminio 340cc</t>
  </si>
  <si>
    <t>24 x 340 cm3</t>
  </si>
  <si>
    <t>Nectar de Pera Aluminio 340cc</t>
  </si>
  <si>
    <t>Nectar de Manzana Aluminio 340cc</t>
  </si>
  <si>
    <t>Nectar de Coctel de Frutas Aluminio 340cc</t>
  </si>
  <si>
    <t>Nectar de Mango Aluminio 340cc</t>
  </si>
  <si>
    <t>Nectar de Guayaba Aluminio 340cc</t>
  </si>
  <si>
    <t>Nectar de Tamarindo Aluminio 340cc</t>
  </si>
  <si>
    <t>Nectar de Naranjada Aluminio 340cc</t>
  </si>
  <si>
    <t>VIDRIO (250 cm3)</t>
  </si>
  <si>
    <t>Nectar de Durazno Vidrio 250cc</t>
  </si>
  <si>
    <t>24 x 250 cm3</t>
  </si>
  <si>
    <t>Nectar de Pera Vidrio 250cc</t>
  </si>
  <si>
    <t>Nectar de Manzana Vidrio 250cc</t>
  </si>
  <si>
    <t>Nectar de Coctel de frutas Vidrio 250cc</t>
  </si>
  <si>
    <t>Nectar de Mango Vidrio 250cc</t>
  </si>
  <si>
    <t>Nectar de Guayaba Vidrio 250cc</t>
  </si>
  <si>
    <t>Nectar de Tamarindo Vidrio 250cc</t>
  </si>
  <si>
    <t>Nectar de Naranjada Vidrio 250cc</t>
  </si>
  <si>
    <t>VIDRIO (1000 cm3)</t>
  </si>
  <si>
    <t xml:space="preserve">Nectar de Durazno Vidrio 1000 </t>
  </si>
  <si>
    <t>12 x 1000 cm3</t>
  </si>
  <si>
    <t xml:space="preserve">Nectar de Pera Vidrio 1000 </t>
  </si>
  <si>
    <t xml:space="preserve">Nectar de Manzana Vidrio 1000 </t>
  </si>
  <si>
    <t xml:space="preserve">Nectar de Coctel de frutas Vidrio 1000 </t>
  </si>
  <si>
    <t xml:space="preserve">Nectar de Mango Vidrio 1000 </t>
  </si>
  <si>
    <t xml:space="preserve">Nectar de Guayaba Vidrio 1000 </t>
  </si>
  <si>
    <t xml:space="preserve">Nectar de Tamarindo Vidrio 1000 </t>
  </si>
  <si>
    <t xml:space="preserve">Nectar de Naranjada Vidrio 1000 </t>
  </si>
  <si>
    <t>TETRA PAK (TETRA CLASIC)</t>
  </si>
  <si>
    <t>Nectar de Durazno TC 150 cc</t>
  </si>
  <si>
    <t>24 x 150 cm3</t>
  </si>
  <si>
    <t>Nectar de Pera TC 150 cc</t>
  </si>
  <si>
    <t>Nectar de Manzana TC 150 cc</t>
  </si>
  <si>
    <t>TETRA CLASSIC SIX PACK</t>
  </si>
  <si>
    <t>Nectar de Durazno TC 150 cc Six Pack</t>
  </si>
  <si>
    <t>6 x 6 x 150 cm3</t>
  </si>
  <si>
    <t>Nectar de Pera TC 150 cc Six Pack</t>
  </si>
  <si>
    <t>Nectar de Manzana TC 150 cc Six Pack</t>
  </si>
  <si>
    <t>TETRA PAK (TETRA PRISMA)</t>
  </si>
  <si>
    <t>Nectar de Durazno TP 250cc</t>
  </si>
  <si>
    <t>8 x 3 x 250 cm3</t>
  </si>
  <si>
    <t>Nectar de Pera TP 250cc</t>
  </si>
  <si>
    <t>Nectar de Manzana TP 250cc</t>
  </si>
  <si>
    <t>Nectar de Naranajada TP 250cc</t>
  </si>
  <si>
    <t>TETRA PAK (TETRA BRICK)</t>
  </si>
  <si>
    <t>Nectar de Durazno TBA 1000</t>
  </si>
  <si>
    <t>12 x 1 L</t>
  </si>
  <si>
    <t>Nectar de Pera TBA 1000</t>
  </si>
  <si>
    <t>Nectar de Manzana TBA 1000</t>
  </si>
  <si>
    <t>Nectar de Coctel de Frutas TBA 1000</t>
  </si>
  <si>
    <t>Nectar de Mango TBA 1000</t>
  </si>
  <si>
    <t>Nectar de Naranja TBA 1000</t>
  </si>
  <si>
    <t>COLADO</t>
  </si>
  <si>
    <t>VIDRIO (113 g)</t>
  </si>
  <si>
    <t>Colado de Durazno Vidrio 113g</t>
  </si>
  <si>
    <t>24 x 113 g</t>
  </si>
  <si>
    <t>Colado de Pera Vidrio 113g</t>
  </si>
  <si>
    <t>Colado de Manzana Vidrio 113g</t>
  </si>
  <si>
    <t>VIDRIO (186 g)</t>
  </si>
  <si>
    <t>COLADO DE PERA VIDRIO 186GR</t>
  </si>
  <si>
    <t>24 x 186 g</t>
  </si>
  <si>
    <t>COLADO DE MANZANA VIDRIO 186GR</t>
  </si>
  <si>
    <t>COLADO DE DURAZNO VIDRIO 186GR</t>
  </si>
  <si>
    <t>LECHE CONDENSADA AZUCARADA (LCA)</t>
  </si>
  <si>
    <t>HOJALATA</t>
  </si>
  <si>
    <t>Leche Condensada Lata 397 gr</t>
  </si>
  <si>
    <t>24 x 397 g</t>
  </si>
  <si>
    <t>TETRA 340 g</t>
  </si>
  <si>
    <t>Leche Condensada UHT 340 gr</t>
  </si>
  <si>
    <t>24 x 340 g</t>
  </si>
  <si>
    <t>TETRA SLIM</t>
  </si>
  <si>
    <t>Leche Condensada UHT 100 gr</t>
  </si>
  <si>
    <t>24 x 100g</t>
  </si>
  <si>
    <t>TUBO COLAPSIBLE</t>
  </si>
  <si>
    <t>Tubito Leche Condensada 50 gr</t>
  </si>
  <si>
    <t>6 x 24 x 50 g</t>
  </si>
  <si>
    <t>BOLSA ASEPTICA</t>
  </si>
  <si>
    <t>Leche Condensada Bolsa 5 Kg</t>
  </si>
  <si>
    <t>2 x 5 Kg</t>
  </si>
  <si>
    <t>LPO</t>
  </si>
  <si>
    <t>LECHE EN POLVO</t>
  </si>
  <si>
    <t>Leche en polvo completa 125gr</t>
  </si>
  <si>
    <t>16 x 125 g</t>
  </si>
  <si>
    <t>Leche en polvo completa 900gr</t>
  </si>
  <si>
    <t>12 x 900 g</t>
  </si>
  <si>
    <t>DULCE DE LECHE (AREQUIPE)</t>
  </si>
  <si>
    <t>Dulce de leche 40 gr</t>
  </si>
  <si>
    <t>6 x 24 x 40 gr</t>
  </si>
  <si>
    <t>Dulce de leche Lata 380 gr</t>
  </si>
  <si>
    <t>24 x 380 gr</t>
  </si>
  <si>
    <t>Dulce de leche Bolsa 5 Kg</t>
  </si>
  <si>
    <t>BOLSA TRANSPARENTE 1KG SIN ASA MILLAR</t>
  </si>
  <si>
    <t>BOLSA TRANSPARENTE 2KG SIN ASA MILLAR</t>
  </si>
  <si>
    <t>BOLSAS DE 2KG CON ASAS MILLAR</t>
  </si>
  <si>
    <t>BOLSAS PLASTICAS DE 10KG X UND</t>
  </si>
  <si>
    <t>FACTURA 9426 Y FACTURA 9428</t>
  </si>
  <si>
    <t>INVERSIONES A.V.168.C.A.</t>
  </si>
  <si>
    <t>PRECIO X BULTO</t>
  </si>
  <si>
    <t>LECHE CONDENSADA 270GR ITALAC (24 UND)</t>
  </si>
  <si>
    <t>MARGARINA CON SAL 250GR  SADIA DELINE (24 UND)</t>
  </si>
  <si>
    <t>MARGARINA CON SAL 500GR DELINE SADIA (12 UND)</t>
  </si>
  <si>
    <t>BOMBILLO 100 WATT GAMME LUXE (100 UND )</t>
  </si>
  <si>
    <t>DETERGENTE EN POLVO 500GR  ALIVE (24 UND)</t>
  </si>
  <si>
    <t>DETERGENTE EN POLVO 900 GR LAVANDA  (12 UND)</t>
  </si>
  <si>
    <t>DETERGENTE EN POLVO LIMON 900 GR ZERO (12 UNS)</t>
  </si>
  <si>
    <t>DETERGENTE POLVO 400 GR LAVANDA ZERO (24 UND)</t>
  </si>
  <si>
    <t>GEL DENTAL TANS FRESA 2-6 AÑOS (72 UND)</t>
  </si>
  <si>
    <t>PEGA LOKA 3 GR LA ORIGINAL (252 UND)</t>
  </si>
  <si>
    <t>TOALLAS DIARIAS 20 UND ALUAYASS (100 UND)</t>
  </si>
  <si>
    <t>TOALLAS SANITARIAS VERDE 10UNID ALLUAYS (48 UND)</t>
  </si>
  <si>
    <t>UND POR EMPAQUE</t>
  </si>
  <si>
    <t>REAL</t>
  </si>
  <si>
    <t>TOTAL DE FACTURA</t>
  </si>
  <si>
    <t>ACEITE COAMO 900ML</t>
  </si>
  <si>
    <t xml:space="preserve">ACEITE CONCORVADO 900ML </t>
  </si>
  <si>
    <t>HOJAS DE HALLACAS</t>
  </si>
  <si>
    <t>HARINA DOÑA MARIA 1 KG</t>
  </si>
  <si>
    <t>LECHE CONDENSADA ITALAC</t>
  </si>
  <si>
    <t>CREMA ALIDENT AZUL</t>
  </si>
  <si>
    <t>CREMA ALIDENT VERDE</t>
  </si>
  <si>
    <t xml:space="preserve">ALIVE ROSA 500GR </t>
  </si>
  <si>
    <t>ALIVE ROSA 1 KG</t>
  </si>
  <si>
    <t>ALIVE AZUL 1 KG</t>
  </si>
  <si>
    <t>ACESS 800GR</t>
  </si>
  <si>
    <t>CERE3 LIMON 400GR</t>
  </si>
  <si>
    <t>CERE3 LIMON 900GR</t>
  </si>
  <si>
    <t>ZERO 400GR LIMON</t>
  </si>
  <si>
    <t>ZERO 900GR LIMON</t>
  </si>
  <si>
    <t>ZERO 3 400GR LAVANDA</t>
  </si>
  <si>
    <t>ZERO 900GR LAVANDA</t>
  </si>
  <si>
    <t>HARMONI 75 GR</t>
  </si>
  <si>
    <t>JABON AV LIMON 170GR</t>
  </si>
  <si>
    <t>TOALLAS SANITARIAS VERDE ALLUYAS</t>
  </si>
  <si>
    <t>TOALLAS SANITARIAS AZULES  ALUYAZ</t>
  </si>
  <si>
    <t xml:space="preserve">NUTRIBELA REPOLARIZACION </t>
  </si>
  <si>
    <t>.</t>
  </si>
  <si>
    <t>MES DE SEPTIEMBRE</t>
  </si>
  <si>
    <t>MES DE AGOSTO</t>
  </si>
  <si>
    <t>LACTEO EN POLVO VILLA LACTEA LA CAMPESTRE 900GR</t>
  </si>
  <si>
    <t>LECHE CONDENSADA AZUCARADA 395 GR VILLA LACTEA CAMPESTRE</t>
  </si>
  <si>
    <t>LECHE CONDENSADA AZUCARADA CAMPESTRE 395GR LATA</t>
  </si>
  <si>
    <t>LECHE EN POLVO COMPLETA 1KG CAMPESTRE</t>
  </si>
  <si>
    <t>LECHE EN POLVO COMPLETA 500GR CAMPESTRE</t>
  </si>
  <si>
    <t>LECHE LIQ/DESCREMADA 1LT CAMPESTRE</t>
  </si>
  <si>
    <t>QUESO FUND PARA UNTAR 300GM DALVITO</t>
  </si>
  <si>
    <t>QUESO FUNDIDO DALVITO 200GR</t>
  </si>
  <si>
    <t>Sobre 1 Kg</t>
  </si>
  <si>
    <t>( E )</t>
  </si>
  <si>
    <t>Sobre 500 g</t>
  </si>
  <si>
    <t>Sobre 125 g</t>
  </si>
  <si>
    <t>LECHE EN POLVO SEMIDESCREMADA</t>
  </si>
  <si>
    <t>Sobre 900 g</t>
  </si>
  <si>
    <t>Sobre de 450 g</t>
  </si>
  <si>
    <t>Sobre de 115 g</t>
  </si>
  <si>
    <t>LECHE EN POLVO DESCREMADA</t>
  </si>
  <si>
    <t>Sobre de 900 g</t>
  </si>
  <si>
    <t>ALIMENTO LÁCTEO EN POLVO VILLA LÁCTEA</t>
  </si>
  <si>
    <t>Sobre 400 g</t>
  </si>
  <si>
    <t>LECHE CONDENSADA AZUCARADA CAMPESTRE</t>
  </si>
  <si>
    <t>Hojalata 395 g</t>
  </si>
  <si>
    <t>MANTEQUILLA CON SAL</t>
  </si>
  <si>
    <t>Lata de 360 g</t>
  </si>
  <si>
    <t>Barra de 200g</t>
  </si>
  <si>
    <t>DULCE DE LECHE INDUSTRIAL</t>
  </si>
  <si>
    <t>Galón de 5 Kg</t>
  </si>
  <si>
    <t>CHICHA INSTANTÁNEA</t>
  </si>
  <si>
    <t>Sobre de 400 g</t>
  </si>
  <si>
    <t>Sobre de 200 g</t>
  </si>
  <si>
    <t>BEBIDA ACHOCOLATADA GENICA PROFESIONAL</t>
  </si>
  <si>
    <t>Sobre de 1 Kg</t>
  </si>
  <si>
    <t>CHOCO COOL</t>
  </si>
  <si>
    <t>LACTOVISOY</t>
  </si>
  <si>
    <t>Sobre de 500 g</t>
  </si>
  <si>
    <t>QUESOS FUNDIDOS UNTABLES</t>
  </si>
  <si>
    <t>Q. FUNDIDO P/ UNTAR DALVITO</t>
  </si>
  <si>
    <t>Frasco de 200 g</t>
  </si>
  <si>
    <t>Frasco de 300 g</t>
  </si>
  <si>
    <t>TWISTIKESO A BASE DE QUESO</t>
  </si>
  <si>
    <t>TWISTIKESO GALÓN</t>
  </si>
  <si>
    <t>Galón de 3,85 Kg</t>
  </si>
  <si>
    <t>QUESOS NATURALES</t>
  </si>
  <si>
    <t>QUESO PRATO</t>
  </si>
  <si>
    <t>1 Kg</t>
  </si>
  <si>
    <t>QUESO FUNDIDO TIPO AMERICANO</t>
  </si>
  <si>
    <t>QUESO CREMA GALÓN</t>
  </si>
  <si>
    <t>4 kg</t>
  </si>
  <si>
    <t>QUESO MOZZARELLA</t>
  </si>
  <si>
    <t>1kg</t>
  </si>
  <si>
    <t>QUESO CHEDDYS</t>
  </si>
  <si>
    <t>QUESO ZULIDALVI</t>
  </si>
  <si>
    <t>500g</t>
  </si>
  <si>
    <t>SEASONS TEA LIMON DOYPACK 12x450g</t>
  </si>
  <si>
    <t>Sobre de 450g</t>
  </si>
  <si>
    <t>SEASONS TEA DURAZNO DOYPACK 12x450g</t>
  </si>
  <si>
    <t>SEASONS TEA DURAZNO SACHET 12x6x90g</t>
  </si>
  <si>
    <t>Sobre de 90g</t>
  </si>
  <si>
    <t>SEASONS TEA LIMON SACHET 12x6x90g</t>
  </si>
  <si>
    <t>Sobre de 30g</t>
  </si>
  <si>
    <t>BEBIDAS UHT</t>
  </si>
  <si>
    <t>LECHE ENTERA BOLSA UHT 3X6L</t>
  </si>
  <si>
    <t>Bolsa UHT 1L</t>
  </si>
  <si>
    <t>LECHE DESCREMADA BOLSA UHT 3X6L</t>
  </si>
  <si>
    <t>LECHE SEMIDESCREMADA BOLSA UHT 3X6L</t>
  </si>
  <si>
    <t>LECHE SEMIDESCREMADA BOLSA UHT 18x1L</t>
  </si>
  <si>
    <t>BEBIDA LÁCTEA VILLA LÁCTEA BOLSA UHT 3X6L</t>
  </si>
  <si>
    <t>BEBIDA LACTEA VILLA LACTEA BOLSA UHT18X1L</t>
  </si>
  <si>
    <r>
      <rPr>
        <b/>
        <sz val="13"/>
        <color rgb="FFFFFFFF"/>
        <rFont val="Verdana"/>
        <family val="2"/>
      </rPr>
      <t>INDUSTRIALES</t>
    </r>
  </si>
  <si>
    <t>MANTEQUILLA INDUSTRIAL</t>
  </si>
  <si>
    <r>
      <rPr>
        <sz val="13"/>
        <rFont val="Arial Black"/>
        <family val="2"/>
      </rPr>
      <t xml:space="preserve">MANTEQUILLA INDUSTRIAL 5 KILOS </t>
    </r>
    <r>
      <rPr>
        <b/>
        <sz val="13"/>
        <color rgb="FFFF0000"/>
        <rFont val="Verdana"/>
        <family val="2"/>
      </rPr>
      <t>(NUEVA)</t>
    </r>
  </si>
  <si>
    <t>5kg</t>
  </si>
  <si>
    <t>LECHE EN POLVO 1%</t>
  </si>
  <si>
    <t>LECHE EN POLVO 21%</t>
  </si>
  <si>
    <t>LECHE EN POLVO 26%</t>
  </si>
  <si>
    <t>LECHE EN POLVO COMPLETA CAMPESTRE</t>
  </si>
  <si>
    <t>LECHE EN POLVO COMPLETA EXTRA CALCIO CAMPESTRE</t>
  </si>
  <si>
    <t>6 CAJA</t>
  </si>
  <si>
    <t>3 CJA</t>
  </si>
  <si>
    <t>5 CJA</t>
  </si>
  <si>
    <t>LECHE ENTERA BOLSA UHT 18X1L LA CAMPESTRE</t>
  </si>
  <si>
    <t>LECHE DESCREMADA BOLSA UHT 18x1L LA CAMPESTRE</t>
  </si>
  <si>
    <t>2 CAJ</t>
  </si>
  <si>
    <r>
      <t xml:space="preserve">                           </t>
    </r>
    <r>
      <rPr>
        <b/>
        <sz val="13"/>
        <rFont val="Times New Roman"/>
        <family val="1"/>
      </rPr>
      <t xml:space="preserve">LISTA DE PRECIOS             </t>
    </r>
    <r>
      <rPr>
        <b/>
        <vertAlign val="superscript"/>
        <sz val="13"/>
        <rFont val="Times New Roman"/>
        <family val="1"/>
      </rPr>
      <t xml:space="preserve">30 DE AGOSTO DE 2021                                                      </t>
    </r>
    <r>
      <rPr>
        <vertAlign val="subscript"/>
        <sz val="13"/>
        <rFont val="Times New Roman"/>
        <family val="1"/>
      </rPr>
      <t xml:space="preserve">                                </t>
    </r>
  </si>
  <si>
    <r>
      <rPr>
        <b/>
        <sz val="13"/>
        <color rgb="FFFFFFFF"/>
        <rFont val="Times New Roman"/>
        <family val="1"/>
      </rPr>
      <t>LECHES Y ALIMENTOS LÁCTEOS EN POLVO</t>
    </r>
  </si>
  <si>
    <r>
      <rPr>
        <b/>
        <sz val="13"/>
        <color rgb="FFFFFFFF"/>
        <rFont val="Times New Roman"/>
        <family val="1"/>
      </rPr>
      <t>CÓD. INTERNO</t>
    </r>
  </si>
  <si>
    <r>
      <rPr>
        <b/>
        <sz val="13"/>
        <color rgb="FFFFFFFF"/>
        <rFont val="Times New Roman"/>
        <family val="1"/>
      </rPr>
      <t>CÓDIGO DE BARRA</t>
    </r>
  </si>
  <si>
    <r>
      <rPr>
        <b/>
        <sz val="13"/>
        <color rgb="FFFFFFFF"/>
        <rFont val="Times New Roman"/>
        <family val="1"/>
      </rPr>
      <t>PRESENTACIÓN</t>
    </r>
  </si>
  <si>
    <r>
      <rPr>
        <b/>
        <sz val="13"/>
        <color rgb="FFFFFFFF"/>
        <rFont val="Times New Roman"/>
        <family val="1"/>
      </rPr>
      <t>UNIDAD DE DESPACHO</t>
    </r>
  </si>
  <si>
    <r>
      <rPr>
        <b/>
        <sz val="13"/>
        <rFont val="Times New Roman"/>
        <family val="1"/>
      </rPr>
      <t>DIVISAS DIST-
MAYORISTAS</t>
    </r>
  </si>
  <si>
    <r>
      <rPr>
        <b/>
        <sz val="13"/>
        <color rgb="FFFFFFFF"/>
        <rFont val="Times New Roman"/>
        <family val="1"/>
      </rPr>
      <t>CAJA (CORRUGADO)</t>
    </r>
  </si>
  <si>
    <r>
      <rPr>
        <b/>
        <sz val="13"/>
        <color rgb="FFFFFFFF"/>
        <rFont val="Times New Roman"/>
        <family val="1"/>
      </rPr>
      <t>PV JUSTO ACTUAL S/IVA</t>
    </r>
  </si>
  <si>
    <r>
      <rPr>
        <b/>
        <sz val="13"/>
        <color rgb="FFFFFFFF"/>
        <rFont val="Times New Roman"/>
        <family val="1"/>
      </rPr>
      <t>IVA (16%)</t>
    </r>
  </si>
  <si>
    <r>
      <rPr>
        <b/>
        <sz val="13"/>
        <color rgb="FFFFFFFF"/>
        <rFont val="Times New Roman"/>
        <family val="1"/>
      </rPr>
      <t>PMVP</t>
    </r>
  </si>
  <si>
    <r>
      <rPr>
        <b/>
        <sz val="13"/>
        <color rgb="FFFFFFFF"/>
        <rFont val="Times New Roman"/>
        <family val="1"/>
      </rPr>
      <t>LECHES CONDENSADAS</t>
    </r>
  </si>
  <si>
    <r>
      <rPr>
        <sz val="13"/>
        <rFont val="Times New Roman"/>
        <family val="1"/>
      </rPr>
      <t xml:space="preserve">LECHE CONDENSADA AZUCARADA VILLA LÁCTEA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</si>
  <si>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MANTEQUILLA CAMPESTRE</t>
    </r>
  </si>
  <si>
    <r>
      <rPr>
        <b/>
        <sz val="13"/>
        <color rgb="FFFFFFFF"/>
        <rFont val="Times New Roman"/>
        <family val="1"/>
      </rPr>
      <t>DULCE DE LECHE CAMPESTRE</t>
    </r>
  </si>
  <si>
    <r>
      <rPr>
        <b/>
        <sz val="13"/>
        <color rgb="FFFFFFFF"/>
        <rFont val="Times New Roman"/>
        <family val="1"/>
      </rPr>
      <t>MODIFICADORES LÁCTEOS</t>
    </r>
  </si>
  <si>
    <r>
      <rPr>
        <sz val="13"/>
        <rFont val="Times New Roman"/>
        <family val="1"/>
      </rPr>
      <t xml:space="preserve">DALVI EDAM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</si>
  <si>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CHEDDAR PORCIONADO 12X500G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</si>
  <si>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DALVI PEPPERJACK PORCIONADO 12X500G </t>
    </r>
    <r>
      <rPr>
        <b/>
        <sz val="13"/>
        <color rgb="FFFF0000"/>
        <rFont val="Times New Roman"/>
        <family val="1"/>
      </rPr>
      <t>(NUEVO)</t>
    </r>
  </si>
  <si>
    <r>
      <rPr>
        <b/>
        <sz val="13"/>
        <color rgb="FFFFFFFF"/>
        <rFont val="Times New Roman"/>
        <family val="1"/>
      </rPr>
      <t>BEBIDAS INSTANTÁNEAS</t>
    </r>
  </si>
  <si>
    <r>
      <rPr>
        <sz val="13"/>
        <rFont val="Times New Roman"/>
        <family val="1"/>
      </rPr>
      <t xml:space="preserve">SEASONS FRUIT NARANJA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</si>
  <si>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FRESA SACHET 12x6x30g </t>
    </r>
    <r>
      <rPr>
        <b/>
        <sz val="13"/>
        <color rgb="FFFF0000"/>
        <rFont val="Times New Roman"/>
        <family val="1"/>
      </rPr>
      <t>(NUEVO)</t>
    </r>
  </si>
  <si>
    <r>
      <rPr>
        <sz val="13"/>
        <rFont val="Times New Roman"/>
        <family val="1"/>
      </rPr>
      <t xml:space="preserve">SEASONS FRUIT MANDARINA SACHET 12x6x30g </t>
    </r>
    <r>
      <rPr>
        <b/>
        <sz val="13"/>
        <color rgb="FFFF0000"/>
        <rFont val="Times New Roman"/>
        <family val="1"/>
      </rPr>
      <t>(NUEVO)</t>
    </r>
  </si>
  <si>
    <t>SALCHICHA ALEMANA 420 GR TOVAR</t>
  </si>
  <si>
    <t>SALCHICHA POLACA 420 GR TOVAR</t>
  </si>
  <si>
    <t>SALCHICHA FRANKFURT 400 GR TOVAR</t>
  </si>
  <si>
    <t>SALCHICHA 6UND FRANKFURT TOVAR</t>
  </si>
  <si>
    <t>SALCHICHA POLACA SUPERIOR 5UNID TOVAR</t>
  </si>
  <si>
    <t>LECHE EN POLVO SEMIDESCREMADO 900GR TORONDOY</t>
  </si>
  <si>
    <t>MANTEQUILLA CON SAL 200 GR TORONDOY</t>
  </si>
  <si>
    <t>PARMESANO AÑEJO TORONDOY KG</t>
  </si>
  <si>
    <t>PARMESANO TORONDOY KG</t>
  </si>
  <si>
    <t>PECORINO TORONDOY KG</t>
  </si>
  <si>
    <t>QUESO BOLA TORONDOY KG</t>
  </si>
  <si>
    <t>QUESO GOUDA BROSSO KG</t>
  </si>
  <si>
    <t>QUESO GOUDA MLEKOVITA KG</t>
  </si>
  <si>
    <t>QUESO MUNSTER TORONDOY KG</t>
  </si>
  <si>
    <t>QUESO PASTEURIZADO TORONDOY KG</t>
  </si>
  <si>
    <t>QUESO VENMENTAL TORONDOY KG</t>
  </si>
  <si>
    <t>PEDIDO HECHO 8 DE SEPTI</t>
  </si>
  <si>
    <t>ANTERIOR</t>
  </si>
  <si>
    <t>6 DIAS</t>
  </si>
  <si>
    <t>8 DIAS</t>
  </si>
  <si>
    <t>SUGERIDO</t>
  </si>
  <si>
    <t>QUEDA</t>
  </si>
  <si>
    <t>BELMONT GRANDE</t>
  </si>
  <si>
    <t>BELMONT PEQUEÑO</t>
  </si>
  <si>
    <t>LUCKY MORADO 20 UND</t>
  </si>
  <si>
    <t>LUCKY STRIKE AZUL</t>
  </si>
  <si>
    <t>LUCKY STRIKE ROJO</t>
  </si>
  <si>
    <t>LUCKY STRIKE WILD</t>
  </si>
  <si>
    <t>PALL MALL GRANDE</t>
  </si>
  <si>
    <t>PALL MALL PEQUEÑO</t>
  </si>
  <si>
    <t>VICEROY</t>
  </si>
  <si>
    <t>UNIVERSAL</t>
  </si>
  <si>
    <t>CHESTERFILD AZUL</t>
  </si>
  <si>
    <t xml:space="preserve">CHESTERFIELD ROJO </t>
  </si>
  <si>
    <t>CHESTERFIELD BLANCO</t>
  </si>
  <si>
    <t>MARLBORO ROJO</t>
  </si>
  <si>
    <t>MARLBORO AZUL</t>
  </si>
  <si>
    <t>MARLBORO VERDE</t>
  </si>
  <si>
    <t xml:space="preserve">MARLBORO GOL </t>
  </si>
  <si>
    <t>NUEVA FACTURA</t>
  </si>
  <si>
    <t xml:space="preserve">LUCKY MORADO </t>
  </si>
  <si>
    <t>COD</t>
  </si>
  <si>
    <t>SUGERIDO DE BIGGOT</t>
  </si>
  <si>
    <t>PRECIO DEL SUGERIDO POR PAQUETE</t>
  </si>
  <si>
    <t>COSTO REAL DE FACTURA</t>
  </si>
  <si>
    <t xml:space="preserve">COSTO DE FACTURA </t>
  </si>
  <si>
    <t xml:space="preserve">PRECIO CON EL      8 %  </t>
  </si>
  <si>
    <t xml:space="preserve">PRECIO DE VENTA  </t>
  </si>
  <si>
    <t>TODAY</t>
  </si>
  <si>
    <t>8 DE SEPTIEMBRE</t>
  </si>
  <si>
    <t>PRESUPUESTO</t>
  </si>
  <si>
    <t>LECHE EN POLVO COMPLETA  1 KG  TORONDOY</t>
  </si>
  <si>
    <t>PEDIDO HECHO 8 DE SEPTIEMBRE</t>
  </si>
  <si>
    <t>SHAMPOO 340 ML CERAMIDAS SEDAL</t>
  </si>
  <si>
    <t>PAÑAL  M 30 UND ACTIVE SEC HUGGIES</t>
  </si>
  <si>
    <t>ACONDICIONADOR RESCONST COMPLETA 400 ML CABELLO DAÑADO DOVE</t>
  </si>
  <si>
    <t>ACONDICIONADOR 400 ML OLEO NUT CABELLO SECO DOVE</t>
  </si>
  <si>
    <t>ACONDICIONADOR 340 ML RIZOS DEFINIDOS SEDAL</t>
  </si>
  <si>
    <t>SHAMPOO 340 ML DUO 2 EN 1 SEDAL</t>
  </si>
  <si>
    <t>SHAMPOO 400 ML RECONTRUCCION COMPLETA DOVE</t>
  </si>
  <si>
    <t>SHAMPOO 400 ML OLEO NUTRICION DOVE</t>
  </si>
  <si>
    <t>SHAMPOO 340 ML RIZOS DEFINIDOS SEDAL</t>
  </si>
  <si>
    <t>JABON TOCADOR 125 GR JAZMIN LUX</t>
  </si>
  <si>
    <t>JABON TOCADOR 125 GR FLOR VAINILLA LUX</t>
  </si>
  <si>
    <t>JABON TOCADOR 120 GR BAMBOO REXONA</t>
  </si>
  <si>
    <t>JABON TOCADOR 120 GR FRESH REXONA</t>
  </si>
  <si>
    <t>DESODORANTE 50 GR COTTON DRY REXONA</t>
  </si>
  <si>
    <t>DESODORANTE MEN 50 GR BARRA INVISIBLE REXONA</t>
  </si>
  <si>
    <t>DESODORANTE PARA PIES 153 ML ORIGINAL REXONA</t>
  </si>
  <si>
    <t>ROLLON 50 ML INVISIBLE MEN REXONA</t>
  </si>
  <si>
    <t>ROLLON 50 ML MEN SPORTFAN REXONA</t>
  </si>
  <si>
    <t>PROTECTORES DIARIOS X 50 KOTEX MEGA PACK</t>
  </si>
  <si>
    <t>TOALLAS SANITARIAS 8 UND NOCTURNAS KOTEX</t>
  </si>
  <si>
    <t>PAÑAL ACTIVE SEC TALLA G/3 30 UND HUGGIES</t>
  </si>
  <si>
    <t>TOALLAS SANITARIA 10 UND NORMAL KOTEX</t>
  </si>
  <si>
    <t>PROTECTORES DIARIOS 50 UND KOTEX</t>
  </si>
  <si>
    <t>TOALLAS HUMEDAS 48 UND HUGGIES</t>
  </si>
  <si>
    <t>PAPEL HIGIENICO RINDEMAX 4ROLLOS SCOTT</t>
  </si>
  <si>
    <t>PAÑAL ACTIVE SEC 20 UND XG HUGGIES</t>
  </si>
  <si>
    <t>PAÑAL ACTIVE SEC XXG 20 UND HUGGIES</t>
  </si>
  <si>
    <t>PAÑAL ACTIVE SEC 20 UND TALLA G HUGGIES</t>
  </si>
  <si>
    <t>PAÑAL NATURAL CARE (M) HUGGIES</t>
  </si>
  <si>
    <t>PAÑAL NATURAL CARE (G) HUGGIES</t>
  </si>
  <si>
    <t>PAÑAL NATURAL CARE (XG) HUGGIES</t>
  </si>
  <si>
    <t>SHAMPOO 340ML CONTROL CASPA SEDAL</t>
  </si>
  <si>
    <t>DESODORANTE 50 GR MEN+CARE DOVE</t>
  </si>
  <si>
    <t>40 BULTOS</t>
  </si>
  <si>
    <t>48 UND</t>
  </si>
  <si>
    <t>HIPER  MODELO</t>
  </si>
  <si>
    <t>ACONDICIONADOR 340 ML CERAMIDAS SEDAL 12</t>
  </si>
  <si>
    <t>3 BULTO</t>
  </si>
  <si>
    <t>KOTEX TOALLA FEMENINA DISCRETA 10 UND</t>
  </si>
  <si>
    <t xml:space="preserve">TOALLAS HUMEDAS HUGGIES LIMP COTIDIANA (AMARILLOS) 80 UND </t>
  </si>
  <si>
    <t>7896018700628</t>
  </si>
  <si>
    <t>TOALLAS HUMEDAS HUGGIES LIMP EFECTIVA (VERDES) 48 UND CON TAPA NUEVO</t>
  </si>
  <si>
    <t>5 BULTO</t>
  </si>
  <si>
    <t>ADOBO COMPLETO 200 GR LA COMADRE</t>
  </si>
  <si>
    <t>AVENA EN HOJUELAS 400GR  LASSIE</t>
  </si>
  <si>
    <t>AVENA EN HOJUELAS 800GR LASSIE</t>
  </si>
  <si>
    <t>HARINA DE MAIZ CLASICA 1KG JUANA</t>
  </si>
  <si>
    <t>HARINA DE MAIZ INTEGRAL 1KG  LIGERINA  DEMASA</t>
  </si>
  <si>
    <t>HARINA DE TRIGO 1KG LEUDANTE    ROBIN HOOD</t>
  </si>
  <si>
    <t>HARINA JUANA NUEVA IMAGEN 1KG AMARILLA</t>
  </si>
  <si>
    <t>HARINA TRIGO TODO USO ROBIN HOOD 1KG</t>
  </si>
  <si>
    <t>JUANA CACHAPA MEZCLA LISTA 500G</t>
  </si>
  <si>
    <t>MEZCLA AREPITAS DULCE 500 GR JUANA</t>
  </si>
  <si>
    <t>TORTILLAS DE TRIGO ORIGINAL 330GR ROBIN HOOD</t>
  </si>
  <si>
    <t>LUCKY STRIKE NOVA</t>
  </si>
  <si>
    <t>G</t>
  </si>
  <si>
    <t>120 BULTOS</t>
  </si>
  <si>
    <r>
      <t xml:space="preserve">CODIGO </t>
    </r>
    <r>
      <rPr>
        <b/>
        <i/>
        <sz val="11"/>
        <color theme="1"/>
        <rFont val="Calibri"/>
        <family val="2"/>
        <scheme val="minor"/>
      </rPr>
      <t>INT</t>
    </r>
  </si>
  <si>
    <t>LISTO</t>
  </si>
  <si>
    <t xml:space="preserve">2 BULTOS </t>
  </si>
  <si>
    <t>4 BULTO</t>
  </si>
  <si>
    <t>CASABITO NATURAL 30 UND SOL DE CARABOBO</t>
  </si>
  <si>
    <t>CASABITO CON CEBOLLA 30 UND SOL DE CARABOBO</t>
  </si>
  <si>
    <t>CASABE 4 UND SOL DE CARABOBO</t>
  </si>
  <si>
    <t>CASABITO CON AJO 30 UND SOL DE CARABOBO</t>
  </si>
  <si>
    <t>CASABITO CON AJI PICANTE 30 UND SOL DE CARABOBO</t>
  </si>
  <si>
    <t>80 UND</t>
  </si>
  <si>
    <t>13 TORTAS</t>
  </si>
  <si>
    <t>20 UND</t>
  </si>
  <si>
    <t>3 TORTAS</t>
  </si>
  <si>
    <t>4 TORTAS</t>
  </si>
  <si>
    <t>35 UND</t>
  </si>
  <si>
    <t xml:space="preserve">SERVILLETAS BRILUX DE MESA </t>
  </si>
  <si>
    <t xml:space="preserve">2 BULTO </t>
  </si>
  <si>
    <t>PANTENE CREM PROTECT LIS-EXT 300MLX</t>
  </si>
  <si>
    <t>SHAMPOO HS CN ANTIFALL 180ML</t>
  </si>
  <si>
    <t>1DISPLEY</t>
  </si>
  <si>
    <t xml:space="preserve">1 DISPLEY </t>
  </si>
  <si>
    <t>1 DIPLEY</t>
  </si>
  <si>
    <t>ACONDICIONADOR HUMECTANTE 360 ML DIGI</t>
  </si>
  <si>
    <t>AGUA OXIGENADA 20 VOL 500 CC ROLDA</t>
  </si>
  <si>
    <t>AGUA OXIGENADA 500 CC VOL 30 ROLDA</t>
  </si>
  <si>
    <t>AGUA OXIGENADA CON FRAGANCIA 20VOL.120CM ROLDA</t>
  </si>
  <si>
    <t>AGUA OXIGENDA VOLUMEN 30.120CC  ROLDA</t>
  </si>
  <si>
    <t>BRILLANTINA PROFESIONAL 100GR  ROLDA</t>
  </si>
  <si>
    <t>CHAMPU ALGAS MARINA LINEA FAMILIAR 1100ML ROLDA</t>
  </si>
  <si>
    <t>CREMA P/PEINAR 300CM CERA D/ABEJAS ROLDA</t>
  </si>
  <si>
    <t>CREMA P/PEINAR CON PLACENTA 300ML ROLDA</t>
  </si>
  <si>
    <t>CREMA P/PEINAR MAYOLIVA TERMO 5FIVE 180ML ROLDA</t>
  </si>
  <si>
    <t>CREMA P/PEINAR THERMO 5FIVE CHOCOLATE 180ML ROLDA</t>
  </si>
  <si>
    <t>CREMA PARA PEINAR  KARITE &amp; QUERAT THERMO 5FIVE 180ML ROLDA</t>
  </si>
  <si>
    <t>CREMA PARA PEINAR ACEITE DE VISON 300ML ROLDA</t>
  </si>
  <si>
    <t>CREMA PARA PEINAR COLAGENO 300ML ROLDA</t>
  </si>
  <si>
    <t>CREMA PARA PEINAR YOGURT THERMO 5FIVE 180ML ROLDA</t>
  </si>
  <si>
    <t>DESCOLORANTE EN POLVO CON PROTEINAS DE SEDA 25GR ROLDA</t>
  </si>
  <si>
    <t>GEL ANTIBACTERIAL CLASICA TRADICIONAL 85GR DIGI ROLDA</t>
  </si>
  <si>
    <t>GEL DE DUCHA POWER FIX 3EN1 400ML ROLDA</t>
  </si>
  <si>
    <t>GEL DE DUCHA SPORT LOOK 3EN1 400ML ROLDA</t>
  </si>
  <si>
    <t>GEL DIGI 120 GR BLANCO EFFECT ROLDA</t>
  </si>
  <si>
    <t>GEL DIGI 120GR AZUL CASCO EFFECT ROLDA</t>
  </si>
  <si>
    <t>GEL DIGI 250 GR BLANCO ROLDA</t>
  </si>
  <si>
    <t>GEL DIGI 250 GR FIJADOR AZUL ROLDA</t>
  </si>
  <si>
    <t>GEL FIJADOR 120 GR EXTRACTOS BOTANICOS BLANCO ROLDA</t>
  </si>
  <si>
    <t>GEL FIJADOR 120 GR EXTRATOS BOTANICOS MORADO ROLDA</t>
  </si>
  <si>
    <t>GEL FIJADOR 120 GR ROJO ROLDA</t>
  </si>
  <si>
    <t>GEL FIJADOR 250 GR AGUA MARINA ROLDA</t>
  </si>
  <si>
    <t>GEL FIJADOR 250 GR ANTICAIDA BLANCO ROLDA</t>
  </si>
  <si>
    <t>GEL FIJADOR 250 GR ANTICASPA AZUL ROLDA</t>
  </si>
  <si>
    <t>GEL FIJADOR 250 GR ROJO ROLDA</t>
  </si>
  <si>
    <t>GEL FIJADOR 500 GR EXTRACTOS BOTANICOS BLANCO ROLDA</t>
  </si>
  <si>
    <t>GEL FIJADOR 500 GR EXTRACTOS BOTANICOS MORADO ROLDA</t>
  </si>
  <si>
    <t>GEL FIJADOR 500 GR VERDE ROLDA</t>
  </si>
  <si>
    <t>GEL FIJADOR AGUA MARINA 120GR ROLDA</t>
  </si>
  <si>
    <t>GEL FIJADOR AZUL 250GR ROLDA</t>
  </si>
  <si>
    <t>GEL FIJADOR AZUL 500GR ROLDA</t>
  </si>
  <si>
    <t>GEL FIJADOR BLACK 120GR ROLDA</t>
  </si>
  <si>
    <t>GEL FIJADOR BLACK STYLING 250GR ROLDA</t>
  </si>
  <si>
    <t>GEL FIJADOR BLANCO  500GR ROLDA</t>
  </si>
  <si>
    <t>GEL FIJADOR BLANCO 1000 GR ROLDA</t>
  </si>
  <si>
    <t>GEL FIJADOR BLANCO 120GR  ROLDA</t>
  </si>
  <si>
    <t>GEL FIJADOR BLANCO 250GR ROLDA</t>
  </si>
  <si>
    <t>GEL FIJADOR MORADO 250GR ROLDA</t>
  </si>
  <si>
    <t>GEL FIJADOR MORADO 500GR ROLDA</t>
  </si>
  <si>
    <t>GEL FIJADOR POWER FIX 120GR ROLDA</t>
  </si>
  <si>
    <t>GEL FIJADOR POWER FIX 250GR ROLDA</t>
  </si>
  <si>
    <t>GEL FIJADOR SPORT LOOK 120GR ROLDA</t>
  </si>
  <si>
    <t>GEL FIJADOR SPORT STYLING 250GR ROLDA</t>
  </si>
  <si>
    <t>GEL FIJADOR TRADICIONAL AGUA MARINA 500GR ROLDA</t>
  </si>
  <si>
    <t>GEL FIJADOR TRADICIONAL AZUL 120GR ROLDA</t>
  </si>
  <si>
    <t>GEL FIJADOR TRADICIONAL MORADO 120GR ROLDA</t>
  </si>
  <si>
    <t>GEL FIJADOR TRADICIONAL ROJO 1000GR ROLDA</t>
  </si>
  <si>
    <t>GEL FIJADOR TRADICIONAL ROJO 500GR ROLDA</t>
  </si>
  <si>
    <t>GEL FIJADOR VERDE 250GR  ROLDA</t>
  </si>
  <si>
    <t>LINEA FAMILIAR ACONDICIONADOR CON PROTEINAS 1100CC</t>
  </si>
  <si>
    <t>LINEA FAMILIAR CHAMPU PLUS AMARILLO 1100CC ROLDA</t>
  </si>
  <si>
    <t>LINEA FAMILIAR CHAMPU PLUS NARANJA 1100CC ROLDA</t>
  </si>
  <si>
    <t>LINEA FAMILIAR CHAMPU PLUS VERDE 1100CC ROLDA</t>
  </si>
  <si>
    <t>MASCARILLA CAPILAR ACEITE DE VISON 225GR ROLDA</t>
  </si>
  <si>
    <t>MASCARILLA CAPILAR ACEITE DE VISON 450GR ROLDA</t>
  </si>
  <si>
    <t>MASCARILLA CAPILAR CERA DE ABEJA 225GR ROLDA</t>
  </si>
  <si>
    <t>MASCARILLA CAPILAR CERA DE ABEJAS 450GR  ROLDA</t>
  </si>
  <si>
    <t>MASCARILLA CAPILAR COLAGENO 225GR ROLDA</t>
  </si>
  <si>
    <t>MASCARILLA CAPILAR COLAGENO 450GR ROLDA</t>
  </si>
  <si>
    <t>REMOVEDOR D/ESMALTE ULTRA FUERTE 120ML ROLDA</t>
  </si>
  <si>
    <t>REMOVEDOR DE ESMALTE BLANQUEADOR 120ML RLDA</t>
  </si>
  <si>
    <t>REMOVEDOR DE ESMALTE ENDURECEDOR 120ML ROLDA</t>
  </si>
  <si>
    <t>REMOVEDOR DE ESMALTE HUMECTANTE 120ML ROLDA</t>
  </si>
  <si>
    <t>RESTRUCTURANTE SILICON PROFESIONAL 70CC ROLDA</t>
  </si>
  <si>
    <t>SHAMPOO PLUS 360 ML AMBAR COCO DIGI</t>
  </si>
  <si>
    <t>SHAMPOO PLUS 360 ML AZUL ALGAS MARINAS DIGI</t>
  </si>
  <si>
    <t>SHAMPOO THERMO FIVE CHOCOLATE 400ML ROLDA</t>
  </si>
  <si>
    <t>SHAMPOO THERMO FIVE KARITE&amp;QUERATINA 400ML ROLDA</t>
  </si>
  <si>
    <t>SHAMPOO THERMO FIVE MAYOLIVA 400ML ROLDA</t>
  </si>
  <si>
    <t>SHAMPOO THERMO FIVE YOGURT 400ML ROLDA</t>
  </si>
  <si>
    <t>TRAT.CAPILAR CON PLACENTA 470GR ROLDA</t>
  </si>
  <si>
    <t>TRATAMIENTO CAPILAR CON PLACENTA 240GR ROLDA</t>
  </si>
  <si>
    <t>TRATAMIENTO TERMO 5FIVE YOGURT 240GR ROLDA</t>
  </si>
  <si>
    <t>TRATAMIENTO THERMO 5FIVE CHOCOLATE 240 GR ROLDA</t>
  </si>
  <si>
    <t>TRATAMIENTO THERMO 5FIVE KARITE &amp; QUERATINA 240 GR ROLDA</t>
  </si>
  <si>
    <t>TRATAMIENTO THERMO 5FIVE MAYOLIVA 240 GR ROLDA</t>
  </si>
  <si>
    <t>VASELINA SABILA Y VITAMINA E 100GR   ROLDA</t>
  </si>
  <si>
    <t>WOMEN ACTIVE LOCION LIMPIADORA ANTI-CASPA 400CM ROLDA</t>
  </si>
  <si>
    <t>2 DIPLEY</t>
  </si>
  <si>
    <t>PEDIDO HECHO 9 DE SEPTIEMBRE</t>
  </si>
  <si>
    <t xml:space="preserve">PEDIDO HECHO </t>
  </si>
  <si>
    <t>AFTER SHAVE BALSAMO 100ML MALIZIA</t>
  </si>
  <si>
    <t>AFTER SHAVE LOCION TONICA 100ML MALIZIA</t>
  </si>
  <si>
    <t>COMBO NRO 10 MALIZIA</t>
  </si>
  <si>
    <t>COMBO NRO 11 MALIZIA</t>
  </si>
  <si>
    <t>COMBO NRO 3 INTENSA</t>
  </si>
  <si>
    <t>COMBO NRO 4 INTENSA</t>
  </si>
  <si>
    <t>COMBO NRO 5 INTENSA</t>
  </si>
  <si>
    <t>COMBO NRO 6 INTENSA</t>
  </si>
  <si>
    <t>COMBO NRO 9 MALIZIA</t>
  </si>
  <si>
    <t>DEODORANT BODYSPRAY  VITACELL 150ML INTESA</t>
  </si>
  <si>
    <t>DEODORANT BODYSPRAY AMBER 150ML MALIZIA</t>
  </si>
  <si>
    <t>DEODORANT BODYSPRAY AQUA 150ML MALIZIA</t>
  </si>
  <si>
    <t>DEODORANT BODYSPRAY BLACK&amp;WILD 150ML MALIZIA</t>
  </si>
  <si>
    <t>DEODORANT BODYSPRAY ENERGY 150ML MALIZIA</t>
  </si>
  <si>
    <t>DEODORANT BODYSPRAY GOLD 150ML MALIZIA</t>
  </si>
  <si>
    <t>DEODORANT BODYSPRAY MUSK 150ML MALIZIA</t>
  </si>
  <si>
    <t>DEODORANT BODYSPRAY NO ALCOOL 150ML MALIZIA</t>
  </si>
  <si>
    <t>DEODORANT BODYSPRAY SILVER 150ML MALIZIA</t>
  </si>
  <si>
    <t>DEODORANT BODYSPRAY SKYLINE 150ML MALIZIA</t>
  </si>
  <si>
    <t>DEODORANT BODYSPRAY URBAN LIFE 150ML MALIZIA</t>
  </si>
  <si>
    <t>DEODORANT BODYSPRAY VETYVER 150ML MALIZIA</t>
  </si>
  <si>
    <t>DEODORANT ENERGY POWER 150ML INTESA</t>
  </si>
  <si>
    <t>DEODORANT SEXTREME UNISEX 125ML INTESA</t>
  </si>
  <si>
    <t>DEODORANT SUPER SEX UNISEX 125ML INTESA</t>
  </si>
  <si>
    <t>DEODORANT TATTOO UNISEX 125ML INTESA</t>
  </si>
  <si>
    <t>DESOD. CORPORAL MIRAGE D AMOUR 100ML MALIZIA</t>
  </si>
  <si>
    <t>DESOD.CORPORAL SENSUAL BLUE 100ML MALIZIA</t>
  </si>
  <si>
    <t>DESODORANT CORPORAL ANIMALIER 100ML MALIZIA</t>
  </si>
  <si>
    <t>DESODORANT CORPORAL BRIVIDO 100ML MALIZIA</t>
  </si>
  <si>
    <t>DESODORANT CORPORAL BURLESQUE 100ML MALIZIA</t>
  </si>
  <si>
    <t>DESODORANT CORPORAL GREEN T 100ML MALIZIA</t>
  </si>
  <si>
    <t>DESODORANT CORPORAL INTENSE 100ML MALIZIA</t>
  </si>
  <si>
    <t>DESODORANT CORPORAL LOLITA 100ML MALIZIA</t>
  </si>
  <si>
    <t>DESODORANT CORPORAL PASSION 100ML MALIZIA</t>
  </si>
  <si>
    <t>DESODORANT CORPORAL PURPLE 100ML MALIZIA</t>
  </si>
  <si>
    <t>DESODORANT CORPORAL SECRET MUSK 100ML MALIZIA</t>
  </si>
  <si>
    <t>DESODORANT CORPORAL TOUJOURS 100ML MALIZIA</t>
  </si>
  <si>
    <t>DESODORANT CORPORAL VAINILLA 100ML MALIZIA</t>
  </si>
  <si>
    <t>DESODORANT SPRAY  ORIGINAL 150ML MALIZIA</t>
  </si>
  <si>
    <t>DESODORANT SPRAY TALC 150ML MALIZIA</t>
  </si>
  <si>
    <t>DESORORANT CORPORAL CERTEZZA 100ML MALIZIA</t>
  </si>
  <si>
    <t>ESPUMA DE AFEITAR VITA- E WOODY 300ML INTESA</t>
  </si>
  <si>
    <t>ESPUMA DE AFEITAR VITACELL 300ML INTESA</t>
  </si>
  <si>
    <t>ESPUMA DE BARBA ARGAN &amp; KARITE 300ML MALIZIA</t>
  </si>
  <si>
    <t>ESPUMA DE BARBA ENERGY POWER 300ML INTESA</t>
  </si>
  <si>
    <t>ESPUMA DE BARBA VETYVER 300ML MALIZIA</t>
  </si>
  <si>
    <t>ESPUMA P/CABELLO ECOLOGICA 200ML MALIZIA</t>
  </si>
  <si>
    <t>INTENSA DEO AMBRA DARABIA 125 ML UNI SEX</t>
  </si>
  <si>
    <t>JABON LIQ.ARGAN/VAINILLA 1LT MALIZIA</t>
  </si>
  <si>
    <t>JABON LIQ.ARGAN/VAINILLA 300ML MALIZIA</t>
  </si>
  <si>
    <t>JABON LIQ.CREMA DE LECHE 1LT MALIZIA</t>
  </si>
  <si>
    <t>JABON LIQ.CREMA DE LECHE 300ML MALIZIA</t>
  </si>
  <si>
    <t>JABON LIQ.MUSCHIO BIANCO 300ML MALIZIA</t>
  </si>
  <si>
    <t>JABON LIQ.TE VERDE/MENTA 1LT MALIZIA</t>
  </si>
  <si>
    <t>JABON LIQ.TE VERDE/MENTA 300ML MALIZIA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</si>
  <si>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</si>
  <si>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</si>
  <si>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</si>
  <si>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</si>
  <si>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</si>
  <si>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TOALLITAS HUMECTANTES INTIMA 20PZ MALIZIA</t>
  </si>
  <si>
    <t>6 UNDADES</t>
  </si>
  <si>
    <t>6 UNIDADES</t>
  </si>
  <si>
    <t>UVAS PASAS (PASITAS)</t>
  </si>
  <si>
    <t>COMPRADAS</t>
  </si>
  <si>
    <t>2339 UND</t>
  </si>
  <si>
    <t>PLATOS PLASTICO P5     ZUPLA</t>
  </si>
  <si>
    <t>PLATOS PLASTICOS P 7 ZUPLA</t>
  </si>
  <si>
    <t>VASOS PLASTICO 27 ZUPLA</t>
  </si>
  <si>
    <t>VASOS PLASTICOS 107 ZUPLA</t>
  </si>
  <si>
    <t>VASOS PLASTICOS 57 ZUPLA</t>
  </si>
  <si>
    <t>VASOS PLASTICOS 77 S ZUPLA</t>
  </si>
  <si>
    <t>VASOS ZUPLA #67 SS 100 UND</t>
  </si>
  <si>
    <t xml:space="preserve">PITILLO ZUPLA </t>
  </si>
  <si>
    <t xml:space="preserve">PLATOS PLASTICO P 6 ZUPLA </t>
  </si>
  <si>
    <t>Cantidad POR EMPAQUE</t>
  </si>
  <si>
    <t>4 CAJA</t>
  </si>
  <si>
    <t>4CAJA</t>
  </si>
  <si>
    <t>pedido pendiente por pasar</t>
  </si>
  <si>
    <t>frascos</t>
  </si>
  <si>
    <t>250 gr de tetero iberia</t>
  </si>
  <si>
    <t>iberia</t>
  </si>
  <si>
    <t>X 2 FRASCOS</t>
  </si>
  <si>
    <t>MOZTAZA 250GR TETERO   (2 TETEROS)</t>
  </si>
  <si>
    <t>120 caja</t>
  </si>
  <si>
    <t xml:space="preserve">IGUAL </t>
  </si>
  <si>
    <t>UNIDADES DEL PEDIDO</t>
  </si>
  <si>
    <t>ZUCARITA 250GR KELLOGOS</t>
  </si>
  <si>
    <t>120 CAJA</t>
  </si>
  <si>
    <t>60 CAJA</t>
  </si>
  <si>
    <t>85 CAJA</t>
  </si>
  <si>
    <t>225 CAJA</t>
  </si>
  <si>
    <t>20 CAJA</t>
  </si>
  <si>
    <t>7 CAJA</t>
  </si>
  <si>
    <t>CERVEZA 222 ML RET SOLERA RETORNABLE VERDE POLAR</t>
  </si>
  <si>
    <t>20 CJA</t>
  </si>
  <si>
    <t>650 CAJA</t>
  </si>
  <si>
    <t>40 CAJ</t>
  </si>
  <si>
    <t>PEDIDO HECHO 13 DE SEPTIEMBRE</t>
  </si>
  <si>
    <t>SAL REFINADA DE 25KG (PRODUCCION)</t>
  </si>
  <si>
    <t>SAL REFINADA 1 KG CELESTIAL (AZUL)</t>
  </si>
  <si>
    <t>SACO SAL 25KG CELESTIAL</t>
  </si>
  <si>
    <t>SAL FINA CELESTIAL NEGRA 1 KG</t>
  </si>
  <si>
    <t>SAL GRUESA 1 KG CELESTIAL (PARRILLERA)(NEGRA</t>
  </si>
  <si>
    <t xml:space="preserve">QUESO FUND PARA UNTAR 20GR DALVITO </t>
  </si>
  <si>
    <t>MARGARINA 250GR DELICATA</t>
  </si>
  <si>
    <t>PEDIDO SR NUNO</t>
  </si>
  <si>
    <t>FAMA DE AMERICA 200GR PREMIUM</t>
  </si>
  <si>
    <t>2 CAJA POR AROMA</t>
  </si>
  <si>
    <t>TANS SHAMPOO 3 EN 1 TAPA ROSADA 405ML</t>
  </si>
  <si>
    <t>TANS SHAMPOO 3 EN 1 TAPA NEGRA 405ML</t>
  </si>
  <si>
    <t>160 BULTOS</t>
  </si>
  <si>
    <t>ARROZ ESMERALDA 900GR MARY</t>
  </si>
  <si>
    <t>PASTA PREMIUM 500 GR RIGATONI MARY</t>
  </si>
  <si>
    <t>PASTA PREMIUM 500 GR MACARRON MARY</t>
  </si>
  <si>
    <t>PASTA PREMIUM 500 GR VERMICELLI MARY</t>
  </si>
  <si>
    <t>HARINA DE TRIGO 900 GR TODO USO MARY.</t>
  </si>
  <si>
    <t>PASTA LARGA PREMIUM LINGUINI 500 GR MARY.</t>
  </si>
  <si>
    <t>PASTA TORNILLO PREMIUM 500 GR MARY</t>
  </si>
  <si>
    <t>PASTA  DEDAL PREMIUM 500 GR MARY</t>
  </si>
  <si>
    <t>PASTA TORNILLO SUPERIOR 1 KG MARY</t>
  </si>
  <si>
    <t>PASTA PLUMA PREMIUM 500 GR MARY</t>
  </si>
  <si>
    <t>PASTA 1 KG VERMICELLI SUPERIOR MARY</t>
  </si>
  <si>
    <t>ARROZ PREMIUM 900 GR MARY</t>
  </si>
  <si>
    <t>ARROZ 1 KG ESMERALDA MARY</t>
  </si>
  <si>
    <t>CREMA DE ARROZ BOLSA 450GR MARY</t>
  </si>
  <si>
    <t>PALMITOS 400 GR ENTEROS NATURAL MARY</t>
  </si>
  <si>
    <t>ARROZ  PREMIUM 1 KG BLANCO  TIPO 1  MARY</t>
  </si>
  <si>
    <t>FRIJOL BAYO 500GR MARY</t>
  </si>
  <si>
    <t>PASTA PREMIUM RIGATONI 500GR MARY</t>
  </si>
  <si>
    <t>GALLETAS TIP-TOP CHOCO MANI 80G</t>
  </si>
  <si>
    <t>SOPA INSTANTANEA DE POLLO 64GR MARUCHAN</t>
  </si>
  <si>
    <t>SOPA INSTANTANEA CON CAMARON 64GR MARUCHAN</t>
  </si>
  <si>
    <t>GALLETAS CHARMY CHOCO 216GR CALEDONIA</t>
  </si>
  <si>
    <t>GALLETA TIPTOP CHOCOLATE 80GR CALEDONIA</t>
  </si>
  <si>
    <t>GALLETAS TIPTOP VAINILLA 80GR CALEDONIA</t>
  </si>
  <si>
    <t>GALLETAS CHARMY VAINILLA 216GR CALEDONIA</t>
  </si>
  <si>
    <t>GALLETAS TIPTOP COCO 80GR CALEDONIA</t>
  </si>
  <si>
    <t>GALLETAS CHARMY FRESA 216GR CALEDONIA</t>
  </si>
  <si>
    <t>GALLETAS TIPTOP MANI 80GR CALEDONIA</t>
  </si>
  <si>
    <t>GALLETAS 216 GR 2 SABORES FRESA VAINILLA CALEDONIA.</t>
  </si>
  <si>
    <t>GALLETAS 2 SABORES 216 GR CHOC/ VAINILLA CALEDONIA</t>
  </si>
  <si>
    <t>GALLETAS MARIA 250 GR CALEDONIA</t>
  </si>
  <si>
    <t>ARROZ DORADO PARBOILED 800GR MARY</t>
  </si>
  <si>
    <t>ARVEJA VERDE PARTIDA 500 GR MARY</t>
  </si>
  <si>
    <t>ARROZ  TIPO III 1KG  BLANCO  EMI</t>
  </si>
  <si>
    <t>LENTEJAS 500GR MARY</t>
  </si>
  <si>
    <t>GARBANZOS 500GR MARY</t>
  </si>
  <si>
    <t>ARVEJAS AMARILLAS ENTERAS 500GR MARY</t>
  </si>
  <si>
    <t>MAIZ PARA COTUFAS  500GR   MARY</t>
  </si>
  <si>
    <t>CARAOTAS NEGRAS 500GR MARY</t>
  </si>
  <si>
    <t>ARROZ TRADICIONAL 1 KG MARY</t>
  </si>
  <si>
    <t>ARROZ SUPERIOR 1 KG MARY</t>
  </si>
  <si>
    <t>PASTA 1 KG PLUMA MARY</t>
  </si>
  <si>
    <t>PASTA PREMIUM MACARRON 500GR MARY</t>
  </si>
  <si>
    <t>PASTA 500 GR DEDAL   MARY</t>
  </si>
  <si>
    <t>PASTA 1 KG TORNILLO MARY</t>
  </si>
  <si>
    <t>PASTA 1 KG VERMICELLI  MARY</t>
  </si>
  <si>
    <t>PASTA 500 GR LINGUINI MARY</t>
  </si>
  <si>
    <t>PASTA TORNILLO 500GR MARY</t>
  </si>
  <si>
    <t>PASTA 500 GR PLUMITAS MARY</t>
  </si>
  <si>
    <t>PASTA VERMICELLI 500 GR MARY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</si>
  <si>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</si>
  <si>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</si>
  <si>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</si>
  <si>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</si>
  <si>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</si>
  <si>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CARAOTAS NEGRAS 500GR DOÑA ALICIA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</si>
  <si>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</si>
  <si>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</si>
  <si>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</si>
  <si>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</si>
  <si>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</si>
  <si>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</si>
  <si>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</si>
  <si>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no</t>
  </si>
  <si>
    <t>PEDIDO HECHO 14 DE SEPTIEMBRE</t>
  </si>
  <si>
    <t>NO  29</t>
  </si>
  <si>
    <t>MAIZ DULCE PROVEFRU 1 KG</t>
  </si>
  <si>
    <t>AUTOMERCADO EXPRESS TIENDA  PRINCIPAL</t>
  </si>
  <si>
    <t>1 CESTA</t>
  </si>
  <si>
    <t>SR MIGUEL   14 DE SEPTIEMBRE</t>
  </si>
  <si>
    <t>FIDEOS INSTANTANEO KNORR CARNE 30X75</t>
  </si>
  <si>
    <t>FIDEOS INSTANTANEO KNORR POLLO 30X75</t>
  </si>
  <si>
    <t>PASTA MACARRON 500GR MARY</t>
  </si>
  <si>
    <t>PASTA 1 KG PLUMA SUPERIOR MARY</t>
  </si>
  <si>
    <t>PASTA 1 KG SUPERIOR TORNILLO MARY</t>
  </si>
  <si>
    <t>AVENA EN HOJUELAS 800GR LA LUCHA</t>
  </si>
  <si>
    <t>CARAOTAS NEGRAS 500GR</t>
  </si>
  <si>
    <t>CREMA DE ARROZ LA LUCHA 450G</t>
  </si>
  <si>
    <t>FORORO 900 GR ENDULZADO TOSTADO LA LUCHA</t>
  </si>
  <si>
    <t>FORORO 900GR SIMPLE HARINA DE MAIZ TOSTADO  LA LUCHA</t>
  </si>
  <si>
    <t>GOFIO HARINA DE TOSTADO 900 GR LA LUCHA</t>
  </si>
  <si>
    <t>HARINA DE MAIZ BLANCO LUCHAREPA 1KG LA LUCHA</t>
  </si>
  <si>
    <t>HARINA DE TRIGO LEUDANTE 1KG LA LUCHA</t>
  </si>
  <si>
    <t>HARINA DE TRIGO TODO USO 1KG LA LUCHA</t>
  </si>
  <si>
    <t>HARINA DE TRIGO TOSTADO GOFIO 450GR LA LUCHA</t>
  </si>
  <si>
    <t>MAIZ PARA COTUFA 500GR LA LUCHA</t>
  </si>
  <si>
    <t>PABILO</t>
  </si>
  <si>
    <t>60 PAQ</t>
  </si>
  <si>
    <t>AJI DULCE 150 GR EL ANDINITO</t>
  </si>
  <si>
    <t>AJO PELADO 150 GR EL ANDINITO</t>
  </si>
  <si>
    <t>HELADO 2 LT CHOCOLATE EFE</t>
  </si>
  <si>
    <t>HELADO 2 LT MANTECADO EFE</t>
  </si>
  <si>
    <t>HELADO DE CAFE 920 ML EFE</t>
  </si>
  <si>
    <t>HELADO DE COCO 920 ML EFE</t>
  </si>
  <si>
    <t>HELADO DE FRESA  920 ML EFE</t>
  </si>
  <si>
    <t>HELADO DUO CHOCO/MANTECADO 2L EFE</t>
  </si>
  <si>
    <t>HELADO DUO MANTECADO FRESA 2L EFE</t>
  </si>
  <si>
    <t>HELADO DUO MANTECADO Y CHOCOLATE 2 LT EFE</t>
  </si>
  <si>
    <t>HELADO MANTECADO 920 ML EFE</t>
  </si>
  <si>
    <t>HELADO NAPOLITANO  2 LT EFE</t>
  </si>
  <si>
    <t>HELADO RON PASAS 920 ML EFE</t>
  </si>
  <si>
    <t>HELADO TODDY 920 ML EFE</t>
  </si>
  <si>
    <t>HELADO CHOCOLATE 920ML EFE</t>
  </si>
  <si>
    <t>RECEP</t>
  </si>
  <si>
    <t xml:space="preserve">VENTAS PEPSI, DESDE 10 AL 13  DE SEPTIEMBRE 2021 </t>
  </si>
  <si>
    <t>BCV HOY 13 DE SEPTIEMBRE DEL 2021 ( 4057528.65)</t>
  </si>
  <si>
    <t>AGUA MINERAL LIBRE DE SODIO 1.5LTS MINALBA</t>
  </si>
  <si>
    <t>AGUA MINERAL LIBRE DE SODIO 355ML MINALBA.</t>
  </si>
  <si>
    <t>AGUA MINERAL LIBRE DE SODIO 5 LTS MINALBA</t>
  </si>
  <si>
    <t>AGUA MINERAL LIBRE DE SODIO 600ML MINALBA</t>
  </si>
  <si>
    <t>AGUA SPARKLING DE LIMON 500ML MINALBA</t>
  </si>
  <si>
    <t>AGUA SPARKLING DE TORONJA 500ML MINALBA</t>
  </si>
  <si>
    <t>BIB JARABE  PEPSI COLA NEGRA 9.463LT PEPSI-COLA</t>
  </si>
  <si>
    <t>BIB JARABE GOLDEN KOLA KOLITA 9.463LT PEPSI-COLA</t>
  </si>
  <si>
    <t>BOMBONAS CO2 9 KG</t>
  </si>
  <si>
    <t>GATORADE 500ML SABOR A FRUTAS TROPICALES</t>
  </si>
  <si>
    <t>GATORADE MANDARINA 500 ML PEPSI COLA</t>
  </si>
  <si>
    <t>GATORADE SABOR A MORA 500ML PEPSICO.</t>
  </si>
  <si>
    <t>GOLD PIÑA 1.5LT PEPSI</t>
  </si>
  <si>
    <t>JUGO 500 ML DURAZNO YUKERY</t>
  </si>
  <si>
    <t>JUGO 500 ML MANGO YUKERY</t>
  </si>
  <si>
    <t>JUGO DE DURAZNO 1.5 LT YUKERY</t>
  </si>
  <si>
    <t>JUGO DE MANZANA 1.5LT YUKERY</t>
  </si>
  <si>
    <t>JUGO DE NARANJA 1.5LT YUKERY</t>
  </si>
  <si>
    <t>JUGO DE NARANJA-NANGO 1.5 LT YUKERY</t>
  </si>
  <si>
    <t>JUGO DE PERA 1.5LT YUKERY</t>
  </si>
  <si>
    <t>JUGO DURAZNO 250 ML YUKERY.</t>
  </si>
  <si>
    <t>JUGO MANGO 250 ML YUKERY BOTELLA</t>
  </si>
  <si>
    <t>JUGO PERA 250 ML YUKERY BOTELLA</t>
  </si>
  <si>
    <t>JUGO YUKERY 250 ML NARANJA .</t>
  </si>
  <si>
    <t>LIPTON TE VERDE CON LIMON 1.50L</t>
  </si>
  <si>
    <t>MINALBA SPARKLING 500ML  PEPSI-COLA</t>
  </si>
  <si>
    <t>PEPSI 350CC O COCACOLA(VIDRIO) RETORNABLE</t>
  </si>
  <si>
    <t>PEPSI BOTELLA 250 ML PSH PEPSI COLA</t>
  </si>
  <si>
    <t>PQ.DE VASOS PEPSI DESECHABLE 16OZ 50 UNID</t>
  </si>
  <si>
    <t>RECARGA PEPSI COLA 1.25 LT</t>
  </si>
  <si>
    <t>REFRESCO 7UP 1.5 LTS PEPSI COLA</t>
  </si>
  <si>
    <t>REFRESCO 7UP 2 LT PEPSI COLA.</t>
  </si>
  <si>
    <t>REFRESCO 7UP 355ML  PEPSI COLA</t>
  </si>
  <si>
    <t>REFRESCO KOLITA 1.5LT GOLDEN</t>
  </si>
  <si>
    <t>REFRESCO KOLITA 355ML  GOLDEN PEPSI COLA</t>
  </si>
  <si>
    <t>REFRESCO NARA/PARCHITA LATA 355ML GOLDEN</t>
  </si>
  <si>
    <t>REFRESCO PEPSI 1.5LT PEPSI-COLA</t>
  </si>
  <si>
    <t>REFRESCO PEPSI 2 LTS PEPSI COLA.</t>
  </si>
  <si>
    <t>REFRESCO PEPSI COLA 1 LT</t>
  </si>
  <si>
    <t>REFRESCO PEPSI COLA LATA ORIGINAL 355 ML</t>
  </si>
  <si>
    <t>REFRESCO PEPSI DE LATA 320ML</t>
  </si>
  <si>
    <t>REFRESCO PEPSI LIGHT 355ML  PEPSI COLA</t>
  </si>
  <si>
    <t>REFRESCO SABOR A NARA PARCHITA 1.5 LT GOLDEN</t>
  </si>
  <si>
    <t>REFRESCO UVA 1.5 LT GOLDEN</t>
  </si>
  <si>
    <t>SODA 355 ML EVERVESS LATA</t>
  </si>
  <si>
    <t>SODA PSH 250ML EVERVESS PEPSI COLA</t>
  </si>
  <si>
    <t>TE 1.5 LT DURAZNO LIPTON</t>
  </si>
  <si>
    <t>TE 1.5 LT LIMON LIPTON</t>
  </si>
  <si>
    <t>TE CON LIMON PET 500ML LIPTON</t>
  </si>
  <si>
    <t>TE DE DURAZNO PET 500ML LIPTON</t>
  </si>
  <si>
    <t>TE VERDE CON LIMON PET 500ML LIPTON</t>
  </si>
  <si>
    <t>YUKY-PACK 250 ML UVA</t>
  </si>
  <si>
    <t>YUKY-PAK 250 ML DURAZNO</t>
  </si>
  <si>
    <t>YUKY-PAK 250 ML MANZANA</t>
  </si>
  <si>
    <t>YUKY-PAK 250 ML PERA</t>
  </si>
  <si>
    <t>HARINA DE TRIGO DOÑA MARIA 1KG.</t>
  </si>
  <si>
    <t>PRECIO DE COSTO</t>
  </si>
  <si>
    <t>CARGILL</t>
  </si>
  <si>
    <t>MANTECA TODO USO TRESCO LTE 15 KG (CARGILL)</t>
  </si>
  <si>
    <t>ACEITE VEGETAL 1 LT VATEL</t>
  </si>
  <si>
    <t>PASTA PLUMA 1 KG MIMESA</t>
  </si>
  <si>
    <t>HARINA DE TRIGO LEUDANTE 1 KG BLANCAFLOR</t>
  </si>
  <si>
    <t>HARINA DE TRIGO TODO USO 1 KG BLANCAFLOR</t>
  </si>
  <si>
    <t>HARINA DE TRIGO 1 KG TODO USO SAN AGUSTIN</t>
  </si>
  <si>
    <t>ACEITE SOYA 500GR VATEL</t>
  </si>
  <si>
    <t>ACEITE DE SOYA 900 ML LIZA</t>
  </si>
  <si>
    <t>PASTA VERMICELLI JET 500 GR RONCO</t>
  </si>
  <si>
    <t>PASTA PREMIUM 1 KG LINGUINI RONCO</t>
  </si>
  <si>
    <t>PASTA PREMIUM 1 KG TORNILLO RONCO</t>
  </si>
  <si>
    <t>PASTA PREMIUM PLUMA 500GR RONCO</t>
  </si>
  <si>
    <t>HARINA DE TRIGO 45 KG REY DEL NORTE (CARGILL)</t>
  </si>
  <si>
    <t>ACEITE 1 LT VATEL SOYA</t>
  </si>
  <si>
    <t>PEPSI 1.25ML VIDRIO VENTA CON BOTELLA</t>
  </si>
  <si>
    <t>BCV</t>
  </si>
  <si>
    <t>PRECIO CON IVA</t>
  </si>
  <si>
    <t>COSTO $ SIN IVA</t>
  </si>
  <si>
    <t xml:space="preserve">PRECIO DE VENTA </t>
  </si>
  <si>
    <t>IMFORMACION IMPORTANTE</t>
  </si>
  <si>
    <t>SE DEVUELVE 48 UND EN MAL ESTADO</t>
  </si>
  <si>
    <t>FALTANTE</t>
  </si>
  <si>
    <t>14 DE SEPTIEMBRE</t>
  </si>
  <si>
    <t>27 UND</t>
  </si>
  <si>
    <t>0 UND</t>
  </si>
  <si>
    <t>SALSA TOMATE KETCHUP  397G TIQUIRE FLORES</t>
  </si>
  <si>
    <t>SALSA DE TOMATE  KETCHUP 397 GR EUREKA</t>
  </si>
  <si>
    <t>con iva</t>
  </si>
  <si>
    <t>SALSA DE TOMATE KEPTCHUP 397GR  HEINZ</t>
  </si>
  <si>
    <t>Código SKU</t>
  </si>
  <si>
    <t>Nombre SKU</t>
  </si>
  <si>
    <t>Flete  (Si) (No)</t>
  </si>
  <si>
    <t>Cantidad U/V</t>
  </si>
  <si>
    <t>Unid. Consumo de venta</t>
  </si>
  <si>
    <t>Precio  Por Unidad $</t>
  </si>
  <si>
    <t>Precio  $   U/V</t>
  </si>
  <si>
    <t>% Iva</t>
  </si>
  <si>
    <t>Total $</t>
  </si>
  <si>
    <t>Disponibilidad</t>
  </si>
  <si>
    <t>Paletas</t>
  </si>
  <si>
    <t>PTPRO21</t>
  </si>
  <si>
    <t>RONCO C JET PLUMA 500G        ALMOHADA</t>
  </si>
  <si>
    <t>0,56</t>
  </si>
  <si>
    <t>          13,44</t>
  </si>
  <si>
    <t>$13,44</t>
  </si>
  <si>
    <t>Disponible en Octubre</t>
  </si>
  <si>
    <t>39 bultos</t>
  </si>
  <si>
    <t>G201</t>
  </si>
  <si>
    <t>RONCO VERMICELLI JET 24x1/2 KG</t>
  </si>
  <si>
    <t>84 bultos</t>
  </si>
  <si>
    <t>PTPRO25</t>
  </si>
  <si>
    <t>RONCO PREMIUM VERMICELLI 1KG12</t>
  </si>
  <si>
    <t>1,33</t>
  </si>
  <si>
    <t>          15,96</t>
  </si>
  <si>
    <t>$15,96</t>
  </si>
  <si>
    <t>Disponible</t>
  </si>
  <si>
    <t>PTPRO26</t>
  </si>
  <si>
    <t>RONCO PREMIUM PLUMA 1 KG B10KG</t>
  </si>
  <si>
    <t>          13,30</t>
  </si>
  <si>
    <t>$13,30</t>
  </si>
  <si>
    <t>PTPRO33</t>
  </si>
  <si>
    <t>RONCO PREMIUM LINGUINI 12KG   RONCO PREMIUM LINGUINI 12KG</t>
  </si>
  <si>
    <t>PTPRO36</t>
  </si>
  <si>
    <t>RONCO PREMIUM TORNILLO 10X1KG</t>
  </si>
  <si>
    <t>PTPRO34</t>
  </si>
  <si>
    <t>RONCO PREMIUM DEDAL 10X1KG</t>
  </si>
  <si>
    <t>G156</t>
  </si>
  <si>
    <t>HARINA BLANCA FLOR TODO USO 20X1 KILO</t>
  </si>
  <si>
    <t>1,04</t>
  </si>
  <si>
    <r>
      <t>          </t>
    </r>
    <r>
      <rPr>
        <sz val="10"/>
        <color rgb="FF222222"/>
        <rFont val="Arial"/>
        <family val="2"/>
      </rPr>
      <t>20</t>
    </r>
    <r>
      <rPr>
        <sz val="10"/>
        <color rgb="FF000000"/>
        <rFont val="Arial"/>
        <family val="2"/>
      </rPr>
      <t>,</t>
    </r>
    <r>
      <rPr>
        <sz val="10"/>
        <color rgb="FF222222"/>
        <rFont val="Arial"/>
        <family val="2"/>
      </rPr>
      <t>8</t>
    </r>
    <r>
      <rPr>
        <sz val="10"/>
        <color rgb="FF000000"/>
        <rFont val="Arial"/>
        <family val="2"/>
      </rPr>
      <t>0</t>
    </r>
  </si>
  <si>
    <t>$18,00</t>
  </si>
  <si>
    <t>63 bultos</t>
  </si>
  <si>
    <t>G155</t>
  </si>
  <si>
    <t>HARINA BLANCA FLOR LEUDANTE 20X1 KILO</t>
  </si>
  <si>
    <t>1,16</t>
  </si>
  <si>
    <r>
      <t>          2</t>
    </r>
    <r>
      <rPr>
        <sz val="10"/>
        <color rgb="FF222222"/>
        <rFont val="Arial"/>
        <family val="2"/>
      </rPr>
      <t>3</t>
    </r>
    <r>
      <rPr>
        <sz val="10"/>
        <color rgb="FF000000"/>
        <rFont val="Arial"/>
        <family val="2"/>
      </rPr>
      <t>,</t>
    </r>
    <r>
      <rPr>
        <sz val="10"/>
        <color rgb="FF222222"/>
        <rFont val="Arial"/>
        <family val="2"/>
      </rPr>
      <t>2</t>
    </r>
    <r>
      <rPr>
        <sz val="10"/>
        <color rgb="FF000000"/>
        <rFont val="Arial"/>
        <family val="2"/>
      </rPr>
      <t>0</t>
    </r>
  </si>
  <si>
    <t>$20,00</t>
  </si>
  <si>
    <t>VATEL ACEITE VEGETAL 12X1L</t>
  </si>
  <si>
    <t>2,21</t>
  </si>
  <si>
    <t>          26,52</t>
  </si>
  <si>
    <t>$26,52</t>
  </si>
  <si>
    <t>90 bultos</t>
  </si>
  <si>
    <t>VATEL ACEITE SOYA 12X1L</t>
  </si>
  <si>
    <t>2,10</t>
  </si>
  <si>
    <t>          25,20</t>
  </si>
  <si>
    <t>$25,20</t>
  </si>
  <si>
    <t>PTAVS01</t>
  </si>
  <si>
    <t>VATEL ACEITE SOYA 24X1/2 LT</t>
  </si>
  <si>
    <t>1,12</t>
  </si>
  <si>
    <t>          26,88</t>
  </si>
  <si>
    <t>$26,88</t>
  </si>
  <si>
    <t>ASV01</t>
  </si>
  <si>
    <t>VATEL 5VF ACEITE SOYA 20X900 ML</t>
  </si>
  <si>
    <t>2,27</t>
  </si>
  <si>
    <t>          45,40</t>
  </si>
  <si>
    <t>$45,40</t>
  </si>
  <si>
    <t>ED401</t>
  </si>
  <si>
    <t>TRUVIA NATURAL SWEETENER 12X40</t>
  </si>
  <si>
    <t>3,62</t>
  </si>
  <si>
    <t>          43,44</t>
  </si>
  <si>
    <t>$50,39</t>
  </si>
  <si>
    <t>Por bulto</t>
  </si>
  <si>
    <t>20 bultos</t>
  </si>
  <si>
    <t xml:space="preserve">BULTOS </t>
  </si>
  <si>
    <t>PEDIDO HECHO 16 DE SEPTIEMBRE</t>
  </si>
  <si>
    <t>15 DIAS</t>
  </si>
  <si>
    <t>ACONDICIONADOR 400 ML CAIDA RESISTENTE X3 ELVIVE</t>
  </si>
  <si>
    <t>ACONDICIONADOR 400 ML COLOR-VIVE ELVIVE</t>
  </si>
  <si>
    <t>ACONDICIONADOR 400 ML OLEO EXTRAORDINARIO ELVIVE</t>
  </si>
  <si>
    <t>ACONDICIONADOR 400 ML REP TOTAL 5 ELVIVE</t>
  </si>
  <si>
    <t>ACONDICIONADOR SUPER LISS 400 ML DREAM LONG ELVIVE</t>
  </si>
  <si>
    <t>ALCOHOL 950 CC ALNA</t>
  </si>
  <si>
    <t>BAÑO DE CREMA 300 GR LOREAL COLOR VIVE</t>
  </si>
  <si>
    <t>BAÑO DE CREMA 300 GR LOREAL KERA LISO</t>
  </si>
  <si>
    <t>BOROCANFORD 35 GR ORIGINAL</t>
  </si>
  <si>
    <t>COLONIA 220 ML PARA NIÑOS CHICCO</t>
  </si>
  <si>
    <t>COLONIA PARA NIÑOS 200ML CHICCO</t>
  </si>
  <si>
    <t>COLONIA ROSADA 100ML MELODY</t>
  </si>
  <si>
    <t>COTONCITOS PURO ALGODON 60UNID CHICCO</t>
  </si>
  <si>
    <t>CREMA CORPORAL 400 ML REAFIRMANTE Q10 NIVEA</t>
  </si>
  <si>
    <t>CREMA CORPORAL 400ML EXPRESS HYDRATION 48H NIVEA</t>
  </si>
  <si>
    <t>CREMA CORPORAL EXPRESS HYDRATION 48H 250ML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</si>
  <si>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</si>
  <si>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</si>
  <si>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</si>
  <si>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</si>
  <si>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DE PEINAR 300 ML ELVIVE REPARACION TOTAL</t>
  </si>
  <si>
    <t>KOTEX PROTECTORES DIARIOS 15 UND</t>
  </si>
  <si>
    <t>MAGIC RETOUCH 75 ML NEGRO LOREAL</t>
  </si>
  <si>
    <t>MAGIC RETOUCH 75 ML RUBIO CLARO LOREAL</t>
  </si>
  <si>
    <t>MAGIC RETOUCH 75 ML RUBIO MEDIO LOREAL</t>
  </si>
  <si>
    <t>MELODY 200 ML CHAMPOO</t>
  </si>
  <si>
    <t>MELODY CHAMPOO 100 ML</t>
  </si>
  <si>
    <t>NIVEA 50 ML EN CREMA</t>
  </si>
  <si>
    <t>OFF AEROSOL REPELENTE DE INSECTOS 172ML JOHNSON</t>
  </si>
  <si>
    <t>PROTECTOR SOLAR HIDRATANTE 125ML PFS50 ALTO NIVEA</t>
  </si>
  <si>
    <t>ROLL-ON 50 ML ACLARADO NATURAL CLASSIC TOUCH NIVEA</t>
  </si>
  <si>
    <t>ROLL-ON 50 ML PEARL &amp; BEAUTY NIVEA</t>
  </si>
  <si>
    <t>ROLL-ON 50 ML PROTECCION Y CUIDADO NIVEA</t>
  </si>
  <si>
    <t>SHAMPOO 200 ML OLEO EXTRAORDINARIO ELVIVE</t>
  </si>
  <si>
    <t>SHAMPOO CAIDA RESIST X3  400 ML ELVIVE LOREAL</t>
  </si>
  <si>
    <t>SHAMPOO COLOR- VIVE  PROTECTOR 400 ML ELVIVE LOREAL</t>
  </si>
  <si>
    <t>SHAMPOO DREAM LONG  LISS 400 ML ELVIVE</t>
  </si>
  <si>
    <t>SHAMPOO DREAM LONG 400 ML RECONSTRUCTOR ELVIVE</t>
  </si>
  <si>
    <t>SHAMPOO KERA LISO MQ 400 ML ELVIVE LOREAL</t>
  </si>
  <si>
    <t>SHAMPOO NUTR/ EXTRAORDINARIO OLEO  400 ML ELVIVE LOREAL</t>
  </si>
  <si>
    <t>SHAMPOO REP.TOTAL5 ELVIVE 400ML LOREAL PARIS</t>
  </si>
  <si>
    <t>SUPER ACONDICIONADOR 400 ML DREAM LONG ELVIVE</t>
  </si>
  <si>
    <t>TALCO 100 GR MELODY</t>
  </si>
  <si>
    <t>TALCO 120 GR BOROCANFOR COOL</t>
  </si>
  <si>
    <t>TALCO 120 GR BOROCANFOR ORIGINAL</t>
  </si>
  <si>
    <t>TALCO 200 GR PARA NIÑO MELODY</t>
  </si>
  <si>
    <t>TALCO 60 GR BOROCANFOR COOL</t>
  </si>
  <si>
    <t>TALCO 60GR BOROCANFOR ORIGINAL</t>
  </si>
  <si>
    <t>TINTE 50 ML #  4.45 CAST COBRE CAOBA DRENE COLOR</t>
  </si>
  <si>
    <t>TINTE 50 ML # 1.0 NEGRO DRENE COLOR</t>
  </si>
  <si>
    <t>TINTE 50 ML # 10.0 RUBIO EXT CLARO DRENE COLOR</t>
  </si>
  <si>
    <t>TINTE 50 ML # 3.0 CASTAÑO OSCURO DRENE COLOR</t>
  </si>
  <si>
    <t>TINTE 50 ML # 5.3 CASTAÑO OSCURO DORADO DRENE COLOR</t>
  </si>
  <si>
    <t>TINTE 50 ML # 5.5 CASTAÑO CL CAOBA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</si>
  <si>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</si>
  <si>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</si>
  <si>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</si>
  <si>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</si>
  <si>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</si>
  <si>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</si>
  <si>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</si>
  <si>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#5.0 CASTAÑO CLARO DRENE COLOR</t>
  </si>
  <si>
    <t>TINTE 50 ML #6.53 RUBIO OSCURO CHOCO DRENE COLOR</t>
  </si>
  <si>
    <t>TOALLA HUMEDAS 72 UND AMY CON EXTRATO DE MANZANILLA</t>
  </si>
  <si>
    <t>TOALLAS SANITARIAS 10 UND FRIENDS</t>
  </si>
  <si>
    <t>GALLETAS 192 GR CHARMY MOKA</t>
  </si>
  <si>
    <t>UND VENDIDAS</t>
  </si>
  <si>
    <t>TOTAL NOTA</t>
  </si>
  <si>
    <t xml:space="preserve">PALETA </t>
  </si>
  <si>
    <t>TOCINO</t>
  </si>
  <si>
    <t>MILANESA EMPAMIZADA</t>
  </si>
  <si>
    <t>NUGGUER</t>
  </si>
  <si>
    <t>QUESO CREMA GABY 250 GR QUENACA</t>
  </si>
  <si>
    <t>CREMA DE LECHE  250 GR QUENACA</t>
  </si>
  <si>
    <t>LECHE EN POLVO LA CAMPIÑA 900GR PARMALAT</t>
  </si>
  <si>
    <t>SANTAL LIGHT DE PERA 1.5LT PARMALAT</t>
  </si>
  <si>
    <t>SANTAL LIGHT DE MANZANA 1.5LT PARMALAT</t>
  </si>
  <si>
    <t>JUGO NARANJA Y ZANAHORIA 1.5 LT SANTAL ACTIVE</t>
  </si>
  <si>
    <t>SANTAL ACTIVE NARANJA/ZANAHORIA 500ML PARMALAT</t>
  </si>
  <si>
    <t>MANTEQUILLA CON SAL 2 X 100 GR MARACAY</t>
  </si>
  <si>
    <t>LECHE EN POLVO 500 GR LA CAMPIÑA.</t>
  </si>
  <si>
    <t>UND X CESTA</t>
  </si>
  <si>
    <t>PEDIDO ANTERIOR</t>
  </si>
  <si>
    <r>
      <t xml:space="preserve">MASA  FACIL 1 KG </t>
    </r>
    <r>
      <rPr>
        <sz val="11"/>
        <color rgb="FFFF0000"/>
        <rFont val="Calibri"/>
        <family val="2"/>
        <scheme val="minor"/>
      </rPr>
      <t># 4</t>
    </r>
    <r>
      <rPr>
        <sz val="11"/>
        <color theme="1"/>
        <rFont val="Calibri"/>
        <family val="2"/>
        <scheme val="minor"/>
      </rPr>
      <t xml:space="preserve"> LISOL</t>
    </r>
  </si>
  <si>
    <r>
      <t xml:space="preserve">MASA FACIL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C/S 500GM LISOL</t>
    </r>
  </si>
  <si>
    <r>
      <t xml:space="preserve">MASA FACIL  1 KG  </t>
    </r>
    <r>
      <rPr>
        <sz val="11"/>
        <color rgb="FFFF0000"/>
        <rFont val="Calibri"/>
        <family val="2"/>
        <scheme val="minor"/>
      </rPr>
      <t>#3</t>
    </r>
    <r>
      <rPr>
        <sz val="11"/>
        <color theme="1"/>
        <rFont val="Calibri"/>
        <family val="2"/>
        <scheme val="minor"/>
      </rPr>
      <t xml:space="preserve">  LISOL</t>
    </r>
  </si>
  <si>
    <r>
      <t>MASA FACIL  NRO</t>
    </r>
    <r>
      <rPr>
        <sz val="11"/>
        <color rgb="FFFF0000"/>
        <rFont val="Calibri"/>
        <family val="2"/>
        <scheme val="minor"/>
      </rPr>
      <t>.#2</t>
    </r>
    <r>
      <rPr>
        <sz val="11"/>
        <color theme="1"/>
        <rFont val="Calibri"/>
        <family val="2"/>
        <scheme val="minor"/>
      </rPr>
      <t xml:space="preserve">  LISOL 1 KG</t>
    </r>
  </si>
  <si>
    <r>
      <t xml:space="preserve">MASA FACIL </t>
    </r>
    <r>
      <rPr>
        <sz val="11"/>
        <color rgb="FFFF0000"/>
        <rFont val="Calibri"/>
        <family val="2"/>
        <scheme val="minor"/>
      </rPr>
      <t>#1</t>
    </r>
    <r>
      <rPr>
        <sz val="11"/>
        <color theme="1"/>
        <rFont val="Calibri"/>
        <family val="2"/>
        <scheme val="minor"/>
      </rPr>
      <t xml:space="preserve"> 500 GR LISOL</t>
    </r>
  </si>
  <si>
    <r>
      <t xml:space="preserve">MASA FACIL 1KG  LISOL </t>
    </r>
    <r>
      <rPr>
        <sz val="11"/>
        <color rgb="FFFF0000"/>
        <rFont val="Calibri"/>
        <family val="2"/>
        <scheme val="minor"/>
      </rPr>
      <t>N°1</t>
    </r>
    <r>
      <rPr>
        <sz val="11"/>
        <color theme="1"/>
        <rFont val="Calibri"/>
        <family val="2"/>
        <scheme val="minor"/>
      </rPr>
      <t xml:space="preserve">  LISOL</t>
    </r>
  </si>
  <si>
    <r>
      <t xml:space="preserve">MASA FACIL 500 GR </t>
    </r>
    <r>
      <rPr>
        <sz val="11"/>
        <color rgb="FFFF0000"/>
        <rFont val="Calibri"/>
        <family val="2"/>
        <scheme val="minor"/>
      </rPr>
      <t xml:space="preserve"> #4</t>
    </r>
    <r>
      <rPr>
        <sz val="11"/>
        <color theme="1"/>
        <rFont val="Calibri"/>
        <family val="2"/>
        <scheme val="minor"/>
      </rPr>
      <t xml:space="preserve">  LISOL</t>
    </r>
  </si>
  <si>
    <t>1 CETAS</t>
  </si>
  <si>
    <t>3 CESTA</t>
  </si>
  <si>
    <t>7 DE SEPT</t>
  </si>
  <si>
    <t>7 AL 19 DE SEPT</t>
  </si>
  <si>
    <t>PEDIDO HECHO 20 DE SEPTIEMBRE</t>
  </si>
  <si>
    <t>20 DE SEPTIEMBRE</t>
  </si>
  <si>
    <t xml:space="preserve">TOALLAS DIARIAS 20 UND ALIVE </t>
  </si>
  <si>
    <t>FRUCTUS 15 GR</t>
  </si>
  <si>
    <t>BOMBILLO 100 WATT GAMME LUXE</t>
  </si>
  <si>
    <t>TOALLAS SANITARIAS VERDE 10UNID ALLUAYS</t>
  </si>
  <si>
    <t>CER03 LIMON 400GR</t>
  </si>
  <si>
    <t>CERO3 LIMON 900GR</t>
  </si>
  <si>
    <t>HARMONI 75 GR SURTIDO</t>
  </si>
  <si>
    <t>COPROAL</t>
  </si>
  <si>
    <t>SAN TONI</t>
  </si>
  <si>
    <t>SUAVIZANTE CONCENTRADO PARA ROPA 1 LT ROSAS UNO</t>
  </si>
  <si>
    <t>SUAVIZANTE CONCENTRADO PARA ROPA 1 LT OCEANO UNO</t>
  </si>
  <si>
    <t>SUAVIZANTE CONCENTRADO PARA ROPA 1 LT LAVANDA UNO</t>
  </si>
  <si>
    <t>LAVAPLATOS LIQUIDO 750 ML VERDE UNO</t>
  </si>
  <si>
    <t>LAVAPLATOS LIQUIDO 500 ML VERDE UNO</t>
  </si>
  <si>
    <t>DETERGENTE LIQUIDO 1 LT ROPA NEGRA UNO</t>
  </si>
  <si>
    <t>DETERGENTE LIQUIDO 1 LT ROPA BLANCA UNO</t>
  </si>
  <si>
    <t>DETERGENTE LIQUIDO 1 LT ROPA COLOR UNO</t>
  </si>
  <si>
    <t>ALMOHADILLAS DE ALGODON  100 UND UNO</t>
  </si>
  <si>
    <t>HISOPOS 300 UND UNO</t>
  </si>
  <si>
    <t>HISOPOS 100 UND UNO</t>
  </si>
  <si>
    <t>SHAMPOO PARA BEBE ROSADO 300 ML UNO</t>
  </si>
  <si>
    <t>SHAMPOO PARA BEBE AZUL 300 ML UNO</t>
  </si>
  <si>
    <t>SHAMPOO PARA BEBE AMARILLO 300 ML UNO</t>
  </si>
  <si>
    <t>ACONDICIONADOR MIEL Y LECHE 750 ML UNO</t>
  </si>
  <si>
    <t>SHAMPOO MANZANILLA 300 ML UNO</t>
  </si>
  <si>
    <t>SHAMPOO DE COCO 300 ML UNO</t>
  </si>
  <si>
    <t>SHAMPOO ACEITE ARGAN 300 ML UNO</t>
  </si>
  <si>
    <t>JABON LIQUIDO PARA MANOS LIMON FRESCO UNO</t>
  </si>
  <si>
    <t>NO ME QUEDAN</t>
  </si>
  <si>
    <t>PEDIDO 21 DE SEPTIEMBRE</t>
  </si>
  <si>
    <t>6 UND</t>
  </si>
  <si>
    <t>12 UND</t>
  </si>
  <si>
    <t>ROLL-ON 24H FOR MEN SPOR 90GR EVERY NIGHT</t>
  </si>
  <si>
    <t>PULPA DE GUANABANA 1 KG MANFRUC</t>
  </si>
  <si>
    <t>PULPA DE FRESA 1 KG MANFRUC</t>
  </si>
  <si>
    <t>PULPA DE MORA 1 KG MANFRUC</t>
  </si>
  <si>
    <t>PULPA DE PARCHITA 1 KG MANFRUC</t>
  </si>
  <si>
    <t>PULPA DE DURAZNO 1 KG MANFRUC</t>
  </si>
  <si>
    <t>PULPA DE TAMARINDO 1 KG NANFRUC</t>
  </si>
  <si>
    <t>PULPA DE MANGO 1 KG NANFRUC</t>
  </si>
  <si>
    <t>5 UND</t>
  </si>
  <si>
    <t>10 UND</t>
  </si>
  <si>
    <t xml:space="preserve">AUTOMERCADO EXPRESS </t>
  </si>
  <si>
    <t>PEDIDO HECHO 21 DE SEPTIEMBRE</t>
  </si>
  <si>
    <t>50 UND</t>
  </si>
  <si>
    <t>ESTUDIO HECHO 21 DE SEPTIEMBRE PEDIDO NO HECHO</t>
  </si>
  <si>
    <t>CARBON VERGETAL 4 KG LARA</t>
  </si>
  <si>
    <t>CARBON VEGETAL 1.5 KG LARA</t>
  </si>
  <si>
    <t>CARBON VEGETAL INSTANTANEO 1.5 KG LARA</t>
  </si>
  <si>
    <t>NUEVO</t>
  </si>
  <si>
    <t>AL CAMPO</t>
  </si>
  <si>
    <t>21 DE SEPT</t>
  </si>
  <si>
    <t>MARGEN</t>
  </si>
  <si>
    <t>SIN METER 5% DE DESCUENTO</t>
  </si>
  <si>
    <t>PREFORMAS SOLICITADA</t>
  </si>
  <si>
    <t xml:space="preserve">GEL DE BAÑO DE FRESA 330 ML UNO </t>
  </si>
  <si>
    <t xml:space="preserve">GEL DE BAÑO DE COCO 330 ML UNO </t>
  </si>
  <si>
    <t xml:space="preserve">JABON LIQUIDO DE MANO 500 ML LAVANDA UNO </t>
  </si>
  <si>
    <t xml:space="preserve"> TOALLAS HUMEDAS PARA BEBE 72 PCS AZUL UNO </t>
  </si>
  <si>
    <t xml:space="preserve">TOALLAS HUMEDAS PARA BEBE  ROSADA 72PCS UNO </t>
  </si>
  <si>
    <t xml:space="preserve">TOALLAS HUMEDAS PARA BEBE VERDE 72 PCS UNO </t>
  </si>
  <si>
    <t>UNIDADES POR CAJA</t>
  </si>
  <si>
    <t>TOALLITA HUMEDAS DE BOLSILLO 15 UND  ROSA</t>
  </si>
  <si>
    <t>TOALLITA HUMEDAS DE BOLSILLO 15 UND ADENIUM</t>
  </si>
  <si>
    <t>TOALLITA HUMEDAS DE BOLSILLO 15 UND MAGNOLIA</t>
  </si>
  <si>
    <t>TOALLITA HUMEDAS DE BOLSILLO 15 UND LIRIO</t>
  </si>
  <si>
    <t>TOALLITA HUMEDAS 25 UND DESMAQUILLANTE</t>
  </si>
  <si>
    <t>6 PIEZAS</t>
  </si>
  <si>
    <t>4 PIEZAS</t>
  </si>
  <si>
    <t>8 PIEZAS</t>
  </si>
  <si>
    <t>12 PIEZAS</t>
  </si>
  <si>
    <t>48 PIEZAS</t>
  </si>
  <si>
    <t>18 piezas</t>
  </si>
  <si>
    <t>12 piezas</t>
  </si>
  <si>
    <t>PEDIDO HECHO 22 DE SEPTIEMBRE</t>
  </si>
  <si>
    <t>precio $ bulto</t>
  </si>
  <si>
    <t>costo und</t>
  </si>
  <si>
    <t>TOTAL PEDIDO</t>
  </si>
  <si>
    <t xml:space="preserve">MARGARINA DE PANELON SIN SAL 5KG </t>
  </si>
  <si>
    <t>COSTO $</t>
  </si>
  <si>
    <t>BULTO $</t>
  </si>
  <si>
    <t>UND X EMPAQUE</t>
  </si>
  <si>
    <t>8 BULTOS</t>
  </si>
  <si>
    <t xml:space="preserve"> AUTOMERCADO EXPRESS SUCURSAL DE SAN ANTONIO</t>
  </si>
  <si>
    <t xml:space="preserve">JAMON PLANCHADO </t>
  </si>
  <si>
    <t>UND/ KG</t>
  </si>
  <si>
    <t>PEDIDO 20 DE SEPTIEMBRE</t>
  </si>
  <si>
    <t>ENDULZANTE "O"CALORIAS  112 SOBRES MONTALBAN</t>
  </si>
  <si>
    <t>ENDULZANTE SACAROSA CON STEVIA 500GR MONTALBAN</t>
  </si>
  <si>
    <t>PAPELON EN POLVO 500GR SABOR A LIMON  MONTALBA</t>
  </si>
  <si>
    <t>PAPELON NATURAL 500GR MONTALBAN</t>
  </si>
  <si>
    <t>PAPELON LIMON 115 GR MONTALBAN</t>
  </si>
  <si>
    <t>AZUCAR GLASS MONTALBAN 500GR.</t>
  </si>
  <si>
    <t>PUDIN CHOCOLATE 90GR MONTALBAN</t>
  </si>
  <si>
    <t>AZUCAR GLASS 1KG</t>
  </si>
  <si>
    <t>UNID X EMPAQUE</t>
  </si>
  <si>
    <t>23 DE SEPTIEMBRE</t>
  </si>
  <si>
    <t>ATUN EN ACEITE 170GR DIPLOMATICO</t>
  </si>
  <si>
    <t>SARDINAS EN SALSA ITALIANA 170GR PEÑERO</t>
  </si>
  <si>
    <t>AZUCAR REFINADA 900GR MELAO</t>
  </si>
  <si>
    <t>SARDINAS EN ACEITE VEGETAL 170GR PEÑERO</t>
  </si>
  <si>
    <t>SARDINAS EN SALSA DE TOMATE 170GR PEÑERO</t>
  </si>
  <si>
    <t>VASOS PLASTICOS 100UNID #57 LOS LLANOS</t>
  </si>
  <si>
    <t>VASOS PLASTICOS 100UNID #77 LOS LLANOS</t>
  </si>
  <si>
    <t>VASOS PLASTICOS 100UNID #27 LOS LLANOS</t>
  </si>
  <si>
    <t>VASOS PLASTICOS 50UNID #107 LOS LLANOS</t>
  </si>
  <si>
    <t>1 MES</t>
  </si>
  <si>
    <t>300 BULTOS</t>
  </si>
  <si>
    <t>60 BULTOS</t>
  </si>
  <si>
    <t xml:space="preserve">ATUN EN SALSA DE TOMATE 170GR PEÑERO </t>
  </si>
  <si>
    <t>AZUCAR MONTALBAN SACO 50 KG</t>
  </si>
  <si>
    <t>5 SACOS</t>
  </si>
  <si>
    <t>PRECIO $ UND</t>
  </si>
  <si>
    <t>PEDIDO HECHO 23 DE SEPTIEMBRE</t>
  </si>
  <si>
    <t>ACEITUNA 500GR (EMPACADO EN BOLSITAS)</t>
  </si>
  <si>
    <t>JAMON AHUMADO</t>
  </si>
  <si>
    <t>PRECIOS X KG</t>
  </si>
  <si>
    <t>PRECIO DE VENTA 15 % $</t>
  </si>
  <si>
    <t>COSTO MAS IVA $</t>
  </si>
  <si>
    <t>NO BORRAR</t>
  </si>
  <si>
    <t>PASITAS 250GR (EMPACADO EN BOLSITAS))</t>
  </si>
  <si>
    <t>NUECES  250GR ((EMPACADO EN BOLSITAS)</t>
  </si>
  <si>
    <t>MANI SALADO 250GR (EMPACADO EN BOLSITAS)</t>
  </si>
  <si>
    <t>NUTELLA 900GR ORIGINAL</t>
  </si>
  <si>
    <t>LIMPIADOR DE POCETAS 360 ML MAS</t>
  </si>
  <si>
    <t>LIMPIADOR DE POCETAS 710ML MAS</t>
  </si>
  <si>
    <t>LIMPIADOR DE POCETAS 1 LT MAS</t>
  </si>
  <si>
    <t>LIMPIADOR DE HORNOS CON APLICADOR 250GR  MAS</t>
  </si>
  <si>
    <t>PEDIDO HECHO 24 DE SEPTIEMBRE</t>
  </si>
  <si>
    <t>LAMARSELLIN</t>
  </si>
  <si>
    <t>SALCHICHA BLANCA MARVELLINA KG</t>
  </si>
  <si>
    <t>CHORIZO PARRILLERO MARVELLINA KG</t>
  </si>
  <si>
    <t>CHORIZO AHUMADO MARVELLINA KG</t>
  </si>
  <si>
    <t>CHORIZO AJO MARSELLINA KG</t>
  </si>
  <si>
    <t>SALCH ITAL/HINOJO MARSELLINA KG</t>
  </si>
  <si>
    <t>CHISTORRA MARSELLINA KG</t>
  </si>
  <si>
    <t>CHORIZO PICANTE MARSELLINA KG</t>
  </si>
  <si>
    <t>CHORIZO GOURMET MARSELLINA KG</t>
  </si>
  <si>
    <t>KG COMPRADOS</t>
  </si>
  <si>
    <t>IVA 16 %</t>
  </si>
  <si>
    <t>ESTUDIO HECHO  DE 15 AL 23</t>
  </si>
  <si>
    <t xml:space="preserve">EFE </t>
  </si>
  <si>
    <t>x</t>
  </si>
  <si>
    <t>PEDIDO HECHO 30 DE SEPTIEMBRE</t>
  </si>
  <si>
    <t>azucar 1 kg</t>
  </si>
  <si>
    <t>200 bultos</t>
  </si>
  <si>
    <t>CHARCUTERIA FRANCIS</t>
  </si>
  <si>
    <t>2 cajas</t>
  </si>
  <si>
    <t>10 bultos</t>
  </si>
  <si>
    <t>3 bultos</t>
  </si>
  <si>
    <t>1 caja</t>
  </si>
  <si>
    <t>2 caja</t>
  </si>
  <si>
    <t xml:space="preserve">1 caja </t>
  </si>
  <si>
    <t>8 bultos</t>
  </si>
  <si>
    <t>3 cajas</t>
  </si>
  <si>
    <t xml:space="preserve">12 UNIDAES </t>
  </si>
  <si>
    <t>12 UNIDADES</t>
  </si>
  <si>
    <t>12 UIDADES</t>
  </si>
  <si>
    <t>1 BULT0</t>
  </si>
  <si>
    <t xml:space="preserve">PEDIDO DIMASI /07  DE OCTUBRE 2021 </t>
  </si>
  <si>
    <t>AUTOMERCA SAN ANTONIO</t>
  </si>
  <si>
    <t>JABON PURO AVENA 80GR</t>
  </si>
  <si>
    <t xml:space="preserve">5 BULTO </t>
  </si>
  <si>
    <t>2  BULTO</t>
  </si>
  <si>
    <t xml:space="preserve">PEDIDO 7 DE OCTUBRE 2021 </t>
  </si>
  <si>
    <t xml:space="preserve">5  CAJAS </t>
  </si>
  <si>
    <t xml:space="preserve">DESCRIPCION /  GLOBAL  ALIMENTOS </t>
  </si>
  <si>
    <t>PRECIOAL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</si>
</sst>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&quot;Bs. F&quot;\ #,##0.00"/>
    <numFmt numFmtId="166" formatCode="&quot;Bs. F&quot;\ #,##0.000"/>
    <numFmt numFmtId="167" formatCode="&quot;Bs. F.&quot;\ #,##0.00"/>
    <numFmt numFmtId="168" formatCode="0.000"/>
    <numFmt numFmtId="169" formatCode="\$0.00"/>
    <numFmt numFmtId="170" formatCode="#,##0.000"/>
    <numFmt numFmtId="171" formatCode="0.0000000%"/>
    <numFmt numFmtId="172" formatCode="0.0%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 Light"/>
      <family val="1"/>
      <scheme val="major"/>
    </font>
    <font>
      <b/>
      <i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 Light"/>
      <family val="1"/>
      <scheme val="major"/>
    </font>
    <font>
      <b/>
      <i/>
      <sz val="12"/>
      <name val="Century Gothic"/>
      <family val="2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rgb="FF990033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990033"/>
      <name val="Times New Roman"/>
      <family val="1"/>
    </font>
    <font>
      <sz val="12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990033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3"/>
      <name val="Times New Roman"/>
      <family val="1"/>
    </font>
    <font>
      <b/>
      <sz val="13"/>
      <name val="Verdana"/>
      <family val="2"/>
    </font>
    <font>
      <vertAlign val="subscript"/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FFFFFF"/>
      <name val="Verdana"/>
      <family val="2"/>
    </font>
    <font>
      <sz val="13"/>
      <name val="Arial Black"/>
      <family val="2"/>
    </font>
    <font>
      <sz val="13"/>
      <color rgb="FF000000"/>
      <name val="Arial Black"/>
      <family val="2"/>
    </font>
    <font>
      <b/>
      <sz val="13"/>
      <color rgb="FFFF0000"/>
      <name val="Verdana"/>
      <family val="2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b/>
      <sz val="13"/>
      <color rgb="FFFFFFFF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222222"/>
      <name val="Arial Narrow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222222"/>
      <name val="Arial"/>
      <family val="2"/>
    </font>
    <font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3763"/>
      </patternFill>
    </fill>
    <fill>
      <patternFill patternType="solid">
        <fgColor rgb="FFFFFF00"/>
      </patternFill>
    </fill>
    <fill>
      <patternFill patternType="solid">
        <fgColor rgb="FF2F5395"/>
      </patternFill>
    </fill>
    <fill>
      <patternFill patternType="solid">
        <fgColor rgb="FF4471C4"/>
      </patternFill>
    </fill>
    <fill>
      <patternFill patternType="solid">
        <fgColor rgb="FF6FAC46"/>
      </patternFill>
    </fill>
    <fill>
      <patternFill patternType="solid">
        <fgColor rgb="FFEC7C30"/>
      </patternFill>
    </fill>
    <fill>
      <patternFill patternType="solid">
        <fgColor rgb="FFFFC000"/>
      </patternFill>
    </fill>
    <fill>
      <patternFill patternType="solid">
        <fgColor rgb="FF538235"/>
      </patternFill>
    </fill>
    <fill>
      <patternFill patternType="solid">
        <fgColor rgb="FFF3F752"/>
      </patternFill>
    </fill>
    <fill>
      <patternFill patternType="solid">
        <fgColor rgb="FF1F4E78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theme="4" tint="0.59999389629810485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2" fillId="0" borderId="0" applyFont="0" applyFill="0" applyBorder="0" applyAlignment="0" applyProtection="0"/>
    <xf numFmtId="0" fontId="16" fillId="0" borderId="0"/>
  </cellStyleXfs>
  <cellXfs count="588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9" fontId="1" fillId="4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49" fontId="0" fillId="5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 wrapText="1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7" borderId="0" xfId="0" applyFill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0" fillId="3" borderId="5" xfId="0" applyFont="1" applyFill="1" applyBorder="1"/>
    <xf numFmtId="49" fontId="0" fillId="3" borderId="6" xfId="0" applyNumberFormat="1" applyFont="1" applyFill="1" applyBorder="1"/>
    <xf numFmtId="0" fontId="0" fillId="3" borderId="6" xfId="0" applyFont="1" applyFill="1" applyBorder="1"/>
    <xf numFmtId="49" fontId="0" fillId="3" borderId="7" xfId="0" applyNumberFormat="1" applyFont="1" applyFill="1" applyBorder="1"/>
    <xf numFmtId="0" fontId="2" fillId="10" borderId="6" xfId="0" applyFont="1" applyFill="1" applyBorder="1"/>
    <xf numFmtId="0" fontId="3" fillId="9" borderId="5" xfId="0" applyFont="1" applyFill="1" applyBorder="1"/>
    <xf numFmtId="0" fontId="3" fillId="9" borderId="6" xfId="0" applyFont="1" applyFill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0" fillId="11" borderId="0" xfId="0" applyFill="1"/>
    <xf numFmtId="0" fontId="0" fillId="11" borderId="1" xfId="0" applyFill="1" applyBorder="1" applyAlignment="1">
      <alignment horizont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64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/>
    <xf numFmtId="0" fontId="0" fillId="12" borderId="1" xfId="0" applyFill="1" applyBorder="1" applyAlignment="1">
      <alignment horizontal="center"/>
    </xf>
    <xf numFmtId="49" fontId="0" fillId="3" borderId="1" xfId="0" applyNumberFormat="1" applyFont="1" applyFill="1" applyBorder="1"/>
    <xf numFmtId="14" fontId="0" fillId="0" borderId="1" xfId="0" applyNumberFormat="1" applyBorder="1"/>
    <xf numFmtId="0" fontId="0" fillId="12" borderId="1" xfId="0" applyFill="1" applyBorder="1"/>
    <xf numFmtId="0" fontId="0" fillId="12" borderId="1" xfId="0" applyFill="1" applyBorder="1" applyAlignment="1">
      <alignment horizontal="center" wrapText="1"/>
    </xf>
    <xf numFmtId="14" fontId="1" fillId="0" borderId="0" xfId="0" applyNumberFormat="1" applyFont="1"/>
    <xf numFmtId="2" fontId="0" fillId="1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14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wrapText="1"/>
    </xf>
    <xf numFmtId="0" fontId="8" fillId="15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8" fillId="3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5" fontId="0" fillId="0" borderId="0" xfId="0" applyNumberFormat="1"/>
    <xf numFmtId="0" fontId="7" fillId="0" borderId="0" xfId="0" applyFont="1" applyAlignment="1"/>
    <xf numFmtId="0" fontId="8" fillId="11" borderId="9" xfId="0" applyFont="1" applyFill="1" applyBorder="1"/>
    <xf numFmtId="0" fontId="0" fillId="3" borderId="0" xfId="0" applyFill="1"/>
    <xf numFmtId="165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0" borderId="1" xfId="0" applyFill="1" applyBorder="1" applyAlignment="1">
      <alignment horizontal="center" wrapText="1"/>
    </xf>
    <xf numFmtId="0" fontId="0" fillId="20" borderId="1" xfId="0" applyFill="1" applyBorder="1"/>
    <xf numFmtId="0" fontId="0" fillId="20" borderId="2" xfId="0" applyFill="1" applyBorder="1" applyAlignment="1">
      <alignment horizontal="center" wrapText="1"/>
    </xf>
    <xf numFmtId="0" fontId="1" fillId="19" borderId="1" xfId="0" applyFont="1" applyFill="1" applyBorder="1"/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4" fontId="0" fillId="0" borderId="0" xfId="0" applyNumberFormat="1"/>
    <xf numFmtId="167" fontId="0" fillId="0" borderId="0" xfId="0" applyNumberFormat="1"/>
    <xf numFmtId="0" fontId="0" fillId="0" borderId="0" xfId="0" applyNumberFormat="1"/>
    <xf numFmtId="0" fontId="1" fillId="20" borderId="1" xfId="0" applyFont="1" applyFill="1" applyBorder="1"/>
    <xf numFmtId="0" fontId="1" fillId="0" borderId="0" xfId="0" applyFont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0" fontId="1" fillId="21" borderId="1" xfId="0" applyFont="1" applyFill="1" applyBorder="1"/>
    <xf numFmtId="0" fontId="1" fillId="21" borderId="1" xfId="0" applyFont="1" applyFill="1" applyBorder="1" applyAlignment="1">
      <alignment horizontal="center" wrapText="1"/>
    </xf>
    <xf numFmtId="0" fontId="0" fillId="21" borderId="1" xfId="0" applyFill="1" applyBorder="1" applyAlignment="1">
      <alignment horizontal="center" wrapText="1"/>
    </xf>
    <xf numFmtId="0" fontId="0" fillId="21" borderId="1" xfId="0" applyFill="1" applyBorder="1"/>
    <xf numFmtId="0" fontId="0" fillId="0" borderId="0" xfId="0"/>
    <xf numFmtId="0" fontId="0" fillId="0" borderId="1" xfId="0" applyBorder="1"/>
    <xf numFmtId="0" fontId="10" fillId="3" borderId="9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22" borderId="27" xfId="0" applyFont="1" applyFill="1" applyBorder="1" applyAlignment="1">
      <alignment horizontal="center"/>
    </xf>
    <xf numFmtId="49" fontId="11" fillId="0" borderId="28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22" borderId="29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49" fontId="11" fillId="0" borderId="30" xfId="0" applyNumberFormat="1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4" fontId="12" fillId="0" borderId="31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8" fillId="3" borderId="12" xfId="0" applyFont="1" applyFill="1" applyBorder="1" applyAlignment="1"/>
    <xf numFmtId="0" fontId="8" fillId="3" borderId="15" xfId="0" applyFont="1" applyFill="1" applyBorder="1" applyAlignment="1"/>
    <xf numFmtId="0" fontId="0" fillId="3" borderId="13" xfId="0" applyFill="1" applyBorder="1"/>
    <xf numFmtId="0" fontId="0" fillId="2" borderId="0" xfId="0" applyFill="1"/>
    <xf numFmtId="0" fontId="8" fillId="2" borderId="0" xfId="0" applyFont="1" applyFill="1" applyBorder="1" applyAlignment="1"/>
    <xf numFmtId="0" fontId="18" fillId="0" borderId="0" xfId="0" applyFont="1" applyAlignment="1">
      <alignment vertical="center"/>
    </xf>
    <xf numFmtId="0" fontId="19" fillId="2" borderId="0" xfId="0" applyFont="1" applyFill="1"/>
    <xf numFmtId="0" fontId="9" fillId="0" borderId="0" xfId="0" applyFont="1"/>
    <xf numFmtId="0" fontId="9" fillId="23" borderId="0" xfId="0" applyFont="1" applyFill="1"/>
    <xf numFmtId="0" fontId="19" fillId="23" borderId="0" xfId="0" applyFont="1" applyFill="1"/>
    <xf numFmtId="0" fontId="20" fillId="23" borderId="0" xfId="0" applyFont="1" applyFill="1"/>
    <xf numFmtId="0" fontId="0" fillId="23" borderId="0" xfId="0" applyFill="1"/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3" fillId="0" borderId="0" xfId="0" applyFont="1"/>
    <xf numFmtId="0" fontId="24" fillId="0" borderId="0" xfId="0" applyFont="1"/>
    <xf numFmtId="0" fontId="26" fillId="0" borderId="0" xfId="0" applyFont="1"/>
    <xf numFmtId="49" fontId="11" fillId="4" borderId="28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9" fontId="11" fillId="4" borderId="25" xfId="0" applyNumberFormat="1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4" fontId="12" fillId="4" borderId="26" xfId="0" applyNumberFormat="1" applyFont="1" applyFill="1" applyBorder="1" applyAlignment="1">
      <alignment horizontal="center"/>
    </xf>
    <xf numFmtId="4" fontId="12" fillId="0" borderId="34" xfId="0" applyNumberFormat="1" applyFont="1" applyBorder="1" applyAlignment="1">
      <alignment horizontal="center"/>
    </xf>
    <xf numFmtId="4" fontId="12" fillId="0" borderId="35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9" fillId="3" borderId="9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wrapText="1"/>
    </xf>
    <xf numFmtId="0" fontId="31" fillId="21" borderId="1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30" fillId="0" borderId="0" xfId="0" applyFont="1"/>
    <xf numFmtId="0" fontId="30" fillId="0" borderId="1" xfId="0" applyFont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4" fillId="25" borderId="38" xfId="0" applyFont="1" applyFill="1" applyBorder="1" applyAlignment="1">
      <alignment horizontal="center" vertical="center"/>
    </xf>
    <xf numFmtId="0" fontId="34" fillId="25" borderId="38" xfId="0" applyFont="1" applyFill="1" applyBorder="1" applyAlignment="1">
      <alignment horizontal="center" vertical="center" wrapText="1"/>
    </xf>
    <xf numFmtId="0" fontId="34" fillId="25" borderId="21" xfId="0" applyFont="1" applyFill="1" applyBorder="1" applyAlignment="1">
      <alignment horizontal="center" vertical="center"/>
    </xf>
    <xf numFmtId="0" fontId="33" fillId="25" borderId="39" xfId="0" applyFont="1" applyFill="1" applyBorder="1" applyAlignment="1">
      <alignment horizontal="center" vertical="center"/>
    </xf>
    <xf numFmtId="0" fontId="34" fillId="25" borderId="40" xfId="0" applyFont="1" applyFill="1" applyBorder="1" applyAlignment="1">
      <alignment horizontal="center" vertical="center" wrapText="1"/>
    </xf>
    <xf numFmtId="0" fontId="35" fillId="26" borderId="41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35" fillId="26" borderId="42" xfId="0" applyFont="1" applyFill="1" applyBorder="1" applyAlignment="1">
      <alignment horizontal="center" vertical="center" wrapText="1"/>
    </xf>
    <xf numFmtId="0" fontId="34" fillId="27" borderId="43" xfId="0" applyFont="1" applyFill="1" applyBorder="1" applyAlignment="1">
      <alignment horizontal="center" vertical="center"/>
    </xf>
    <xf numFmtId="1" fontId="34" fillId="27" borderId="43" xfId="0" applyNumberFormat="1" applyFont="1" applyFill="1" applyBorder="1" applyAlignment="1">
      <alignment horizontal="center" vertical="center"/>
    </xf>
    <xf numFmtId="0" fontId="37" fillId="27" borderId="44" xfId="0" applyFont="1" applyFill="1" applyBorder="1" applyAlignment="1">
      <alignment horizontal="center" vertical="center"/>
    </xf>
    <xf numFmtId="0" fontId="33" fillId="25" borderId="45" xfId="0" applyFont="1" applyFill="1" applyBorder="1" applyAlignment="1">
      <alignment horizontal="center"/>
    </xf>
    <xf numFmtId="2" fontId="32" fillId="28" borderId="22" xfId="0" applyNumberFormat="1" applyFont="1" applyFill="1" applyBorder="1" applyAlignment="1">
      <alignment horizontal="center"/>
    </xf>
    <xf numFmtId="2" fontId="32" fillId="28" borderId="34" xfId="0" applyNumberFormat="1" applyFont="1" applyFill="1" applyBorder="1" applyAlignment="1">
      <alignment horizontal="center"/>
    </xf>
    <xf numFmtId="2" fontId="32" fillId="28" borderId="23" xfId="0" applyNumberFormat="1" applyFont="1" applyFill="1" applyBorder="1" applyAlignment="1">
      <alignment horizontal="center"/>
    </xf>
    <xf numFmtId="2" fontId="32" fillId="28" borderId="24" xfId="0" applyNumberFormat="1" applyFont="1" applyFill="1" applyBorder="1" applyAlignment="1">
      <alignment horizontal="center"/>
    </xf>
    <xf numFmtId="0" fontId="34" fillId="27" borderId="47" xfId="0" applyFont="1" applyFill="1" applyBorder="1" applyAlignment="1">
      <alignment horizontal="center" vertical="center"/>
    </xf>
    <xf numFmtId="1" fontId="34" fillId="27" borderId="47" xfId="0" applyNumberFormat="1" applyFont="1" applyFill="1" applyBorder="1" applyAlignment="1">
      <alignment horizontal="center" vertical="center"/>
    </xf>
    <xf numFmtId="0" fontId="37" fillId="27" borderId="48" xfId="0" applyFont="1" applyFill="1" applyBorder="1" applyAlignment="1">
      <alignment horizontal="center" vertical="center"/>
    </xf>
    <xf numFmtId="0" fontId="33" fillId="25" borderId="49" xfId="0" applyFont="1" applyFill="1" applyBorder="1" applyAlignment="1">
      <alignment horizontal="center"/>
    </xf>
    <xf numFmtId="2" fontId="32" fillId="28" borderId="28" xfId="0" applyNumberFormat="1" applyFont="1" applyFill="1" applyBorder="1" applyAlignment="1">
      <alignment horizontal="center"/>
    </xf>
    <xf numFmtId="2" fontId="32" fillId="28" borderId="3" xfId="0" applyNumberFormat="1" applyFont="1" applyFill="1" applyBorder="1" applyAlignment="1">
      <alignment horizontal="center"/>
    </xf>
    <xf numFmtId="2" fontId="32" fillId="28" borderId="1" xfId="0" applyNumberFormat="1" applyFont="1" applyFill="1" applyBorder="1" applyAlignment="1">
      <alignment horizontal="center"/>
    </xf>
    <xf numFmtId="2" fontId="32" fillId="28" borderId="29" xfId="0" applyNumberFormat="1" applyFont="1" applyFill="1" applyBorder="1" applyAlignment="1">
      <alignment horizontal="center"/>
    </xf>
    <xf numFmtId="0" fontId="34" fillId="27" borderId="38" xfId="0" applyFont="1" applyFill="1" applyBorder="1" applyAlignment="1">
      <alignment horizontal="center" vertical="center"/>
    </xf>
    <xf numFmtId="1" fontId="34" fillId="27" borderId="38" xfId="0" applyNumberFormat="1" applyFont="1" applyFill="1" applyBorder="1" applyAlignment="1">
      <alignment horizontal="center" vertical="center"/>
    </xf>
    <xf numFmtId="0" fontId="37" fillId="27" borderId="11" xfId="0" applyFont="1" applyFill="1" applyBorder="1" applyAlignment="1">
      <alignment horizontal="center" vertical="center"/>
    </xf>
    <xf numFmtId="0" fontId="33" fillId="25" borderId="50" xfId="0" applyFont="1" applyFill="1" applyBorder="1" applyAlignment="1">
      <alignment horizontal="center"/>
    </xf>
    <xf numFmtId="2" fontId="32" fillId="28" borderId="30" xfId="0" applyNumberFormat="1" applyFont="1" applyFill="1" applyBorder="1" applyAlignment="1">
      <alignment horizontal="center"/>
    </xf>
    <xf numFmtId="2" fontId="32" fillId="28" borderId="36" xfId="0" applyNumberFormat="1" applyFont="1" applyFill="1" applyBorder="1" applyAlignment="1">
      <alignment horizontal="center"/>
    </xf>
    <xf numFmtId="2" fontId="32" fillId="28" borderId="31" xfId="0" applyNumberFormat="1" applyFont="1" applyFill="1" applyBorder="1" applyAlignment="1">
      <alignment horizontal="center"/>
    </xf>
    <xf numFmtId="2" fontId="32" fillId="28" borderId="32" xfId="0" applyNumberFormat="1" applyFont="1" applyFill="1" applyBorder="1" applyAlignment="1">
      <alignment horizontal="center"/>
    </xf>
    <xf numFmtId="0" fontId="34" fillId="27" borderId="51" xfId="0" applyFont="1" applyFill="1" applyBorder="1" applyAlignment="1">
      <alignment horizontal="center" vertical="center"/>
    </xf>
    <xf numFmtId="1" fontId="34" fillId="27" borderId="51" xfId="0" applyNumberFormat="1" applyFont="1" applyFill="1" applyBorder="1" applyAlignment="1">
      <alignment horizontal="center" vertical="center"/>
    </xf>
    <xf numFmtId="0" fontId="37" fillId="27" borderId="52" xfId="0" applyFont="1" applyFill="1" applyBorder="1" applyAlignment="1">
      <alignment horizontal="center" vertical="center"/>
    </xf>
    <xf numFmtId="0" fontId="33" fillId="25" borderId="53" xfId="0" applyFont="1" applyFill="1" applyBorder="1" applyAlignment="1">
      <alignment horizontal="center"/>
    </xf>
    <xf numFmtId="0" fontId="34" fillId="27" borderId="54" xfId="0" applyFont="1" applyFill="1" applyBorder="1" applyAlignment="1">
      <alignment horizontal="center" vertical="center"/>
    </xf>
    <xf numFmtId="1" fontId="34" fillId="27" borderId="54" xfId="0" applyNumberFormat="1" applyFont="1" applyFill="1" applyBorder="1" applyAlignment="1">
      <alignment horizontal="center" vertical="center"/>
    </xf>
    <xf numFmtId="0" fontId="37" fillId="27" borderId="55" xfId="0" applyFont="1" applyFill="1" applyBorder="1" applyAlignment="1">
      <alignment horizontal="center" vertical="center"/>
    </xf>
    <xf numFmtId="0" fontId="33" fillId="25" borderId="56" xfId="0" applyFont="1" applyFill="1" applyBorder="1" applyAlignment="1">
      <alignment horizontal="center"/>
    </xf>
    <xf numFmtId="0" fontId="34" fillId="27" borderId="57" xfId="0" applyFont="1" applyFill="1" applyBorder="1" applyAlignment="1">
      <alignment horizontal="center" vertical="center"/>
    </xf>
    <xf numFmtId="0" fontId="34" fillId="27" borderId="14" xfId="0" applyFont="1" applyFill="1" applyBorder="1" applyAlignment="1">
      <alignment horizontal="center" vertical="center"/>
    </xf>
    <xf numFmtId="0" fontId="34" fillId="27" borderId="58" xfId="0" applyFont="1" applyFill="1" applyBorder="1" applyAlignment="1">
      <alignment horizontal="center" vertical="center"/>
    </xf>
    <xf numFmtId="2" fontId="32" fillId="28" borderId="26" xfId="0" applyNumberFormat="1" applyFont="1" applyFill="1" applyBorder="1" applyAlignment="1">
      <alignment horizontal="center"/>
    </xf>
    <xf numFmtId="2" fontId="32" fillId="28" borderId="27" xfId="0" applyNumberFormat="1" applyFont="1" applyFill="1" applyBorder="1" applyAlignment="1">
      <alignment horizontal="center"/>
    </xf>
    <xf numFmtId="2" fontId="32" fillId="28" borderId="8" xfId="0" applyNumberFormat="1" applyFont="1" applyFill="1" applyBorder="1" applyAlignment="1">
      <alignment horizontal="center"/>
    </xf>
    <xf numFmtId="2" fontId="32" fillId="28" borderId="59" xfId="0" applyNumberFormat="1" applyFont="1" applyFill="1" applyBorder="1" applyAlignment="1">
      <alignment horizontal="center"/>
    </xf>
    <xf numFmtId="0" fontId="34" fillId="27" borderId="60" xfId="0" applyFont="1" applyFill="1" applyBorder="1" applyAlignment="1">
      <alignment horizontal="center" vertical="center"/>
    </xf>
    <xf numFmtId="1" fontId="34" fillId="27" borderId="60" xfId="0" applyNumberFormat="1" applyFont="1" applyFill="1" applyBorder="1" applyAlignment="1">
      <alignment horizontal="center" vertical="center"/>
    </xf>
    <xf numFmtId="0" fontId="37" fillId="27" borderId="61" xfId="0" applyFont="1" applyFill="1" applyBorder="1" applyAlignment="1">
      <alignment horizontal="center" vertical="center"/>
    </xf>
    <xf numFmtId="0" fontId="33" fillId="25" borderId="62" xfId="0" applyFont="1" applyFill="1" applyBorder="1" applyAlignment="1">
      <alignment horizontal="center"/>
    </xf>
    <xf numFmtId="0" fontId="34" fillId="27" borderId="46" xfId="0" applyFont="1" applyFill="1" applyBorder="1" applyAlignment="1">
      <alignment horizontal="center" vertical="center"/>
    </xf>
    <xf numFmtId="1" fontId="34" fillId="27" borderId="46" xfId="0" applyNumberFormat="1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3" fillId="25" borderId="40" xfId="0" applyFont="1" applyFill="1" applyBorder="1" applyAlignment="1">
      <alignment horizontal="center"/>
    </xf>
    <xf numFmtId="2" fontId="32" fillId="28" borderId="63" xfId="0" applyNumberFormat="1" applyFont="1" applyFill="1" applyBorder="1" applyAlignment="1">
      <alignment horizontal="center"/>
    </xf>
    <xf numFmtId="2" fontId="32" fillId="28" borderId="19" xfId="0" applyNumberFormat="1" applyFont="1" applyFill="1" applyBorder="1" applyAlignment="1">
      <alignment horizontal="center"/>
    </xf>
    <xf numFmtId="0" fontId="36" fillId="27" borderId="43" xfId="0" applyFont="1" applyFill="1" applyBorder="1" applyAlignment="1">
      <alignment horizontal="center" vertical="center"/>
    </xf>
    <xf numFmtId="1" fontId="34" fillId="27" borderId="21" xfId="0" applyNumberFormat="1" applyFont="1" applyFill="1" applyBorder="1" applyAlignment="1">
      <alignment horizontal="center" vertical="center"/>
    </xf>
    <xf numFmtId="0" fontId="37" fillId="27" borderId="21" xfId="0" applyFont="1" applyFill="1" applyBorder="1" applyAlignment="1">
      <alignment horizontal="center" vertical="center"/>
    </xf>
    <xf numFmtId="0" fontId="33" fillId="25" borderId="33" xfId="0" applyFont="1" applyFill="1" applyBorder="1" applyAlignment="1">
      <alignment horizontal="center"/>
    </xf>
    <xf numFmtId="0" fontId="37" fillId="27" borderId="60" xfId="0" applyFont="1" applyFill="1" applyBorder="1" applyAlignment="1">
      <alignment horizontal="center" vertical="center"/>
    </xf>
    <xf numFmtId="0" fontId="37" fillId="27" borderId="54" xfId="0" applyFont="1" applyFill="1" applyBorder="1" applyAlignment="1">
      <alignment horizontal="center" vertical="center"/>
    </xf>
    <xf numFmtId="0" fontId="34" fillId="27" borderId="33" xfId="0" applyFont="1" applyFill="1" applyBorder="1" applyAlignment="1">
      <alignment horizontal="center" vertical="center"/>
    </xf>
    <xf numFmtId="1" fontId="36" fillId="27" borderId="43" xfId="0" applyNumberFormat="1" applyFont="1" applyFill="1" applyBorder="1" applyAlignment="1">
      <alignment horizontal="center" vertical="center"/>
    </xf>
    <xf numFmtId="0" fontId="34" fillId="27" borderId="53" xfId="0" applyFont="1" applyFill="1" applyBorder="1" applyAlignment="1">
      <alignment horizontal="center" vertical="center"/>
    </xf>
    <xf numFmtId="1" fontId="36" fillId="27" borderId="51" xfId="0" applyNumberFormat="1" applyFont="1" applyFill="1" applyBorder="1" applyAlignment="1">
      <alignment horizontal="center" vertical="center"/>
    </xf>
    <xf numFmtId="0" fontId="36" fillId="27" borderId="56" xfId="0" applyFont="1" applyFill="1" applyBorder="1" applyAlignment="1">
      <alignment horizontal="center" vertical="center"/>
    </xf>
    <xf numFmtId="1" fontId="36" fillId="27" borderId="54" xfId="0" applyNumberFormat="1" applyFont="1" applyFill="1" applyBorder="1" applyAlignment="1">
      <alignment horizontal="center" vertical="center"/>
    </xf>
    <xf numFmtId="0" fontId="34" fillId="27" borderId="21" xfId="0" applyFont="1" applyFill="1" applyBorder="1" applyAlignment="1">
      <alignment horizontal="center" vertical="center"/>
    </xf>
    <xf numFmtId="0" fontId="34" fillId="27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/>
    <xf numFmtId="168" fontId="0" fillId="0" borderId="1" xfId="0" applyNumberFormat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0" fillId="30" borderId="1" xfId="0" applyFill="1" applyBorder="1" applyAlignment="1">
      <alignment horizontal="center" wrapText="1"/>
    </xf>
    <xf numFmtId="0" fontId="0" fillId="29" borderId="0" xfId="0" applyFill="1" applyAlignment="1">
      <alignment horizontal="center"/>
    </xf>
    <xf numFmtId="0" fontId="0" fillId="29" borderId="1" xfId="0" applyFill="1" applyBorder="1"/>
    <xf numFmtId="2" fontId="0" fillId="29" borderId="1" xfId="0" applyNumberFormat="1" applyFill="1" applyBorder="1" applyAlignment="1">
      <alignment horizontal="center"/>
    </xf>
    <xf numFmtId="0" fontId="0" fillId="29" borderId="1" xfId="0" applyFill="1" applyBorder="1" applyAlignment="1">
      <alignment horizontal="center" wrapText="1"/>
    </xf>
    <xf numFmtId="2" fontId="0" fillId="29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/>
    </xf>
    <xf numFmtId="0" fontId="41" fillId="32" borderId="68" xfId="0" applyFont="1" applyFill="1" applyBorder="1" applyAlignment="1">
      <alignment horizontal="left" vertical="top" wrapText="1"/>
    </xf>
    <xf numFmtId="1" fontId="44" fillId="0" borderId="70" xfId="0" applyNumberFormat="1" applyFont="1" applyFill="1" applyBorder="1" applyAlignment="1">
      <alignment horizontal="right" vertical="top" indent="1" shrinkToFit="1"/>
    </xf>
    <xf numFmtId="1" fontId="44" fillId="0" borderId="70" xfId="0" applyNumberFormat="1" applyFont="1" applyFill="1" applyBorder="1" applyAlignment="1">
      <alignment horizontal="center" vertical="top" shrinkToFit="1"/>
    </xf>
    <xf numFmtId="169" fontId="44" fillId="0" borderId="70" xfId="0" applyNumberFormat="1" applyFont="1" applyFill="1" applyBorder="1" applyAlignment="1">
      <alignment horizontal="left" vertical="top" indent="1" shrinkToFit="1"/>
    </xf>
    <xf numFmtId="169" fontId="44" fillId="0" borderId="70" xfId="0" applyNumberFormat="1" applyFont="1" applyFill="1" applyBorder="1" applyAlignment="1">
      <alignment horizontal="left" vertical="top" indent="2" shrinkToFit="1"/>
    </xf>
    <xf numFmtId="169" fontId="44" fillId="0" borderId="70" xfId="0" applyNumberFormat="1" applyFont="1" applyFill="1" applyBorder="1" applyAlignment="1">
      <alignment horizontal="left" vertical="top" indent="4" shrinkToFit="1"/>
    </xf>
    <xf numFmtId="169" fontId="44" fillId="0" borderId="70" xfId="0" applyNumberFormat="1" applyFont="1" applyFill="1" applyBorder="1" applyAlignment="1">
      <alignment horizontal="left" vertical="top" shrinkToFit="1"/>
    </xf>
    <xf numFmtId="169" fontId="44" fillId="0" borderId="70" xfId="0" applyNumberFormat="1" applyFont="1" applyFill="1" applyBorder="1" applyAlignment="1">
      <alignment horizontal="left" vertical="top" indent="3" shrinkToFit="1"/>
    </xf>
    <xf numFmtId="0" fontId="43" fillId="0" borderId="70" xfId="0" applyFont="1" applyFill="1" applyBorder="1" applyAlignment="1">
      <alignment horizontal="center" vertical="top" wrapText="1"/>
    </xf>
    <xf numFmtId="0" fontId="41" fillId="0" borderId="70" xfId="0" applyFont="1" applyFill="1" applyBorder="1" applyAlignment="1">
      <alignment horizontal="left" wrapText="1"/>
    </xf>
    <xf numFmtId="0" fontId="41" fillId="0" borderId="70" xfId="0" applyFont="1" applyFill="1" applyBorder="1" applyAlignment="1">
      <alignment horizontal="center" vertical="top" wrapText="1"/>
    </xf>
    <xf numFmtId="0" fontId="41" fillId="29" borderId="70" xfId="0" applyFont="1" applyFill="1" applyBorder="1" applyAlignment="1">
      <alignment horizontal="center" vertical="top" wrapText="1"/>
    </xf>
    <xf numFmtId="0" fontId="1" fillId="29" borderId="0" xfId="0" applyFont="1" applyFill="1" applyAlignment="1">
      <alignment horizontal="center"/>
    </xf>
    <xf numFmtId="0" fontId="46" fillId="31" borderId="67" xfId="0" applyFont="1" applyFill="1" applyBorder="1" applyAlignment="1">
      <alignment horizontal="center" vertical="top" wrapText="1"/>
    </xf>
    <xf numFmtId="0" fontId="46" fillId="31" borderId="68" xfId="0" applyFont="1" applyFill="1" applyBorder="1" applyAlignment="1">
      <alignment horizontal="left" vertical="top" wrapText="1"/>
    </xf>
    <xf numFmtId="0" fontId="46" fillId="31" borderId="68" xfId="0" applyFont="1" applyFill="1" applyBorder="1" applyAlignment="1">
      <alignment horizontal="left" vertical="top" wrapText="1" indent="1"/>
    </xf>
    <xf numFmtId="0" fontId="46" fillId="31" borderId="68" xfId="0" applyFont="1" applyFill="1" applyBorder="1" applyAlignment="1">
      <alignment horizontal="left" vertical="center" wrapText="1"/>
    </xf>
    <xf numFmtId="0" fontId="46" fillId="31" borderId="68" xfId="0" applyFont="1" applyFill="1" applyBorder="1" applyAlignment="1">
      <alignment horizontal="right" vertical="center" wrapText="1" indent="2"/>
    </xf>
    <xf numFmtId="0" fontId="38" fillId="29" borderId="70" xfId="0" applyFont="1" applyFill="1" applyBorder="1" applyAlignment="1">
      <alignment horizontal="center" vertical="top" wrapText="1"/>
    </xf>
    <xf numFmtId="1" fontId="41" fillId="0" borderId="70" xfId="0" applyNumberFormat="1" applyFont="1" applyFill="1" applyBorder="1" applyAlignment="1">
      <alignment horizontal="right" vertical="top" indent="1" shrinkToFit="1"/>
    </xf>
    <xf numFmtId="1" fontId="41" fillId="0" borderId="70" xfId="0" applyNumberFormat="1" applyFont="1" applyFill="1" applyBorder="1" applyAlignment="1">
      <alignment horizontal="center" vertical="top" shrinkToFit="1"/>
    </xf>
    <xf numFmtId="0" fontId="38" fillId="0" borderId="70" xfId="0" applyFont="1" applyFill="1" applyBorder="1" applyAlignment="1">
      <alignment horizontal="left" vertical="top" wrapText="1" indent="1"/>
    </xf>
    <xf numFmtId="169" fontId="41" fillId="0" borderId="70" xfId="0" applyNumberFormat="1" applyFont="1" applyFill="1" applyBorder="1" applyAlignment="1">
      <alignment horizontal="left" vertical="top" indent="1" shrinkToFit="1"/>
    </xf>
    <xf numFmtId="169" fontId="41" fillId="0" borderId="70" xfId="0" applyNumberFormat="1" applyFont="1" applyFill="1" applyBorder="1" applyAlignment="1">
      <alignment horizontal="left" vertical="top" indent="2" shrinkToFit="1"/>
    </xf>
    <xf numFmtId="169" fontId="41" fillId="0" borderId="70" xfId="0" applyNumberFormat="1" applyFont="1" applyFill="1" applyBorder="1" applyAlignment="1">
      <alignment horizontal="left" vertical="top" indent="4" shrinkToFit="1"/>
    </xf>
    <xf numFmtId="0" fontId="38" fillId="0" borderId="70" xfId="0" applyFont="1" applyFill="1" applyBorder="1" applyAlignment="1">
      <alignment horizontal="center" vertical="top" wrapText="1"/>
    </xf>
    <xf numFmtId="169" fontId="41" fillId="0" borderId="70" xfId="0" applyNumberFormat="1" applyFont="1" applyFill="1" applyBorder="1" applyAlignment="1">
      <alignment horizontal="right" vertical="top" indent="2" shrinkToFit="1"/>
    </xf>
    <xf numFmtId="0" fontId="38" fillId="29" borderId="69" xfId="0" applyFont="1" applyFill="1" applyBorder="1" applyAlignment="1">
      <alignment horizontal="center" vertical="top" wrapText="1"/>
    </xf>
    <xf numFmtId="0" fontId="38" fillId="0" borderId="67" xfId="0" applyFont="1" applyFill="1" applyBorder="1" applyAlignment="1">
      <alignment horizontal="center" vertical="top" wrapText="1"/>
    </xf>
    <xf numFmtId="1" fontId="41" fillId="0" borderId="68" xfId="0" applyNumberFormat="1" applyFont="1" applyFill="1" applyBorder="1" applyAlignment="1">
      <alignment horizontal="right" vertical="top" indent="1" shrinkToFit="1"/>
    </xf>
    <xf numFmtId="1" fontId="41" fillId="0" borderId="68" xfId="0" applyNumberFormat="1" applyFont="1" applyFill="1" applyBorder="1" applyAlignment="1">
      <alignment horizontal="center" vertical="top" shrinkToFit="1"/>
    </xf>
    <xf numFmtId="0" fontId="38" fillId="0" borderId="68" xfId="0" applyFont="1" applyFill="1" applyBorder="1" applyAlignment="1">
      <alignment horizontal="left" vertical="top" wrapText="1" indent="1"/>
    </xf>
    <xf numFmtId="1" fontId="41" fillId="0" borderId="69" xfId="0" applyNumberFormat="1" applyFont="1" applyFill="1" applyBorder="1" applyAlignment="1">
      <alignment horizontal="center" vertical="top" shrinkToFit="1"/>
    </xf>
    <xf numFmtId="169" fontId="41" fillId="0" borderId="70" xfId="0" applyNumberFormat="1" applyFont="1" applyFill="1" applyBorder="1" applyAlignment="1">
      <alignment horizontal="left" vertical="top" shrinkToFit="1"/>
    </xf>
    <xf numFmtId="169" fontId="41" fillId="0" borderId="70" xfId="0" applyNumberFormat="1" applyFont="1" applyFill="1" applyBorder="1" applyAlignment="1">
      <alignment horizontal="left" vertical="top" indent="3" shrinkToFit="1"/>
    </xf>
    <xf numFmtId="0" fontId="38" fillId="0" borderId="70" xfId="0" applyFont="1" applyFill="1" applyBorder="1" applyAlignment="1">
      <alignment horizontal="left" vertical="top" wrapText="1"/>
    </xf>
    <xf numFmtId="0" fontId="38" fillId="41" borderId="7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top"/>
    </xf>
    <xf numFmtId="0" fontId="51" fillId="0" borderId="1" xfId="0" applyFont="1" applyBorder="1" applyAlignment="1">
      <alignment horizontal="center" wrapText="1"/>
    </xf>
    <xf numFmtId="0" fontId="46" fillId="31" borderId="68" xfId="0" applyFont="1" applyFill="1" applyBorder="1" applyAlignment="1">
      <alignment horizontal="center" vertical="center" wrapText="1"/>
    </xf>
    <xf numFmtId="169" fontId="41" fillId="0" borderId="67" xfId="0" applyNumberFormat="1" applyFont="1" applyFill="1" applyBorder="1" applyAlignment="1">
      <alignment horizontal="right" vertical="top" indent="2" shrinkToFit="1"/>
    </xf>
    <xf numFmtId="0" fontId="51" fillId="0" borderId="1" xfId="0" applyFont="1" applyFill="1" applyBorder="1" applyAlignment="1">
      <alignment horizontal="center" vertical="top"/>
    </xf>
    <xf numFmtId="0" fontId="0" fillId="0" borderId="26" xfId="0" applyBorder="1"/>
    <xf numFmtId="170" fontId="0" fillId="0" borderId="0" xfId="0" applyNumberFormat="1" applyAlignment="1">
      <alignment horizontal="center"/>
    </xf>
    <xf numFmtId="170" fontId="0" fillId="0" borderId="0" xfId="0" applyNumberFormat="1"/>
    <xf numFmtId="170" fontId="1" fillId="0" borderId="1" xfId="0" applyNumberFormat="1" applyFont="1" applyBorder="1" applyAlignment="1">
      <alignment horizontal="center"/>
    </xf>
    <xf numFmtId="170" fontId="1" fillId="3" borderId="1" xfId="0" applyNumberFormat="1" applyFont="1" applyFill="1" applyBorder="1" applyAlignment="1">
      <alignment horizontal="center"/>
    </xf>
    <xf numFmtId="0" fontId="1" fillId="42" borderId="1" xfId="0" applyFont="1" applyFill="1" applyBorder="1" applyAlignment="1">
      <alignment horizontal="center"/>
    </xf>
    <xf numFmtId="0" fontId="1" fillId="42" borderId="0" xfId="0" applyFont="1" applyFill="1" applyBorder="1" applyAlignment="1">
      <alignment horizontal="center"/>
    </xf>
    <xf numFmtId="49" fontId="1" fillId="5" borderId="1" xfId="0" applyNumberFormat="1" applyFont="1" applyFill="1" applyBorder="1" applyAlignment="1"/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" fontId="1" fillId="42" borderId="1" xfId="0" applyNumberFormat="1" applyFont="1" applyFill="1" applyBorder="1" applyAlignment="1">
      <alignment horizontal="center"/>
    </xf>
    <xf numFmtId="1" fontId="1" fillId="42" borderId="4" xfId="0" applyNumberFormat="1" applyFont="1" applyFill="1" applyBorder="1" applyAlignment="1">
      <alignment horizontal="center"/>
    </xf>
    <xf numFmtId="49" fontId="1" fillId="43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1" fontId="1" fillId="42" borderId="10" xfId="0" applyNumberFormat="1" applyFont="1" applyFill="1" applyBorder="1" applyAlignment="1">
      <alignment horizontal="center"/>
    </xf>
    <xf numFmtId="1" fontId="1" fillId="42" borderId="8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49" fontId="1" fillId="44" borderId="1" xfId="0" applyNumberFormat="1" applyFont="1" applyFill="1" applyBorder="1" applyAlignment="1"/>
    <xf numFmtId="49" fontId="1" fillId="5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49" fontId="1" fillId="43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/>
    <xf numFmtId="49" fontId="1" fillId="4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49" fontId="1" fillId="43" borderId="1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49" fontId="1" fillId="4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16" borderId="1" xfId="0" applyFont="1" applyFill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9" fontId="1" fillId="44" borderId="1" xfId="0" applyNumberFormat="1" applyFont="1" applyFill="1" applyBorder="1"/>
    <xf numFmtId="165" fontId="1" fillId="44" borderId="1" xfId="0" applyNumberFormat="1" applyFont="1" applyFill="1" applyBorder="1" applyAlignment="1">
      <alignment horizontal="center"/>
    </xf>
    <xf numFmtId="165" fontId="1" fillId="16" borderId="1" xfId="0" applyNumberFormat="1" applyFont="1" applyFill="1" applyBorder="1"/>
    <xf numFmtId="4" fontId="1" fillId="3" borderId="1" xfId="0" applyNumberFormat="1" applyFont="1" applyFill="1" applyBorder="1" applyAlignment="1">
      <alignment horizontal="center"/>
    </xf>
    <xf numFmtId="49" fontId="1" fillId="45" borderId="1" xfId="0" applyNumberFormat="1" applyFont="1" applyFill="1" applyBorder="1"/>
    <xf numFmtId="0" fontId="1" fillId="2" borderId="0" xfId="0" applyFont="1" applyFill="1" applyAlignment="1">
      <alignment horizontal="center"/>
    </xf>
    <xf numFmtId="171" fontId="0" fillId="0" borderId="0" xfId="1" applyNumberFormat="1" applyFont="1"/>
    <xf numFmtId="0" fontId="0" fillId="0" borderId="1" xfId="0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165" fontId="1" fillId="46" borderId="1" xfId="0" applyNumberFormat="1" applyFont="1" applyFill="1" applyBorder="1" applyAlignment="1">
      <alignment horizontal="center"/>
    </xf>
    <xf numFmtId="165" fontId="1" fillId="47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0" fillId="2" borderId="0" xfId="0" applyFill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165" fontId="1" fillId="12" borderId="1" xfId="0" applyNumberFormat="1" applyFont="1" applyFill="1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7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2" fontId="0" fillId="3" borderId="0" xfId="0" applyNumberFormat="1" applyFill="1"/>
    <xf numFmtId="0" fontId="0" fillId="7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0" fillId="29" borderId="0" xfId="0" applyNumberFormat="1" applyFill="1" applyBorder="1" applyAlignment="1">
      <alignment horizontal="center" wrapText="1"/>
    </xf>
    <xf numFmtId="0" fontId="0" fillId="12" borderId="0" xfId="0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49" fontId="0" fillId="0" borderId="1" xfId="0" applyNumberFormat="1" applyBorder="1"/>
    <xf numFmtId="0" fontId="0" fillId="0" borderId="0" xfId="0" applyAlignment="1">
      <alignment horizontal="center"/>
    </xf>
    <xf numFmtId="167" fontId="0" fillId="0" borderId="1" xfId="0" applyNumberFormat="1" applyBorder="1"/>
    <xf numFmtId="0" fontId="0" fillId="3" borderId="1" xfId="0" applyFill="1" applyBorder="1" applyAlignment="1">
      <alignment horizontal="right"/>
    </xf>
    <xf numFmtId="167" fontId="0" fillId="3" borderId="1" xfId="0" applyNumberFormat="1" applyFill="1" applyBorder="1"/>
    <xf numFmtId="167" fontId="0" fillId="3" borderId="1" xfId="0" applyNumberFormat="1" applyFill="1" applyBorder="1" applyAlignment="1">
      <alignment horizontal="center"/>
    </xf>
    <xf numFmtId="167" fontId="0" fillId="0" borderId="0" xfId="0" applyNumberFormat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54" fillId="0" borderId="0" xfId="0" applyFont="1" applyAlignment="1">
      <alignment vertical="center" wrapText="1"/>
    </xf>
    <xf numFmtId="0" fontId="55" fillId="49" borderId="72" xfId="0" applyFont="1" applyFill="1" applyBorder="1" applyAlignment="1">
      <alignment horizontal="center" vertical="center" wrapText="1"/>
    </xf>
    <xf numFmtId="0" fontId="55" fillId="49" borderId="73" xfId="0" applyFont="1" applyFill="1" applyBorder="1" applyAlignment="1">
      <alignment horizontal="center" vertical="center" wrapText="1"/>
    </xf>
    <xf numFmtId="0" fontId="56" fillId="50" borderId="38" xfId="0" applyFont="1" applyFill="1" applyBorder="1" applyAlignment="1">
      <alignment vertical="center" wrapText="1"/>
    </xf>
    <xf numFmtId="0" fontId="56" fillId="48" borderId="74" xfId="0" applyFont="1" applyFill="1" applyBorder="1" applyAlignment="1">
      <alignment vertical="center" wrapText="1"/>
    </xf>
    <xf numFmtId="0" fontId="56" fillId="50" borderId="74" xfId="0" applyFont="1" applyFill="1" applyBorder="1" applyAlignment="1">
      <alignment horizontal="right" vertical="center" wrapText="1"/>
    </xf>
    <xf numFmtId="0" fontId="56" fillId="48" borderId="74" xfId="0" applyFont="1" applyFill="1" applyBorder="1" applyAlignment="1">
      <alignment horizontal="right" vertical="center"/>
    </xf>
    <xf numFmtId="0" fontId="56" fillId="51" borderId="74" xfId="0" applyFont="1" applyFill="1" applyBorder="1" applyAlignment="1">
      <alignment horizontal="right" vertical="center"/>
    </xf>
    <xf numFmtId="9" fontId="56" fillId="48" borderId="74" xfId="0" applyNumberFormat="1" applyFont="1" applyFill="1" applyBorder="1" applyAlignment="1">
      <alignment horizontal="right" vertical="center"/>
    </xf>
    <xf numFmtId="0" fontId="53" fillId="48" borderId="74" xfId="0" applyFont="1" applyFill="1" applyBorder="1" applyAlignment="1">
      <alignment horizontal="center" vertical="center" wrapText="1"/>
    </xf>
    <xf numFmtId="0" fontId="56" fillId="48" borderId="74" xfId="0" applyFont="1" applyFill="1" applyBorder="1" applyAlignment="1">
      <alignment horizontal="center" vertical="center" wrapText="1"/>
    </xf>
    <xf numFmtId="0" fontId="57" fillId="48" borderId="7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0" fillId="2" borderId="3" xfId="0" applyFill="1" applyBorder="1"/>
    <xf numFmtId="9" fontId="0" fillId="42" borderId="1" xfId="0" applyNumberFormat="1" applyFill="1" applyBorder="1" applyAlignment="1">
      <alignment horizontal="center"/>
    </xf>
    <xf numFmtId="0" fontId="0" fillId="42" borderId="1" xfId="0" applyFill="1" applyBorder="1" applyAlignment="1">
      <alignment horizontal="center" wrapText="1"/>
    </xf>
    <xf numFmtId="0" fontId="0" fillId="42" borderId="1" xfId="0" applyFill="1" applyBorder="1" applyAlignment="1">
      <alignment horizontal="center"/>
    </xf>
    <xf numFmtId="0" fontId="0" fillId="42" borderId="1" xfId="0" applyFill="1" applyBorder="1"/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9" fillId="5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42" borderId="1" xfId="0" applyNumberFormat="1" applyFill="1" applyBorder="1" applyAlignment="1">
      <alignment horizontal="center"/>
    </xf>
    <xf numFmtId="2" fontId="0" fillId="42" borderId="2" xfId="0" applyNumberFormat="1" applyFill="1" applyBorder="1" applyAlignment="1">
      <alignment horizontal="center"/>
    </xf>
    <xf numFmtId="0" fontId="1" fillId="29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/>
    </xf>
    <xf numFmtId="0" fontId="1" fillId="29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/>
    </xf>
    <xf numFmtId="18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/>
    <xf numFmtId="0" fontId="0" fillId="30" borderId="1" xfId="0" applyFill="1" applyBorder="1" applyAlignment="1">
      <alignment horizontal="center"/>
    </xf>
    <xf numFmtId="0" fontId="0" fillId="30" borderId="1" xfId="0" applyFill="1" applyBorder="1" applyAlignment="1"/>
    <xf numFmtId="2" fontId="0" fillId="30" borderId="4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19" borderId="2" xfId="0" applyFont="1" applyFill="1" applyBorder="1" applyAlignment="1">
      <alignment horizontal="center" wrapText="1"/>
    </xf>
    <xf numFmtId="0" fontId="1" fillId="19" borderId="3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168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30" borderId="1" xfId="0" applyFont="1" applyFill="1" applyBorder="1" applyAlignment="1">
      <alignment horizontal="center" wrapText="1"/>
    </xf>
    <xf numFmtId="0" fontId="59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4" fontId="61" fillId="2" borderId="1" xfId="2" applyNumberFormat="1" applyFont="1" applyFill="1" applyBorder="1" applyAlignment="1">
      <alignment horizontal="left" vertical="center" wrapText="1"/>
    </xf>
    <xf numFmtId="0" fontId="61" fillId="2" borderId="1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/>
    </xf>
    <xf numFmtId="1" fontId="6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Alignment="1">
      <alignment horizontal="center"/>
    </xf>
    <xf numFmtId="0" fontId="0" fillId="3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3" borderId="48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16" borderId="12" xfId="0" applyFont="1" applyFill="1" applyBorder="1" applyAlignment="1">
      <alignment horizontal="center" wrapText="1"/>
    </xf>
    <xf numFmtId="0" fontId="8" fillId="16" borderId="15" xfId="0" applyFont="1" applyFill="1" applyBorder="1" applyAlignment="1">
      <alignment horizontal="center" wrapText="1"/>
    </xf>
    <xf numFmtId="0" fontId="8" fillId="16" borderId="13" xfId="0" applyFont="1" applyFill="1" applyBorder="1" applyAlignment="1">
      <alignment horizontal="center" wrapText="1"/>
    </xf>
    <xf numFmtId="165" fontId="7" fillId="16" borderId="16" xfId="0" applyNumberFormat="1" applyFont="1" applyFill="1" applyBorder="1" applyAlignment="1">
      <alignment horizontal="center"/>
    </xf>
    <xf numFmtId="165" fontId="7" fillId="16" borderId="20" xfId="0" applyNumberFormat="1" applyFont="1" applyFill="1" applyBorder="1" applyAlignment="1">
      <alignment horizontal="center"/>
    </xf>
    <xf numFmtId="165" fontId="7" fillId="16" borderId="17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18" borderId="0" xfId="0" applyNumberFormat="1" applyFont="1" applyFill="1" applyBorder="1" applyAlignment="1">
      <alignment horizontal="center"/>
    </xf>
    <xf numFmtId="165" fontId="1" fillId="17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3" borderId="48" xfId="0" applyFill="1" applyBorder="1" applyAlignment="1">
      <alignment horizontal="center"/>
    </xf>
    <xf numFmtId="0" fontId="34" fillId="27" borderId="43" xfId="0" applyFont="1" applyFill="1" applyBorder="1" applyAlignment="1">
      <alignment horizontal="center" vertical="center" wrapText="1"/>
    </xf>
    <xf numFmtId="0" fontId="34" fillId="27" borderId="51" xfId="0" applyFont="1" applyFill="1" applyBorder="1" applyAlignment="1">
      <alignment horizontal="center" vertical="center" wrapText="1"/>
    </xf>
    <xf numFmtId="0" fontId="34" fillId="27" borderId="54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 wrapText="1"/>
    </xf>
    <xf numFmtId="0" fontId="36" fillId="27" borderId="46" xfId="0" applyFont="1" applyFill="1" applyBorder="1" applyAlignment="1">
      <alignment horizontal="center" vertical="center" wrapText="1"/>
    </xf>
    <xf numFmtId="0" fontId="36" fillId="27" borderId="38" xfId="0" applyFont="1" applyFill="1" applyBorder="1" applyAlignment="1">
      <alignment horizontal="center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4" fillId="27" borderId="46" xfId="0" applyFont="1" applyFill="1" applyBorder="1" applyAlignment="1">
      <alignment horizontal="center" vertical="center" wrapText="1"/>
    </xf>
    <xf numFmtId="0" fontId="34" fillId="27" borderId="38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/>
    </xf>
    <xf numFmtId="0" fontId="36" fillId="27" borderId="46" xfId="0" applyFont="1" applyFill="1" applyBorder="1" applyAlignment="1">
      <alignment horizontal="center" vertical="center"/>
    </xf>
    <xf numFmtId="0" fontId="36" fillId="27" borderId="38" xfId="0" applyFont="1" applyFill="1" applyBorder="1" applyAlignment="1">
      <alignment horizontal="center" vertical="center"/>
    </xf>
    <xf numFmtId="0" fontId="36" fillId="27" borderId="64" xfId="0" applyFont="1" applyFill="1" applyBorder="1" applyAlignment="1">
      <alignment horizontal="center" vertical="center"/>
    </xf>
    <xf numFmtId="0" fontId="36" fillId="27" borderId="65" xfId="0" applyFont="1" applyFill="1" applyBorder="1" applyAlignment="1">
      <alignment horizontal="center" vertical="center"/>
    </xf>
    <xf numFmtId="0" fontId="36" fillId="27" borderId="66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center" vertical="center"/>
    </xf>
    <xf numFmtId="0" fontId="36" fillId="27" borderId="11" xfId="0" applyFont="1" applyFill="1" applyBorder="1" applyAlignment="1">
      <alignment horizontal="center" vertical="center"/>
    </xf>
    <xf numFmtId="0" fontId="34" fillId="27" borderId="33" xfId="0" applyFont="1" applyFill="1" applyBorder="1" applyAlignment="1">
      <alignment horizontal="center" vertical="center" wrapText="1"/>
    </xf>
    <xf numFmtId="0" fontId="34" fillId="27" borderId="50" xfId="0" applyFont="1" applyFill="1" applyBorder="1" applyAlignment="1">
      <alignment horizontal="center" vertical="center" wrapText="1"/>
    </xf>
    <xf numFmtId="0" fontId="46" fillId="37" borderId="67" xfId="0" applyFont="1" applyFill="1" applyBorder="1" applyAlignment="1">
      <alignment horizontal="left" vertical="top" wrapText="1" indent="6"/>
    </xf>
    <xf numFmtId="0" fontId="46" fillId="37" borderId="68" xfId="0" applyFont="1" applyFill="1" applyBorder="1" applyAlignment="1">
      <alignment horizontal="left" vertical="top" wrapText="1" indent="6"/>
    </xf>
    <xf numFmtId="0" fontId="46" fillId="38" borderId="67" xfId="0" applyFont="1" applyFill="1" applyBorder="1" applyAlignment="1">
      <alignment horizontal="left" vertical="top" wrapText="1" indent="5"/>
    </xf>
    <xf numFmtId="0" fontId="46" fillId="38" borderId="68" xfId="0" applyFont="1" applyFill="1" applyBorder="1" applyAlignment="1">
      <alignment horizontal="left" vertical="top" wrapText="1" indent="5"/>
    </xf>
    <xf numFmtId="0" fontId="46" fillId="39" borderId="67" xfId="0" applyFont="1" applyFill="1" applyBorder="1" applyAlignment="1">
      <alignment horizontal="left" vertical="top" wrapText="1" indent="7"/>
    </xf>
    <xf numFmtId="0" fontId="46" fillId="39" borderId="68" xfId="0" applyFont="1" applyFill="1" applyBorder="1" applyAlignment="1">
      <alignment horizontal="left" vertical="top" wrapText="1" indent="7"/>
    </xf>
    <xf numFmtId="0" fontId="39" fillId="40" borderId="67" xfId="0" applyFont="1" applyFill="1" applyBorder="1" applyAlignment="1">
      <alignment horizontal="left" vertical="top" wrapText="1" indent="7"/>
    </xf>
    <xf numFmtId="0" fontId="39" fillId="40" borderId="68" xfId="0" applyFont="1" applyFill="1" applyBorder="1" applyAlignment="1">
      <alignment horizontal="left" vertical="top" wrapText="1" indent="7"/>
    </xf>
    <xf numFmtId="0" fontId="39" fillId="40" borderId="69" xfId="0" applyFont="1" applyFill="1" applyBorder="1" applyAlignment="1">
      <alignment horizontal="left" vertical="top" wrapText="1" indent="7"/>
    </xf>
    <xf numFmtId="0" fontId="38" fillId="0" borderId="67" xfId="0" applyFont="1" applyFill="1" applyBorder="1" applyAlignment="1">
      <alignment horizontal="left" vertical="top" wrapText="1"/>
    </xf>
    <xf numFmtId="0" fontId="41" fillId="0" borderId="68" xfId="0" applyFont="1" applyFill="1" applyBorder="1" applyAlignment="1">
      <alignment horizontal="left" vertical="top" wrapText="1"/>
    </xf>
    <xf numFmtId="0" fontId="41" fillId="0" borderId="69" xfId="0" applyFont="1" applyFill="1" applyBorder="1" applyAlignment="1">
      <alignment horizontal="left" vertical="top" wrapText="1"/>
    </xf>
    <xf numFmtId="0" fontId="46" fillId="33" borderId="67" xfId="0" applyFont="1" applyFill="1" applyBorder="1" applyAlignment="1">
      <alignment horizontal="left" vertical="top" wrapText="1" indent="6"/>
    </xf>
    <xf numFmtId="0" fontId="46" fillId="33" borderId="68" xfId="0" applyFont="1" applyFill="1" applyBorder="1" applyAlignment="1">
      <alignment horizontal="left" vertical="top" wrapText="1" indent="6"/>
    </xf>
    <xf numFmtId="0" fontId="46" fillId="33" borderId="67" xfId="0" applyFont="1" applyFill="1" applyBorder="1" applyAlignment="1">
      <alignment horizontal="left" vertical="top" wrapText="1" indent="5"/>
    </xf>
    <xf numFmtId="0" fontId="46" fillId="33" borderId="68" xfId="0" applyFont="1" applyFill="1" applyBorder="1" applyAlignment="1">
      <alignment horizontal="left" vertical="top" wrapText="1" indent="5"/>
    </xf>
    <xf numFmtId="0" fontId="46" fillId="34" borderId="67" xfId="0" applyFont="1" applyFill="1" applyBorder="1" applyAlignment="1">
      <alignment horizontal="left" vertical="top" wrapText="1" indent="5"/>
    </xf>
    <xf numFmtId="0" fontId="46" fillId="34" borderId="68" xfId="0" applyFont="1" applyFill="1" applyBorder="1" applyAlignment="1">
      <alignment horizontal="left" vertical="top" wrapText="1" indent="5"/>
    </xf>
    <xf numFmtId="0" fontId="46" fillId="35" borderId="67" xfId="0" applyFont="1" applyFill="1" applyBorder="1" applyAlignment="1">
      <alignment horizontal="left" vertical="top" wrapText="1" indent="5"/>
    </xf>
    <xf numFmtId="0" fontId="46" fillId="35" borderId="68" xfId="0" applyFont="1" applyFill="1" applyBorder="1" applyAlignment="1">
      <alignment horizontal="left" vertical="top" wrapText="1" indent="5"/>
    </xf>
    <xf numFmtId="0" fontId="46" fillId="36" borderId="67" xfId="0" applyFont="1" applyFill="1" applyBorder="1" applyAlignment="1">
      <alignment horizontal="left" vertical="top" wrapText="1" indent="4"/>
    </xf>
    <xf numFmtId="0" fontId="46" fillId="36" borderId="68" xfId="0" applyFont="1" applyFill="1" applyBorder="1" applyAlignment="1">
      <alignment horizontal="left" vertical="top" wrapText="1" indent="4"/>
    </xf>
    <xf numFmtId="172" fontId="0" fillId="0" borderId="0" xfId="0" applyNumberFormat="1"/>
    <xf numFmtId="0" fontId="0" fillId="2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wrapText="1"/>
    </xf>
  </cellXfs>
  <cellStyles count="3">
    <cellStyle name="Normal" xfId="0" builtinId="0"/>
    <cellStyle name="Normal 10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xmlMaps" Target="xmlMap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</xdr:rowOff>
    </xdr:from>
    <xdr:to>
      <xdr:col>2</xdr:col>
      <xdr:colOff>238125</xdr:colOff>
      <xdr:row>4</xdr:row>
      <xdr:rowOff>38100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00025"/>
          <a:ext cx="3467100" cy="600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85725</xdr:rowOff>
    </xdr:from>
    <xdr:to>
      <xdr:col>6</xdr:col>
      <xdr:colOff>247649</xdr:colOff>
      <xdr:row>7</xdr:row>
      <xdr:rowOff>57150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657225"/>
          <a:ext cx="5419724" cy="733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190499</xdr:rowOff>
    </xdr:from>
    <xdr:to>
      <xdr:col>4</xdr:col>
      <xdr:colOff>323849</xdr:colOff>
      <xdr:row>8</xdr:row>
      <xdr:rowOff>161924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952499"/>
          <a:ext cx="5419724" cy="733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345281</xdr:colOff>
      <xdr:row>2</xdr:row>
      <xdr:rowOff>119062</xdr:rowOff>
    </xdr:from>
    <xdr:to>
      <xdr:col>5</xdr:col>
      <xdr:colOff>650081</xdr:colOff>
      <xdr:row>6</xdr:row>
      <xdr:rowOff>10205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76BC9D68-9942-45C3-96D0-5F76695EA4F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" t="1883" b="66537"/>
        <a:stretch/>
      </xdr:blipFill>
      <xdr:spPr bwMode="auto">
        <a:xfrm>
          <a:off x="345281" y="119062"/>
          <a:ext cx="8477250" cy="653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656203</xdr:colOff>
      <xdr:row>3</xdr:row>
      <xdr:rowOff>47625</xdr:rowOff>
    </xdr:from>
    <xdr:to>
      <xdr:col>2</xdr:col>
      <xdr:colOff>56128</xdr:colOff>
      <xdr:row>6</xdr:row>
      <xdr:rowOff>66785</xdr:rowOff>
    </xdr:to>
    <xdr:pic>
      <xdr:nvPicPr>
        <xdr:cNvPr id="5" name="3 Imagen">
          <a:extLst>
            <a:ext uri="{FF2B5EF4-FFF2-40B4-BE49-F238E27FC236}">
              <a16:creationId xmlns="" xmlns:a16="http://schemas.microsoft.com/office/drawing/2014/main" id="{F91DE554-F9DA-4D74-A6AA-D9B6C5C0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03" y="238125"/>
          <a:ext cx="923925" cy="59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1509394</xdr:colOff>
      <xdr:row>60</xdr:row>
      <xdr:rowOff>77431</xdr:rowOff>
    </xdr:from>
    <xdr:ext cx="371970" cy="181267"/>
    <xdr:pic>
      <xdr:nvPicPr>
        <xdr:cNvPr id="7" name="image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94" y="39082306"/>
          <a:ext cx="371970" cy="181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27</xdr:row>
      <xdr:rowOff>95250</xdr:rowOff>
    </xdr:from>
    <xdr:to>
      <xdr:col>3</xdr:col>
      <xdr:colOff>504825</xdr:colOff>
      <xdr:row>27</xdr:row>
      <xdr:rowOff>695325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5810250"/>
          <a:ext cx="3467100" cy="600075"/>
        </a:xfrm>
        <a:prstGeom prst="rect">
          <a:avLst/>
        </a:prstGeom>
      </xdr:spPr>
    </xdr:pic>
    <xdr:clientData/>
  </xdr:twoCellAnchor>
  <xdr:oneCellAnchor>
    <xdr:from>
      <xdr:col>1</xdr:col>
      <xdr:colOff>523875</xdr:colOff>
      <xdr:row>63</xdr:row>
      <xdr:rowOff>104775</xdr:rowOff>
    </xdr:from>
    <xdr:ext cx="3467100" cy="600075"/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1525250"/>
          <a:ext cx="3467100" cy="600075"/>
        </a:xfrm>
        <a:prstGeom prst="rect">
          <a:avLst/>
        </a:prstGeom>
      </xdr:spPr>
    </xdr:pic>
    <xdr:clientData/>
  </xdr:oneCellAnchor>
  <xdr:oneCellAnchor>
    <xdr:from>
      <xdr:col>1</xdr:col>
      <xdr:colOff>704850</xdr:colOff>
      <xdr:row>101</xdr:row>
      <xdr:rowOff>57150</xdr:rowOff>
    </xdr:from>
    <xdr:ext cx="3467100" cy="600075"/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5754350"/>
          <a:ext cx="3467100" cy="600075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107</xdr:row>
      <xdr:rowOff>142875</xdr:rowOff>
    </xdr:from>
    <xdr:ext cx="3467100" cy="600075"/>
    <xdr:pic>
      <xdr:nvPicPr>
        <xdr:cNvPr id="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6983075"/>
          <a:ext cx="3467100" cy="6000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</xdr:row>
      <xdr:rowOff>104775</xdr:rowOff>
    </xdr:from>
    <xdr:to>
      <xdr:col>4</xdr:col>
      <xdr:colOff>228600</xdr:colOff>
      <xdr:row>6</xdr:row>
      <xdr:rowOff>133350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676275"/>
          <a:ext cx="3467100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</xdr:row>
      <xdr:rowOff>285750</xdr:rowOff>
    </xdr:from>
    <xdr:to>
      <xdr:col>4</xdr:col>
      <xdr:colOff>361950</xdr:colOff>
      <xdr:row>3</xdr:row>
      <xdr:rowOff>885825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857250"/>
          <a:ext cx="3467100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1565275</xdr:colOff>
      <xdr:row>7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1565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</xdr:colOff>
      <xdr:row>4</xdr:row>
      <xdr:rowOff>85726</xdr:rowOff>
    </xdr:from>
    <xdr:to>
      <xdr:col>19</xdr:col>
      <xdr:colOff>19050</xdr:colOff>
      <xdr:row>14</xdr:row>
      <xdr:rowOff>28575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5101" y="847726"/>
          <a:ext cx="5419724" cy="1857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21</xdr:row>
      <xdr:rowOff>19050</xdr:rowOff>
    </xdr:from>
    <xdr:to>
      <xdr:col>4</xdr:col>
      <xdr:colOff>466725</xdr:colOff>
      <xdr:row>24</xdr:row>
      <xdr:rowOff>47625</xdr:rowOff>
    </xdr:to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4019550"/>
          <a:ext cx="4295775" cy="600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1</xdr:row>
      <xdr:rowOff>600075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3114675" cy="600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0</xdr:rowOff>
    </xdr:from>
    <xdr:to>
      <xdr:col>5</xdr:col>
      <xdr:colOff>114300</xdr:colOff>
      <xdr:row>4</xdr:row>
      <xdr:rowOff>28575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90500"/>
          <a:ext cx="4914900" cy="600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</xdr:row>
      <xdr:rowOff>95250</xdr:rowOff>
    </xdr:from>
    <xdr:to>
      <xdr:col>2</xdr:col>
      <xdr:colOff>2886075</xdr:colOff>
      <xdr:row>6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66750"/>
          <a:ext cx="33718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H7"/>
  <sheetViews>
    <sheetView workbookViewId="0">
      <selection activeCell="A35" sqref="A35"/>
    </sheetView>
  </sheetViews>
  <sheetFormatPr baseColWidth="10" defaultRowHeight="15"/>
  <cols>
    <col min="3" max="3" width="49.7109375" customWidth="1"/>
    <col min="4" max="4" width="16.85546875" customWidth="1"/>
    <col min="5" max="5" width="13.85546875" customWidth="1"/>
  </cols>
  <sheetData>
    <row r="1" spans="2:8">
      <c r="C1" t="s">
        <v>1307</v>
      </c>
    </row>
    <row r="2" spans="2:8" ht="45">
      <c r="B2" s="23" t="s">
        <v>0</v>
      </c>
      <c r="C2" s="24" t="s">
        <v>115</v>
      </c>
      <c r="D2" s="44" t="s">
        <v>24</v>
      </c>
      <c r="E2" s="44" t="s">
        <v>25</v>
      </c>
      <c r="F2" s="44" t="s">
        <v>26</v>
      </c>
      <c r="G2" s="44" t="s">
        <v>28</v>
      </c>
      <c r="H2" s="44" t="s">
        <v>29</v>
      </c>
    </row>
    <row r="3" spans="2:8">
      <c r="B3" s="23">
        <v>1508</v>
      </c>
      <c r="C3" s="23" t="s">
        <v>1369</v>
      </c>
      <c r="D3" s="24" t="s">
        <v>1374</v>
      </c>
      <c r="E3" s="24" t="s">
        <v>1376</v>
      </c>
      <c r="F3" s="24" t="s">
        <v>713</v>
      </c>
      <c r="G3" s="24" t="s">
        <v>1379</v>
      </c>
      <c r="H3" s="24" t="s">
        <v>713</v>
      </c>
    </row>
    <row r="4" spans="2:8">
      <c r="B4" s="23">
        <v>2001</v>
      </c>
      <c r="C4" s="23" t="s">
        <v>1370</v>
      </c>
      <c r="D4" s="24" t="s">
        <v>1374</v>
      </c>
      <c r="E4" s="24" t="s">
        <v>1376</v>
      </c>
      <c r="F4" s="24" t="s">
        <v>713</v>
      </c>
      <c r="G4" s="24" t="s">
        <v>1379</v>
      </c>
      <c r="H4" s="24" t="s">
        <v>713</v>
      </c>
    </row>
    <row r="5" spans="2:8">
      <c r="B5" s="23">
        <v>2002</v>
      </c>
      <c r="C5" s="23" t="s">
        <v>1371</v>
      </c>
      <c r="D5" s="24" t="s">
        <v>1375</v>
      </c>
      <c r="E5" s="24" t="s">
        <v>1377</v>
      </c>
      <c r="F5" s="24" t="s">
        <v>1378</v>
      </c>
      <c r="G5" s="24" t="s">
        <v>1378</v>
      </c>
      <c r="H5" s="24" t="s">
        <v>1377</v>
      </c>
    </row>
    <row r="6" spans="2:8">
      <c r="B6" s="23">
        <v>1510</v>
      </c>
      <c r="C6" s="23" t="s">
        <v>1372</v>
      </c>
      <c r="D6" s="24" t="s">
        <v>1374</v>
      </c>
      <c r="E6" s="24" t="s">
        <v>1376</v>
      </c>
      <c r="F6" s="24" t="s">
        <v>713</v>
      </c>
      <c r="G6" s="24" t="s">
        <v>1379</v>
      </c>
      <c r="H6" s="24" t="s">
        <v>713</v>
      </c>
    </row>
    <row r="7" spans="2:8">
      <c r="B7" s="23">
        <v>1511</v>
      </c>
      <c r="C7" s="23" t="s">
        <v>1373</v>
      </c>
      <c r="D7" s="24" t="s">
        <v>1374</v>
      </c>
      <c r="E7" s="24" t="s">
        <v>1376</v>
      </c>
      <c r="F7" s="24" t="s">
        <v>713</v>
      </c>
      <c r="G7" s="24" t="s">
        <v>1379</v>
      </c>
      <c r="H7" s="24" t="s">
        <v>713</v>
      </c>
    </row>
  </sheetData>
  <pageMargins left="0" right="0" top="0.74803149606299213" bottom="0.74803149606299213" header="0.31496062992125984" footer="0.31496062992125984"/>
  <pageSetup paperSize="11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3:L11"/>
  <sheetViews>
    <sheetView workbookViewId="0">
      <selection activeCell="G11" sqref="G11"/>
    </sheetView>
  </sheetViews>
  <sheetFormatPr baseColWidth="10" defaultRowHeight="15"/>
  <cols>
    <col min="4" max="4" width="11.42578125" style="440"/>
    <col min="6" max="6" width="47.42578125" customWidth="1"/>
    <col min="7" max="7" width="15.7109375" customWidth="1"/>
  </cols>
  <sheetData>
    <row r="3" spans="2:12" ht="45"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</row>
    <row r="4" spans="2:12" ht="30">
      <c r="B4" s="130" t="s">
        <v>0</v>
      </c>
      <c r="C4" s="3" t="s">
        <v>2032</v>
      </c>
      <c r="D4" s="103" t="s">
        <v>2031</v>
      </c>
      <c r="E4" s="103" t="s">
        <v>2030</v>
      </c>
      <c r="F4" s="130" t="s">
        <v>1</v>
      </c>
      <c r="G4" s="439"/>
    </row>
    <row r="5" spans="2:12">
      <c r="B5" s="130">
        <v>13163</v>
      </c>
      <c r="C5" s="103">
        <v>24</v>
      </c>
      <c r="D5" s="103">
        <v>18.96</v>
      </c>
      <c r="E5" s="7">
        <f t="shared" ref="E5:E11" si="0">D5/C5</f>
        <v>0.79</v>
      </c>
      <c r="F5" s="130" t="s">
        <v>1641</v>
      </c>
      <c r="G5" s="439" t="s">
        <v>803</v>
      </c>
      <c r="I5" t="s">
        <v>72</v>
      </c>
    </row>
    <row r="6" spans="2:12">
      <c r="B6" s="130">
        <v>13164</v>
      </c>
      <c r="C6" s="103">
        <v>24</v>
      </c>
      <c r="D6" s="103">
        <v>19.920000000000002</v>
      </c>
      <c r="E6" s="7">
        <f t="shared" si="0"/>
        <v>0.83000000000000007</v>
      </c>
      <c r="F6" s="130" t="s">
        <v>1642</v>
      </c>
      <c r="G6" s="439" t="s">
        <v>803</v>
      </c>
      <c r="I6">
        <v>1</v>
      </c>
    </row>
    <row r="7" spans="2:12">
      <c r="B7" s="130">
        <v>13165</v>
      </c>
      <c r="C7" s="103">
        <v>24</v>
      </c>
      <c r="D7" s="103">
        <v>22.08</v>
      </c>
      <c r="E7" s="7">
        <f t="shared" si="0"/>
        <v>0.91999999999999993</v>
      </c>
      <c r="F7" s="130" t="s">
        <v>1643</v>
      </c>
      <c r="G7" s="439" t="s">
        <v>712</v>
      </c>
    </row>
    <row r="8" spans="2:12">
      <c r="B8" s="130">
        <v>13166</v>
      </c>
      <c r="C8" s="103">
        <v>12</v>
      </c>
      <c r="D8" s="103">
        <v>11.83</v>
      </c>
      <c r="E8" s="7">
        <f t="shared" si="0"/>
        <v>0.98583333333333334</v>
      </c>
      <c r="F8" s="130" t="s">
        <v>1644</v>
      </c>
      <c r="G8" s="439" t="s">
        <v>675</v>
      </c>
    </row>
    <row r="9" spans="2:12">
      <c r="B9" s="130">
        <v>13167</v>
      </c>
      <c r="C9" s="103">
        <v>12</v>
      </c>
      <c r="D9" s="103">
        <v>13.08</v>
      </c>
      <c r="E9" s="7">
        <f t="shared" si="0"/>
        <v>1.0900000000000001</v>
      </c>
      <c r="F9" s="130" t="s">
        <v>1645</v>
      </c>
      <c r="G9" s="439" t="s">
        <v>675</v>
      </c>
    </row>
    <row r="10" spans="2:12">
      <c r="B10" s="130">
        <v>13168</v>
      </c>
      <c r="C10" s="103">
        <v>12</v>
      </c>
      <c r="D10" s="103">
        <v>4.8</v>
      </c>
      <c r="E10" s="7">
        <f t="shared" si="0"/>
        <v>0.39999999999999997</v>
      </c>
      <c r="F10" s="130" t="s">
        <v>1646</v>
      </c>
      <c r="G10" s="439" t="s">
        <v>2033</v>
      </c>
    </row>
    <row r="11" spans="2:12">
      <c r="B11" s="130">
        <v>13169</v>
      </c>
      <c r="C11" s="103">
        <v>12</v>
      </c>
      <c r="D11" s="103">
        <v>8.77</v>
      </c>
      <c r="E11" s="7">
        <f t="shared" si="0"/>
        <v>0.73083333333333333</v>
      </c>
      <c r="F11" s="130" t="s">
        <v>1647</v>
      </c>
      <c r="G11" s="439" t="s">
        <v>677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E3" sqref="E3"/>
    </sheetView>
  </sheetViews>
  <sheetFormatPr baseColWidth="10" defaultRowHeight="15"/>
  <cols>
    <col min="4" max="4" width="8.85546875" customWidth="1"/>
    <col min="5" max="5" width="36.7109375" customWidth="1"/>
    <col min="6" max="6" width="20.140625" customWidth="1"/>
  </cols>
  <sheetData>
    <row r="2" spans="2:7">
      <c r="E2" t="s">
        <v>1994</v>
      </c>
      <c r="G2" t="s">
        <v>28</v>
      </c>
    </row>
    <row r="3" spans="2:7" ht="30">
      <c r="B3" s="103" t="s">
        <v>0</v>
      </c>
      <c r="C3" s="103" t="s">
        <v>161</v>
      </c>
      <c r="D3" s="103" t="s">
        <v>661</v>
      </c>
      <c r="E3" s="103" t="s">
        <v>1</v>
      </c>
      <c r="F3" s="455" t="s">
        <v>1993</v>
      </c>
    </row>
    <row r="4" spans="2:7">
      <c r="B4" s="103">
        <v>15163</v>
      </c>
      <c r="C4" s="103">
        <v>20</v>
      </c>
      <c r="D4" s="103">
        <v>1.3</v>
      </c>
      <c r="E4" s="16" t="s">
        <v>1988</v>
      </c>
      <c r="F4" s="103" t="s">
        <v>1376</v>
      </c>
    </row>
    <row r="5" spans="2:7">
      <c r="B5" s="103">
        <v>15159</v>
      </c>
      <c r="C5" s="103">
        <v>20</v>
      </c>
      <c r="D5" s="103">
        <v>1.3</v>
      </c>
      <c r="E5" s="16" t="s">
        <v>1985</v>
      </c>
      <c r="F5" s="103" t="s">
        <v>1376</v>
      </c>
    </row>
    <row r="6" spans="2:7">
      <c r="B6" s="103">
        <v>15161</v>
      </c>
      <c r="C6" s="103">
        <v>20</v>
      </c>
      <c r="D6" s="103">
        <v>1.3</v>
      </c>
      <c r="E6" s="16" t="s">
        <v>1984</v>
      </c>
      <c r="F6" s="103" t="s">
        <v>1376</v>
      </c>
    </row>
    <row r="7" spans="2:7">
      <c r="B7" s="103">
        <v>15798</v>
      </c>
      <c r="C7" s="103">
        <v>5</v>
      </c>
      <c r="D7" s="103">
        <v>0</v>
      </c>
      <c r="E7" s="16" t="s">
        <v>1990</v>
      </c>
      <c r="F7" s="103" t="s">
        <v>1991</v>
      </c>
    </row>
    <row r="8" spans="2:7">
      <c r="B8" s="103">
        <v>15165</v>
      </c>
      <c r="C8" s="103">
        <v>20</v>
      </c>
      <c r="D8" s="103">
        <v>1.3</v>
      </c>
      <c r="E8" s="16" t="s">
        <v>1986</v>
      </c>
      <c r="F8" s="103" t="s">
        <v>1376</v>
      </c>
    </row>
    <row r="9" spans="2:7">
      <c r="B9" s="103">
        <v>15162</v>
      </c>
      <c r="C9" s="103">
        <v>10</v>
      </c>
      <c r="D9" s="103">
        <v>1.3</v>
      </c>
      <c r="E9" s="16" t="s">
        <v>1987</v>
      </c>
      <c r="F9" s="103" t="s">
        <v>1992</v>
      </c>
    </row>
    <row r="10" spans="2:7">
      <c r="B10" s="103">
        <v>15797</v>
      </c>
      <c r="C10" s="103">
        <v>10</v>
      </c>
      <c r="D10" s="103">
        <v>0</v>
      </c>
      <c r="E10" s="16" t="s">
        <v>1989</v>
      </c>
      <c r="F10" s="103" t="s">
        <v>1992</v>
      </c>
    </row>
  </sheetData>
  <sortState ref="B4:E26">
    <sortCondition ref="E4:E2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L11"/>
  <sheetViews>
    <sheetView topLeftCell="F1" workbookViewId="0">
      <selection activeCell="J15" sqref="J15"/>
    </sheetView>
  </sheetViews>
  <sheetFormatPr baseColWidth="10" defaultRowHeight="15"/>
  <cols>
    <col min="3" max="3" width="11.42578125" style="400" customWidth="1"/>
    <col min="4" max="4" width="11.42578125" style="400" hidden="1" customWidth="1"/>
    <col min="5" max="5" width="11.42578125" style="441" hidden="1" customWidth="1"/>
    <col min="6" max="6" width="39" customWidth="1"/>
    <col min="7" max="7" width="39" style="440" hidden="1" customWidth="1"/>
    <col min="8" max="8" width="15.5703125" customWidth="1"/>
    <col min="9" max="9" width="13" customWidth="1"/>
    <col min="12" max="12" width="0" hidden="1" customWidth="1"/>
  </cols>
  <sheetData>
    <row r="3" spans="2:12">
      <c r="D3" s="400" t="s">
        <v>1958</v>
      </c>
      <c r="E3" s="441" t="s">
        <v>1959</v>
      </c>
      <c r="F3" s="489" t="s">
        <v>2094</v>
      </c>
    </row>
    <row r="4" spans="2:12" ht="45">
      <c r="B4" s="130" t="s">
        <v>0</v>
      </c>
      <c r="C4" s="103" t="s">
        <v>161</v>
      </c>
      <c r="D4" s="103" t="s">
        <v>661</v>
      </c>
      <c r="E4" s="103"/>
      <c r="F4" s="130" t="s">
        <v>1</v>
      </c>
      <c r="G4" s="439"/>
      <c r="H4" s="3" t="s">
        <v>24</v>
      </c>
      <c r="I4" s="3" t="s">
        <v>25</v>
      </c>
      <c r="J4" s="3" t="s">
        <v>26</v>
      </c>
      <c r="K4" s="3" t="s">
        <v>28</v>
      </c>
      <c r="L4" s="3" t="s">
        <v>29</v>
      </c>
    </row>
    <row r="5" spans="2:12">
      <c r="B5" s="130">
        <v>17684</v>
      </c>
      <c r="C5" s="103">
        <f>450/15</f>
        <v>30</v>
      </c>
      <c r="D5" s="103">
        <v>1.96</v>
      </c>
      <c r="E5" s="103"/>
      <c r="F5" s="130" t="s">
        <v>1635</v>
      </c>
      <c r="G5" s="439"/>
      <c r="H5" s="103">
        <v>10</v>
      </c>
      <c r="I5" s="103">
        <v>3</v>
      </c>
      <c r="J5" s="103">
        <v>3</v>
      </c>
      <c r="K5" s="103">
        <v>3</v>
      </c>
      <c r="L5" s="103"/>
    </row>
    <row r="6" spans="2:12">
      <c r="B6" s="130">
        <v>17686</v>
      </c>
      <c r="C6" s="103">
        <f>600/24</f>
        <v>25</v>
      </c>
      <c r="D6" s="103">
        <v>0.68</v>
      </c>
      <c r="E6" s="103">
        <v>0.83</v>
      </c>
      <c r="F6" s="130" t="s">
        <v>1636</v>
      </c>
      <c r="G6" s="439"/>
      <c r="H6" s="103">
        <v>30</v>
      </c>
      <c r="I6" s="103">
        <v>5</v>
      </c>
      <c r="J6" s="103">
        <v>5</v>
      </c>
      <c r="K6" s="103">
        <v>5</v>
      </c>
      <c r="L6" s="103"/>
    </row>
    <row r="7" spans="2:12">
      <c r="B7" s="130">
        <v>17687</v>
      </c>
      <c r="C7" s="103">
        <f>600/24</f>
        <v>25</v>
      </c>
      <c r="D7" s="103">
        <v>0.84</v>
      </c>
      <c r="E7" s="103">
        <v>0.92</v>
      </c>
      <c r="F7" s="130" t="s">
        <v>1637</v>
      </c>
      <c r="G7" s="439"/>
      <c r="H7" s="103">
        <v>20</v>
      </c>
      <c r="I7" s="103">
        <v>3</v>
      </c>
      <c r="J7" s="103">
        <v>5</v>
      </c>
      <c r="K7" s="103">
        <v>3</v>
      </c>
      <c r="L7" s="103"/>
    </row>
    <row r="8" spans="2:12">
      <c r="B8" s="130">
        <v>17689</v>
      </c>
      <c r="C8" s="103">
        <f>450/15</f>
        <v>30</v>
      </c>
      <c r="D8" s="103">
        <v>2.1</v>
      </c>
      <c r="E8" s="103"/>
      <c r="F8" s="130" t="s">
        <v>1638</v>
      </c>
      <c r="G8" s="439"/>
      <c r="H8" s="103">
        <v>10</v>
      </c>
      <c r="I8" s="103" t="s">
        <v>2093</v>
      </c>
      <c r="J8" s="103">
        <v>3</v>
      </c>
      <c r="K8" s="103">
        <v>3</v>
      </c>
      <c r="L8" s="103"/>
    </row>
    <row r="9" spans="2:12">
      <c r="B9" s="130">
        <v>17690</v>
      </c>
      <c r="C9" s="103">
        <f>600/24</f>
        <v>25</v>
      </c>
      <c r="D9" s="103">
        <v>0.65</v>
      </c>
      <c r="E9" s="103">
        <v>0.79</v>
      </c>
      <c r="F9" s="130" t="s">
        <v>1639</v>
      </c>
      <c r="G9" s="439"/>
      <c r="H9" s="103">
        <v>20</v>
      </c>
      <c r="I9" s="103">
        <v>3</v>
      </c>
      <c r="J9" s="103">
        <v>3</v>
      </c>
      <c r="K9" s="103">
        <v>3</v>
      </c>
      <c r="L9" s="103"/>
    </row>
    <row r="10" spans="2:12">
      <c r="B10" s="130">
        <v>17677</v>
      </c>
      <c r="C10" s="103">
        <f>600/24</f>
        <v>25</v>
      </c>
      <c r="D10" s="103">
        <v>0.87</v>
      </c>
      <c r="E10" s="103"/>
      <c r="F10" s="130" t="s">
        <v>1640</v>
      </c>
      <c r="G10" s="439"/>
      <c r="H10" s="103" t="s">
        <v>2093</v>
      </c>
      <c r="I10" s="103">
        <v>1</v>
      </c>
      <c r="J10" s="103">
        <v>2</v>
      </c>
      <c r="K10" s="103">
        <v>2</v>
      </c>
      <c r="L10" s="103"/>
    </row>
    <row r="11" spans="2:12">
      <c r="F11" s="39" t="s">
        <v>2095</v>
      </c>
      <c r="G11" s="439"/>
      <c r="H11" s="439" t="s">
        <v>2096</v>
      </c>
      <c r="I11" s="439"/>
      <c r="J11" s="439"/>
      <c r="K11" s="43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3:J73"/>
  <sheetViews>
    <sheetView workbookViewId="0">
      <selection activeCell="D30" sqref="D30"/>
    </sheetView>
  </sheetViews>
  <sheetFormatPr baseColWidth="10" defaultRowHeight="15"/>
  <cols>
    <col min="3" max="3" width="11.42578125" style="400"/>
    <col min="4" max="4" width="52.42578125" customWidth="1"/>
    <col min="5" max="5" width="8.85546875" style="412" customWidth="1"/>
    <col min="10" max="10" width="8.85546875" customWidth="1"/>
  </cols>
  <sheetData>
    <row r="3" spans="2:6" s="129" customFormat="1">
      <c r="C3" s="412"/>
      <c r="D3" s="129" t="s">
        <v>1649</v>
      </c>
      <c r="E3" s="412"/>
    </row>
    <row r="4" spans="2:6" s="129" customFormat="1">
      <c r="C4" s="412"/>
      <c r="D4" s="158"/>
      <c r="E4" s="387"/>
      <c r="F4" s="158"/>
    </row>
    <row r="5" spans="2:6" s="129" customFormat="1">
      <c r="C5" s="412"/>
      <c r="D5" s="158"/>
      <c r="E5" s="387"/>
      <c r="F5" s="158"/>
    </row>
    <row r="6" spans="2:6" s="129" customFormat="1">
      <c r="C6" s="412"/>
      <c r="D6" s="158"/>
      <c r="E6" s="387"/>
      <c r="F6" s="158"/>
    </row>
    <row r="7" spans="2:6" s="129" customFormat="1">
      <c r="C7" s="412"/>
      <c r="D7" s="158"/>
      <c r="E7" s="387"/>
      <c r="F7" s="158"/>
    </row>
    <row r="8" spans="2:6">
      <c r="B8" s="130" t="s">
        <v>0</v>
      </c>
      <c r="C8" s="30" t="s">
        <v>661</v>
      </c>
      <c r="D8" s="416" t="s">
        <v>1</v>
      </c>
      <c r="E8" s="418" t="s">
        <v>75</v>
      </c>
      <c r="F8" s="416"/>
    </row>
    <row r="9" spans="2:6" hidden="1">
      <c r="B9" s="130">
        <v>12191</v>
      </c>
      <c r="C9" s="30">
        <v>1804800</v>
      </c>
      <c r="D9" s="416" t="s">
        <v>1600</v>
      </c>
      <c r="E9" s="417" t="s">
        <v>72</v>
      </c>
      <c r="F9" s="416"/>
    </row>
    <row r="10" spans="2:6" hidden="1">
      <c r="B10" s="130">
        <v>12193</v>
      </c>
      <c r="C10" s="30">
        <v>1216000</v>
      </c>
      <c r="D10" s="416" t="s">
        <v>1618</v>
      </c>
      <c r="E10" s="417">
        <v>20</v>
      </c>
      <c r="F10" s="416" t="s">
        <v>281</v>
      </c>
    </row>
    <row r="11" spans="2:6" hidden="1">
      <c r="B11" s="130">
        <v>4714</v>
      </c>
      <c r="C11" s="30">
        <v>0.9</v>
      </c>
      <c r="D11" s="416" t="s">
        <v>1597</v>
      </c>
      <c r="E11" s="417" t="s">
        <v>72</v>
      </c>
      <c r="F11" s="416" t="s">
        <v>281</v>
      </c>
    </row>
    <row r="12" spans="2:6" hidden="1">
      <c r="B12" s="130">
        <v>6919</v>
      </c>
      <c r="C12" s="30">
        <v>0.76</v>
      </c>
      <c r="D12" s="416" t="s">
        <v>1616</v>
      </c>
      <c r="E12" s="417">
        <v>20</v>
      </c>
      <c r="F12" s="416" t="s">
        <v>281</v>
      </c>
    </row>
    <row r="13" spans="2:6" hidden="1">
      <c r="B13" s="130">
        <v>16569</v>
      </c>
      <c r="C13" s="30">
        <v>0.93</v>
      </c>
      <c r="D13" s="416" t="s">
        <v>1585</v>
      </c>
      <c r="E13" s="417">
        <v>20</v>
      </c>
      <c r="F13" s="416" t="s">
        <v>281</v>
      </c>
    </row>
    <row r="14" spans="2:6" hidden="1">
      <c r="B14" s="130">
        <v>14907</v>
      </c>
      <c r="C14" s="30">
        <v>0.88</v>
      </c>
      <c r="D14" s="416" t="s">
        <v>1596</v>
      </c>
      <c r="E14" s="417">
        <v>10</v>
      </c>
      <c r="F14" s="416" t="s">
        <v>281</v>
      </c>
    </row>
    <row r="15" spans="2:6" hidden="1">
      <c r="B15" s="130">
        <v>3549</v>
      </c>
      <c r="C15" s="30">
        <v>1296000</v>
      </c>
      <c r="D15" s="416" t="s">
        <v>1625</v>
      </c>
      <c r="E15" s="417">
        <v>20</v>
      </c>
      <c r="F15" s="416" t="s">
        <v>281</v>
      </c>
    </row>
    <row r="16" spans="2:6" hidden="1">
      <c r="B16" s="130">
        <v>5848</v>
      </c>
      <c r="C16" s="30">
        <v>1264000</v>
      </c>
      <c r="D16" s="416" t="s">
        <v>1624</v>
      </c>
      <c r="E16" s="417">
        <v>20</v>
      </c>
      <c r="F16" s="416" t="s">
        <v>281</v>
      </c>
    </row>
    <row r="17" spans="2:10" hidden="1">
      <c r="B17" s="130">
        <v>12649</v>
      </c>
      <c r="C17" s="30">
        <v>1120000</v>
      </c>
      <c r="D17" s="416" t="s">
        <v>1617</v>
      </c>
      <c r="E17" s="417"/>
      <c r="F17" s="416" t="s">
        <v>281</v>
      </c>
    </row>
    <row r="18" spans="2:10" hidden="1">
      <c r="B18" s="130">
        <v>11378</v>
      </c>
      <c r="C18" s="30">
        <v>864000</v>
      </c>
      <c r="D18" s="416" t="s">
        <v>1621</v>
      </c>
      <c r="E18" s="417"/>
      <c r="F18" s="416" t="s">
        <v>281</v>
      </c>
    </row>
    <row r="19" spans="2:10" hidden="1">
      <c r="B19" s="130">
        <v>7466</v>
      </c>
      <c r="C19" s="30">
        <v>1472000</v>
      </c>
      <c r="D19" s="416" t="s">
        <v>1623</v>
      </c>
      <c r="E19" s="417">
        <v>20</v>
      </c>
      <c r="F19" s="416" t="s">
        <v>281</v>
      </c>
    </row>
    <row r="20" spans="2:10" hidden="1">
      <c r="B20" s="130">
        <v>11054</v>
      </c>
      <c r="C20" s="30">
        <v>798000</v>
      </c>
      <c r="D20" s="416" t="s">
        <v>1598</v>
      </c>
      <c r="E20" s="417">
        <v>10</v>
      </c>
      <c r="F20" s="416" t="s">
        <v>281</v>
      </c>
    </row>
    <row r="21" spans="2:10" hidden="1">
      <c r="B21" s="130">
        <v>11381</v>
      </c>
      <c r="C21" s="30">
        <v>998400</v>
      </c>
      <c r="D21" s="416" t="s">
        <v>1601</v>
      </c>
      <c r="E21" s="417"/>
      <c r="F21" s="416" t="s">
        <v>281</v>
      </c>
    </row>
    <row r="22" spans="2:10" ht="30">
      <c r="C22" s="454"/>
      <c r="G22" s="445">
        <v>0.1</v>
      </c>
      <c r="H22" s="446" t="s">
        <v>1921</v>
      </c>
      <c r="I22" s="446" t="s">
        <v>1922</v>
      </c>
      <c r="J22" s="448" t="s">
        <v>787</v>
      </c>
    </row>
    <row r="23" spans="2:10">
      <c r="B23" s="442">
        <v>18973</v>
      </c>
      <c r="C23" s="463">
        <v>0.63</v>
      </c>
      <c r="D23" s="443" t="s">
        <v>1920</v>
      </c>
      <c r="E23" s="391">
        <v>15</v>
      </c>
      <c r="F23" s="416" t="s">
        <v>281</v>
      </c>
      <c r="G23" s="447">
        <f>C23*10%</f>
        <v>6.3E-2</v>
      </c>
      <c r="H23" s="447">
        <v>476</v>
      </c>
      <c r="I23" s="456">
        <f>G23*H23</f>
        <v>29.988</v>
      </c>
      <c r="J23" s="448"/>
    </row>
    <row r="24" spans="2:10" hidden="1">
      <c r="B24" s="130">
        <v>3143</v>
      </c>
      <c r="C24" s="30">
        <v>0.65</v>
      </c>
      <c r="D24" s="444" t="s">
        <v>1614</v>
      </c>
      <c r="E24" s="391">
        <v>15</v>
      </c>
      <c r="F24" s="416" t="s">
        <v>281</v>
      </c>
      <c r="G24" s="447">
        <f t="shared" ref="G24:G69" si="0">C24*10%</f>
        <v>6.5000000000000002E-2</v>
      </c>
      <c r="H24" s="447" t="e">
        <f>#REF!</f>
        <v>#REF!</v>
      </c>
      <c r="I24" s="456" t="e">
        <f t="shared" ref="I24:I69" si="1">G24*H24</f>
        <v>#REF!</v>
      </c>
      <c r="J24" s="448"/>
    </row>
    <row r="25" spans="2:10" hidden="1">
      <c r="B25" s="442">
        <v>3143</v>
      </c>
      <c r="C25" s="463">
        <v>0.53</v>
      </c>
      <c r="D25" s="443" t="s">
        <v>1614</v>
      </c>
      <c r="E25" s="391">
        <v>15</v>
      </c>
      <c r="F25" s="416" t="s">
        <v>281</v>
      </c>
      <c r="G25" s="447">
        <f t="shared" si="0"/>
        <v>5.3000000000000005E-2</v>
      </c>
      <c r="H25" s="447" t="e">
        <f>#REF!</f>
        <v>#REF!</v>
      </c>
      <c r="I25" s="456" t="e">
        <f t="shared" si="1"/>
        <v>#REF!</v>
      </c>
      <c r="J25" s="448"/>
    </row>
    <row r="26" spans="2:10" hidden="1">
      <c r="B26" s="130">
        <v>3144</v>
      </c>
      <c r="C26" s="30">
        <v>0.65</v>
      </c>
      <c r="D26" s="444" t="s">
        <v>1613</v>
      </c>
      <c r="E26" s="391">
        <v>15</v>
      </c>
      <c r="F26" s="416" t="s">
        <v>281</v>
      </c>
      <c r="G26" s="447">
        <f t="shared" si="0"/>
        <v>6.5000000000000002E-2</v>
      </c>
      <c r="H26" s="447" t="e">
        <f>#REF!</f>
        <v>#REF!</v>
      </c>
      <c r="I26" s="456" t="e">
        <f t="shared" si="1"/>
        <v>#REF!</v>
      </c>
      <c r="J26" s="448"/>
    </row>
    <row r="27" spans="2:10" hidden="1">
      <c r="B27" s="442">
        <v>3144</v>
      </c>
      <c r="C27" s="463">
        <v>0.53</v>
      </c>
      <c r="D27" s="443" t="s">
        <v>1613</v>
      </c>
      <c r="E27" s="391">
        <v>15</v>
      </c>
      <c r="F27" s="416" t="s">
        <v>281</v>
      </c>
      <c r="G27" s="447">
        <f t="shared" si="0"/>
        <v>5.3000000000000005E-2</v>
      </c>
      <c r="H27" s="447" t="e">
        <f>#REF!</f>
        <v>#REF!</v>
      </c>
      <c r="I27" s="456" t="e">
        <f t="shared" si="1"/>
        <v>#REF!</v>
      </c>
      <c r="J27" s="448"/>
    </row>
    <row r="28" spans="2:10" ht="30">
      <c r="B28" s="130">
        <v>5086</v>
      </c>
      <c r="C28" s="30">
        <v>0.53</v>
      </c>
      <c r="D28" s="444" t="s">
        <v>1606</v>
      </c>
      <c r="E28" s="391">
        <v>20</v>
      </c>
      <c r="F28" s="416" t="s">
        <v>281</v>
      </c>
      <c r="G28" s="447">
        <f t="shared" si="0"/>
        <v>5.3000000000000005E-2</v>
      </c>
      <c r="H28" s="446" t="s">
        <v>1979</v>
      </c>
      <c r="I28" s="456" t="s">
        <v>72</v>
      </c>
      <c r="J28" s="448"/>
    </row>
    <row r="29" spans="2:10" ht="30">
      <c r="B29" s="130">
        <v>3413</v>
      </c>
      <c r="C29" s="30">
        <v>0.53</v>
      </c>
      <c r="D29" s="444" t="s">
        <v>1611</v>
      </c>
      <c r="E29" s="391">
        <v>7</v>
      </c>
      <c r="F29" s="416" t="s">
        <v>281</v>
      </c>
      <c r="G29" s="447">
        <f t="shared" si="0"/>
        <v>5.3000000000000005E-2</v>
      </c>
      <c r="H29" s="446" t="s">
        <v>1979</v>
      </c>
      <c r="I29" s="456" t="s">
        <v>72</v>
      </c>
      <c r="J29" s="448"/>
    </row>
    <row r="30" spans="2:10">
      <c r="B30" s="130">
        <v>3902</v>
      </c>
      <c r="C30" s="30">
        <v>0.53</v>
      </c>
      <c r="D30" s="444" t="s">
        <v>1609</v>
      </c>
      <c r="E30" s="391">
        <v>7</v>
      </c>
      <c r="F30" s="416" t="s">
        <v>281</v>
      </c>
      <c r="G30" s="447">
        <f t="shared" si="0"/>
        <v>5.3000000000000005E-2</v>
      </c>
      <c r="H30" s="447">
        <v>76</v>
      </c>
      <c r="I30" s="456">
        <f t="shared" si="1"/>
        <v>4.0280000000000005</v>
      </c>
      <c r="J30" s="448"/>
    </row>
    <row r="31" spans="2:10" hidden="1">
      <c r="B31" s="442">
        <v>1458</v>
      </c>
      <c r="C31" s="463">
        <v>0.68</v>
      </c>
      <c r="D31" s="443" t="s">
        <v>1615</v>
      </c>
      <c r="E31" s="391" t="s">
        <v>1648</v>
      </c>
      <c r="F31" s="416" t="s">
        <v>281</v>
      </c>
      <c r="G31" s="447">
        <v>0</v>
      </c>
      <c r="H31" s="447" t="e">
        <f>#REF!</f>
        <v>#REF!</v>
      </c>
      <c r="I31" s="456" t="e">
        <f t="shared" si="1"/>
        <v>#REF!</v>
      </c>
      <c r="J31" s="448"/>
    </row>
    <row r="32" spans="2:10" hidden="1">
      <c r="B32" s="130">
        <v>11379</v>
      </c>
      <c r="C32" s="30">
        <v>1424000</v>
      </c>
      <c r="D32" s="444" t="s">
        <v>1620</v>
      </c>
      <c r="E32" s="391" t="s">
        <v>1648</v>
      </c>
      <c r="F32" s="416" t="s">
        <v>281</v>
      </c>
      <c r="G32" s="447">
        <f t="shared" si="0"/>
        <v>142400</v>
      </c>
      <c r="H32" s="447" t="e">
        <f>#REF!</f>
        <v>#REF!</v>
      </c>
      <c r="I32" s="456" t="e">
        <f t="shared" si="1"/>
        <v>#REF!</v>
      </c>
      <c r="J32" s="448"/>
    </row>
    <row r="33" spans="2:10" hidden="1">
      <c r="B33" s="130">
        <v>15986</v>
      </c>
      <c r="C33" s="30">
        <v>0.86</v>
      </c>
      <c r="D33" s="444" t="s">
        <v>1589</v>
      </c>
      <c r="E33" s="391" t="s">
        <v>1648</v>
      </c>
      <c r="F33" s="416" t="s">
        <v>281</v>
      </c>
      <c r="G33" s="447">
        <f t="shared" si="0"/>
        <v>8.6000000000000007E-2</v>
      </c>
      <c r="H33" s="447" t="e">
        <f>#REF!</f>
        <v>#REF!</v>
      </c>
      <c r="I33" s="456" t="e">
        <f t="shared" si="1"/>
        <v>#REF!</v>
      </c>
      <c r="J33" s="448"/>
    </row>
    <row r="34" spans="2:10" hidden="1">
      <c r="B34" s="130">
        <v>11380</v>
      </c>
      <c r="C34" s="30">
        <v>1360000</v>
      </c>
      <c r="D34" s="444" t="s">
        <v>1619</v>
      </c>
      <c r="E34" s="391" t="s">
        <v>1648</v>
      </c>
      <c r="F34" s="416" t="s">
        <v>281</v>
      </c>
      <c r="G34" s="447">
        <f t="shared" si="0"/>
        <v>136000</v>
      </c>
      <c r="H34" s="447" t="e">
        <f>#REF!</f>
        <v>#REF!</v>
      </c>
      <c r="I34" s="456" t="e">
        <f t="shared" si="1"/>
        <v>#REF!</v>
      </c>
      <c r="J34" s="448"/>
    </row>
    <row r="35" spans="2:10" hidden="1">
      <c r="B35" s="130">
        <v>11055</v>
      </c>
      <c r="C35" s="30">
        <v>1088000</v>
      </c>
      <c r="D35" s="444" t="s">
        <v>1622</v>
      </c>
      <c r="E35" s="391">
        <v>20</v>
      </c>
      <c r="F35" s="416" t="s">
        <v>281</v>
      </c>
      <c r="G35" s="447">
        <f t="shared" si="0"/>
        <v>108800</v>
      </c>
      <c r="H35" s="447" t="e">
        <f>#REF!</f>
        <v>#REF!</v>
      </c>
      <c r="I35" s="456" t="e">
        <f t="shared" si="1"/>
        <v>#REF!</v>
      </c>
      <c r="J35" s="448"/>
    </row>
    <row r="36" spans="2:10" hidden="1">
      <c r="B36" s="130">
        <v>5977</v>
      </c>
      <c r="C36" s="30">
        <v>4009000</v>
      </c>
      <c r="D36" s="444" t="s">
        <v>1599</v>
      </c>
      <c r="E36" s="391"/>
      <c r="F36" s="416" t="s">
        <v>281</v>
      </c>
      <c r="G36" s="447">
        <f t="shared" si="0"/>
        <v>400900</v>
      </c>
      <c r="H36" s="447" t="e">
        <f>#REF!</f>
        <v>#REF!</v>
      </c>
      <c r="I36" s="456" t="e">
        <f t="shared" si="1"/>
        <v>#REF!</v>
      </c>
      <c r="J36" s="448"/>
    </row>
    <row r="37" spans="2:10" hidden="1">
      <c r="B37" s="130">
        <v>15680</v>
      </c>
      <c r="C37" s="30">
        <v>0.63</v>
      </c>
      <c r="D37" s="444" t="s">
        <v>1592</v>
      </c>
      <c r="E37" s="391" t="s">
        <v>1650</v>
      </c>
      <c r="F37" s="416" t="s">
        <v>281</v>
      </c>
      <c r="G37" s="447">
        <f t="shared" si="0"/>
        <v>6.3E-2</v>
      </c>
      <c r="H37" s="447" t="e">
        <f>#REF!</f>
        <v>#REF!</v>
      </c>
      <c r="I37" s="456" t="e">
        <f t="shared" si="1"/>
        <v>#REF!</v>
      </c>
      <c r="J37" s="448"/>
    </row>
    <row r="38" spans="2:10" hidden="1">
      <c r="B38" s="130">
        <v>12801</v>
      </c>
      <c r="C38" s="30">
        <v>1552000</v>
      </c>
      <c r="D38" s="444" t="s">
        <v>1626</v>
      </c>
      <c r="E38" s="391">
        <v>25</v>
      </c>
      <c r="F38" s="416" t="s">
        <v>281</v>
      </c>
      <c r="G38" s="447">
        <f t="shared" si="0"/>
        <v>155200</v>
      </c>
      <c r="H38" s="447" t="e">
        <f>#REF!</f>
        <v>#REF!</v>
      </c>
      <c r="I38" s="456" t="e">
        <f t="shared" si="1"/>
        <v>#REF!</v>
      </c>
      <c r="J38" s="448"/>
    </row>
    <row r="39" spans="2:10" hidden="1">
      <c r="B39" s="130">
        <v>5089</v>
      </c>
      <c r="C39" s="30">
        <v>1552000</v>
      </c>
      <c r="D39" s="444" t="s">
        <v>1629</v>
      </c>
      <c r="E39" s="391">
        <v>25</v>
      </c>
      <c r="F39" s="416" t="s">
        <v>281</v>
      </c>
      <c r="G39" s="447">
        <f t="shared" si="0"/>
        <v>155200</v>
      </c>
      <c r="H39" s="447" t="e">
        <f>#REF!</f>
        <v>#REF!</v>
      </c>
      <c r="I39" s="456" t="e">
        <f t="shared" si="1"/>
        <v>#REF!</v>
      </c>
      <c r="J39" s="448"/>
    </row>
    <row r="40" spans="2:10" hidden="1">
      <c r="B40" s="130">
        <v>5088</v>
      </c>
      <c r="C40" s="30">
        <v>1552000</v>
      </c>
      <c r="D40" s="444" t="s">
        <v>1630</v>
      </c>
      <c r="E40" s="391">
        <v>25</v>
      </c>
      <c r="F40" s="416" t="s">
        <v>281</v>
      </c>
      <c r="G40" s="447">
        <f t="shared" si="0"/>
        <v>155200</v>
      </c>
      <c r="H40" s="447" t="e">
        <f>#REF!</f>
        <v>#REF!</v>
      </c>
      <c r="I40" s="456" t="e">
        <f t="shared" si="1"/>
        <v>#REF!</v>
      </c>
      <c r="J40" s="448"/>
    </row>
    <row r="41" spans="2:10" hidden="1">
      <c r="C41" s="454"/>
      <c r="D41" s="444"/>
      <c r="E41" s="391"/>
      <c r="F41" s="416" t="s">
        <v>281</v>
      </c>
      <c r="G41" s="447">
        <f t="shared" si="0"/>
        <v>0</v>
      </c>
      <c r="H41" s="447" t="e">
        <f>#REF!</f>
        <v>#REF!</v>
      </c>
      <c r="I41" s="456" t="e">
        <f t="shared" si="1"/>
        <v>#REF!</v>
      </c>
      <c r="J41" s="448"/>
    </row>
    <row r="42" spans="2:10" hidden="1">
      <c r="B42" s="130">
        <v>8339</v>
      </c>
      <c r="C42" s="30">
        <v>800000</v>
      </c>
      <c r="D42" s="444" t="s">
        <v>1628</v>
      </c>
      <c r="E42" s="391">
        <v>15</v>
      </c>
      <c r="F42" s="416" t="s">
        <v>281</v>
      </c>
      <c r="G42" s="447">
        <f t="shared" si="0"/>
        <v>80000</v>
      </c>
      <c r="H42" s="447" t="e">
        <f>#REF!</f>
        <v>#REF!</v>
      </c>
      <c r="I42" s="456" t="e">
        <f t="shared" si="1"/>
        <v>#REF!</v>
      </c>
      <c r="J42" s="448"/>
    </row>
    <row r="43" spans="2:10" hidden="1">
      <c r="B43" s="130">
        <v>5087</v>
      </c>
      <c r="C43" s="30">
        <v>800000</v>
      </c>
      <c r="D43" s="444" t="s">
        <v>1631</v>
      </c>
      <c r="E43" s="391">
        <v>15</v>
      </c>
      <c r="F43" s="416" t="s">
        <v>281</v>
      </c>
      <c r="G43" s="447">
        <f t="shared" si="0"/>
        <v>80000</v>
      </c>
      <c r="H43" s="447" t="e">
        <f>#REF!</f>
        <v>#REF!</v>
      </c>
      <c r="I43" s="456" t="e">
        <f t="shared" si="1"/>
        <v>#REF!</v>
      </c>
      <c r="J43" s="448"/>
    </row>
    <row r="44" spans="2:10" hidden="1">
      <c r="B44" s="130">
        <v>3412</v>
      </c>
      <c r="C44" s="30">
        <v>800000</v>
      </c>
      <c r="D44" s="444" t="s">
        <v>1633</v>
      </c>
      <c r="E44" s="391">
        <v>15</v>
      </c>
      <c r="F44" s="416" t="s">
        <v>281</v>
      </c>
      <c r="G44" s="447">
        <f t="shared" si="0"/>
        <v>80000</v>
      </c>
      <c r="H44" s="447" t="e">
        <f>#REF!</f>
        <v>#REF!</v>
      </c>
      <c r="I44" s="456" t="e">
        <f t="shared" si="1"/>
        <v>#REF!</v>
      </c>
      <c r="J44" s="448"/>
    </row>
    <row r="45" spans="2:10" hidden="1">
      <c r="B45" s="130">
        <v>15987</v>
      </c>
      <c r="C45" s="30">
        <v>0.62</v>
      </c>
      <c r="D45" s="444" t="s">
        <v>1590</v>
      </c>
      <c r="E45" s="391">
        <v>25</v>
      </c>
      <c r="F45" s="416" t="s">
        <v>281</v>
      </c>
      <c r="G45" s="447">
        <f t="shared" si="0"/>
        <v>6.2E-2</v>
      </c>
      <c r="H45" s="447" t="e">
        <f>#REF!</f>
        <v>#REF!</v>
      </c>
      <c r="I45" s="456" t="e">
        <f t="shared" si="1"/>
        <v>#REF!</v>
      </c>
      <c r="J45" s="448"/>
    </row>
    <row r="46" spans="2:10" hidden="1">
      <c r="B46" s="130">
        <v>15678</v>
      </c>
      <c r="C46" s="30">
        <v>0.63</v>
      </c>
      <c r="D46" s="444" t="s">
        <v>1594</v>
      </c>
      <c r="E46" s="391" t="s">
        <v>713</v>
      </c>
      <c r="F46" s="416" t="s">
        <v>281</v>
      </c>
      <c r="G46" s="447">
        <f t="shared" si="0"/>
        <v>6.3E-2</v>
      </c>
      <c r="H46" s="447" t="e">
        <f>#REF!</f>
        <v>#REF!</v>
      </c>
      <c r="I46" s="456" t="e">
        <f t="shared" si="1"/>
        <v>#REF!</v>
      </c>
      <c r="J46" s="448"/>
    </row>
    <row r="47" spans="2:10" hidden="1">
      <c r="B47" s="130">
        <v>16235</v>
      </c>
      <c r="C47" s="30">
        <v>0.63</v>
      </c>
      <c r="D47" s="444" t="s">
        <v>1587</v>
      </c>
      <c r="E47" s="391" t="s">
        <v>713</v>
      </c>
      <c r="F47" s="416" t="s">
        <v>281</v>
      </c>
      <c r="G47" s="447">
        <f t="shared" si="0"/>
        <v>6.3E-2</v>
      </c>
      <c r="H47" s="447" t="e">
        <f>#REF!</f>
        <v>#REF!</v>
      </c>
      <c r="I47" s="456" t="e">
        <f t="shared" si="1"/>
        <v>#REF!</v>
      </c>
      <c r="J47" s="448"/>
    </row>
    <row r="48" spans="2:10" hidden="1">
      <c r="B48" s="130">
        <v>16236</v>
      </c>
      <c r="C48" s="30">
        <v>0.63</v>
      </c>
      <c r="D48" s="444" t="s">
        <v>1586</v>
      </c>
      <c r="E48" s="391">
        <v>15</v>
      </c>
      <c r="F48" s="416" t="s">
        <v>281</v>
      </c>
      <c r="G48" s="447">
        <f t="shared" si="0"/>
        <v>6.3E-2</v>
      </c>
      <c r="H48" s="447" t="e">
        <f>#REF!</f>
        <v>#REF!</v>
      </c>
      <c r="I48" s="456" t="e">
        <f t="shared" si="1"/>
        <v>#REF!</v>
      </c>
      <c r="J48" s="448"/>
    </row>
    <row r="49" spans="2:10" s="129" customFormat="1" hidden="1">
      <c r="B49" s="130"/>
      <c r="C49" s="30"/>
      <c r="D49" s="444" t="s">
        <v>1657</v>
      </c>
      <c r="E49" s="391">
        <v>15</v>
      </c>
      <c r="F49" s="416" t="s">
        <v>281</v>
      </c>
      <c r="G49" s="447">
        <f t="shared" si="0"/>
        <v>0</v>
      </c>
      <c r="H49" s="447" t="e">
        <f>#REF!</f>
        <v>#REF!</v>
      </c>
      <c r="I49" s="456" t="e">
        <f t="shared" si="1"/>
        <v>#REF!</v>
      </c>
      <c r="J49" s="448"/>
    </row>
    <row r="50" spans="2:10" hidden="1">
      <c r="B50" s="130">
        <v>16234</v>
      </c>
      <c r="C50" s="30">
        <v>0.63</v>
      </c>
      <c r="D50" s="444" t="s">
        <v>1588</v>
      </c>
      <c r="E50" s="391"/>
      <c r="F50" s="416" t="s">
        <v>281</v>
      </c>
      <c r="G50" s="447">
        <f t="shared" si="0"/>
        <v>6.3E-2</v>
      </c>
      <c r="H50" s="447" t="e">
        <f>#REF!</f>
        <v>#REF!</v>
      </c>
      <c r="I50" s="456" t="e">
        <f t="shared" si="1"/>
        <v>#REF!</v>
      </c>
      <c r="J50" s="448"/>
    </row>
    <row r="51" spans="2:10" hidden="1">
      <c r="B51" s="130">
        <v>11382</v>
      </c>
      <c r="C51" s="30">
        <v>800000</v>
      </c>
      <c r="D51" s="444" t="s">
        <v>1627</v>
      </c>
      <c r="E51" s="391">
        <v>20</v>
      </c>
      <c r="F51" s="416" t="s">
        <v>281</v>
      </c>
      <c r="G51" s="447">
        <f t="shared" si="0"/>
        <v>80000</v>
      </c>
      <c r="H51" s="447" t="e">
        <f>#REF!</f>
        <v>#REF!</v>
      </c>
      <c r="I51" s="456" t="e">
        <f t="shared" si="1"/>
        <v>#REF!</v>
      </c>
      <c r="J51" s="448"/>
    </row>
    <row r="52" spans="2:10" hidden="1">
      <c r="B52" s="130">
        <v>8843</v>
      </c>
      <c r="C52" s="30">
        <v>1045000</v>
      </c>
      <c r="D52" s="444" t="s">
        <v>1602</v>
      </c>
      <c r="E52" s="391" t="s">
        <v>121</v>
      </c>
      <c r="F52" s="416" t="s">
        <v>281</v>
      </c>
      <c r="G52" s="447">
        <f t="shared" si="0"/>
        <v>104500</v>
      </c>
      <c r="H52" s="447" t="e">
        <f>#REF!</f>
        <v>#REF!</v>
      </c>
      <c r="I52" s="456" t="e">
        <f t="shared" si="1"/>
        <v>#REF!</v>
      </c>
      <c r="J52" s="448"/>
    </row>
    <row r="53" spans="2:10" hidden="1">
      <c r="B53" s="130">
        <v>3992</v>
      </c>
      <c r="C53" s="30">
        <v>800000</v>
      </c>
      <c r="D53" s="444" t="s">
        <v>1632</v>
      </c>
      <c r="E53" s="391">
        <v>15</v>
      </c>
      <c r="F53" s="416" t="s">
        <v>281</v>
      </c>
      <c r="G53" s="447">
        <f t="shared" si="0"/>
        <v>80000</v>
      </c>
      <c r="H53" s="447" t="e">
        <f>#REF!</f>
        <v>#REF!</v>
      </c>
      <c r="I53" s="456" t="e">
        <f t="shared" si="1"/>
        <v>#REF!</v>
      </c>
      <c r="J53" s="448"/>
    </row>
    <row r="54" spans="2:10" hidden="1">
      <c r="B54" s="130">
        <v>15681</v>
      </c>
      <c r="C54" s="30">
        <v>0.63</v>
      </c>
      <c r="D54" s="444" t="s">
        <v>1591</v>
      </c>
      <c r="E54" s="391">
        <v>15</v>
      </c>
      <c r="F54" s="416" t="s">
        <v>281</v>
      </c>
      <c r="G54" s="447">
        <f t="shared" si="0"/>
        <v>6.3E-2</v>
      </c>
      <c r="H54" s="447" t="e">
        <f>#REF!</f>
        <v>#REF!</v>
      </c>
      <c r="I54" s="456" t="e">
        <f t="shared" si="1"/>
        <v>#REF!</v>
      </c>
      <c r="J54" s="448"/>
    </row>
    <row r="55" spans="2:10" hidden="1">
      <c r="B55" s="130">
        <v>15679</v>
      </c>
      <c r="C55" s="30">
        <v>1.1200000000000001</v>
      </c>
      <c r="D55" s="444" t="s">
        <v>1593</v>
      </c>
      <c r="E55" s="391">
        <v>20</v>
      </c>
      <c r="F55" s="416" t="s">
        <v>281</v>
      </c>
      <c r="G55" s="447">
        <f t="shared" si="0"/>
        <v>0.11200000000000002</v>
      </c>
      <c r="H55" s="447" t="e">
        <f>#REF!</f>
        <v>#REF!</v>
      </c>
      <c r="I55" s="456" t="e">
        <f t="shared" si="1"/>
        <v>#REF!</v>
      </c>
      <c r="J55" s="448"/>
    </row>
    <row r="56" spans="2:10" s="129" customFormat="1" hidden="1">
      <c r="B56" s="130"/>
      <c r="C56" s="30"/>
      <c r="D56" s="444" t="s">
        <v>1658</v>
      </c>
      <c r="E56" s="391">
        <v>20</v>
      </c>
      <c r="F56" s="416" t="s">
        <v>281</v>
      </c>
      <c r="G56" s="447">
        <f t="shared" si="0"/>
        <v>0</v>
      </c>
      <c r="H56" s="447" t="e">
        <f>#REF!</f>
        <v>#REF!</v>
      </c>
      <c r="I56" s="456" t="e">
        <f t="shared" si="1"/>
        <v>#REF!</v>
      </c>
      <c r="J56" s="448"/>
    </row>
    <row r="57" spans="2:10" s="129" customFormat="1" hidden="1">
      <c r="B57" s="130"/>
      <c r="C57" s="30"/>
      <c r="D57" s="444" t="s">
        <v>1659</v>
      </c>
      <c r="E57" s="391">
        <v>20</v>
      </c>
      <c r="F57" s="416" t="s">
        <v>281</v>
      </c>
      <c r="G57" s="447">
        <f t="shared" si="0"/>
        <v>0</v>
      </c>
      <c r="H57" s="447" t="e">
        <f>#REF!</f>
        <v>#REF!</v>
      </c>
      <c r="I57" s="456" t="e">
        <f t="shared" si="1"/>
        <v>#REF!</v>
      </c>
      <c r="J57" s="448"/>
    </row>
    <row r="58" spans="2:10" s="129" customFormat="1" hidden="1">
      <c r="B58" s="130">
        <v>14908</v>
      </c>
      <c r="C58" s="30">
        <v>1.1200000000000001</v>
      </c>
      <c r="D58" s="444" t="s">
        <v>1595</v>
      </c>
      <c r="E58" s="391">
        <v>20</v>
      </c>
      <c r="F58" s="416" t="s">
        <v>281</v>
      </c>
      <c r="G58" s="447">
        <f t="shared" si="0"/>
        <v>0.11200000000000002</v>
      </c>
      <c r="H58" s="447" t="e">
        <f>#REF!</f>
        <v>#REF!</v>
      </c>
      <c r="I58" s="456" t="e">
        <f t="shared" si="1"/>
        <v>#REF!</v>
      </c>
      <c r="J58" s="448"/>
    </row>
    <row r="59" spans="2:10" hidden="1">
      <c r="B59" s="130">
        <v>2031</v>
      </c>
      <c r="C59" s="30">
        <v>800000</v>
      </c>
      <c r="D59" s="444" t="s">
        <v>1634</v>
      </c>
      <c r="E59" s="391">
        <v>15</v>
      </c>
      <c r="F59" s="416" t="s">
        <v>281</v>
      </c>
      <c r="G59" s="447">
        <f t="shared" si="0"/>
        <v>80000</v>
      </c>
      <c r="H59" s="447" t="e">
        <f>#REF!</f>
        <v>#REF!</v>
      </c>
      <c r="I59" s="456" t="e">
        <f t="shared" si="1"/>
        <v>#REF!</v>
      </c>
      <c r="J59" s="448"/>
    </row>
    <row r="60" spans="2:10" hidden="1">
      <c r="B60" s="130">
        <v>7122</v>
      </c>
      <c r="C60" s="30">
        <v>0.47</v>
      </c>
      <c r="D60" s="444" t="s">
        <v>1605</v>
      </c>
      <c r="E60" s="391"/>
      <c r="F60" s="416" t="s">
        <v>281</v>
      </c>
      <c r="G60" s="447">
        <f t="shared" si="0"/>
        <v>4.7E-2</v>
      </c>
      <c r="H60" s="447" t="e">
        <f>#REF!</f>
        <v>#REF!</v>
      </c>
      <c r="I60" s="456" t="e">
        <f t="shared" si="1"/>
        <v>#REF!</v>
      </c>
      <c r="J60" s="448"/>
    </row>
    <row r="61" spans="2:10" hidden="1">
      <c r="B61" s="130">
        <v>7125</v>
      </c>
      <c r="C61" s="30">
        <v>0.47</v>
      </c>
      <c r="D61" s="444" t="s">
        <v>1604</v>
      </c>
      <c r="E61" s="391"/>
      <c r="F61" s="416" t="s">
        <v>281</v>
      </c>
      <c r="G61" s="447">
        <f t="shared" si="0"/>
        <v>4.7E-2</v>
      </c>
      <c r="H61" s="447" t="e">
        <f>#REF!</f>
        <v>#REF!</v>
      </c>
      <c r="I61" s="456" t="e">
        <f t="shared" si="1"/>
        <v>#REF!</v>
      </c>
      <c r="J61" s="448"/>
    </row>
    <row r="62" spans="2:10" hidden="1">
      <c r="C62" s="454"/>
      <c r="D62" s="444" t="s">
        <v>1655</v>
      </c>
      <c r="E62" s="391">
        <v>1</v>
      </c>
      <c r="F62" s="416" t="s">
        <v>281</v>
      </c>
      <c r="G62" s="447">
        <f t="shared" si="0"/>
        <v>0</v>
      </c>
      <c r="H62" s="447" t="e">
        <f>#REF!</f>
        <v>#REF!</v>
      </c>
      <c r="I62" s="456" t="e">
        <f t="shared" si="1"/>
        <v>#REF!</v>
      </c>
      <c r="J62" s="448"/>
    </row>
    <row r="63" spans="2:10" hidden="1">
      <c r="C63" s="454"/>
      <c r="D63" s="444" t="s">
        <v>1656</v>
      </c>
      <c r="E63" s="391">
        <v>1</v>
      </c>
      <c r="F63" s="416" t="s">
        <v>281</v>
      </c>
      <c r="G63" s="447">
        <f t="shared" si="0"/>
        <v>0</v>
      </c>
      <c r="H63" s="447" t="e">
        <f>#REF!</f>
        <v>#REF!</v>
      </c>
      <c r="I63" s="456" t="e">
        <f t="shared" si="1"/>
        <v>#REF!</v>
      </c>
      <c r="J63" s="448"/>
    </row>
    <row r="64" spans="2:10" hidden="1">
      <c r="C64" s="454"/>
      <c r="E64" s="103"/>
      <c r="F64" s="439"/>
      <c r="G64" s="447">
        <f t="shared" si="0"/>
        <v>0</v>
      </c>
      <c r="H64" s="447" t="e">
        <f>#REF!</f>
        <v>#REF!</v>
      </c>
      <c r="I64" s="456" t="e">
        <f t="shared" si="1"/>
        <v>#REF!</v>
      </c>
      <c r="J64" s="448"/>
    </row>
    <row r="65" spans="2:10">
      <c r="B65" s="442">
        <v>10709</v>
      </c>
      <c r="C65" s="17">
        <v>0.35</v>
      </c>
      <c r="D65" s="443" t="s">
        <v>1603</v>
      </c>
      <c r="E65" s="103"/>
      <c r="F65" s="439"/>
      <c r="G65" s="447">
        <f t="shared" si="0"/>
        <v>3.4999999999999996E-2</v>
      </c>
      <c r="H65" s="447">
        <v>52</v>
      </c>
      <c r="I65" s="456">
        <f t="shared" si="1"/>
        <v>1.8199999999999998</v>
      </c>
      <c r="J65" s="448"/>
    </row>
    <row r="66" spans="2:10">
      <c r="B66" s="442">
        <v>3901</v>
      </c>
      <c r="C66" s="17">
        <v>0.35</v>
      </c>
      <c r="D66" s="443" t="s">
        <v>1610</v>
      </c>
      <c r="E66" s="103"/>
      <c r="F66" s="439"/>
      <c r="G66" s="447">
        <f t="shared" si="0"/>
        <v>3.4999999999999996E-2</v>
      </c>
      <c r="H66" s="447">
        <v>49</v>
      </c>
      <c r="I66" s="456">
        <f t="shared" si="1"/>
        <v>1.7149999999999999</v>
      </c>
      <c r="J66" s="448"/>
    </row>
    <row r="67" spans="2:10">
      <c r="B67" s="442">
        <v>3268</v>
      </c>
      <c r="C67" s="17">
        <v>0.35</v>
      </c>
      <c r="D67" s="443" t="s">
        <v>1612</v>
      </c>
      <c r="E67" s="103"/>
      <c r="F67" s="439"/>
      <c r="G67" s="447">
        <f t="shared" si="0"/>
        <v>3.4999999999999996E-2</v>
      </c>
      <c r="H67" s="447">
        <v>49</v>
      </c>
      <c r="I67" s="456">
        <f t="shared" si="1"/>
        <v>1.7149999999999999</v>
      </c>
      <c r="J67" s="448"/>
    </row>
    <row r="68" spans="2:10">
      <c r="B68" s="439">
        <v>3993</v>
      </c>
      <c r="C68" s="103">
        <v>0.35</v>
      </c>
      <c r="D68" s="444" t="s">
        <v>1608</v>
      </c>
      <c r="E68" s="103"/>
      <c r="F68" s="439"/>
      <c r="G68" s="447">
        <f t="shared" si="0"/>
        <v>3.4999999999999996E-2</v>
      </c>
      <c r="H68" s="447">
        <v>52</v>
      </c>
      <c r="I68" s="456">
        <f t="shared" si="1"/>
        <v>1.8199999999999998</v>
      </c>
      <c r="J68" s="448"/>
    </row>
    <row r="69" spans="2:10">
      <c r="B69" s="130">
        <v>3994</v>
      </c>
      <c r="C69" s="30">
        <v>0.35</v>
      </c>
      <c r="D69" s="444" t="s">
        <v>1607</v>
      </c>
      <c r="E69" s="391" t="s">
        <v>1648</v>
      </c>
      <c r="F69" s="416" t="s">
        <v>281</v>
      </c>
      <c r="G69" s="447">
        <f t="shared" si="0"/>
        <v>3.4999999999999996E-2</v>
      </c>
      <c r="H69" s="447">
        <v>66</v>
      </c>
      <c r="I69" s="456">
        <f t="shared" si="1"/>
        <v>2.3099999999999996</v>
      </c>
      <c r="J69" s="448"/>
    </row>
    <row r="70" spans="2:10">
      <c r="H70" t="s">
        <v>78</v>
      </c>
      <c r="I70" s="457">
        <f>I23+I30+I65+I66+I67+I68+I69</f>
        <v>43.396000000000008</v>
      </c>
    </row>
    <row r="71" spans="2:10">
      <c r="H71" t="s">
        <v>68</v>
      </c>
      <c r="I71" s="457">
        <f>I70*16%</f>
        <v>6.9433600000000011</v>
      </c>
    </row>
    <row r="72" spans="2:10">
      <c r="I72" s="399">
        <f>I70+I71</f>
        <v>50.339360000000006</v>
      </c>
    </row>
    <row r="73" spans="2:10">
      <c r="I73" s="69" t="s">
        <v>72</v>
      </c>
    </row>
  </sheetData>
  <sortState ref="B22:D73">
    <sortCondition ref="D22:D7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D5"/>
  <sheetViews>
    <sheetView workbookViewId="0">
      <selection activeCell="C4" sqref="C4"/>
    </sheetView>
  </sheetViews>
  <sheetFormatPr baseColWidth="10" defaultRowHeight="15"/>
  <cols>
    <col min="3" max="3" width="34.140625" customWidth="1"/>
    <col min="4" max="4" width="22" customWidth="1"/>
  </cols>
  <sheetData>
    <row r="3" spans="2:4">
      <c r="C3" t="s">
        <v>1649</v>
      </c>
      <c r="D3" s="413" t="s">
        <v>72</v>
      </c>
    </row>
    <row r="4" spans="2:4" ht="45">
      <c r="B4" s="130" t="s">
        <v>0</v>
      </c>
      <c r="C4" s="130" t="s">
        <v>1</v>
      </c>
      <c r="D4" s="3" t="s">
        <v>1652</v>
      </c>
    </row>
    <row r="5" spans="2:4">
      <c r="B5" s="130">
        <v>7532</v>
      </c>
      <c r="C5" s="130" t="s">
        <v>1651</v>
      </c>
      <c r="D5" s="103" t="s">
        <v>1653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I9"/>
  <sheetViews>
    <sheetView topLeftCell="A22" workbookViewId="0">
      <selection activeCell="D6" sqref="D6"/>
    </sheetView>
  </sheetViews>
  <sheetFormatPr baseColWidth="10" defaultRowHeight="15"/>
  <cols>
    <col min="4" max="4" width="50.28515625" customWidth="1"/>
    <col min="5" max="5" width="17.28515625" customWidth="1"/>
    <col min="6" max="9" width="0" hidden="1" customWidth="1"/>
  </cols>
  <sheetData>
    <row r="4" spans="2:9" ht="45">
      <c r="B4" s="130" t="s">
        <v>0</v>
      </c>
      <c r="C4" s="130" t="s">
        <v>161</v>
      </c>
      <c r="D4" s="130"/>
      <c r="E4" s="3" t="s">
        <v>24</v>
      </c>
      <c r="F4" s="3" t="s">
        <v>25</v>
      </c>
      <c r="G4" s="3" t="s">
        <v>26</v>
      </c>
      <c r="H4" s="3" t="s">
        <v>28</v>
      </c>
      <c r="I4" s="3" t="s">
        <v>29</v>
      </c>
    </row>
    <row r="5" spans="2:9" hidden="1">
      <c r="B5" s="130">
        <v>5561</v>
      </c>
      <c r="C5" s="130">
        <v>5</v>
      </c>
      <c r="D5" s="130" t="s">
        <v>1572</v>
      </c>
      <c r="E5" s="130"/>
      <c r="F5" s="130"/>
      <c r="G5" s="130"/>
      <c r="H5" s="130"/>
      <c r="I5" s="130"/>
    </row>
    <row r="6" spans="2:9">
      <c r="B6" s="130">
        <v>1436</v>
      </c>
      <c r="C6" s="130">
        <v>4000</v>
      </c>
      <c r="D6" s="103" t="s">
        <v>1573</v>
      </c>
      <c r="E6" s="103" t="s">
        <v>1584</v>
      </c>
      <c r="F6" s="130"/>
      <c r="G6" s="130"/>
      <c r="H6" s="130"/>
      <c r="I6" s="130"/>
    </row>
    <row r="7" spans="2:9" hidden="1">
      <c r="B7" s="130">
        <v>10779</v>
      </c>
      <c r="C7" s="130">
        <v>60</v>
      </c>
      <c r="D7" s="130" t="s">
        <v>1574</v>
      </c>
      <c r="E7" s="130"/>
      <c r="F7" s="130"/>
      <c r="G7" s="130"/>
      <c r="H7" s="130"/>
      <c r="I7" s="130"/>
    </row>
    <row r="8" spans="2:9" hidden="1">
      <c r="B8" s="39">
        <v>9641</v>
      </c>
      <c r="C8" s="130"/>
      <c r="D8" s="130" t="s">
        <v>1575</v>
      </c>
      <c r="E8" s="130"/>
      <c r="F8" s="130"/>
      <c r="G8" s="130"/>
      <c r="H8" s="130"/>
      <c r="I8" s="130"/>
    </row>
    <row r="9" spans="2:9" hidden="1">
      <c r="B9" s="39">
        <v>1438</v>
      </c>
      <c r="C9" s="130"/>
      <c r="D9" s="130" t="s">
        <v>1576</v>
      </c>
      <c r="E9" s="130"/>
      <c r="F9" s="130"/>
      <c r="G9" s="130"/>
      <c r="H9" s="130"/>
      <c r="I9" s="13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F7"/>
  <sheetViews>
    <sheetView workbookViewId="0">
      <selection activeCell="E4" sqref="E4"/>
    </sheetView>
  </sheetViews>
  <sheetFormatPr baseColWidth="10" defaultRowHeight="15"/>
  <cols>
    <col min="2" max="4" width="11.42578125" style="412"/>
    <col min="5" max="5" width="65.28515625" customWidth="1"/>
  </cols>
  <sheetData>
    <row r="3" spans="2:6">
      <c r="E3" t="s">
        <v>1996</v>
      </c>
    </row>
    <row r="5" spans="2:6">
      <c r="B5" s="103" t="s">
        <v>0</v>
      </c>
      <c r="C5" s="103" t="s">
        <v>161</v>
      </c>
      <c r="D5" s="103" t="s">
        <v>661</v>
      </c>
      <c r="E5" s="130" t="s">
        <v>1</v>
      </c>
    </row>
    <row r="6" spans="2:6">
      <c r="B6" s="103">
        <v>3655</v>
      </c>
      <c r="C6" s="103">
        <v>12</v>
      </c>
      <c r="D6" s="103">
        <v>0.36</v>
      </c>
      <c r="E6" s="419" t="s">
        <v>1673</v>
      </c>
      <c r="F6" t="s">
        <v>1982</v>
      </c>
    </row>
    <row r="7" spans="2:6">
      <c r="B7" s="103">
        <v>3524</v>
      </c>
      <c r="C7" s="103">
        <v>24</v>
      </c>
      <c r="D7" s="103">
        <v>0.63</v>
      </c>
      <c r="E7" s="419" t="s">
        <v>1674</v>
      </c>
      <c r="F7" t="s">
        <v>1995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workbookViewId="0">
      <selection activeCell="D3" sqref="D3"/>
    </sheetView>
  </sheetViews>
  <sheetFormatPr baseColWidth="10" defaultRowHeight="15"/>
  <cols>
    <col min="2" max="5" width="11.42578125" style="454"/>
    <col min="6" max="6" width="46" customWidth="1"/>
  </cols>
  <sheetData>
    <row r="2" spans="2:6">
      <c r="D2" s="454" t="s">
        <v>2001</v>
      </c>
    </row>
    <row r="3" spans="2:6">
      <c r="B3" s="103" t="s">
        <v>0</v>
      </c>
      <c r="C3" s="103" t="s">
        <v>161</v>
      </c>
      <c r="D3" s="103" t="s">
        <v>2000</v>
      </c>
      <c r="E3" s="103" t="s">
        <v>661</v>
      </c>
      <c r="F3" s="439" t="s">
        <v>1</v>
      </c>
    </row>
    <row r="4" spans="2:6">
      <c r="B4" s="103">
        <v>1519</v>
      </c>
      <c r="C4" s="103">
        <v>50</v>
      </c>
      <c r="D4" s="103" t="s">
        <v>72</v>
      </c>
      <c r="E4" s="103">
        <v>3</v>
      </c>
      <c r="F4" s="439" t="s">
        <v>1999</v>
      </c>
    </row>
    <row r="5" spans="2:6">
      <c r="B5" s="103">
        <v>1520</v>
      </c>
      <c r="C5" s="103">
        <v>50</v>
      </c>
      <c r="D5" s="103">
        <v>2.12</v>
      </c>
      <c r="E5" s="103">
        <v>2.5</v>
      </c>
      <c r="F5" s="439" t="s">
        <v>1998</v>
      </c>
    </row>
    <row r="6" spans="2:6">
      <c r="B6" s="103">
        <v>1523</v>
      </c>
      <c r="C6" s="103">
        <v>30</v>
      </c>
      <c r="D6" s="103">
        <v>6.33</v>
      </c>
      <c r="E6" s="103">
        <v>6.67</v>
      </c>
      <c r="F6" s="439" t="s">
        <v>1997</v>
      </c>
    </row>
    <row r="7" spans="2:6">
      <c r="D7" s="454">
        <v>2.16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G21"/>
  <sheetViews>
    <sheetView workbookViewId="0">
      <selection activeCell="A3" sqref="A3:XFD38"/>
    </sheetView>
  </sheetViews>
  <sheetFormatPr baseColWidth="10" defaultRowHeight="15"/>
  <cols>
    <col min="2" max="2" width="51.140625" customWidth="1"/>
    <col min="3" max="4" width="15.42578125" style="491" customWidth="1"/>
    <col min="5" max="5" width="9.140625" style="491" customWidth="1"/>
    <col min="6" max="6" width="11.85546875" style="491" customWidth="1"/>
    <col min="7" max="7" width="11.7109375" style="491" customWidth="1"/>
  </cols>
  <sheetData>
    <row r="4" spans="1:7" ht="45">
      <c r="A4" s="492" t="s">
        <v>0</v>
      </c>
      <c r="B4" s="492" t="s">
        <v>1</v>
      </c>
      <c r="C4" s="493" t="s">
        <v>24</v>
      </c>
      <c r="D4" s="493" t="s">
        <v>25</v>
      </c>
      <c r="E4" s="493" t="s">
        <v>26</v>
      </c>
      <c r="F4" s="493" t="s">
        <v>28</v>
      </c>
      <c r="G4" s="494" t="s">
        <v>29</v>
      </c>
    </row>
    <row r="5" spans="1:7">
      <c r="A5" s="1">
        <v>13915</v>
      </c>
      <c r="B5" s="1" t="s">
        <v>88</v>
      </c>
      <c r="C5" s="490"/>
      <c r="D5" s="490"/>
      <c r="E5" s="490"/>
      <c r="F5" s="490"/>
      <c r="G5" s="490">
        <v>1</v>
      </c>
    </row>
    <row r="6" spans="1:7">
      <c r="A6" s="1">
        <v>14827</v>
      </c>
      <c r="B6" s="1" t="s">
        <v>89</v>
      </c>
      <c r="C6" s="490"/>
      <c r="D6" s="490"/>
      <c r="E6" s="490"/>
      <c r="F6" s="490"/>
      <c r="G6" s="490">
        <v>1</v>
      </c>
    </row>
    <row r="7" spans="1:7">
      <c r="A7" s="1">
        <v>6252</v>
      </c>
      <c r="B7" s="1" t="s">
        <v>90</v>
      </c>
      <c r="C7" s="490">
        <v>2</v>
      </c>
      <c r="D7" s="490" t="s">
        <v>2093</v>
      </c>
      <c r="E7" s="490" t="s">
        <v>2093</v>
      </c>
      <c r="F7" s="490">
        <v>2</v>
      </c>
      <c r="G7" s="490" t="s">
        <v>2093</v>
      </c>
    </row>
    <row r="8" spans="1:7">
      <c r="A8" s="1">
        <v>14828</v>
      </c>
      <c r="B8" s="1" t="s">
        <v>91</v>
      </c>
      <c r="C8" s="490">
        <v>1</v>
      </c>
      <c r="D8" s="490">
        <v>1</v>
      </c>
      <c r="E8" s="490" t="s">
        <v>2093</v>
      </c>
      <c r="F8" s="490" t="s">
        <v>2093</v>
      </c>
      <c r="G8" s="490" t="s">
        <v>2093</v>
      </c>
    </row>
    <row r="9" spans="1:7">
      <c r="A9" s="1">
        <v>3609</v>
      </c>
      <c r="B9" s="1" t="s">
        <v>92</v>
      </c>
      <c r="C9" s="490"/>
      <c r="D9" s="490"/>
      <c r="E9" s="490"/>
      <c r="F9" s="490"/>
      <c r="G9" s="490"/>
    </row>
    <row r="10" spans="1:7">
      <c r="A10" s="1">
        <v>12721</v>
      </c>
      <c r="B10" s="1" t="s">
        <v>93</v>
      </c>
      <c r="C10" s="490">
        <v>10</v>
      </c>
      <c r="D10" s="490">
        <v>3</v>
      </c>
      <c r="E10" s="490">
        <v>3</v>
      </c>
      <c r="F10" s="490">
        <v>4</v>
      </c>
      <c r="G10" s="490"/>
    </row>
    <row r="11" spans="1:7">
      <c r="A11" s="1">
        <v>3610</v>
      </c>
      <c r="B11" s="1" t="s">
        <v>94</v>
      </c>
      <c r="C11" s="490"/>
      <c r="D11" s="490"/>
      <c r="E11" s="490"/>
      <c r="F11" s="490"/>
      <c r="G11" s="490"/>
    </row>
    <row r="12" spans="1:7">
      <c r="A12" s="1">
        <v>12837</v>
      </c>
      <c r="B12" s="1" t="s">
        <v>95</v>
      </c>
      <c r="C12" s="490" t="s">
        <v>2093</v>
      </c>
      <c r="D12" s="490" t="s">
        <v>2093</v>
      </c>
      <c r="E12" s="490">
        <v>2</v>
      </c>
      <c r="F12" s="490">
        <v>4</v>
      </c>
      <c r="G12" s="490"/>
    </row>
    <row r="13" spans="1:7">
      <c r="A13" s="1">
        <v>4722</v>
      </c>
      <c r="B13" s="1" t="s">
        <v>96</v>
      </c>
      <c r="C13" s="490"/>
      <c r="D13" s="490"/>
      <c r="E13" s="490"/>
      <c r="F13" s="490"/>
      <c r="G13" s="490"/>
    </row>
    <row r="14" spans="1:7">
      <c r="A14" s="1">
        <v>13196</v>
      </c>
      <c r="B14" s="1" t="s">
        <v>97</v>
      </c>
      <c r="C14" s="490">
        <v>20</v>
      </c>
      <c r="D14" s="490">
        <v>2</v>
      </c>
      <c r="E14" s="490">
        <v>4</v>
      </c>
      <c r="F14" s="490">
        <v>6</v>
      </c>
      <c r="G14" s="490">
        <v>10</v>
      </c>
    </row>
    <row r="15" spans="1:7">
      <c r="A15" s="1">
        <v>15503</v>
      </c>
      <c r="B15" s="1" t="s">
        <v>98</v>
      </c>
      <c r="C15" s="490">
        <v>5</v>
      </c>
      <c r="D15" s="490" t="s">
        <v>2093</v>
      </c>
      <c r="E15" s="490" t="s">
        <v>2093</v>
      </c>
      <c r="F15" s="490" t="s">
        <v>2093</v>
      </c>
      <c r="G15" s="490">
        <v>3</v>
      </c>
    </row>
    <row r="16" spans="1:7">
      <c r="A16" s="1">
        <v>13914</v>
      </c>
      <c r="B16" s="1" t="s">
        <v>99</v>
      </c>
      <c r="C16" s="490">
        <v>10</v>
      </c>
      <c r="D16" s="490">
        <v>3</v>
      </c>
      <c r="E16" s="490">
        <v>3</v>
      </c>
      <c r="F16" s="490">
        <v>3</v>
      </c>
      <c r="G16" s="490">
        <v>5</v>
      </c>
    </row>
    <row r="17" spans="1:7">
      <c r="A17" s="1">
        <v>4097</v>
      </c>
      <c r="B17" s="1" t="s">
        <v>100</v>
      </c>
      <c r="C17" s="490">
        <v>5</v>
      </c>
      <c r="D17" s="490">
        <v>2</v>
      </c>
      <c r="E17" s="490">
        <v>3</v>
      </c>
      <c r="F17" s="490">
        <v>2</v>
      </c>
      <c r="G17" s="490"/>
    </row>
    <row r="18" spans="1:7">
      <c r="A18" s="1">
        <v>1735</v>
      </c>
      <c r="B18" s="1" t="s">
        <v>101</v>
      </c>
      <c r="C18" s="490"/>
      <c r="D18" s="490"/>
      <c r="E18" s="490"/>
      <c r="F18" s="490"/>
      <c r="G18" s="490"/>
    </row>
    <row r="19" spans="1:7">
      <c r="A19" s="1">
        <v>2136</v>
      </c>
      <c r="B19" s="1" t="s">
        <v>102</v>
      </c>
      <c r="C19" s="490"/>
      <c r="D19" s="490"/>
      <c r="E19" s="490"/>
      <c r="F19" s="490"/>
      <c r="G19" s="490"/>
    </row>
    <row r="20" spans="1:7">
      <c r="A20" s="1">
        <v>1945</v>
      </c>
      <c r="B20" s="1" t="s">
        <v>103</v>
      </c>
      <c r="C20" s="490"/>
      <c r="D20" s="490"/>
      <c r="E20" s="490"/>
      <c r="F20" s="490"/>
      <c r="G20" s="490"/>
    </row>
    <row r="21" spans="1:7">
      <c r="A21" s="1">
        <v>1755</v>
      </c>
      <c r="B21" s="1" t="s">
        <v>104</v>
      </c>
      <c r="C21" s="490"/>
      <c r="D21" s="490"/>
      <c r="E21" s="490"/>
      <c r="F21" s="490"/>
      <c r="G21" s="490"/>
    </row>
  </sheetData>
  <sortState ref="A5:B21">
    <sortCondition ref="B5:B21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9"/>
  <sheetViews>
    <sheetView workbookViewId="0">
      <selection activeCell="D19" sqref="D19"/>
    </sheetView>
  </sheetViews>
  <sheetFormatPr baseColWidth="10" defaultRowHeight="15"/>
  <cols>
    <col min="1" max="1" width="9" customWidth="1"/>
    <col min="2" max="2" width="0" hidden="1" customWidth="1"/>
    <col min="3" max="3" width="51.5703125" customWidth="1"/>
    <col min="4" max="4" width="17.5703125" customWidth="1"/>
    <col min="5" max="6" width="0" hidden="1" customWidth="1"/>
    <col min="7" max="7" width="14.42578125" customWidth="1"/>
    <col min="8" max="9" width="0" hidden="1" customWidth="1"/>
    <col min="11" max="13" width="0" hidden="1" customWidth="1"/>
    <col min="14" max="14" width="13.42578125" customWidth="1"/>
    <col min="15" max="15" width="1.5703125" hidden="1" customWidth="1"/>
  </cols>
  <sheetData>
    <row r="2" spans="1:15">
      <c r="A2" s="27"/>
      <c r="B2" s="27"/>
      <c r="C2" s="11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>
      <c r="A3" s="27"/>
      <c r="B3" s="27"/>
      <c r="C3" s="506" t="s">
        <v>2115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95">
      <c r="A4" s="359" t="s">
        <v>117</v>
      </c>
      <c r="B4" s="358" t="s">
        <v>116</v>
      </c>
      <c r="C4" s="359" t="s">
        <v>2117</v>
      </c>
      <c r="D4" s="358" t="s">
        <v>24</v>
      </c>
      <c r="E4" s="358" t="s">
        <v>118</v>
      </c>
      <c r="F4" s="358" t="s">
        <v>119</v>
      </c>
      <c r="G4" s="358" t="s">
        <v>25</v>
      </c>
      <c r="H4" s="358" t="s">
        <v>118</v>
      </c>
      <c r="I4" s="358" t="s">
        <v>119</v>
      </c>
      <c r="J4" s="358" t="s">
        <v>26</v>
      </c>
      <c r="K4" s="358" t="s">
        <v>118</v>
      </c>
      <c r="L4" s="358" t="s">
        <v>119</v>
      </c>
      <c r="M4" s="358" t="s">
        <v>27</v>
      </c>
      <c r="N4" s="358" t="s">
        <v>28</v>
      </c>
      <c r="O4" s="358" t="s">
        <v>29</v>
      </c>
    </row>
    <row r="5" spans="1:15">
      <c r="A5" s="24">
        <v>14310</v>
      </c>
      <c r="B5" s="24">
        <v>180</v>
      </c>
      <c r="C5" s="415" t="s">
        <v>105</v>
      </c>
      <c r="D5" s="24">
        <v>0</v>
      </c>
      <c r="E5" s="24">
        <v>444</v>
      </c>
      <c r="F5" s="24">
        <v>60</v>
      </c>
      <c r="G5" s="24">
        <v>0</v>
      </c>
      <c r="H5" s="24">
        <v>33</v>
      </c>
      <c r="I5" s="24">
        <v>36</v>
      </c>
      <c r="J5" s="24" t="s">
        <v>327</v>
      </c>
      <c r="K5" s="24"/>
      <c r="L5" s="24"/>
      <c r="M5" s="24"/>
      <c r="N5" s="24" t="s">
        <v>283</v>
      </c>
      <c r="O5" s="24" t="s">
        <v>283</v>
      </c>
    </row>
    <row r="6" spans="1:15" hidden="1">
      <c r="A6" s="24">
        <v>15002</v>
      </c>
      <c r="B6" s="24">
        <v>12</v>
      </c>
      <c r="C6" s="415" t="s">
        <v>106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idden="1">
      <c r="A7" s="24">
        <v>14311</v>
      </c>
      <c r="B7" s="24">
        <v>144</v>
      </c>
      <c r="C7" s="415" t="s">
        <v>107</v>
      </c>
      <c r="D7" s="24" t="s">
        <v>1565</v>
      </c>
      <c r="E7" s="24"/>
      <c r="F7" s="24"/>
      <c r="G7" s="24" t="s">
        <v>327</v>
      </c>
      <c r="H7" s="24" t="s">
        <v>121</v>
      </c>
      <c r="I7" s="24"/>
      <c r="J7" s="24" t="s">
        <v>327</v>
      </c>
      <c r="K7" s="24"/>
      <c r="L7" s="24"/>
      <c r="M7" s="24"/>
      <c r="N7" s="24" t="s">
        <v>672</v>
      </c>
      <c r="O7" s="24" t="s">
        <v>283</v>
      </c>
    </row>
    <row r="8" spans="1:15" hidden="1">
      <c r="A8" s="24">
        <v>15676</v>
      </c>
      <c r="B8" s="24">
        <v>60</v>
      </c>
      <c r="C8" s="415" t="s">
        <v>108</v>
      </c>
      <c r="D8" s="24" t="s">
        <v>1565</v>
      </c>
      <c r="E8" s="24">
        <v>50</v>
      </c>
      <c r="F8" s="24">
        <v>23</v>
      </c>
      <c r="G8" s="24" t="s">
        <v>283</v>
      </c>
      <c r="H8" s="24">
        <v>17</v>
      </c>
      <c r="I8" s="24">
        <v>0</v>
      </c>
      <c r="J8" s="24" t="s">
        <v>283</v>
      </c>
      <c r="K8" s="24"/>
      <c r="L8" s="24"/>
      <c r="M8" s="24"/>
      <c r="N8" s="24" t="s">
        <v>672</v>
      </c>
      <c r="O8" s="24" t="s">
        <v>283</v>
      </c>
    </row>
    <row r="9" spans="1:15">
      <c r="A9" s="24">
        <v>15547</v>
      </c>
      <c r="B9" s="24">
        <v>36</v>
      </c>
      <c r="C9" s="415" t="s">
        <v>109</v>
      </c>
      <c r="D9" s="24" t="s">
        <v>2113</v>
      </c>
      <c r="E9" s="24"/>
      <c r="F9" s="24"/>
      <c r="G9" s="24" t="s">
        <v>660</v>
      </c>
      <c r="H9" s="24"/>
      <c r="I9" s="24"/>
      <c r="J9" s="24" t="s">
        <v>1367</v>
      </c>
      <c r="K9" s="24"/>
      <c r="L9" s="24"/>
      <c r="M9" s="24"/>
      <c r="N9" s="24">
        <v>0</v>
      </c>
      <c r="O9" s="24"/>
    </row>
    <row r="10" spans="1:15">
      <c r="A10" s="24">
        <v>14313</v>
      </c>
      <c r="B10" s="24">
        <v>72</v>
      </c>
      <c r="C10" s="415" t="s">
        <v>110</v>
      </c>
      <c r="D10" s="24" t="s">
        <v>2113</v>
      </c>
      <c r="E10" s="24"/>
      <c r="F10" s="24"/>
      <c r="G10" s="24" t="s">
        <v>660</v>
      </c>
      <c r="H10" s="24"/>
      <c r="I10" s="24"/>
      <c r="J10" s="24" t="s">
        <v>1367</v>
      </c>
      <c r="K10" s="24"/>
      <c r="L10" s="24"/>
      <c r="M10" s="24"/>
      <c r="N10" s="24" t="s">
        <v>669</v>
      </c>
      <c r="O10" s="24"/>
    </row>
    <row r="11" spans="1:15">
      <c r="A11" s="24">
        <v>14312</v>
      </c>
      <c r="B11" s="24">
        <v>72</v>
      </c>
      <c r="C11" s="415" t="s">
        <v>111</v>
      </c>
      <c r="D11" s="24" t="s">
        <v>2113</v>
      </c>
      <c r="E11" s="24"/>
      <c r="F11" s="24"/>
      <c r="G11" s="24" t="s">
        <v>660</v>
      </c>
      <c r="H11" s="24"/>
      <c r="I11" s="24"/>
      <c r="J11" s="24" t="s">
        <v>2114</v>
      </c>
      <c r="K11" s="24"/>
      <c r="L11" s="24"/>
      <c r="M11" s="24"/>
      <c r="N11" s="24" t="s">
        <v>670</v>
      </c>
      <c r="O11" s="24"/>
    </row>
    <row r="12" spans="1:15" hidden="1">
      <c r="A12" s="24">
        <v>15003</v>
      </c>
      <c r="B12" s="24">
        <v>60</v>
      </c>
      <c r="C12" s="415" t="s">
        <v>112</v>
      </c>
      <c r="D12" s="24" t="s">
        <v>2113</v>
      </c>
      <c r="E12" s="24"/>
      <c r="F12" s="24"/>
      <c r="G12" s="24" t="s">
        <v>660</v>
      </c>
      <c r="H12" s="24"/>
      <c r="I12" s="24"/>
      <c r="J12" s="24"/>
      <c r="K12" s="24"/>
      <c r="L12" s="24"/>
      <c r="M12" s="24"/>
      <c r="N12" s="24"/>
      <c r="O12" s="24"/>
    </row>
    <row r="13" spans="1:15" hidden="1">
      <c r="A13" s="24">
        <v>15546</v>
      </c>
      <c r="B13" s="24">
        <v>12</v>
      </c>
      <c r="C13" s="415" t="s">
        <v>113</v>
      </c>
      <c r="D13" s="24" t="s">
        <v>120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idden="1">
      <c r="A14" s="24">
        <v>15001</v>
      </c>
      <c r="B14" s="24">
        <v>12</v>
      </c>
      <c r="C14" s="415" t="s">
        <v>114</v>
      </c>
      <c r="D14" s="24" t="s">
        <v>1549</v>
      </c>
      <c r="E14" s="24"/>
      <c r="F14" s="24"/>
      <c r="G14" s="24" t="s">
        <v>713</v>
      </c>
      <c r="H14" s="24"/>
      <c r="I14" s="24"/>
      <c r="J14" s="24" t="s">
        <v>713</v>
      </c>
      <c r="K14" s="24"/>
      <c r="L14" s="24"/>
      <c r="M14" s="24"/>
      <c r="N14" s="24" t="s">
        <v>713</v>
      </c>
      <c r="O14" s="24" t="s">
        <v>713</v>
      </c>
    </row>
    <row r="15" spans="1:15">
      <c r="A15" s="23"/>
      <c r="B15" s="23"/>
      <c r="C15" s="23" t="s">
        <v>2112</v>
      </c>
      <c r="D15" s="24" t="s">
        <v>2116</v>
      </c>
      <c r="E15" s="24"/>
      <c r="F15" s="24"/>
      <c r="G15" s="24" t="s">
        <v>674</v>
      </c>
      <c r="H15" s="24"/>
      <c r="I15" s="24"/>
      <c r="J15" s="24" t="s">
        <v>674</v>
      </c>
      <c r="K15" s="24"/>
      <c r="L15" s="24"/>
      <c r="M15" s="24"/>
      <c r="N15" s="24" t="s">
        <v>674</v>
      </c>
      <c r="O15" s="119"/>
    </row>
    <row r="16" spans="1:15">
      <c r="A16" s="439"/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</row>
    <row r="19" spans="4:4">
      <c r="D19" t="s">
        <v>72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7:G21"/>
  <sheetViews>
    <sheetView workbookViewId="0">
      <selection activeCell="A17" sqref="A17:XFD17"/>
    </sheetView>
  </sheetViews>
  <sheetFormatPr baseColWidth="10" defaultRowHeight="15"/>
  <cols>
    <col min="3" max="3" width="11.42578125" customWidth="1"/>
    <col min="4" max="4" width="44.7109375" customWidth="1"/>
    <col min="5" max="5" width="15.85546875" customWidth="1"/>
    <col min="6" max="6" width="15.140625" customWidth="1"/>
    <col min="7" max="7" width="10" customWidth="1"/>
  </cols>
  <sheetData>
    <row r="7" spans="2:7" ht="24.75">
      <c r="D7" s="488" t="s">
        <v>2092</v>
      </c>
    </row>
    <row r="8" spans="2:7" ht="45">
      <c r="B8" s="103" t="s">
        <v>129</v>
      </c>
      <c r="C8" s="103" t="s">
        <v>680</v>
      </c>
      <c r="D8" s="103" t="s">
        <v>115</v>
      </c>
      <c r="E8" s="3" t="s">
        <v>24</v>
      </c>
      <c r="F8" s="3" t="s">
        <v>25</v>
      </c>
      <c r="G8" s="3" t="s">
        <v>26</v>
      </c>
    </row>
    <row r="9" spans="2:7" hidden="1">
      <c r="B9" s="367">
        <v>14668</v>
      </c>
      <c r="C9" s="367">
        <v>7.25</v>
      </c>
      <c r="D9" s="39" t="s">
        <v>1675</v>
      </c>
      <c r="E9" s="103" t="s">
        <v>673</v>
      </c>
      <c r="F9" s="103" t="s">
        <v>673</v>
      </c>
      <c r="G9" s="103" t="s">
        <v>673</v>
      </c>
    </row>
    <row r="10" spans="2:7" hidden="1">
      <c r="B10" s="367">
        <v>14667</v>
      </c>
      <c r="C10" s="367">
        <v>7.25</v>
      </c>
      <c r="D10" s="39" t="s">
        <v>1676</v>
      </c>
      <c r="E10" s="103" t="s">
        <v>673</v>
      </c>
      <c r="F10" s="103" t="s">
        <v>673</v>
      </c>
      <c r="G10" s="103" t="s">
        <v>673</v>
      </c>
    </row>
    <row r="11" spans="2:7">
      <c r="B11" s="367">
        <v>1587</v>
      </c>
      <c r="C11" s="367">
        <v>3.78</v>
      </c>
      <c r="D11" s="39" t="s">
        <v>1687</v>
      </c>
      <c r="E11" s="103">
        <v>1</v>
      </c>
      <c r="F11" s="103">
        <v>2</v>
      </c>
      <c r="G11" s="103" t="s">
        <v>673</v>
      </c>
    </row>
    <row r="12" spans="2:7">
      <c r="B12" s="367">
        <v>1579</v>
      </c>
      <c r="C12" s="367">
        <v>3.78</v>
      </c>
      <c r="D12" s="39" t="s">
        <v>1677</v>
      </c>
      <c r="E12" s="103">
        <v>2</v>
      </c>
      <c r="F12" s="103">
        <v>1</v>
      </c>
      <c r="G12" s="103" t="s">
        <v>673</v>
      </c>
    </row>
    <row r="13" spans="2:7">
      <c r="B13" s="367">
        <v>1574</v>
      </c>
      <c r="C13" s="367">
        <v>3.78</v>
      </c>
      <c r="D13" s="39" t="s">
        <v>1678</v>
      </c>
      <c r="E13" s="103">
        <v>4</v>
      </c>
      <c r="F13" s="103" t="s">
        <v>673</v>
      </c>
      <c r="G13" s="103">
        <v>2</v>
      </c>
    </row>
    <row r="14" spans="2:7">
      <c r="B14" s="367">
        <v>1566</v>
      </c>
      <c r="C14" s="367">
        <v>3.78</v>
      </c>
      <c r="D14" s="39" t="s">
        <v>1679</v>
      </c>
      <c r="E14" s="103" t="s">
        <v>673</v>
      </c>
      <c r="F14" s="103">
        <v>2</v>
      </c>
      <c r="G14" s="103" t="s">
        <v>673</v>
      </c>
    </row>
    <row r="15" spans="2:7">
      <c r="B15" s="367">
        <v>15398</v>
      </c>
      <c r="C15" s="367">
        <v>7.26</v>
      </c>
      <c r="D15" s="39" t="s">
        <v>1680</v>
      </c>
      <c r="E15" s="103" t="s">
        <v>673</v>
      </c>
      <c r="F15" s="103" t="s">
        <v>673</v>
      </c>
      <c r="G15" s="103">
        <v>2</v>
      </c>
    </row>
    <row r="16" spans="2:7">
      <c r="B16" s="367">
        <v>15399</v>
      </c>
      <c r="C16" s="367">
        <v>7.26</v>
      </c>
      <c r="D16" s="39" t="s">
        <v>1681</v>
      </c>
      <c r="E16" s="103">
        <v>1</v>
      </c>
      <c r="F16" s="103" t="s">
        <v>673</v>
      </c>
      <c r="G16" s="103">
        <v>1</v>
      </c>
    </row>
    <row r="17" spans="2:7" hidden="1">
      <c r="B17" s="367">
        <v>14669</v>
      </c>
      <c r="C17" s="367">
        <v>7.25</v>
      </c>
      <c r="D17" s="39" t="s">
        <v>1682</v>
      </c>
      <c r="E17" s="103" t="s">
        <v>673</v>
      </c>
      <c r="F17" s="103" t="s">
        <v>673</v>
      </c>
      <c r="G17" s="103" t="s">
        <v>673</v>
      </c>
    </row>
    <row r="18" spans="2:7">
      <c r="B18" s="367">
        <v>1580</v>
      </c>
      <c r="C18" s="367">
        <v>3.78</v>
      </c>
      <c r="D18" s="39" t="s">
        <v>1683</v>
      </c>
      <c r="E18" s="103" t="s">
        <v>673</v>
      </c>
      <c r="F18" s="103">
        <v>2</v>
      </c>
      <c r="G18" s="103" t="s">
        <v>673</v>
      </c>
    </row>
    <row r="19" spans="2:7">
      <c r="B19" s="367">
        <v>1581</v>
      </c>
      <c r="C19" s="367">
        <v>7.25</v>
      </c>
      <c r="D19" s="39" t="s">
        <v>1684</v>
      </c>
      <c r="E19" s="103">
        <v>4</v>
      </c>
      <c r="F19" s="103" t="s">
        <v>673</v>
      </c>
      <c r="G19" s="103">
        <v>2</v>
      </c>
    </row>
    <row r="20" spans="2:7">
      <c r="B20" s="367">
        <v>1576</v>
      </c>
      <c r="C20" s="367">
        <v>3.86</v>
      </c>
      <c r="D20" s="39" t="s">
        <v>1685</v>
      </c>
      <c r="E20" s="103" t="s">
        <v>673</v>
      </c>
      <c r="F20" s="103">
        <v>2</v>
      </c>
      <c r="G20" s="103" t="s">
        <v>673</v>
      </c>
    </row>
    <row r="21" spans="2:7">
      <c r="B21" s="367">
        <v>1568</v>
      </c>
      <c r="C21" s="367">
        <v>3.86</v>
      </c>
      <c r="D21" s="39" t="s">
        <v>1686</v>
      </c>
      <c r="E21" s="103">
        <v>4</v>
      </c>
      <c r="F21" s="103" t="s">
        <v>673</v>
      </c>
      <c r="G21" s="103">
        <v>2</v>
      </c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L5"/>
  <sheetViews>
    <sheetView workbookViewId="0">
      <selection activeCell="H25" sqref="H25"/>
    </sheetView>
  </sheetViews>
  <sheetFormatPr baseColWidth="10" defaultRowHeight="15"/>
  <sheetData>
    <row r="3" spans="2:12" ht="45" customHeight="1">
      <c r="C3" s="514" t="s">
        <v>1147</v>
      </c>
      <c r="D3" s="514"/>
      <c r="E3" s="514"/>
      <c r="F3" s="514"/>
      <c r="G3" s="514"/>
      <c r="H3" s="514"/>
      <c r="I3" s="514"/>
      <c r="J3" s="514"/>
      <c r="K3" s="514"/>
      <c r="L3" s="514"/>
    </row>
    <row r="4" spans="2:12" ht="75">
      <c r="B4" s="112" t="s">
        <v>125</v>
      </c>
      <c r="C4" s="513" t="s">
        <v>115</v>
      </c>
      <c r="D4" s="513"/>
      <c r="E4" s="513"/>
      <c r="F4" s="513"/>
      <c r="G4" s="21" t="s">
        <v>24</v>
      </c>
      <c r="H4" s="21" t="s">
        <v>25</v>
      </c>
      <c r="I4" s="21" t="s">
        <v>26</v>
      </c>
      <c r="J4" s="21" t="s">
        <v>126</v>
      </c>
      <c r="K4" s="21" t="s">
        <v>127</v>
      </c>
      <c r="L4" s="22">
        <v>0.08</v>
      </c>
    </row>
    <row r="5" spans="2:12">
      <c r="B5" s="23">
        <v>3064</v>
      </c>
      <c r="C5" s="23" t="s">
        <v>66</v>
      </c>
      <c r="D5" s="24"/>
      <c r="E5" s="24"/>
      <c r="F5" s="24"/>
      <c r="G5" s="24"/>
      <c r="H5" s="24"/>
      <c r="I5" s="24"/>
      <c r="J5" s="23"/>
      <c r="K5" s="25"/>
      <c r="L5" s="26">
        <f>K5*8%</f>
        <v>0</v>
      </c>
    </row>
  </sheetData>
  <mergeCells count="2">
    <mergeCell ref="C4:F4"/>
    <mergeCell ref="C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M8"/>
  <sheetViews>
    <sheetView workbookViewId="0">
      <selection activeCell="B5" sqref="B5:E5"/>
    </sheetView>
  </sheetViews>
  <sheetFormatPr baseColWidth="10" defaultRowHeight="15"/>
  <cols>
    <col min="10" max="10" width="16.85546875" customWidth="1"/>
  </cols>
  <sheetData>
    <row r="4" spans="1:13">
      <c r="B4" s="515" t="s">
        <v>1148</v>
      </c>
      <c r="C4" s="515"/>
      <c r="D4" s="515"/>
      <c r="E4" s="515"/>
      <c r="F4" s="515"/>
      <c r="G4" s="515"/>
      <c r="H4" s="515"/>
      <c r="I4" s="515"/>
      <c r="J4" s="515"/>
      <c r="K4" s="515"/>
    </row>
    <row r="5" spans="1:13" ht="75">
      <c r="A5" s="20" t="s">
        <v>125</v>
      </c>
      <c r="B5" s="513" t="s">
        <v>115</v>
      </c>
      <c r="C5" s="513"/>
      <c r="D5" s="513"/>
      <c r="E5" s="513"/>
      <c r="F5" s="21" t="s">
        <v>24</v>
      </c>
      <c r="G5" s="21" t="s">
        <v>25</v>
      </c>
      <c r="H5" s="21" t="s">
        <v>26</v>
      </c>
      <c r="I5" s="21" t="s">
        <v>126</v>
      </c>
      <c r="J5" s="21" t="s">
        <v>127</v>
      </c>
      <c r="K5" s="22">
        <v>0.09</v>
      </c>
      <c r="M5">
        <v>71</v>
      </c>
    </row>
    <row r="6" spans="1:13">
      <c r="A6" s="23">
        <v>3064</v>
      </c>
      <c r="B6" s="23" t="s">
        <v>66</v>
      </c>
      <c r="C6" s="24"/>
      <c r="D6" s="24"/>
      <c r="E6" s="24"/>
      <c r="F6" s="24">
        <v>62123</v>
      </c>
      <c r="G6" s="24">
        <v>14436</v>
      </c>
      <c r="H6" s="24">
        <v>21672</v>
      </c>
      <c r="I6" s="23">
        <f>F6+G6+H6</f>
        <v>98231</v>
      </c>
      <c r="J6" s="25">
        <f>I6/36</f>
        <v>2728.6388888888887</v>
      </c>
      <c r="K6" s="26">
        <f>J6*9%</f>
        <v>245.57749999999999</v>
      </c>
      <c r="M6">
        <v>100</v>
      </c>
    </row>
    <row r="7" spans="1:1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M7">
        <v>11</v>
      </c>
    </row>
    <row r="8" spans="1:13">
      <c r="M8">
        <f>SUM(M5:M7)</f>
        <v>182</v>
      </c>
    </row>
  </sheetData>
  <mergeCells count="2">
    <mergeCell ref="B5:E5"/>
    <mergeCell ref="B4:K4"/>
  </mergeCells>
  <pageMargins left="0.7" right="0.7" top="0.75" bottom="0.75" header="0.3" footer="0.3"/>
  <pageSetup paperSize="11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19"/>
  <sheetViews>
    <sheetView workbookViewId="0">
      <selection activeCell="J22" sqref="J22"/>
    </sheetView>
  </sheetViews>
  <sheetFormatPr baseColWidth="10" defaultRowHeight="15"/>
  <cols>
    <col min="2" max="2" width="14.42578125" customWidth="1"/>
    <col min="3" max="3" width="23.85546875" customWidth="1"/>
    <col min="5" max="5" width="16.42578125" customWidth="1"/>
  </cols>
  <sheetData>
    <row r="2" spans="2:8">
      <c r="B2" s="510" t="s">
        <v>160</v>
      </c>
      <c r="C2" s="510"/>
      <c r="D2" s="510"/>
      <c r="E2" s="510"/>
      <c r="F2" s="510"/>
      <c r="G2" s="510"/>
      <c r="H2" s="510"/>
    </row>
    <row r="3" spans="2:8">
      <c r="C3" t="s">
        <v>135</v>
      </c>
      <c r="F3" t="s">
        <v>134</v>
      </c>
    </row>
    <row r="4" spans="2:8" ht="30">
      <c r="B4" s="5" t="s">
        <v>129</v>
      </c>
      <c r="C4" s="1" t="s">
        <v>115</v>
      </c>
      <c r="D4" s="1" t="s">
        <v>130</v>
      </c>
      <c r="E4" s="1" t="s">
        <v>132</v>
      </c>
      <c r="F4" s="29" t="s">
        <v>133</v>
      </c>
      <c r="G4" s="19" t="s">
        <v>136</v>
      </c>
      <c r="H4" s="1"/>
    </row>
    <row r="5" spans="2:8">
      <c r="B5" s="5">
        <v>26</v>
      </c>
      <c r="C5" s="1" t="s">
        <v>128</v>
      </c>
      <c r="D5" s="5" t="s">
        <v>131</v>
      </c>
      <c r="E5" s="5" t="s">
        <v>149</v>
      </c>
      <c r="F5" s="30">
        <v>448.42500000000001</v>
      </c>
      <c r="G5" s="5" t="s">
        <v>137</v>
      </c>
      <c r="H5" s="1"/>
    </row>
    <row r="6" spans="2:8" ht="60">
      <c r="B6" s="5" t="s">
        <v>129</v>
      </c>
      <c r="C6" s="1" t="s">
        <v>115</v>
      </c>
      <c r="D6" s="1" t="s">
        <v>130</v>
      </c>
      <c r="E6" s="1" t="s">
        <v>132</v>
      </c>
      <c r="F6" s="31" t="s">
        <v>141</v>
      </c>
      <c r="G6" s="19" t="s">
        <v>143</v>
      </c>
      <c r="H6" s="19" t="s">
        <v>136</v>
      </c>
    </row>
    <row r="7" spans="2:8">
      <c r="B7" s="5">
        <v>19</v>
      </c>
      <c r="C7" s="32" t="s">
        <v>138</v>
      </c>
      <c r="D7" s="1" t="s">
        <v>139</v>
      </c>
      <c r="E7" s="5" t="s">
        <v>148</v>
      </c>
      <c r="F7" s="1" t="s">
        <v>140</v>
      </c>
      <c r="G7" s="5" t="s">
        <v>144</v>
      </c>
      <c r="H7" s="1" t="s">
        <v>142</v>
      </c>
    </row>
    <row r="8" spans="2:8">
      <c r="B8" s="4"/>
    </row>
    <row r="9" spans="2:8">
      <c r="B9" s="4"/>
      <c r="C9" t="s">
        <v>25</v>
      </c>
    </row>
    <row r="10" spans="2:8" ht="45">
      <c r="B10" s="5" t="s">
        <v>129</v>
      </c>
      <c r="C10" s="1" t="s">
        <v>115</v>
      </c>
      <c r="D10" s="1" t="s">
        <v>130</v>
      </c>
      <c r="E10" s="3" t="s">
        <v>153</v>
      </c>
      <c r="F10" s="19" t="s">
        <v>136</v>
      </c>
      <c r="G10" s="18" t="s">
        <v>72</v>
      </c>
    </row>
    <row r="11" spans="2:8">
      <c r="B11" s="5">
        <v>26</v>
      </c>
      <c r="C11" s="1" t="s">
        <v>128</v>
      </c>
      <c r="D11" s="5" t="s">
        <v>145</v>
      </c>
      <c r="E11" s="5">
        <v>70.37</v>
      </c>
      <c r="F11" s="5" t="s">
        <v>151</v>
      </c>
      <c r="G11" s="4" t="s">
        <v>72</v>
      </c>
    </row>
    <row r="12" spans="2:8" ht="45">
      <c r="B12" s="5" t="s">
        <v>129</v>
      </c>
      <c r="C12" s="1" t="s">
        <v>115</v>
      </c>
      <c r="D12" s="1" t="s">
        <v>130</v>
      </c>
      <c r="E12" s="3" t="s">
        <v>154</v>
      </c>
      <c r="F12" s="19" t="s">
        <v>136</v>
      </c>
      <c r="G12" s="28" t="s">
        <v>72</v>
      </c>
    </row>
    <row r="13" spans="2:8">
      <c r="B13" s="5">
        <v>19</v>
      </c>
      <c r="C13" s="32" t="s">
        <v>138</v>
      </c>
      <c r="D13" s="5" t="s">
        <v>147</v>
      </c>
      <c r="E13" s="5" t="s">
        <v>146</v>
      </c>
      <c r="F13" s="1" t="s">
        <v>150</v>
      </c>
      <c r="G13" s="4" t="s">
        <v>72</v>
      </c>
      <c r="H13" t="s">
        <v>72</v>
      </c>
    </row>
    <row r="15" spans="2:8">
      <c r="B15" s="4"/>
      <c r="C15" t="s">
        <v>26</v>
      </c>
    </row>
    <row r="16" spans="2:8" ht="30">
      <c r="B16" s="5" t="s">
        <v>129</v>
      </c>
      <c r="C16" s="1" t="s">
        <v>115</v>
      </c>
      <c r="D16" s="1" t="s">
        <v>130</v>
      </c>
      <c r="E16" s="3" t="s">
        <v>152</v>
      </c>
      <c r="F16" s="19" t="s">
        <v>136</v>
      </c>
    </row>
    <row r="17" spans="2:6" ht="30">
      <c r="B17" s="5">
        <v>26</v>
      </c>
      <c r="C17" s="1" t="s">
        <v>128</v>
      </c>
      <c r="D17" s="5" t="s">
        <v>155</v>
      </c>
      <c r="E17" s="3" t="s">
        <v>157</v>
      </c>
      <c r="F17" s="5" t="s">
        <v>156</v>
      </c>
    </row>
    <row r="18" spans="2:6" ht="30">
      <c r="B18" s="5" t="s">
        <v>129</v>
      </c>
      <c r="C18" s="1" t="s">
        <v>115</v>
      </c>
      <c r="D18" s="1" t="s">
        <v>130</v>
      </c>
      <c r="E18" s="3" t="s">
        <v>152</v>
      </c>
      <c r="F18" s="19" t="s">
        <v>136</v>
      </c>
    </row>
    <row r="19" spans="2:6" ht="30">
      <c r="B19" s="5">
        <v>19</v>
      </c>
      <c r="C19" s="32" t="s">
        <v>138</v>
      </c>
      <c r="D19" s="5" t="s">
        <v>158</v>
      </c>
      <c r="E19" s="3" t="s">
        <v>157</v>
      </c>
      <c r="F19" s="5" t="s">
        <v>159</v>
      </c>
    </row>
  </sheetData>
  <mergeCells count="1">
    <mergeCell ref="B2:H2"/>
  </mergeCells>
  <pageMargins left="0.7" right="0.7" top="0.75" bottom="0.75" header="0.3" footer="0.3"/>
  <pageSetup paperSize="11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3:S53"/>
  <sheetViews>
    <sheetView topLeftCell="B5" workbookViewId="0">
      <selection activeCell="W45" sqref="W45"/>
    </sheetView>
  </sheetViews>
  <sheetFormatPr baseColWidth="10" defaultRowHeight="15"/>
  <cols>
    <col min="1" max="1" width="24.5703125" customWidth="1"/>
    <col min="2" max="2" width="16" customWidth="1"/>
    <col min="3" max="3" width="37.85546875" customWidth="1"/>
    <col min="4" max="4" width="20.28515625" customWidth="1"/>
    <col min="5" max="5" width="22.7109375" hidden="1" customWidth="1"/>
    <col min="6" max="6" width="19.7109375" hidden="1" customWidth="1"/>
    <col min="7" max="7" width="19.28515625" hidden="1" customWidth="1"/>
    <col min="8" max="8" width="11.42578125" hidden="1" customWidth="1"/>
    <col min="9" max="9" width="14.42578125" hidden="1" customWidth="1"/>
    <col min="10" max="10" width="0" hidden="1" customWidth="1"/>
    <col min="11" max="11" width="22.5703125" style="129" hidden="1" customWidth="1"/>
    <col min="12" max="16" width="0" hidden="1" customWidth="1"/>
    <col min="17" max="17" width="11.42578125" style="104"/>
    <col min="18" max="18" width="0" hidden="1" customWidth="1"/>
  </cols>
  <sheetData>
    <row r="3" spans="1:19">
      <c r="A3" s="129"/>
      <c r="B3" s="129"/>
      <c r="C3" s="129"/>
      <c r="D3" s="129"/>
      <c r="E3" s="89" t="s">
        <v>852</v>
      </c>
      <c r="F3" s="129"/>
      <c r="G3" s="129"/>
      <c r="H3" s="129"/>
      <c r="I3" s="129"/>
      <c r="J3" s="129"/>
      <c r="L3" s="129"/>
      <c r="M3" s="129"/>
      <c r="N3" s="129"/>
    </row>
    <row r="4" spans="1:19">
      <c r="A4" s="129"/>
      <c r="B4" s="129"/>
      <c r="C4" s="129"/>
      <c r="D4" s="129"/>
      <c r="E4" s="129"/>
      <c r="F4" s="129"/>
      <c r="G4" s="89"/>
      <c r="H4" s="129"/>
      <c r="I4" s="129"/>
      <c r="J4" s="129"/>
      <c r="L4" s="129"/>
      <c r="M4" s="129"/>
      <c r="N4" s="129"/>
    </row>
    <row r="5" spans="1:19">
      <c r="A5" s="129"/>
      <c r="B5" s="129"/>
      <c r="C5" s="129"/>
      <c r="D5" s="129"/>
      <c r="E5" s="129"/>
      <c r="F5" s="129"/>
      <c r="G5" s="129"/>
      <c r="H5" s="129"/>
      <c r="I5" s="129"/>
      <c r="J5" s="129"/>
      <c r="L5" s="129"/>
      <c r="M5" s="129"/>
      <c r="N5" s="129"/>
    </row>
    <row r="6" spans="1:19">
      <c r="A6" s="129"/>
      <c r="B6" s="129"/>
      <c r="C6" s="129"/>
      <c r="D6" s="129"/>
      <c r="E6" s="129"/>
      <c r="F6" s="129"/>
      <c r="G6" s="129"/>
      <c r="H6" s="129"/>
      <c r="I6" s="129"/>
      <c r="J6" s="129"/>
      <c r="L6" s="129"/>
      <c r="M6" s="129"/>
      <c r="N6" s="129"/>
    </row>
    <row r="7" spans="1:19">
      <c r="A7" s="129"/>
      <c r="B7" s="129"/>
      <c r="C7" s="129"/>
      <c r="D7" s="129"/>
      <c r="E7" s="129"/>
      <c r="F7" s="129"/>
      <c r="G7" s="129"/>
      <c r="H7" s="129"/>
      <c r="I7" s="129"/>
      <c r="J7" s="129"/>
      <c r="L7" s="129"/>
      <c r="M7" s="129"/>
      <c r="N7" s="129"/>
    </row>
    <row r="8" spans="1:19">
      <c r="A8" s="129"/>
      <c r="B8" s="129"/>
      <c r="C8" s="129"/>
      <c r="D8" s="129"/>
      <c r="E8" s="129"/>
      <c r="F8" s="129"/>
      <c r="G8" s="129"/>
      <c r="H8" s="129"/>
      <c r="I8" s="129"/>
      <c r="J8" s="129"/>
      <c r="L8" s="129"/>
      <c r="M8" s="129"/>
      <c r="N8" s="129"/>
    </row>
    <row r="9" spans="1:19" s="129" customFormat="1">
      <c r="Q9" s="104"/>
    </row>
    <row r="10" spans="1:19" s="129" customFormat="1">
      <c r="Q10" s="104"/>
    </row>
    <row r="11" spans="1:19" s="129" customFormat="1">
      <c r="Q11" s="104"/>
    </row>
    <row r="12" spans="1:19" s="129" customFormat="1">
      <c r="Q12" s="104"/>
    </row>
    <row r="13" spans="1:19" s="129" customFormat="1">
      <c r="Q13" s="104"/>
    </row>
    <row r="14" spans="1:19" ht="15.75" thickBot="1">
      <c r="A14" s="129"/>
      <c r="B14" s="129"/>
      <c r="C14" s="129"/>
      <c r="D14" s="89" t="s">
        <v>853</v>
      </c>
      <c r="E14" s="89"/>
      <c r="F14" s="89"/>
      <c r="G14" s="129"/>
      <c r="H14" s="89"/>
      <c r="I14" s="129"/>
      <c r="J14" s="129"/>
      <c r="L14" s="129"/>
      <c r="M14" s="129"/>
      <c r="N14" s="129"/>
    </row>
    <row r="15" spans="1:19" ht="144.75" thickBot="1">
      <c r="A15" s="131" t="s">
        <v>687</v>
      </c>
      <c r="B15" s="186" t="s">
        <v>854</v>
      </c>
      <c r="C15" s="186" t="s">
        <v>855</v>
      </c>
      <c r="D15" s="186" t="s">
        <v>856</v>
      </c>
      <c r="E15" s="186" t="s">
        <v>857</v>
      </c>
      <c r="F15" s="186" t="s">
        <v>858</v>
      </c>
      <c r="G15" s="186" t="s">
        <v>859</v>
      </c>
      <c r="H15" s="186" t="s">
        <v>860</v>
      </c>
      <c r="I15" s="186" t="s">
        <v>861</v>
      </c>
      <c r="J15" s="187" t="s">
        <v>862</v>
      </c>
      <c r="K15" s="188" t="s">
        <v>995</v>
      </c>
      <c r="L15" s="189" t="s">
        <v>24</v>
      </c>
      <c r="M15" s="190" t="s">
        <v>25</v>
      </c>
      <c r="N15" s="190" t="s">
        <v>26</v>
      </c>
      <c r="O15" s="190" t="s">
        <v>28</v>
      </c>
      <c r="P15" s="190" t="s">
        <v>29</v>
      </c>
      <c r="Q15" s="189" t="s">
        <v>75</v>
      </c>
      <c r="R15" s="189" t="s">
        <v>81</v>
      </c>
      <c r="S15" s="192"/>
    </row>
    <row r="16" spans="1:19" ht="18.75" hidden="1">
      <c r="A16" s="132" t="s">
        <v>863</v>
      </c>
      <c r="B16" s="133">
        <v>100026</v>
      </c>
      <c r="C16" s="133" t="s">
        <v>864</v>
      </c>
      <c r="D16" s="133" t="s">
        <v>865</v>
      </c>
      <c r="E16" s="134" t="s">
        <v>866</v>
      </c>
      <c r="F16" s="134" t="s">
        <v>867</v>
      </c>
      <c r="G16" s="135" t="s">
        <v>868</v>
      </c>
      <c r="H16" s="133" t="s">
        <v>869</v>
      </c>
      <c r="I16" s="136" t="s">
        <v>870</v>
      </c>
      <c r="J16" s="179">
        <v>13.76</v>
      </c>
      <c r="K16" s="180"/>
      <c r="L16" s="130"/>
      <c r="M16" s="130"/>
      <c r="N16" s="130"/>
      <c r="O16" s="130"/>
      <c r="P16" s="130"/>
      <c r="Q16" s="191"/>
      <c r="R16" s="193"/>
      <c r="S16" s="192"/>
    </row>
    <row r="17" spans="1:19" ht="18.75">
      <c r="A17" s="176" t="s">
        <v>871</v>
      </c>
      <c r="B17" s="177">
        <v>100027</v>
      </c>
      <c r="C17" s="177" t="s">
        <v>864</v>
      </c>
      <c r="D17" s="177" t="s">
        <v>872</v>
      </c>
      <c r="E17" s="178" t="s">
        <v>873</v>
      </c>
      <c r="F17" s="178" t="s">
        <v>874</v>
      </c>
      <c r="G17" s="177" t="s">
        <v>875</v>
      </c>
      <c r="H17" s="177" t="s">
        <v>876</v>
      </c>
      <c r="I17" s="137" t="s">
        <v>877</v>
      </c>
      <c r="J17" s="180">
        <v>16.260000000000002</v>
      </c>
      <c r="K17" s="180">
        <v>23</v>
      </c>
      <c r="L17" s="130">
        <v>30</v>
      </c>
      <c r="M17" s="130">
        <v>5</v>
      </c>
      <c r="N17" s="130">
        <v>5</v>
      </c>
      <c r="O17" s="39">
        <v>5</v>
      </c>
      <c r="P17" s="39">
        <v>5</v>
      </c>
      <c r="Q17" s="191">
        <f>SUM(L17:P17)</f>
        <v>50</v>
      </c>
      <c r="R17" s="191">
        <f>J17*Q17</f>
        <v>813.00000000000011</v>
      </c>
      <c r="S17" s="192" t="s">
        <v>668</v>
      </c>
    </row>
    <row r="18" spans="1:19" ht="18.75">
      <c r="A18" s="173" t="s">
        <v>878</v>
      </c>
      <c r="B18" s="174">
        <v>100033</v>
      </c>
      <c r="C18" s="174" t="s">
        <v>879</v>
      </c>
      <c r="D18" s="174" t="s">
        <v>880</v>
      </c>
      <c r="E18" s="175" t="s">
        <v>881</v>
      </c>
      <c r="F18" s="175" t="s">
        <v>882</v>
      </c>
      <c r="G18" s="175" t="s">
        <v>883</v>
      </c>
      <c r="H18" s="174" t="s">
        <v>884</v>
      </c>
      <c r="I18" s="141" t="s">
        <v>885</v>
      </c>
      <c r="J18" s="181">
        <v>17.149999999999999</v>
      </c>
      <c r="K18" s="181">
        <v>24.24</v>
      </c>
      <c r="L18" s="130">
        <v>50</v>
      </c>
      <c r="M18" s="130">
        <v>10</v>
      </c>
      <c r="N18" s="130">
        <v>10</v>
      </c>
      <c r="O18" s="39">
        <v>10</v>
      </c>
      <c r="P18" s="39">
        <v>10</v>
      </c>
      <c r="Q18" s="191">
        <f t="shared" ref="Q18:Q35" si="0">SUM(L18:P18)</f>
        <v>90</v>
      </c>
      <c r="R18" s="191">
        <f t="shared" ref="R18:R35" si="1">J18*Q18</f>
        <v>1543.4999999999998</v>
      </c>
      <c r="S18" s="192" t="s">
        <v>668</v>
      </c>
    </row>
    <row r="19" spans="1:19" ht="18.75" hidden="1">
      <c r="A19" s="138" t="s">
        <v>886</v>
      </c>
      <c r="B19" s="139">
        <v>100030</v>
      </c>
      <c r="C19" s="139" t="s">
        <v>887</v>
      </c>
      <c r="D19" s="139" t="s">
        <v>888</v>
      </c>
      <c r="E19" s="140" t="s">
        <v>889</v>
      </c>
      <c r="F19" s="140" t="s">
        <v>890</v>
      </c>
      <c r="G19" s="140" t="s">
        <v>891</v>
      </c>
      <c r="H19" s="139" t="s">
        <v>892</v>
      </c>
      <c r="I19" s="142" t="s">
        <v>893</v>
      </c>
      <c r="J19" s="182">
        <v>11.11</v>
      </c>
      <c r="K19" s="182"/>
      <c r="L19" s="130"/>
      <c r="M19" s="130"/>
      <c r="N19" s="130"/>
      <c r="O19" s="130"/>
      <c r="P19" s="130"/>
      <c r="Q19" s="191">
        <f t="shared" si="0"/>
        <v>0</v>
      </c>
      <c r="R19" s="191">
        <f t="shared" si="1"/>
        <v>0</v>
      </c>
      <c r="S19" s="192"/>
    </row>
    <row r="20" spans="1:19" ht="18.75">
      <c r="A20" s="176" t="s">
        <v>871</v>
      </c>
      <c r="B20" s="174">
        <v>100031</v>
      </c>
      <c r="C20" s="174" t="s">
        <v>887</v>
      </c>
      <c r="D20" s="174" t="s">
        <v>894</v>
      </c>
      <c r="E20" s="175" t="s">
        <v>895</v>
      </c>
      <c r="F20" s="175" t="s">
        <v>896</v>
      </c>
      <c r="G20" s="174" t="s">
        <v>897</v>
      </c>
      <c r="H20" s="174" t="s">
        <v>898</v>
      </c>
      <c r="I20" s="141" t="s">
        <v>899</v>
      </c>
      <c r="J20" s="182">
        <v>8.26</v>
      </c>
      <c r="K20" s="182">
        <v>11.7</v>
      </c>
      <c r="L20" s="130">
        <v>40</v>
      </c>
      <c r="M20" s="130">
        <v>5</v>
      </c>
      <c r="N20" s="130">
        <v>5</v>
      </c>
      <c r="O20" s="39">
        <v>10</v>
      </c>
      <c r="P20" s="39">
        <v>5</v>
      </c>
      <c r="Q20" s="191">
        <f t="shared" si="0"/>
        <v>65</v>
      </c>
      <c r="R20" s="191">
        <f t="shared" si="1"/>
        <v>536.9</v>
      </c>
      <c r="S20" s="192" t="s">
        <v>668</v>
      </c>
    </row>
    <row r="21" spans="1:19" ht="18.75" hidden="1">
      <c r="A21" s="138" t="s">
        <v>900</v>
      </c>
      <c r="B21" s="139">
        <v>100140</v>
      </c>
      <c r="C21" s="139" t="s">
        <v>887</v>
      </c>
      <c r="D21" s="139" t="s">
        <v>901</v>
      </c>
      <c r="E21" s="140" t="s">
        <v>902</v>
      </c>
      <c r="F21" s="140" t="s">
        <v>903</v>
      </c>
      <c r="G21" s="140" t="s">
        <v>904</v>
      </c>
      <c r="H21" s="139" t="s">
        <v>905</v>
      </c>
      <c r="I21" s="142" t="s">
        <v>906</v>
      </c>
      <c r="J21" s="182">
        <v>10.79</v>
      </c>
      <c r="K21" s="182"/>
      <c r="L21" s="130"/>
      <c r="M21" s="130"/>
      <c r="N21" s="130"/>
      <c r="O21" s="130"/>
      <c r="P21" s="130"/>
      <c r="Q21" s="191">
        <f t="shared" si="0"/>
        <v>0</v>
      </c>
      <c r="R21" s="191">
        <f t="shared" si="1"/>
        <v>0</v>
      </c>
      <c r="S21" s="192"/>
    </row>
    <row r="22" spans="1:19" ht="18.75" hidden="1">
      <c r="A22" s="138" t="s">
        <v>907</v>
      </c>
      <c r="B22" s="139">
        <v>100036</v>
      </c>
      <c r="C22" s="139" t="s">
        <v>908</v>
      </c>
      <c r="D22" s="139" t="s">
        <v>909</v>
      </c>
      <c r="E22" s="140" t="s">
        <v>910</v>
      </c>
      <c r="F22" s="140" t="s">
        <v>911</v>
      </c>
      <c r="G22" s="140" t="s">
        <v>912</v>
      </c>
      <c r="H22" s="139" t="s">
        <v>913</v>
      </c>
      <c r="I22" s="142" t="s">
        <v>870</v>
      </c>
      <c r="J22" s="182">
        <v>10</v>
      </c>
      <c r="K22" s="182"/>
      <c r="L22" s="130"/>
      <c r="M22" s="130"/>
      <c r="N22" s="130"/>
      <c r="O22" s="130"/>
      <c r="P22" s="130"/>
      <c r="Q22" s="191">
        <f t="shared" si="0"/>
        <v>0</v>
      </c>
      <c r="R22" s="191">
        <f t="shared" si="1"/>
        <v>0</v>
      </c>
      <c r="S22" s="192"/>
    </row>
    <row r="23" spans="1:19" ht="18.75">
      <c r="A23" s="173" t="s">
        <v>914</v>
      </c>
      <c r="B23" s="174">
        <v>100037</v>
      </c>
      <c r="C23" s="174" t="s">
        <v>915</v>
      </c>
      <c r="D23" s="174" t="s">
        <v>916</v>
      </c>
      <c r="E23" s="175" t="s">
        <v>917</v>
      </c>
      <c r="F23" s="175" t="s">
        <v>918</v>
      </c>
      <c r="G23" s="175" t="s">
        <v>919</v>
      </c>
      <c r="H23" s="174" t="s">
        <v>920</v>
      </c>
      <c r="I23" s="141" t="s">
        <v>921</v>
      </c>
      <c r="J23" s="182">
        <v>13.49</v>
      </c>
      <c r="K23" s="182">
        <v>19.079999999999998</v>
      </c>
      <c r="L23" s="130">
        <v>20</v>
      </c>
      <c r="M23" s="130">
        <v>3</v>
      </c>
      <c r="N23" s="130">
        <v>3</v>
      </c>
      <c r="O23" s="39">
        <v>3</v>
      </c>
      <c r="P23" s="39">
        <v>3</v>
      </c>
      <c r="Q23" s="191">
        <f t="shared" si="0"/>
        <v>32</v>
      </c>
      <c r="R23" s="191">
        <f t="shared" si="1"/>
        <v>431.68</v>
      </c>
      <c r="S23" s="192" t="s">
        <v>668</v>
      </c>
    </row>
    <row r="24" spans="1:19" ht="18.75" hidden="1">
      <c r="A24" s="138" t="s">
        <v>922</v>
      </c>
      <c r="B24" s="139">
        <v>100038</v>
      </c>
      <c r="C24" s="139" t="s">
        <v>908</v>
      </c>
      <c r="D24" s="139" t="s">
        <v>923</v>
      </c>
      <c r="E24" s="140">
        <v>0</v>
      </c>
      <c r="F24" s="140">
        <v>0</v>
      </c>
      <c r="G24" s="140">
        <v>0</v>
      </c>
      <c r="H24" s="139" t="s">
        <v>876</v>
      </c>
      <c r="I24" s="143" t="s">
        <v>877</v>
      </c>
      <c r="J24" s="182"/>
      <c r="K24" s="182"/>
      <c r="L24" s="130"/>
      <c r="M24" s="130"/>
      <c r="N24" s="130"/>
      <c r="O24" s="130"/>
      <c r="P24" s="130"/>
      <c r="Q24" s="191">
        <f t="shared" si="0"/>
        <v>0</v>
      </c>
      <c r="R24" s="191">
        <f t="shared" si="1"/>
        <v>0</v>
      </c>
      <c r="S24" s="192"/>
    </row>
    <row r="25" spans="1:19" ht="18.75" hidden="1">
      <c r="A25" s="138" t="s">
        <v>924</v>
      </c>
      <c r="B25" s="139">
        <v>600003</v>
      </c>
      <c r="C25" s="139" t="s">
        <v>925</v>
      </c>
      <c r="D25" s="139" t="s">
        <v>926</v>
      </c>
      <c r="E25" s="140" t="s">
        <v>927</v>
      </c>
      <c r="F25" s="140" t="s">
        <v>928</v>
      </c>
      <c r="G25" s="139" t="s">
        <v>929</v>
      </c>
      <c r="H25" s="139" t="s">
        <v>930</v>
      </c>
      <c r="I25" s="142" t="s">
        <v>931</v>
      </c>
      <c r="J25" s="182">
        <v>11.23</v>
      </c>
      <c r="K25" s="182"/>
      <c r="L25" s="130"/>
      <c r="M25" s="130"/>
      <c r="N25" s="130"/>
      <c r="O25" s="130"/>
      <c r="P25" s="130"/>
      <c r="Q25" s="191">
        <f t="shared" si="0"/>
        <v>0</v>
      </c>
      <c r="R25" s="191">
        <f t="shared" si="1"/>
        <v>0</v>
      </c>
      <c r="S25" s="192"/>
    </row>
    <row r="26" spans="1:19" ht="18.75" hidden="1">
      <c r="A26" s="138" t="s">
        <v>932</v>
      </c>
      <c r="B26" s="139">
        <v>600007</v>
      </c>
      <c r="C26" s="139" t="s">
        <v>933</v>
      </c>
      <c r="D26" s="139" t="s">
        <v>926</v>
      </c>
      <c r="E26" s="140" t="s">
        <v>934</v>
      </c>
      <c r="F26" s="140" t="s">
        <v>935</v>
      </c>
      <c r="G26" s="139" t="s">
        <v>936</v>
      </c>
      <c r="H26" s="139" t="s">
        <v>930</v>
      </c>
      <c r="I26" s="142" t="s">
        <v>931</v>
      </c>
      <c r="J26" s="182">
        <v>12.22</v>
      </c>
      <c r="K26" s="182"/>
      <c r="L26" s="130"/>
      <c r="M26" s="130"/>
      <c r="N26" s="130"/>
      <c r="O26" s="130"/>
      <c r="P26" s="130"/>
      <c r="Q26" s="191">
        <f t="shared" si="0"/>
        <v>0</v>
      </c>
      <c r="R26" s="191">
        <f t="shared" si="1"/>
        <v>0</v>
      </c>
      <c r="S26" s="192"/>
    </row>
    <row r="27" spans="1:19" ht="18.75" hidden="1">
      <c r="A27" s="138" t="s">
        <v>937</v>
      </c>
      <c r="B27" s="139">
        <v>600005</v>
      </c>
      <c r="C27" s="139" t="s">
        <v>938</v>
      </c>
      <c r="D27" s="139" t="s">
        <v>926</v>
      </c>
      <c r="E27" s="140" t="s">
        <v>939</v>
      </c>
      <c r="F27" s="140" t="s">
        <v>940</v>
      </c>
      <c r="G27" s="139" t="s">
        <v>941</v>
      </c>
      <c r="H27" s="139" t="s">
        <v>930</v>
      </c>
      <c r="I27" s="142" t="s">
        <v>931</v>
      </c>
      <c r="J27" s="182">
        <v>10.74</v>
      </c>
      <c r="K27" s="182"/>
      <c r="L27" s="130"/>
      <c r="M27" s="130"/>
      <c r="N27" s="130"/>
      <c r="O27" s="130"/>
      <c r="P27" s="130"/>
      <c r="Q27" s="191">
        <f t="shared" si="0"/>
        <v>0</v>
      </c>
      <c r="R27" s="191">
        <f t="shared" si="1"/>
        <v>0</v>
      </c>
      <c r="S27" s="192"/>
    </row>
    <row r="28" spans="1:19" ht="18.75" hidden="1">
      <c r="A28" s="138" t="s">
        <v>942</v>
      </c>
      <c r="B28" s="139">
        <v>600002</v>
      </c>
      <c r="C28" s="139" t="s">
        <v>943</v>
      </c>
      <c r="D28" s="139" t="s">
        <v>926</v>
      </c>
      <c r="E28" s="140" t="s">
        <v>944</v>
      </c>
      <c r="F28" s="140" t="s">
        <v>945</v>
      </c>
      <c r="G28" s="140" t="s">
        <v>946</v>
      </c>
      <c r="H28" s="139" t="s">
        <v>930</v>
      </c>
      <c r="I28" s="142" t="s">
        <v>931</v>
      </c>
      <c r="J28" s="182">
        <v>13.14</v>
      </c>
      <c r="K28" s="182"/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91">
        <f t="shared" si="0"/>
        <v>0</v>
      </c>
      <c r="R28" s="191">
        <f t="shared" si="1"/>
        <v>0</v>
      </c>
      <c r="S28" s="192"/>
    </row>
    <row r="29" spans="1:19" ht="18.75">
      <c r="A29" s="138" t="s">
        <v>947</v>
      </c>
      <c r="B29" s="174">
        <v>600000</v>
      </c>
      <c r="C29" s="174" t="s">
        <v>948</v>
      </c>
      <c r="D29" s="174" t="s">
        <v>909</v>
      </c>
      <c r="E29" s="140" t="s">
        <v>949</v>
      </c>
      <c r="F29" s="140" t="s">
        <v>950</v>
      </c>
      <c r="G29" s="140" t="s">
        <v>951</v>
      </c>
      <c r="H29" s="139" t="s">
        <v>952</v>
      </c>
      <c r="I29" s="142" t="s">
        <v>953</v>
      </c>
      <c r="J29" s="182">
        <v>12.68</v>
      </c>
      <c r="K29" s="182"/>
      <c r="L29" s="130">
        <v>5</v>
      </c>
      <c r="M29" s="130">
        <v>1</v>
      </c>
      <c r="N29" s="130">
        <v>1</v>
      </c>
      <c r="O29" s="130">
        <v>1</v>
      </c>
      <c r="P29" s="130">
        <v>1</v>
      </c>
      <c r="Q29" s="191">
        <f t="shared" si="0"/>
        <v>9</v>
      </c>
      <c r="R29" s="191">
        <f t="shared" si="1"/>
        <v>114.12</v>
      </c>
      <c r="S29" s="192" t="s">
        <v>668</v>
      </c>
    </row>
    <row r="30" spans="1:19" ht="17.25" hidden="1">
      <c r="A30" s="138" t="s">
        <v>954</v>
      </c>
      <c r="B30" s="139">
        <v>100008</v>
      </c>
      <c r="C30" s="139" t="s">
        <v>955</v>
      </c>
      <c r="D30" s="139" t="s">
        <v>872</v>
      </c>
      <c r="E30" s="140" t="s">
        <v>956</v>
      </c>
      <c r="F30" s="140" t="s">
        <v>957</v>
      </c>
      <c r="G30" s="140" t="s">
        <v>958</v>
      </c>
      <c r="H30" s="139" t="s">
        <v>876</v>
      </c>
      <c r="I30" s="142" t="s">
        <v>877</v>
      </c>
      <c r="J30" s="182">
        <v>14.67</v>
      </c>
      <c r="K30" s="182"/>
      <c r="L30" s="130"/>
      <c r="M30" s="130"/>
      <c r="N30" s="130"/>
      <c r="O30" s="130"/>
      <c r="P30" s="130"/>
      <c r="Q30" s="103">
        <f t="shared" si="0"/>
        <v>0</v>
      </c>
      <c r="R30" s="103">
        <f t="shared" si="1"/>
        <v>0</v>
      </c>
    </row>
    <row r="31" spans="1:19" ht="17.25" hidden="1">
      <c r="A31" s="138" t="s">
        <v>959</v>
      </c>
      <c r="B31" s="139">
        <v>100009</v>
      </c>
      <c r="C31" s="139" t="s">
        <v>955</v>
      </c>
      <c r="D31" s="139" t="s">
        <v>960</v>
      </c>
      <c r="E31" s="140" t="s">
        <v>961</v>
      </c>
      <c r="F31" s="140" t="s">
        <v>962</v>
      </c>
      <c r="G31" s="140" t="s">
        <v>963</v>
      </c>
      <c r="H31" s="139" t="s">
        <v>964</v>
      </c>
      <c r="I31" s="142"/>
      <c r="J31" s="182">
        <v>21.19</v>
      </c>
      <c r="K31" s="182"/>
      <c r="L31" s="130"/>
      <c r="M31" s="130"/>
      <c r="N31" s="130"/>
      <c r="O31" s="130"/>
      <c r="P31" s="130"/>
      <c r="Q31" s="103">
        <f t="shared" si="0"/>
        <v>0</v>
      </c>
      <c r="R31" s="103">
        <f t="shared" si="1"/>
        <v>0</v>
      </c>
    </row>
    <row r="32" spans="1:19" ht="17.25" hidden="1">
      <c r="A32" s="138" t="s">
        <v>965</v>
      </c>
      <c r="B32" s="139">
        <v>100010</v>
      </c>
      <c r="C32" s="139" t="s">
        <v>955</v>
      </c>
      <c r="D32" s="139" t="s">
        <v>966</v>
      </c>
      <c r="E32" s="140" t="s">
        <v>967</v>
      </c>
      <c r="F32" s="140" t="s">
        <v>968</v>
      </c>
      <c r="G32" s="140" t="s">
        <v>969</v>
      </c>
      <c r="H32" s="139" t="s">
        <v>970</v>
      </c>
      <c r="I32" s="142" t="s">
        <v>906</v>
      </c>
      <c r="J32" s="182">
        <v>29.33</v>
      </c>
      <c r="K32" s="182"/>
      <c r="L32" s="130"/>
      <c r="M32" s="130"/>
      <c r="N32" s="130"/>
      <c r="O32" s="130"/>
      <c r="P32" s="130"/>
      <c r="Q32" s="103">
        <f t="shared" si="0"/>
        <v>0</v>
      </c>
      <c r="R32" s="103">
        <f t="shared" si="1"/>
        <v>0</v>
      </c>
    </row>
    <row r="33" spans="1:18" ht="17.25" hidden="1">
      <c r="A33" s="138" t="s">
        <v>971</v>
      </c>
      <c r="B33" s="139">
        <v>100013</v>
      </c>
      <c r="C33" s="139" t="s">
        <v>972</v>
      </c>
      <c r="D33" s="139" t="s">
        <v>872</v>
      </c>
      <c r="E33" s="140" t="s">
        <v>973</v>
      </c>
      <c r="F33" s="140" t="s">
        <v>974</v>
      </c>
      <c r="G33" s="140" t="s">
        <v>975</v>
      </c>
      <c r="H33" s="139" t="s">
        <v>876</v>
      </c>
      <c r="I33" s="142" t="s">
        <v>877</v>
      </c>
      <c r="J33" s="182">
        <v>31.6</v>
      </c>
      <c r="K33" s="182"/>
      <c r="L33" s="130"/>
      <c r="M33" s="130"/>
      <c r="N33" s="130"/>
      <c r="O33" s="130"/>
      <c r="P33" s="130"/>
      <c r="Q33" s="103">
        <f t="shared" si="0"/>
        <v>0</v>
      </c>
      <c r="R33" s="103">
        <f t="shared" si="1"/>
        <v>0</v>
      </c>
    </row>
    <row r="34" spans="1:18" ht="17.25" hidden="1">
      <c r="A34" s="138" t="s">
        <v>976</v>
      </c>
      <c r="B34" s="139">
        <v>100018</v>
      </c>
      <c r="C34" s="139" t="s">
        <v>977</v>
      </c>
      <c r="D34" s="139" t="s">
        <v>872</v>
      </c>
      <c r="E34" s="140" t="s">
        <v>978</v>
      </c>
      <c r="F34" s="140" t="s">
        <v>979</v>
      </c>
      <c r="G34" s="140" t="s">
        <v>980</v>
      </c>
      <c r="H34" s="139" t="s">
        <v>981</v>
      </c>
      <c r="I34" s="142" t="s">
        <v>877</v>
      </c>
      <c r="J34" s="182">
        <v>18.7</v>
      </c>
      <c r="K34" s="182"/>
      <c r="L34" s="130"/>
      <c r="M34" s="130"/>
      <c r="N34" s="130"/>
      <c r="O34" s="130"/>
      <c r="P34" s="130"/>
      <c r="Q34" s="103">
        <f t="shared" si="0"/>
        <v>0</v>
      </c>
      <c r="R34" s="103">
        <f t="shared" si="1"/>
        <v>0</v>
      </c>
    </row>
    <row r="35" spans="1:18" ht="18" hidden="1" thickBot="1">
      <c r="A35" s="144" t="s">
        <v>982</v>
      </c>
      <c r="B35" s="145">
        <v>100023</v>
      </c>
      <c r="C35" s="145" t="s">
        <v>983</v>
      </c>
      <c r="D35" s="145" t="s">
        <v>872</v>
      </c>
      <c r="E35" s="146" t="s">
        <v>984</v>
      </c>
      <c r="F35" s="146" t="s">
        <v>985</v>
      </c>
      <c r="G35" s="146" t="s">
        <v>986</v>
      </c>
      <c r="H35" s="145" t="s">
        <v>876</v>
      </c>
      <c r="I35" s="147" t="s">
        <v>877</v>
      </c>
      <c r="J35" s="183">
        <v>15.94</v>
      </c>
      <c r="K35" s="185"/>
      <c r="L35" s="130"/>
      <c r="M35" s="130"/>
      <c r="N35" s="130"/>
      <c r="O35" s="130"/>
      <c r="P35" s="130"/>
      <c r="Q35" s="103">
        <f t="shared" si="0"/>
        <v>0</v>
      </c>
      <c r="R35" s="103">
        <f t="shared" si="1"/>
        <v>0</v>
      </c>
    </row>
    <row r="36" spans="1:18" ht="21" hidden="1">
      <c r="A36" s="129"/>
      <c r="B36" s="129"/>
      <c r="C36" s="148" t="s">
        <v>987</v>
      </c>
      <c r="R36" s="104">
        <f>SUM(R17:R35)</f>
        <v>3439.2</v>
      </c>
    </row>
    <row r="37" spans="1:18" hidden="1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L37" s="129"/>
      <c r="M37" s="129"/>
      <c r="N37" s="129"/>
      <c r="Q37" s="104" t="s">
        <v>68</v>
      </c>
      <c r="R37" s="184">
        <f>R36*16%</f>
        <v>550.27199999999993</v>
      </c>
    </row>
    <row r="38" spans="1:18" ht="16.5" hidden="1" thickBot="1">
      <c r="A38" s="150"/>
      <c r="B38" s="151"/>
      <c r="C38" s="151"/>
      <c r="D38" s="152"/>
      <c r="E38" s="152"/>
      <c r="F38" s="152"/>
      <c r="G38" s="153"/>
      <c r="H38" s="129"/>
      <c r="I38" s="129"/>
      <c r="J38" s="129"/>
      <c r="L38" s="129"/>
      <c r="M38" s="129"/>
      <c r="N38" s="129"/>
      <c r="R38">
        <f>R36+R37</f>
        <v>3989.4719999999998</v>
      </c>
    </row>
    <row r="39" spans="1:18" ht="16.5" hidden="1" thickBot="1">
      <c r="A39" s="129"/>
      <c r="B39" s="154"/>
      <c r="C39" s="155" t="s">
        <v>988</v>
      </c>
      <c r="D39" s="156"/>
      <c r="E39" s="156"/>
      <c r="F39" s="156"/>
      <c r="G39" s="156"/>
      <c r="H39" s="157"/>
      <c r="I39" s="8"/>
      <c r="J39" s="158"/>
      <c r="K39" s="158"/>
      <c r="L39" s="129"/>
      <c r="M39" s="129"/>
      <c r="N39" s="129"/>
    </row>
    <row r="40" spans="1:18" ht="15.75" hidden="1">
      <c r="A40" s="129"/>
      <c r="B40" s="154"/>
      <c r="C40" s="159"/>
      <c r="D40" s="159"/>
      <c r="E40" s="159"/>
      <c r="F40" s="159"/>
      <c r="G40" s="159"/>
      <c r="H40" s="8"/>
      <c r="I40" s="8"/>
      <c r="J40" s="158"/>
      <c r="K40" s="158"/>
      <c r="L40" s="129"/>
      <c r="M40" s="129"/>
      <c r="N40" s="129"/>
    </row>
    <row r="41" spans="1:18" ht="15.75">
      <c r="A41" s="129"/>
      <c r="B41" s="154"/>
      <c r="C41" s="159"/>
      <c r="D41" s="159"/>
      <c r="E41" s="159"/>
      <c r="F41" s="159"/>
      <c r="G41" s="159"/>
      <c r="H41" s="8"/>
      <c r="I41" s="8"/>
      <c r="J41" s="158"/>
      <c r="K41" s="158"/>
      <c r="L41" s="129"/>
      <c r="M41" s="129"/>
      <c r="N41" s="129"/>
    </row>
    <row r="42" spans="1:18" ht="15.75">
      <c r="A42" s="150" t="s">
        <v>989</v>
      </c>
      <c r="B42" s="154"/>
      <c r="C42" s="160"/>
      <c r="D42" s="129"/>
      <c r="E42" s="152"/>
      <c r="F42" s="152"/>
      <c r="G42" s="129"/>
      <c r="H42" s="129"/>
      <c r="I42" s="129"/>
      <c r="J42" s="129"/>
      <c r="L42" s="129"/>
      <c r="M42" s="129"/>
      <c r="N42" s="129"/>
    </row>
    <row r="43" spans="1:18" ht="21">
      <c r="A43" s="150"/>
      <c r="B43" s="151"/>
      <c r="C43" s="151"/>
      <c r="D43" s="149"/>
      <c r="E43" s="149"/>
      <c r="F43" s="149"/>
      <c r="G43" s="129"/>
      <c r="H43" s="129"/>
      <c r="I43" s="129"/>
      <c r="J43" s="129"/>
      <c r="L43" s="129"/>
      <c r="M43" s="129"/>
      <c r="N43" s="129"/>
    </row>
    <row r="44" spans="1:18" ht="15.75">
      <c r="A44" s="150"/>
      <c r="B44" s="161"/>
      <c r="C44" s="161"/>
      <c r="D44" s="161"/>
      <c r="E44" s="161"/>
      <c r="F44" s="161"/>
      <c r="G44" s="129"/>
      <c r="H44" s="129"/>
      <c r="I44" s="129"/>
      <c r="J44" s="129"/>
      <c r="L44" s="129"/>
      <c r="M44" s="129"/>
      <c r="N44" s="129"/>
    </row>
    <row r="45" spans="1:18" ht="15.75">
      <c r="A45" s="150" t="s">
        <v>990</v>
      </c>
      <c r="B45" s="161"/>
      <c r="C45" s="161"/>
      <c r="D45" s="161"/>
      <c r="E45" s="161"/>
      <c r="F45" s="161"/>
      <c r="G45" s="129"/>
      <c r="H45" s="129"/>
      <c r="I45" s="129"/>
      <c r="J45" s="129"/>
      <c r="L45" s="129"/>
      <c r="M45" s="129"/>
      <c r="N45" s="129"/>
    </row>
    <row r="46" spans="1:18" ht="15.75">
      <c r="A46" s="150"/>
      <c r="B46" s="161"/>
      <c r="C46" s="161"/>
      <c r="D46" s="161"/>
      <c r="E46" s="161"/>
      <c r="F46" s="161"/>
      <c r="G46" s="129"/>
      <c r="H46" s="129"/>
      <c r="I46" s="129"/>
      <c r="J46" s="129"/>
      <c r="L46" s="129"/>
      <c r="M46" s="129"/>
      <c r="N46" s="129"/>
    </row>
    <row r="47" spans="1:18" ht="15.75">
      <c r="A47" s="129"/>
      <c r="B47" s="152"/>
      <c r="C47" s="89"/>
      <c r="D47" s="89"/>
      <c r="E47" s="89"/>
      <c r="F47" s="89"/>
      <c r="G47" s="89"/>
      <c r="H47" s="129"/>
      <c r="I47" s="162"/>
      <c r="J47" s="129"/>
      <c r="L47" s="129"/>
      <c r="M47" s="129"/>
      <c r="N47" s="129"/>
    </row>
    <row r="48" spans="1:18" ht="15.75">
      <c r="A48" s="163"/>
      <c r="B48" s="164"/>
      <c r="C48" s="164"/>
      <c r="D48" s="164"/>
      <c r="E48" s="164"/>
      <c r="F48" s="164"/>
      <c r="G48" s="165"/>
      <c r="H48" s="166"/>
      <c r="I48" s="166"/>
      <c r="J48" s="163"/>
      <c r="K48" s="163"/>
      <c r="L48" s="129"/>
      <c r="M48" s="129"/>
      <c r="N48" s="129"/>
    </row>
    <row r="49" spans="1:14" ht="21">
      <c r="A49" s="129"/>
      <c r="B49" s="167" t="s">
        <v>991</v>
      </c>
      <c r="C49" s="168"/>
      <c r="D49" s="168"/>
      <c r="E49" s="169"/>
      <c r="F49" s="170"/>
      <c r="G49" s="89"/>
      <c r="H49" s="129"/>
      <c r="I49" s="129"/>
      <c r="J49" s="129"/>
      <c r="L49" s="129"/>
      <c r="M49" s="129"/>
      <c r="N49" s="129"/>
    </row>
    <row r="50" spans="1:14" ht="21">
      <c r="A50" s="129"/>
      <c r="B50" s="167" t="s">
        <v>992</v>
      </c>
      <c r="C50" s="168"/>
      <c r="D50" s="168"/>
      <c r="E50" s="169"/>
      <c r="F50" s="170"/>
      <c r="G50" s="129"/>
      <c r="H50" s="129"/>
      <c r="I50" s="129"/>
      <c r="J50" s="129"/>
      <c r="L50" s="129"/>
      <c r="M50" s="129"/>
      <c r="N50" s="129"/>
    </row>
    <row r="51" spans="1:14" ht="21">
      <c r="A51" s="129"/>
      <c r="B51" s="167" t="s">
        <v>993</v>
      </c>
      <c r="C51" s="168"/>
      <c r="D51" s="168"/>
      <c r="E51" s="169"/>
      <c r="F51" s="170"/>
      <c r="G51" s="129"/>
      <c r="H51" s="129"/>
      <c r="I51" s="129"/>
      <c r="J51" s="129"/>
      <c r="L51" s="129"/>
      <c r="M51" s="129"/>
      <c r="N51" s="129"/>
    </row>
    <row r="52" spans="1:14">
      <c r="A52" s="129"/>
      <c r="B52" s="168"/>
      <c r="C52" s="171" t="s">
        <v>994</v>
      </c>
      <c r="D52" s="171"/>
      <c r="E52" s="171"/>
      <c r="F52" s="172"/>
      <c r="G52" s="129"/>
      <c r="H52" s="129"/>
      <c r="I52" s="129"/>
      <c r="J52" s="129"/>
      <c r="L52" s="129"/>
      <c r="M52" s="129"/>
      <c r="N52" s="129"/>
    </row>
    <row r="53" spans="1:14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L53" s="129"/>
      <c r="M53" s="129"/>
      <c r="N53" s="129"/>
    </row>
  </sheetData>
  <pageMargins left="0.7" right="0.7" top="0.75" bottom="0.75" header="0.3" footer="0.3"/>
  <pageSetup paperSize="119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F20"/>
  <sheetViews>
    <sheetView workbookViewId="0">
      <selection activeCell="C22" sqref="C22"/>
    </sheetView>
  </sheetViews>
  <sheetFormatPr baseColWidth="10" defaultRowHeight="15"/>
  <cols>
    <col min="3" max="3" width="57.85546875" customWidth="1"/>
  </cols>
  <sheetData>
    <row r="3" spans="1:6" ht="75">
      <c r="A3" s="33" t="s">
        <v>0</v>
      </c>
      <c r="B3" s="33" t="s">
        <v>161</v>
      </c>
      <c r="C3" s="34" t="s">
        <v>1</v>
      </c>
      <c r="D3" s="35" t="s">
        <v>24</v>
      </c>
      <c r="E3" s="35" t="s">
        <v>118</v>
      </c>
      <c r="F3" s="35" t="s">
        <v>119</v>
      </c>
    </row>
    <row r="4" spans="1:6">
      <c r="A4" s="24">
        <v>15516</v>
      </c>
      <c r="B4" s="24">
        <v>400</v>
      </c>
      <c r="C4" s="23" t="s">
        <v>162</v>
      </c>
      <c r="D4" s="23"/>
      <c r="E4" s="23"/>
      <c r="F4" s="23"/>
    </row>
    <row r="5" spans="1:6">
      <c r="A5" s="24">
        <v>15242</v>
      </c>
      <c r="B5" s="24">
        <v>240</v>
      </c>
      <c r="C5" s="23" t="s">
        <v>163</v>
      </c>
      <c r="D5" s="23"/>
      <c r="E5" s="23"/>
      <c r="F5" s="23"/>
    </row>
    <row r="6" spans="1:6">
      <c r="A6" s="24">
        <v>15250</v>
      </c>
      <c r="B6" s="24">
        <v>720</v>
      </c>
      <c r="C6" s="23" t="s">
        <v>164</v>
      </c>
      <c r="D6" s="23"/>
      <c r="E6" s="23"/>
      <c r="F6" s="23"/>
    </row>
    <row r="7" spans="1:6">
      <c r="A7" s="24">
        <v>15249</v>
      </c>
      <c r="B7" s="24">
        <v>240</v>
      </c>
      <c r="C7" s="23" t="s">
        <v>165</v>
      </c>
      <c r="D7" s="23"/>
      <c r="E7" s="23"/>
      <c r="F7" s="23"/>
    </row>
    <row r="8" spans="1:6">
      <c r="A8" s="24">
        <v>15517</v>
      </c>
      <c r="B8" s="24">
        <v>60</v>
      </c>
      <c r="C8" s="23" t="s">
        <v>166</v>
      </c>
      <c r="D8" s="23"/>
      <c r="E8" s="23"/>
      <c r="F8" s="23"/>
    </row>
    <row r="9" spans="1:6">
      <c r="A9" s="24">
        <v>1411</v>
      </c>
      <c r="B9" s="24">
        <v>240</v>
      </c>
      <c r="C9" s="23" t="s">
        <v>167</v>
      </c>
      <c r="D9" s="23"/>
      <c r="E9" s="23"/>
      <c r="F9" s="23"/>
    </row>
    <row r="10" spans="1:6">
      <c r="A10" s="24">
        <v>15247</v>
      </c>
      <c r="B10" s="24">
        <v>960</v>
      </c>
      <c r="C10" s="23" t="s">
        <v>168</v>
      </c>
      <c r="D10" s="23"/>
      <c r="E10" s="23"/>
      <c r="F10" s="23"/>
    </row>
    <row r="11" spans="1:6">
      <c r="A11" s="24">
        <v>15248</v>
      </c>
      <c r="B11" s="24">
        <v>720</v>
      </c>
      <c r="C11" s="23" t="s">
        <v>169</v>
      </c>
      <c r="D11" s="23"/>
      <c r="E11" s="23"/>
      <c r="F11" s="23"/>
    </row>
    <row r="12" spans="1:6">
      <c r="A12" s="24">
        <v>15244</v>
      </c>
      <c r="B12" s="24">
        <v>960</v>
      </c>
      <c r="C12" s="23" t="s">
        <v>170</v>
      </c>
      <c r="D12" s="23"/>
      <c r="E12" s="23"/>
      <c r="F12" s="23"/>
    </row>
    <row r="13" spans="1:6">
      <c r="A13" s="24">
        <v>15514</v>
      </c>
      <c r="B13" s="24">
        <v>240</v>
      </c>
      <c r="C13" s="23" t="s">
        <v>171</v>
      </c>
      <c r="D13" s="23"/>
      <c r="E13" s="23"/>
      <c r="F13" s="23"/>
    </row>
    <row r="14" spans="1:6">
      <c r="A14" s="24">
        <v>15515</v>
      </c>
      <c r="B14" s="24">
        <v>240</v>
      </c>
      <c r="C14" s="23" t="s">
        <v>172</v>
      </c>
      <c r="D14" s="23"/>
      <c r="E14" s="23"/>
      <c r="F14" s="23"/>
    </row>
    <row r="15" spans="1:6">
      <c r="A15" s="24">
        <v>15513</v>
      </c>
      <c r="B15" s="24">
        <v>240</v>
      </c>
      <c r="C15" s="23" t="s">
        <v>173</v>
      </c>
      <c r="D15" s="23"/>
      <c r="E15" s="23"/>
      <c r="F15" s="23"/>
    </row>
    <row r="16" spans="1:6">
      <c r="A16" s="24">
        <v>15512</v>
      </c>
      <c r="B16" s="24">
        <v>108</v>
      </c>
      <c r="C16" s="23" t="s">
        <v>174</v>
      </c>
      <c r="D16" s="23"/>
      <c r="E16" s="23"/>
      <c r="F16" s="23"/>
    </row>
    <row r="17" spans="1:6">
      <c r="A17" s="24">
        <v>16163</v>
      </c>
      <c r="B17" s="24">
        <v>60</v>
      </c>
      <c r="C17" s="23" t="s">
        <v>175</v>
      </c>
      <c r="D17" s="23"/>
      <c r="E17" s="23"/>
      <c r="F17" s="23"/>
    </row>
    <row r="18" spans="1:6">
      <c r="A18" s="24">
        <v>15240</v>
      </c>
      <c r="B18" s="24">
        <v>240</v>
      </c>
      <c r="C18" s="23" t="s">
        <v>176</v>
      </c>
      <c r="D18" s="23"/>
      <c r="E18" s="23"/>
      <c r="F18" s="23"/>
    </row>
    <row r="19" spans="1:6">
      <c r="A19" s="24">
        <v>15243</v>
      </c>
      <c r="B19" s="24">
        <v>80</v>
      </c>
      <c r="C19" s="23" t="s">
        <v>177</v>
      </c>
      <c r="D19" s="23"/>
      <c r="E19" s="23"/>
      <c r="F19" s="23"/>
    </row>
    <row r="20" spans="1:6">
      <c r="A20" s="24">
        <v>15241</v>
      </c>
      <c r="B20" s="24">
        <v>240</v>
      </c>
      <c r="C20" s="23" t="s">
        <v>178</v>
      </c>
      <c r="D20" s="23"/>
      <c r="E20" s="23"/>
      <c r="F20" s="23"/>
    </row>
  </sheetData>
  <pageMargins left="0.7" right="0.7" top="0.75" bottom="0.75" header="0.3" footer="0.3"/>
  <pageSetup paperSize="11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G33"/>
  <sheetViews>
    <sheetView workbookViewId="0">
      <selection activeCell="C29" sqref="C29:C31"/>
    </sheetView>
  </sheetViews>
  <sheetFormatPr baseColWidth="10" defaultRowHeight="15"/>
  <cols>
    <col min="3" max="3" width="36.140625" customWidth="1"/>
    <col min="4" max="4" width="12.5703125" style="104" bestFit="1" customWidth="1"/>
    <col min="5" max="5" width="11.42578125" style="461" customWidth="1"/>
    <col min="6" max="7" width="11.42578125" customWidth="1"/>
  </cols>
  <sheetData>
    <row r="2" spans="2:7" ht="41.25" customHeight="1">
      <c r="C2" t="s">
        <v>2025</v>
      </c>
    </row>
    <row r="5" spans="2:7" ht="30">
      <c r="B5" s="130" t="s">
        <v>129</v>
      </c>
      <c r="C5" s="103" t="s">
        <v>851</v>
      </c>
      <c r="D5" s="3" t="s">
        <v>75</v>
      </c>
      <c r="E5" s="3" t="s">
        <v>2028</v>
      </c>
      <c r="F5" s="3" t="s">
        <v>2026</v>
      </c>
      <c r="G5" s="3" t="s">
        <v>2027</v>
      </c>
    </row>
    <row r="6" spans="2:7" hidden="1">
      <c r="B6" s="130">
        <v>5591</v>
      </c>
      <c r="C6" s="130" t="s">
        <v>834</v>
      </c>
      <c r="D6" s="3"/>
      <c r="E6" s="3">
        <f>D6*F6</f>
        <v>0</v>
      </c>
      <c r="F6" s="3"/>
      <c r="G6" s="3"/>
    </row>
    <row r="7" spans="2:7" hidden="1">
      <c r="B7" s="130">
        <v>2389</v>
      </c>
      <c r="C7" s="130" t="s">
        <v>835</v>
      </c>
      <c r="D7" s="3"/>
      <c r="E7" s="3">
        <f t="shared" ref="E7:E22" si="0">D7*F7</f>
        <v>0</v>
      </c>
      <c r="F7" s="3"/>
      <c r="G7" s="3"/>
    </row>
    <row r="8" spans="2:7" hidden="1">
      <c r="B8" s="130">
        <v>787</v>
      </c>
      <c r="C8" s="130" t="s">
        <v>836</v>
      </c>
      <c r="D8" s="3"/>
      <c r="E8" s="3">
        <f t="shared" si="0"/>
        <v>0</v>
      </c>
      <c r="F8" s="3"/>
      <c r="G8" s="3"/>
    </row>
    <row r="9" spans="2:7" hidden="1">
      <c r="B9" s="130">
        <v>6367</v>
      </c>
      <c r="C9" s="130" t="s">
        <v>837</v>
      </c>
      <c r="D9" s="3"/>
      <c r="E9" s="3">
        <f t="shared" si="0"/>
        <v>0</v>
      </c>
      <c r="F9" s="3"/>
      <c r="G9" s="3"/>
    </row>
    <row r="10" spans="2:7" hidden="1">
      <c r="B10" s="128">
        <v>15650</v>
      </c>
      <c r="C10" s="128" t="s">
        <v>838</v>
      </c>
      <c r="D10" s="3">
        <v>0</v>
      </c>
      <c r="E10" s="3">
        <f t="shared" si="0"/>
        <v>0</v>
      </c>
      <c r="F10" s="3"/>
      <c r="G10" s="3"/>
    </row>
    <row r="11" spans="2:7" hidden="1">
      <c r="B11" s="128">
        <v>14209</v>
      </c>
      <c r="C11" s="128" t="s">
        <v>839</v>
      </c>
      <c r="D11" s="3"/>
      <c r="E11" s="3">
        <f t="shared" si="0"/>
        <v>0</v>
      </c>
      <c r="F11" s="3"/>
      <c r="G11" s="3"/>
    </row>
    <row r="12" spans="2:7">
      <c r="B12" s="416">
        <v>14204</v>
      </c>
      <c r="C12" s="416" t="s">
        <v>840</v>
      </c>
      <c r="D12" s="3">
        <v>100</v>
      </c>
      <c r="E12" s="46">
        <f t="shared" si="0"/>
        <v>2120</v>
      </c>
      <c r="F12" s="46">
        <v>21.2</v>
      </c>
      <c r="G12" s="46">
        <f>F12/12</f>
        <v>1.7666666666666666</v>
      </c>
    </row>
    <row r="13" spans="2:7" hidden="1">
      <c r="B13" s="416">
        <v>2076</v>
      </c>
      <c r="C13" s="416" t="s">
        <v>841</v>
      </c>
      <c r="D13" s="3">
        <v>0</v>
      </c>
      <c r="E13" s="46">
        <f t="shared" si="0"/>
        <v>0</v>
      </c>
      <c r="F13" s="46">
        <v>36</v>
      </c>
      <c r="G13" s="3">
        <v>36</v>
      </c>
    </row>
    <row r="14" spans="2:7" hidden="1">
      <c r="B14" s="467">
        <v>6014</v>
      </c>
      <c r="C14" s="467" t="s">
        <v>842</v>
      </c>
      <c r="D14" s="3"/>
      <c r="E14" s="46">
        <f t="shared" si="0"/>
        <v>0</v>
      </c>
      <c r="F14" s="46"/>
      <c r="G14" s="3"/>
    </row>
    <row r="15" spans="2:7" hidden="1">
      <c r="B15" s="467">
        <v>2529</v>
      </c>
      <c r="C15" s="467" t="s">
        <v>843</v>
      </c>
      <c r="D15" s="3"/>
      <c r="E15" s="46">
        <f t="shared" si="0"/>
        <v>0</v>
      </c>
      <c r="F15" s="46"/>
      <c r="G15" s="3"/>
    </row>
    <row r="16" spans="2:7" hidden="1">
      <c r="B16" s="467">
        <v>9071</v>
      </c>
      <c r="C16" s="467" t="s">
        <v>844</v>
      </c>
      <c r="D16" s="3"/>
      <c r="E16" s="46">
        <f t="shared" si="0"/>
        <v>0</v>
      </c>
      <c r="F16" s="46"/>
      <c r="G16" s="3"/>
    </row>
    <row r="17" spans="2:7">
      <c r="B17" s="416">
        <v>13370</v>
      </c>
      <c r="C17" s="416" t="s">
        <v>845</v>
      </c>
      <c r="D17" s="3">
        <v>50</v>
      </c>
      <c r="E17" s="46">
        <f>+F17*D17</f>
        <v>701</v>
      </c>
      <c r="F17" s="46">
        <v>14.02</v>
      </c>
      <c r="G17" s="46">
        <f>F17/12</f>
        <v>1.1683333333333332</v>
      </c>
    </row>
    <row r="18" spans="2:7" hidden="1">
      <c r="B18" s="416">
        <v>5649</v>
      </c>
      <c r="C18" s="416" t="s">
        <v>846</v>
      </c>
      <c r="D18" s="3"/>
      <c r="E18" s="46">
        <f t="shared" si="0"/>
        <v>0</v>
      </c>
      <c r="F18" s="46"/>
      <c r="G18" s="3"/>
    </row>
    <row r="19" spans="2:7" hidden="1">
      <c r="B19" s="416">
        <v>4341</v>
      </c>
      <c r="C19" s="416" t="s">
        <v>847</v>
      </c>
      <c r="D19" s="3"/>
      <c r="E19" s="46">
        <f t="shared" si="0"/>
        <v>0</v>
      </c>
      <c r="F19" s="46"/>
      <c r="G19" s="3"/>
    </row>
    <row r="20" spans="2:7" hidden="1">
      <c r="B20" s="416">
        <v>14765</v>
      </c>
      <c r="C20" s="416" t="s">
        <v>848</v>
      </c>
      <c r="D20" s="3">
        <v>0</v>
      </c>
      <c r="E20" s="46">
        <f t="shared" si="0"/>
        <v>0</v>
      </c>
      <c r="F20" s="46">
        <v>15.6</v>
      </c>
      <c r="G20" s="3">
        <f>F20/24</f>
        <v>0.65</v>
      </c>
    </row>
    <row r="21" spans="2:7" hidden="1">
      <c r="B21" s="416">
        <v>5583</v>
      </c>
      <c r="C21" s="416" t="s">
        <v>2029</v>
      </c>
      <c r="D21" s="3">
        <v>0</v>
      </c>
      <c r="E21" s="46">
        <f t="shared" si="0"/>
        <v>0</v>
      </c>
      <c r="F21" s="46">
        <v>11.5</v>
      </c>
      <c r="G21" s="3">
        <v>11.5</v>
      </c>
    </row>
    <row r="22" spans="2:7" hidden="1">
      <c r="B22" s="386">
        <v>4726</v>
      </c>
      <c r="C22" s="386" t="s">
        <v>849</v>
      </c>
      <c r="D22" s="3"/>
      <c r="E22" s="46">
        <f t="shared" si="0"/>
        <v>0</v>
      </c>
      <c r="F22" s="3"/>
      <c r="G22" s="3"/>
    </row>
    <row r="23" spans="2:7">
      <c r="E23" s="46" t="s">
        <v>72</v>
      </c>
    </row>
    <row r="24" spans="2:7">
      <c r="E24" s="399">
        <f>SUM(E6:E23)</f>
        <v>2821</v>
      </c>
    </row>
    <row r="29" spans="2:7">
      <c r="C29" s="116">
        <v>4032128.57</v>
      </c>
      <c r="D29" s="368"/>
      <c r="E29" s="368"/>
    </row>
    <row r="30" spans="2:7">
      <c r="C30" s="116">
        <v>5241767</v>
      </c>
      <c r="D30" s="368"/>
      <c r="E30" s="368"/>
    </row>
    <row r="31" spans="2:7">
      <c r="C31" s="116">
        <f>C30/C29</f>
        <v>1.2999999650308771</v>
      </c>
      <c r="D31" s="368" t="s">
        <v>72</v>
      </c>
      <c r="E31" s="368"/>
      <c r="F31" s="475">
        <v>2120</v>
      </c>
    </row>
    <row r="32" spans="2:7">
      <c r="C32" s="116"/>
      <c r="D32" s="368"/>
      <c r="E32" s="368"/>
      <c r="F32" s="475">
        <v>701.1</v>
      </c>
    </row>
    <row r="33" spans="6:6">
      <c r="F33">
        <f>SUM(F31:F32)</f>
        <v>2821.1</v>
      </c>
    </row>
  </sheetData>
  <pageMargins left="0.7" right="0.7" top="0.75" bottom="0.75" header="0.3" footer="0.3"/>
  <pageSetup paperSize="11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H20"/>
  <sheetViews>
    <sheetView workbookViewId="0">
      <selection activeCell="C6" sqref="C6:H6"/>
    </sheetView>
  </sheetViews>
  <sheetFormatPr baseColWidth="10" defaultRowHeight="15"/>
  <cols>
    <col min="2" max="2" width="48.140625" customWidth="1"/>
    <col min="3" max="3" width="15.42578125" customWidth="1"/>
  </cols>
  <sheetData>
    <row r="5" spans="1:8">
      <c r="B5" t="s">
        <v>831</v>
      </c>
    </row>
    <row r="6" spans="1:8" ht="45">
      <c r="A6" s="125" t="s">
        <v>129</v>
      </c>
      <c r="B6" s="125" t="s">
        <v>115</v>
      </c>
      <c r="C6" s="126" t="s">
        <v>24</v>
      </c>
      <c r="D6" s="127" t="s">
        <v>25</v>
      </c>
      <c r="E6" s="127" t="s">
        <v>26</v>
      </c>
      <c r="F6" s="127" t="s">
        <v>27</v>
      </c>
      <c r="G6" s="127" t="s">
        <v>28</v>
      </c>
      <c r="H6" s="127" t="s">
        <v>29</v>
      </c>
    </row>
    <row r="7" spans="1:8">
      <c r="A7" s="23">
        <v>7476</v>
      </c>
      <c r="B7" s="23" t="s">
        <v>179</v>
      </c>
      <c r="C7" s="24" t="s">
        <v>283</v>
      </c>
      <c r="D7" s="1"/>
      <c r="E7" s="1"/>
      <c r="F7" s="1"/>
      <c r="G7" s="1"/>
      <c r="H7" s="1"/>
    </row>
    <row r="8" spans="1:8">
      <c r="A8" s="23">
        <v>7478</v>
      </c>
      <c r="B8" s="23" t="s">
        <v>180</v>
      </c>
      <c r="C8" s="24" t="s">
        <v>283</v>
      </c>
      <c r="D8" s="1"/>
      <c r="E8" s="1"/>
      <c r="F8" s="1"/>
      <c r="G8" s="1"/>
      <c r="H8" s="1"/>
    </row>
    <row r="9" spans="1:8">
      <c r="A9" s="23">
        <v>7480</v>
      </c>
      <c r="B9" s="23" t="s">
        <v>181</v>
      </c>
      <c r="C9" s="24" t="s">
        <v>283</v>
      </c>
      <c r="D9" s="1"/>
      <c r="E9" s="1"/>
      <c r="F9" s="1"/>
      <c r="G9" s="1"/>
      <c r="H9" s="1"/>
    </row>
    <row r="10" spans="1:8">
      <c r="A10" s="23">
        <v>7481</v>
      </c>
      <c r="B10" s="23" t="s">
        <v>182</v>
      </c>
      <c r="C10" s="24" t="s">
        <v>283</v>
      </c>
      <c r="D10" s="1"/>
      <c r="E10" s="1"/>
      <c r="F10" s="1"/>
      <c r="G10" s="1"/>
      <c r="H10" s="1"/>
    </row>
    <row r="11" spans="1:8" hidden="1">
      <c r="A11" s="23">
        <v>7801</v>
      </c>
      <c r="B11" s="23" t="s">
        <v>183</v>
      </c>
      <c r="C11" s="24">
        <v>0</v>
      </c>
      <c r="D11" s="1"/>
      <c r="E11" s="1"/>
      <c r="F11" s="1"/>
      <c r="G11" s="1"/>
      <c r="H11" s="1"/>
    </row>
    <row r="12" spans="1:8" hidden="1">
      <c r="A12" s="23">
        <v>8703</v>
      </c>
      <c r="B12" s="23" t="s">
        <v>184</v>
      </c>
      <c r="C12" s="24" t="s">
        <v>327</v>
      </c>
      <c r="D12" s="1"/>
      <c r="E12" s="1"/>
      <c r="F12" s="1"/>
      <c r="G12" s="1"/>
      <c r="H12" s="1"/>
    </row>
    <row r="13" spans="1:8">
      <c r="A13" s="23">
        <v>9260</v>
      </c>
      <c r="B13" s="23" t="s">
        <v>185</v>
      </c>
      <c r="C13" s="24" t="s">
        <v>832</v>
      </c>
      <c r="D13" s="1"/>
      <c r="E13" s="1"/>
      <c r="F13" s="1"/>
      <c r="G13" s="1"/>
      <c r="H13" s="1"/>
    </row>
    <row r="14" spans="1:8">
      <c r="A14" s="23">
        <v>9261</v>
      </c>
      <c r="B14" s="23" t="s">
        <v>186</v>
      </c>
      <c r="C14" s="24" t="s">
        <v>327</v>
      </c>
      <c r="D14" s="1"/>
      <c r="E14" s="1"/>
      <c r="F14" s="1"/>
      <c r="G14" s="1"/>
      <c r="H14" s="1"/>
    </row>
    <row r="15" spans="1:8">
      <c r="A15" s="23">
        <v>9858</v>
      </c>
      <c r="B15" s="23" t="s">
        <v>187</v>
      </c>
      <c r="C15" s="24" t="s">
        <v>282</v>
      </c>
      <c r="D15" s="1"/>
      <c r="E15" s="1"/>
      <c r="F15" s="1"/>
      <c r="G15" s="1"/>
      <c r="H15" s="1"/>
    </row>
    <row r="16" spans="1:8" hidden="1">
      <c r="A16" s="23">
        <v>9861</v>
      </c>
      <c r="B16" s="23" t="s">
        <v>188</v>
      </c>
      <c r="C16" s="24"/>
      <c r="D16" s="1"/>
      <c r="E16" s="1"/>
      <c r="F16" s="1"/>
      <c r="G16" s="1"/>
      <c r="H16" s="1"/>
    </row>
    <row r="17" spans="1:8" hidden="1">
      <c r="A17" s="23">
        <v>9862</v>
      </c>
      <c r="B17" s="23" t="s">
        <v>189</v>
      </c>
      <c r="C17" s="24"/>
      <c r="D17" s="1"/>
      <c r="E17" s="1"/>
      <c r="F17" s="1"/>
      <c r="G17" s="1"/>
      <c r="H17" s="1"/>
    </row>
    <row r="18" spans="1:8">
      <c r="A18" s="23">
        <v>9863</v>
      </c>
      <c r="B18" s="23" t="s">
        <v>190</v>
      </c>
      <c r="C18" s="24" t="s">
        <v>833</v>
      </c>
      <c r="D18" s="1"/>
      <c r="E18" s="1"/>
      <c r="F18" s="1"/>
      <c r="G18" s="1"/>
      <c r="H18" s="1"/>
    </row>
    <row r="19" spans="1:8">
      <c r="A19" s="23">
        <v>9859</v>
      </c>
      <c r="B19" s="23" t="s">
        <v>191</v>
      </c>
      <c r="C19" s="24" t="s">
        <v>283</v>
      </c>
      <c r="D19" s="1"/>
      <c r="E19" s="1"/>
      <c r="F19" s="1"/>
      <c r="G19" s="1"/>
      <c r="H19" s="1"/>
    </row>
    <row r="20" spans="1:8">
      <c r="A20" s="27"/>
      <c r="B20" s="27"/>
      <c r="C20" s="27"/>
    </row>
  </sheetData>
  <pageMargins left="0.7" right="0.7" top="0.75" bottom="0.75" header="0.3" footer="0.3"/>
  <pageSetup paperSize="11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I41"/>
  <sheetViews>
    <sheetView workbookViewId="0">
      <selection activeCell="C32" sqref="C31:C32"/>
    </sheetView>
  </sheetViews>
  <sheetFormatPr baseColWidth="10" defaultRowHeight="15"/>
  <cols>
    <col min="3" max="3" width="36" customWidth="1"/>
    <col min="4" max="4" width="23.5703125" customWidth="1"/>
    <col min="5" max="5" width="14.140625" hidden="1" customWidth="1"/>
    <col min="8" max="8" width="0" hidden="1" customWidth="1"/>
    <col min="9" max="9" width="16.42578125" customWidth="1"/>
  </cols>
  <sheetData>
    <row r="1" spans="2:9">
      <c r="C1" t="s">
        <v>809</v>
      </c>
    </row>
    <row r="2" spans="2:9" ht="30">
      <c r="B2" s="109"/>
      <c r="C2" s="110" t="s">
        <v>790</v>
      </c>
      <c r="D2" s="111" t="s">
        <v>24</v>
      </c>
      <c r="E2" s="111" t="s">
        <v>25</v>
      </c>
      <c r="F2" s="111" t="s">
        <v>26</v>
      </c>
      <c r="G2" s="111" t="s">
        <v>28</v>
      </c>
      <c r="H2" s="111" t="s">
        <v>29</v>
      </c>
      <c r="I2" s="108" t="s">
        <v>808</v>
      </c>
    </row>
    <row r="3" spans="2:9">
      <c r="B3" s="24" t="s">
        <v>0</v>
      </c>
      <c r="C3" s="23" t="s">
        <v>1</v>
      </c>
      <c r="D3" s="23"/>
      <c r="E3" s="23"/>
      <c r="F3" s="23"/>
      <c r="G3" s="23"/>
      <c r="H3" s="23"/>
    </row>
    <row r="4" spans="2:9">
      <c r="B4" s="24">
        <v>790</v>
      </c>
      <c r="C4" s="23" t="s">
        <v>802</v>
      </c>
      <c r="D4" s="24" t="s">
        <v>803</v>
      </c>
      <c r="E4" s="24" t="s">
        <v>660</v>
      </c>
      <c r="F4" s="24" t="s">
        <v>678</v>
      </c>
      <c r="G4" s="24" t="s">
        <v>712</v>
      </c>
      <c r="H4" s="24" t="s">
        <v>669</v>
      </c>
    </row>
    <row r="5" spans="2:9">
      <c r="B5" s="24">
        <v>3041</v>
      </c>
      <c r="C5" s="23" t="s">
        <v>793</v>
      </c>
      <c r="D5" s="24" t="s">
        <v>803</v>
      </c>
      <c r="E5" s="24" t="s">
        <v>807</v>
      </c>
      <c r="F5" s="24" t="s">
        <v>678</v>
      </c>
      <c r="G5" s="24" t="s">
        <v>678</v>
      </c>
      <c r="H5" s="24" t="s">
        <v>669</v>
      </c>
    </row>
    <row r="6" spans="2:9">
      <c r="B6" s="24">
        <v>9594</v>
      </c>
      <c r="C6" s="23" t="s">
        <v>794</v>
      </c>
      <c r="D6" s="24" t="s">
        <v>713</v>
      </c>
      <c r="E6" s="24" t="s">
        <v>713</v>
      </c>
      <c r="F6" s="24" t="s">
        <v>660</v>
      </c>
      <c r="G6" s="24" t="s">
        <v>660</v>
      </c>
      <c r="H6" s="24" t="s">
        <v>669</v>
      </c>
    </row>
    <row r="7" spans="2:9">
      <c r="B7" s="24">
        <v>3840</v>
      </c>
      <c r="C7" s="23" t="s">
        <v>801</v>
      </c>
      <c r="D7" s="24" t="s">
        <v>804</v>
      </c>
      <c r="E7" s="24" t="s">
        <v>713</v>
      </c>
      <c r="F7" s="24" t="s">
        <v>675</v>
      </c>
      <c r="G7" s="24" t="s">
        <v>675</v>
      </c>
      <c r="H7" s="24" t="s">
        <v>669</v>
      </c>
    </row>
    <row r="8" spans="2:9">
      <c r="B8" s="24">
        <v>4048</v>
      </c>
      <c r="C8" s="23" t="s">
        <v>795</v>
      </c>
      <c r="D8" s="24" t="s">
        <v>804</v>
      </c>
      <c r="E8" s="24" t="s">
        <v>713</v>
      </c>
      <c r="F8" s="24" t="s">
        <v>669</v>
      </c>
      <c r="G8" s="24" t="s">
        <v>675</v>
      </c>
      <c r="H8" s="24" t="s">
        <v>669</v>
      </c>
    </row>
    <row r="9" spans="2:9">
      <c r="F9" s="104"/>
      <c r="G9" s="104"/>
      <c r="H9" s="104"/>
    </row>
    <row r="10" spans="2:9" hidden="1"/>
    <row r="11" spans="2:9" s="105" customFormat="1" hidden="1"/>
    <row r="12" spans="2:9" s="105" customFormat="1" hidden="1"/>
    <row r="13" spans="2:9" s="105" customFormat="1" hidden="1"/>
    <row r="14" spans="2:9" s="105" customFormat="1" hidden="1"/>
    <row r="15" spans="2:9" s="105" customFormat="1" hidden="1"/>
    <row r="16" spans="2:9" s="105" customFormat="1" hidden="1"/>
    <row r="17" spans="2:8" s="105" customFormat="1" hidden="1"/>
    <row r="18" spans="2:8" s="105" customFormat="1"/>
    <row r="20" spans="2:8" s="105" customFormat="1"/>
    <row r="21" spans="2:8" ht="30">
      <c r="B21" s="109"/>
      <c r="C21" s="109" t="s">
        <v>791</v>
      </c>
      <c r="D21" s="111" t="s">
        <v>24</v>
      </c>
      <c r="E21" s="111" t="s">
        <v>25</v>
      </c>
      <c r="F21" s="111" t="s">
        <v>26</v>
      </c>
      <c r="G21" s="111" t="s">
        <v>28</v>
      </c>
      <c r="H21" s="106" t="s">
        <v>29</v>
      </c>
    </row>
    <row r="22" spans="2:8">
      <c r="B22" s="24" t="s">
        <v>0</v>
      </c>
      <c r="C22" s="24" t="s">
        <v>1</v>
      </c>
      <c r="D22" s="24"/>
      <c r="E22" s="118"/>
      <c r="F22" s="119"/>
      <c r="G22" s="119"/>
      <c r="H22" s="102"/>
    </row>
    <row r="23" spans="2:8">
      <c r="B23" s="24">
        <v>5987</v>
      </c>
      <c r="C23" s="23" t="s">
        <v>796</v>
      </c>
      <c r="D23" s="24" t="s">
        <v>804</v>
      </c>
      <c r="E23" s="118"/>
      <c r="F23" s="24" t="s">
        <v>678</v>
      </c>
      <c r="G23" s="24" t="s">
        <v>678</v>
      </c>
      <c r="H23" s="102"/>
    </row>
    <row r="24" spans="2:8">
      <c r="B24" s="24">
        <v>5988</v>
      </c>
      <c r="C24" s="23" t="s">
        <v>797</v>
      </c>
      <c r="D24" s="24" t="s">
        <v>803</v>
      </c>
      <c r="E24" s="118"/>
      <c r="F24" s="24" t="s">
        <v>678</v>
      </c>
      <c r="G24" s="24" t="s">
        <v>678</v>
      </c>
      <c r="H24" s="102"/>
    </row>
    <row r="25" spans="2:8" hidden="1">
      <c r="B25" s="24">
        <v>11875</v>
      </c>
      <c r="C25" s="23" t="s">
        <v>798</v>
      </c>
      <c r="D25" s="24"/>
      <c r="E25" s="118"/>
      <c r="F25" s="24"/>
      <c r="G25" s="24"/>
      <c r="H25" s="102"/>
    </row>
    <row r="26" spans="2:8" hidden="1">
      <c r="B26" s="24">
        <v>11877</v>
      </c>
      <c r="C26" s="23" t="s">
        <v>799</v>
      </c>
      <c r="D26" s="24"/>
      <c r="E26" s="118"/>
      <c r="F26" s="24"/>
      <c r="G26" s="24"/>
      <c r="H26" s="102"/>
    </row>
    <row r="27" spans="2:8">
      <c r="B27" s="23"/>
      <c r="C27" s="59" t="s">
        <v>800</v>
      </c>
      <c r="D27" s="24"/>
      <c r="E27" s="118"/>
      <c r="F27" s="24" t="s">
        <v>803</v>
      </c>
      <c r="G27" s="24"/>
      <c r="H27" s="102"/>
    </row>
    <row r="28" spans="2:8">
      <c r="D28" s="104"/>
    </row>
    <row r="29" spans="2:8" s="105" customFormat="1">
      <c r="D29" s="104"/>
    </row>
    <row r="30" spans="2:8" s="105" customFormat="1">
      <c r="D30" s="104"/>
    </row>
    <row r="31" spans="2:8" s="105" customFormat="1">
      <c r="C31" s="105">
        <v>1.49</v>
      </c>
      <c r="D31" s="104"/>
    </row>
    <row r="32" spans="2:8" s="105" customFormat="1">
      <c r="D32" s="104"/>
    </row>
    <row r="33" spans="2:8" s="105" customFormat="1">
      <c r="D33" s="104"/>
    </row>
    <row r="34" spans="2:8" s="105" customFormat="1">
      <c r="D34" s="104"/>
    </row>
    <row r="35" spans="2:8" s="105" customFormat="1">
      <c r="D35" s="104"/>
    </row>
    <row r="36" spans="2:8" s="105" customFormat="1">
      <c r="D36" s="104"/>
    </row>
    <row r="37" spans="2:8" s="105" customFormat="1">
      <c r="D37" s="104"/>
    </row>
    <row r="38" spans="2:8" ht="30">
      <c r="B38" s="107"/>
      <c r="C38" s="107" t="s">
        <v>792</v>
      </c>
      <c r="D38" s="106" t="s">
        <v>24</v>
      </c>
      <c r="E38" s="106" t="s">
        <v>25</v>
      </c>
      <c r="F38" s="106" t="s">
        <v>26</v>
      </c>
      <c r="G38" s="106" t="s">
        <v>28</v>
      </c>
      <c r="H38" s="106" t="s">
        <v>29</v>
      </c>
    </row>
    <row r="39" spans="2:8">
      <c r="B39" s="102" t="s">
        <v>0</v>
      </c>
      <c r="C39" s="102" t="s">
        <v>1</v>
      </c>
      <c r="D39" s="102"/>
      <c r="E39" s="102"/>
      <c r="F39" s="102"/>
      <c r="G39" s="102"/>
      <c r="H39" s="102"/>
    </row>
    <row r="40" spans="2:8">
      <c r="B40" s="102">
        <v>15483</v>
      </c>
      <c r="C40" s="102" t="s">
        <v>805</v>
      </c>
      <c r="D40" s="102"/>
      <c r="E40" s="102"/>
      <c r="F40" s="102"/>
      <c r="G40" s="102"/>
      <c r="H40" s="102"/>
    </row>
    <row r="41" spans="2:8">
      <c r="B41" s="102">
        <v>15482</v>
      </c>
      <c r="C41" s="102" t="s">
        <v>806</v>
      </c>
      <c r="D41" s="102"/>
      <c r="E41" s="102"/>
      <c r="F41" s="102"/>
      <c r="G41" s="102"/>
      <c r="H41" s="102"/>
    </row>
  </sheetData>
  <pageMargins left="0.7" right="0.7" top="0.75" bottom="0.75" header="0.3" footer="0.3"/>
  <pageSetup paperSize="11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I29"/>
  <sheetViews>
    <sheetView workbookViewId="0">
      <selection activeCell="F1" sqref="F1:I1048576"/>
    </sheetView>
  </sheetViews>
  <sheetFormatPr baseColWidth="10" defaultRowHeight="15"/>
  <cols>
    <col min="2" max="2" width="45.140625" customWidth="1"/>
    <col min="3" max="3" width="22.140625" style="440" hidden="1" customWidth="1"/>
    <col min="4" max="4" width="14.5703125" style="440" hidden="1" customWidth="1"/>
    <col min="5" max="5" width="15.42578125" customWidth="1"/>
    <col min="6" max="7" width="15.42578125" style="440" hidden="1" customWidth="1"/>
    <col min="8" max="8" width="11.42578125" hidden="1" customWidth="1"/>
    <col min="9" max="9" width="0" hidden="1" customWidth="1"/>
  </cols>
  <sheetData>
    <row r="2" spans="1:9">
      <c r="D2" s="440" t="s">
        <v>1947</v>
      </c>
      <c r="F2" s="440" t="s">
        <v>1948</v>
      </c>
    </row>
    <row r="3" spans="1:9" ht="45">
      <c r="A3" s="1"/>
      <c r="B3" s="5" t="s">
        <v>1949</v>
      </c>
      <c r="C3" s="103" t="s">
        <v>1936</v>
      </c>
      <c r="D3" s="452" t="s">
        <v>1937</v>
      </c>
      <c r="E3" s="3" t="s">
        <v>24</v>
      </c>
      <c r="F3" s="37" t="s">
        <v>118</v>
      </c>
      <c r="G3" s="37" t="s">
        <v>119</v>
      </c>
      <c r="H3" s="37" t="s">
        <v>28</v>
      </c>
    </row>
    <row r="4" spans="1:9">
      <c r="A4" s="1" t="s">
        <v>0</v>
      </c>
      <c r="B4" s="1" t="s">
        <v>1</v>
      </c>
      <c r="C4" s="103"/>
      <c r="D4" s="103"/>
      <c r="E4" s="103"/>
      <c r="F4" s="451"/>
      <c r="G4" s="451"/>
      <c r="H4" s="38"/>
      <c r="I4" s="1"/>
    </row>
    <row r="5" spans="1:9">
      <c r="A5" s="1">
        <v>5042</v>
      </c>
      <c r="B5" s="1" t="s">
        <v>1938</v>
      </c>
      <c r="C5" s="103">
        <v>18</v>
      </c>
      <c r="D5" s="103">
        <v>54</v>
      </c>
      <c r="E5" s="103" t="s">
        <v>1946</v>
      </c>
      <c r="F5" s="451">
        <v>46</v>
      </c>
      <c r="G5" s="451">
        <v>8</v>
      </c>
      <c r="H5" s="38"/>
      <c r="I5" s="1"/>
    </row>
    <row r="6" spans="1:9">
      <c r="A6" s="1">
        <v>5092</v>
      </c>
      <c r="B6" s="1" t="s">
        <v>1939</v>
      </c>
      <c r="C6" s="103">
        <v>36</v>
      </c>
      <c r="D6" s="103">
        <v>35</v>
      </c>
      <c r="E6" s="103" t="s">
        <v>1945</v>
      </c>
      <c r="F6" s="451">
        <v>22</v>
      </c>
      <c r="G6" s="451">
        <v>13</v>
      </c>
      <c r="H6" s="38"/>
      <c r="I6" s="1"/>
    </row>
    <row r="7" spans="1:9">
      <c r="A7" s="1">
        <v>5043</v>
      </c>
      <c r="B7" s="1" t="s">
        <v>1940</v>
      </c>
      <c r="C7" s="103">
        <v>18</v>
      </c>
      <c r="D7" s="103">
        <v>48</v>
      </c>
      <c r="E7" s="103" t="s">
        <v>1946</v>
      </c>
      <c r="F7" s="451">
        <v>41</v>
      </c>
      <c r="G7" s="451">
        <v>9</v>
      </c>
      <c r="H7" s="38"/>
      <c r="I7" s="1"/>
    </row>
    <row r="8" spans="1:9" hidden="1">
      <c r="A8" s="1">
        <v>6686</v>
      </c>
      <c r="B8" s="1" t="s">
        <v>1941</v>
      </c>
      <c r="C8" s="103">
        <v>22</v>
      </c>
      <c r="D8" s="103"/>
      <c r="E8" s="103">
        <v>0</v>
      </c>
      <c r="F8" s="451"/>
      <c r="G8" s="451"/>
      <c r="H8" s="38"/>
      <c r="I8" s="1"/>
    </row>
    <row r="9" spans="1:9" hidden="1">
      <c r="A9" s="1">
        <v>9442</v>
      </c>
      <c r="B9" s="1" t="s">
        <v>1942</v>
      </c>
      <c r="C9" s="103">
        <v>30</v>
      </c>
      <c r="D9" s="103"/>
      <c r="E9" s="103"/>
      <c r="F9" s="451"/>
      <c r="G9" s="451"/>
      <c r="H9" s="38"/>
      <c r="I9" s="1"/>
    </row>
    <row r="10" spans="1:9" hidden="1">
      <c r="A10" s="1">
        <v>8747</v>
      </c>
      <c r="B10" s="1" t="s">
        <v>1943</v>
      </c>
      <c r="C10" s="103">
        <v>15</v>
      </c>
      <c r="D10" s="103"/>
      <c r="E10" s="103"/>
      <c r="F10" s="451"/>
      <c r="G10" s="451"/>
      <c r="H10" s="38"/>
      <c r="I10" s="1"/>
    </row>
    <row r="11" spans="1:9" hidden="1">
      <c r="A11" s="1">
        <v>5044</v>
      </c>
      <c r="B11" s="1" t="s">
        <v>1944</v>
      </c>
      <c r="C11" s="103">
        <v>36</v>
      </c>
      <c r="D11" s="103">
        <v>72</v>
      </c>
      <c r="E11" s="103">
        <v>0</v>
      </c>
      <c r="F11" s="451">
        <v>30</v>
      </c>
      <c r="G11" s="451">
        <v>42</v>
      </c>
      <c r="H11" s="38"/>
      <c r="I11" s="1"/>
    </row>
    <row r="12" spans="1:9" hidden="1">
      <c r="A12" s="1">
        <v>10122</v>
      </c>
      <c r="B12" s="1" t="s">
        <v>192</v>
      </c>
      <c r="C12" s="103"/>
      <c r="D12" s="103">
        <v>0</v>
      </c>
      <c r="E12" s="103">
        <v>0</v>
      </c>
      <c r="F12" s="451">
        <v>0</v>
      </c>
      <c r="G12" s="451">
        <v>5</v>
      </c>
      <c r="H12" s="38"/>
      <c r="I12" s="1"/>
    </row>
    <row r="13" spans="1:9" hidden="1">
      <c r="A13" s="1">
        <v>7158</v>
      </c>
      <c r="B13" s="1" t="s">
        <v>193</v>
      </c>
      <c r="C13" s="103">
        <v>30</v>
      </c>
      <c r="D13" s="103">
        <v>30</v>
      </c>
      <c r="E13" s="103">
        <v>0</v>
      </c>
      <c r="F13" s="451">
        <v>3</v>
      </c>
      <c r="G13" s="451">
        <v>27</v>
      </c>
      <c r="H13" s="38"/>
      <c r="I13" s="1"/>
    </row>
    <row r="14" spans="1:9" hidden="1">
      <c r="A14" s="1">
        <v>5094</v>
      </c>
      <c r="B14" s="1" t="s">
        <v>194</v>
      </c>
      <c r="C14" s="103">
        <v>12</v>
      </c>
      <c r="D14" s="103"/>
      <c r="E14" s="103"/>
      <c r="F14" s="451">
        <v>0</v>
      </c>
      <c r="G14" s="451">
        <v>0</v>
      </c>
      <c r="H14" s="38"/>
      <c r="I14" s="1"/>
    </row>
    <row r="15" spans="1:9">
      <c r="A15" s="1">
        <v>5045</v>
      </c>
      <c r="B15" s="1" t="s">
        <v>195</v>
      </c>
      <c r="C15" s="103">
        <v>35</v>
      </c>
      <c r="D15" s="103">
        <v>35</v>
      </c>
      <c r="E15" s="103" t="s">
        <v>1653</v>
      </c>
      <c r="F15" s="451">
        <v>27</v>
      </c>
      <c r="G15" s="451">
        <v>8</v>
      </c>
      <c r="H15" s="38"/>
      <c r="I15" s="1"/>
    </row>
    <row r="16" spans="1:9" hidden="1">
      <c r="A16" s="453">
        <v>5798</v>
      </c>
      <c r="B16" s="386" t="s">
        <v>196</v>
      </c>
      <c r="C16" s="103"/>
      <c r="D16" s="103"/>
      <c r="E16" s="103"/>
      <c r="F16" s="451"/>
      <c r="G16" s="451"/>
      <c r="H16" s="38"/>
      <c r="I16" s="1"/>
    </row>
    <row r="17" spans="1:9" hidden="1">
      <c r="A17" s="1">
        <v>7159</v>
      </c>
      <c r="B17" s="1" t="s">
        <v>197</v>
      </c>
      <c r="C17" s="103">
        <v>10</v>
      </c>
      <c r="D17" s="103"/>
      <c r="E17" s="103" t="s">
        <v>72</v>
      </c>
      <c r="F17" s="451">
        <v>0</v>
      </c>
      <c r="G17" s="451">
        <v>0</v>
      </c>
      <c r="H17" s="38"/>
      <c r="I17" s="1"/>
    </row>
    <row r="18" spans="1:9" hidden="1">
      <c r="A18" s="1">
        <v>7160</v>
      </c>
      <c r="B18" s="1" t="s">
        <v>198</v>
      </c>
      <c r="C18" s="103">
        <v>10</v>
      </c>
      <c r="D18" s="103"/>
      <c r="E18" s="103"/>
      <c r="F18" s="451">
        <v>0</v>
      </c>
      <c r="G18" s="451">
        <v>0</v>
      </c>
      <c r="H18" s="38"/>
      <c r="I18" s="1"/>
    </row>
    <row r="19" spans="1:9">
      <c r="A19" s="1">
        <v>7162</v>
      </c>
      <c r="B19" s="1" t="s">
        <v>199</v>
      </c>
      <c r="C19" s="103">
        <v>10</v>
      </c>
      <c r="D19" s="103"/>
      <c r="E19" s="103" t="s">
        <v>1653</v>
      </c>
      <c r="F19" s="451">
        <v>0</v>
      </c>
      <c r="G19" s="451">
        <v>0</v>
      </c>
      <c r="H19" s="38"/>
      <c r="I19" s="1"/>
    </row>
    <row r="20" spans="1:9">
      <c r="A20" s="1">
        <v>7161</v>
      </c>
      <c r="B20" s="1" t="s">
        <v>200</v>
      </c>
      <c r="C20" s="103">
        <v>30</v>
      </c>
      <c r="D20" s="103"/>
      <c r="E20" s="103" t="s">
        <v>1653</v>
      </c>
      <c r="F20" s="451">
        <v>0</v>
      </c>
      <c r="G20" s="451">
        <v>0</v>
      </c>
      <c r="H20" s="38"/>
      <c r="I20" s="1"/>
    </row>
    <row r="21" spans="1:9" s="440" customFormat="1">
      <c r="A21" s="439"/>
      <c r="B21" s="439"/>
      <c r="C21" s="103"/>
      <c r="D21" s="103"/>
      <c r="E21" s="103"/>
      <c r="F21" s="451"/>
      <c r="G21" s="451"/>
      <c r="H21" s="38"/>
      <c r="I21" s="439"/>
    </row>
    <row r="22" spans="1:9" s="440" customFormat="1">
      <c r="A22" s="439"/>
      <c r="B22" s="439"/>
      <c r="C22" s="103"/>
      <c r="D22" s="103"/>
      <c r="E22" s="103"/>
      <c r="F22" s="451"/>
      <c r="G22" s="451"/>
      <c r="H22" s="38"/>
      <c r="I22" s="439"/>
    </row>
    <row r="23" spans="1:9" s="440" customFormat="1">
      <c r="A23" s="439"/>
      <c r="B23" s="439"/>
      <c r="C23" s="103"/>
      <c r="D23" s="103"/>
      <c r="E23" s="103"/>
      <c r="F23" s="451"/>
      <c r="G23" s="451"/>
      <c r="H23" s="38"/>
      <c r="I23" s="439"/>
    </row>
    <row r="24" spans="1:9" s="440" customFormat="1">
      <c r="A24" s="439"/>
      <c r="B24" s="439"/>
      <c r="C24" s="103"/>
      <c r="D24" s="103"/>
      <c r="E24" s="103"/>
      <c r="F24" s="451"/>
      <c r="G24" s="451"/>
      <c r="H24" s="38"/>
      <c r="I24" s="439"/>
    </row>
    <row r="25" spans="1:9" s="440" customFormat="1">
      <c r="A25" s="439"/>
      <c r="B25" s="439"/>
      <c r="C25" s="103"/>
      <c r="D25" s="103"/>
      <c r="E25" s="103"/>
      <c r="F25" s="451"/>
      <c r="G25" s="451"/>
      <c r="H25" s="38"/>
      <c r="I25" s="439"/>
    </row>
    <row r="26" spans="1:9">
      <c r="A26" s="1"/>
      <c r="B26" s="1"/>
      <c r="C26" s="103"/>
      <c r="D26" s="103"/>
      <c r="E26" s="103"/>
      <c r="F26" s="451"/>
      <c r="G26" s="451"/>
      <c r="H26" s="38"/>
      <c r="I26" s="1"/>
    </row>
    <row r="27" spans="1:9">
      <c r="A27" s="1"/>
      <c r="B27" s="1"/>
      <c r="C27" s="103"/>
      <c r="D27" s="103"/>
      <c r="E27" s="103"/>
      <c r="F27" s="451"/>
      <c r="G27" s="451"/>
      <c r="H27" s="38"/>
      <c r="I27" s="1"/>
    </row>
    <row r="28" spans="1:9">
      <c r="A28" s="1">
        <v>10716</v>
      </c>
      <c r="B28" s="1" t="s">
        <v>279</v>
      </c>
      <c r="C28" s="103"/>
      <c r="D28" s="103">
        <v>30</v>
      </c>
      <c r="E28" s="103" t="s">
        <v>275</v>
      </c>
      <c r="F28" s="451">
        <v>16</v>
      </c>
      <c r="G28" s="451">
        <v>15</v>
      </c>
      <c r="H28" s="38"/>
      <c r="I28" s="1"/>
    </row>
    <row r="29" spans="1:9">
      <c r="A29" s="1">
        <v>17443</v>
      </c>
      <c r="B29" s="39" t="s">
        <v>280</v>
      </c>
      <c r="C29" s="367"/>
      <c r="D29" s="367">
        <v>30</v>
      </c>
      <c r="E29" s="103" t="s">
        <v>275</v>
      </c>
      <c r="F29" s="10">
        <v>16</v>
      </c>
      <c r="G29" s="10">
        <v>14</v>
      </c>
    </row>
  </sheetData>
  <pageMargins left="0.7" right="0.7" top="0.75" bottom="0.75" header="0.3" footer="0.3"/>
  <pageSetup paperSize="11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C67"/>
  <sheetViews>
    <sheetView workbookViewId="0">
      <selection activeCell="H19" sqref="H19"/>
    </sheetView>
  </sheetViews>
  <sheetFormatPr baseColWidth="10" defaultRowHeight="15"/>
  <cols>
    <col min="3" max="3" width="58.5703125" customWidth="1"/>
  </cols>
  <sheetData>
    <row r="4" spans="1:3">
      <c r="A4" t="s">
        <v>0</v>
      </c>
      <c r="B4" t="s">
        <v>1</v>
      </c>
      <c r="C4" t="s">
        <v>24</v>
      </c>
    </row>
    <row r="5" spans="1:3">
      <c r="A5">
        <v>3642</v>
      </c>
      <c r="B5" t="s">
        <v>201</v>
      </c>
    </row>
    <row r="6" spans="1:3">
      <c r="A6">
        <v>5083</v>
      </c>
      <c r="B6" t="s">
        <v>202</v>
      </c>
    </row>
    <row r="7" spans="1:3">
      <c r="A7">
        <v>3843</v>
      </c>
      <c r="B7" t="s">
        <v>203</v>
      </c>
    </row>
    <row r="8" spans="1:3">
      <c r="A8">
        <v>1078</v>
      </c>
      <c r="B8" t="s">
        <v>204</v>
      </c>
    </row>
    <row r="9" spans="1:3">
      <c r="A9">
        <v>2875</v>
      </c>
      <c r="B9" t="s">
        <v>205</v>
      </c>
    </row>
    <row r="10" spans="1:3">
      <c r="A10">
        <v>1065</v>
      </c>
      <c r="B10" t="s">
        <v>206</v>
      </c>
    </row>
    <row r="11" spans="1:3">
      <c r="A11">
        <v>1070</v>
      </c>
      <c r="B11" t="s">
        <v>207</v>
      </c>
    </row>
    <row r="12" spans="1:3">
      <c r="A12">
        <v>9518</v>
      </c>
      <c r="B12" t="s">
        <v>208</v>
      </c>
    </row>
    <row r="13" spans="1:3">
      <c r="A13">
        <v>1086</v>
      </c>
      <c r="B13" t="s">
        <v>209</v>
      </c>
    </row>
    <row r="14" spans="1:3">
      <c r="A14">
        <v>3842</v>
      </c>
      <c r="B14" t="s">
        <v>210</v>
      </c>
    </row>
    <row r="15" spans="1:3">
      <c r="A15">
        <v>3847</v>
      </c>
      <c r="B15" t="s">
        <v>211</v>
      </c>
    </row>
    <row r="16" spans="1:3">
      <c r="A16">
        <v>3356</v>
      </c>
      <c r="B16" t="s">
        <v>212</v>
      </c>
    </row>
    <row r="17" spans="1:2">
      <c r="A17">
        <v>1092</v>
      </c>
      <c r="B17" t="s">
        <v>213</v>
      </c>
    </row>
    <row r="18" spans="1:2">
      <c r="A18">
        <v>5081</v>
      </c>
      <c r="B18" t="s">
        <v>214</v>
      </c>
    </row>
    <row r="19" spans="1:2">
      <c r="A19">
        <v>10400</v>
      </c>
      <c r="B19" t="s">
        <v>215</v>
      </c>
    </row>
    <row r="20" spans="1:2">
      <c r="A20">
        <v>5082</v>
      </c>
      <c r="B20" t="s">
        <v>216</v>
      </c>
    </row>
    <row r="21" spans="1:2">
      <c r="A21">
        <v>2203</v>
      </c>
      <c r="B21" t="s">
        <v>217</v>
      </c>
    </row>
    <row r="22" spans="1:2">
      <c r="A22">
        <v>2204</v>
      </c>
      <c r="B22" t="s">
        <v>218</v>
      </c>
    </row>
    <row r="23" spans="1:2">
      <c r="A23">
        <v>2873</v>
      </c>
      <c r="B23" t="s">
        <v>219</v>
      </c>
    </row>
    <row r="24" spans="1:2">
      <c r="A24">
        <v>2201</v>
      </c>
      <c r="B24" t="s">
        <v>220</v>
      </c>
    </row>
    <row r="25" spans="1:2">
      <c r="A25">
        <v>772</v>
      </c>
      <c r="B25" t="s">
        <v>221</v>
      </c>
    </row>
    <row r="26" spans="1:2">
      <c r="A26">
        <v>3646</v>
      </c>
      <c r="B26" t="s">
        <v>222</v>
      </c>
    </row>
    <row r="27" spans="1:2">
      <c r="A27">
        <v>10268</v>
      </c>
      <c r="B27" t="s">
        <v>223</v>
      </c>
    </row>
    <row r="28" spans="1:2">
      <c r="A28">
        <v>4024</v>
      </c>
      <c r="B28" t="s">
        <v>224</v>
      </c>
    </row>
    <row r="29" spans="1:2">
      <c r="A29">
        <v>777</v>
      </c>
      <c r="B29" t="s">
        <v>225</v>
      </c>
    </row>
    <row r="30" spans="1:2">
      <c r="A30">
        <v>3643</v>
      </c>
      <c r="B30" t="s">
        <v>226</v>
      </c>
    </row>
    <row r="31" spans="1:2">
      <c r="A31">
        <v>2813</v>
      </c>
      <c r="B31" t="s">
        <v>227</v>
      </c>
    </row>
    <row r="32" spans="1:2">
      <c r="A32">
        <v>2205</v>
      </c>
      <c r="B32" t="s">
        <v>228</v>
      </c>
    </row>
    <row r="33" spans="1:2">
      <c r="A33">
        <v>7474</v>
      </c>
      <c r="B33" t="s">
        <v>229</v>
      </c>
    </row>
    <row r="34" spans="1:2">
      <c r="A34">
        <v>1417</v>
      </c>
      <c r="B34" t="s">
        <v>230</v>
      </c>
    </row>
    <row r="35" spans="1:2">
      <c r="A35">
        <v>1135</v>
      </c>
      <c r="B35" t="s">
        <v>231</v>
      </c>
    </row>
    <row r="36" spans="1:2">
      <c r="A36">
        <v>8706</v>
      </c>
      <c r="B36" t="s">
        <v>232</v>
      </c>
    </row>
    <row r="37" spans="1:2">
      <c r="A37">
        <v>842</v>
      </c>
      <c r="B37" t="s">
        <v>233</v>
      </c>
    </row>
    <row r="38" spans="1:2">
      <c r="A38">
        <v>836</v>
      </c>
      <c r="B38" t="s">
        <v>234</v>
      </c>
    </row>
    <row r="39" spans="1:2">
      <c r="A39">
        <v>845</v>
      </c>
      <c r="B39" t="s">
        <v>235</v>
      </c>
    </row>
    <row r="40" spans="1:2">
      <c r="A40">
        <v>11077</v>
      </c>
      <c r="B40" t="s">
        <v>236</v>
      </c>
    </row>
    <row r="41" spans="1:2">
      <c r="A41">
        <v>2196</v>
      </c>
      <c r="B41" t="s">
        <v>237</v>
      </c>
    </row>
    <row r="42" spans="1:2">
      <c r="A42">
        <v>1394</v>
      </c>
      <c r="B42" t="s">
        <v>238</v>
      </c>
    </row>
    <row r="43" spans="1:2">
      <c r="A43">
        <v>7898</v>
      </c>
      <c r="B43" t="s">
        <v>239</v>
      </c>
    </row>
    <row r="44" spans="1:2">
      <c r="A44">
        <v>4891</v>
      </c>
      <c r="B44" t="s">
        <v>240</v>
      </c>
    </row>
    <row r="45" spans="1:2">
      <c r="A45">
        <v>3147</v>
      </c>
      <c r="B45" t="s">
        <v>241</v>
      </c>
    </row>
    <row r="46" spans="1:2">
      <c r="A46">
        <v>3844</v>
      </c>
      <c r="B46" t="s">
        <v>242</v>
      </c>
    </row>
    <row r="47" spans="1:2">
      <c r="A47">
        <v>835</v>
      </c>
      <c r="B47" t="s">
        <v>243</v>
      </c>
    </row>
    <row r="48" spans="1:2">
      <c r="A48">
        <v>3645</v>
      </c>
      <c r="B48" t="s">
        <v>244</v>
      </c>
    </row>
    <row r="49" spans="1:2">
      <c r="A49">
        <v>770</v>
      </c>
      <c r="B49" t="s">
        <v>245</v>
      </c>
    </row>
    <row r="50" spans="1:2">
      <c r="A50">
        <v>3157</v>
      </c>
      <c r="B50" t="s">
        <v>246</v>
      </c>
    </row>
    <row r="51" spans="1:2">
      <c r="A51">
        <v>740</v>
      </c>
      <c r="B51" t="s">
        <v>247</v>
      </c>
    </row>
    <row r="52" spans="1:2">
      <c r="A52">
        <v>3853</v>
      </c>
      <c r="B52" t="s">
        <v>248</v>
      </c>
    </row>
    <row r="53" spans="1:2">
      <c r="A53">
        <v>3354</v>
      </c>
      <c r="B53" t="s">
        <v>249</v>
      </c>
    </row>
    <row r="54" spans="1:2">
      <c r="A54">
        <v>1235</v>
      </c>
      <c r="B54" t="s">
        <v>250</v>
      </c>
    </row>
    <row r="55" spans="1:2">
      <c r="A55">
        <v>1232</v>
      </c>
      <c r="B55" t="s">
        <v>251</v>
      </c>
    </row>
    <row r="56" spans="1:2">
      <c r="A56">
        <v>4278</v>
      </c>
      <c r="B56" t="s">
        <v>252</v>
      </c>
    </row>
    <row r="57" spans="1:2">
      <c r="A57">
        <v>2805</v>
      </c>
      <c r="B57" t="s">
        <v>253</v>
      </c>
    </row>
    <row r="58" spans="1:2">
      <c r="A58">
        <v>2804</v>
      </c>
      <c r="B58" t="s">
        <v>254</v>
      </c>
    </row>
    <row r="59" spans="1:2">
      <c r="A59">
        <v>3107</v>
      </c>
      <c r="B59" t="s">
        <v>255</v>
      </c>
    </row>
    <row r="60" spans="1:2">
      <c r="A60">
        <v>5665</v>
      </c>
      <c r="B60" t="s">
        <v>256</v>
      </c>
    </row>
    <row r="61" spans="1:2">
      <c r="A61">
        <v>779</v>
      </c>
      <c r="B61" t="s">
        <v>257</v>
      </c>
    </row>
    <row r="62" spans="1:2">
      <c r="A62">
        <v>5666</v>
      </c>
      <c r="B62" t="s">
        <v>258</v>
      </c>
    </row>
    <row r="63" spans="1:2">
      <c r="A63">
        <v>797</v>
      </c>
      <c r="B63" t="s">
        <v>259</v>
      </c>
    </row>
    <row r="64" spans="1:2">
      <c r="A64">
        <v>2871</v>
      </c>
      <c r="B64" t="s">
        <v>260</v>
      </c>
    </row>
    <row r="65" spans="1:2">
      <c r="A65">
        <v>1060</v>
      </c>
      <c r="B65" t="s">
        <v>261</v>
      </c>
    </row>
    <row r="66" spans="1:2">
      <c r="A66">
        <v>15135</v>
      </c>
      <c r="B66" t="s">
        <v>262</v>
      </c>
    </row>
    <row r="67" spans="1:2">
      <c r="A67">
        <v>15134</v>
      </c>
      <c r="B67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6:H29"/>
  <sheetViews>
    <sheetView workbookViewId="0">
      <selection activeCell="E30" sqref="E30"/>
    </sheetView>
  </sheetViews>
  <sheetFormatPr baseColWidth="10" defaultRowHeight="15"/>
  <cols>
    <col min="1" max="1" width="9.140625" style="381" customWidth="1"/>
    <col min="2" max="2" width="47" customWidth="1"/>
    <col min="3" max="3" width="14.7109375" customWidth="1"/>
    <col min="4" max="4" width="14.42578125" customWidth="1"/>
    <col min="5" max="5" width="11.42578125" style="374"/>
    <col min="6" max="8" width="0" hidden="1" customWidth="1"/>
  </cols>
  <sheetData>
    <row r="6" spans="1:8" ht="60">
      <c r="C6" s="2" t="s">
        <v>24</v>
      </c>
      <c r="D6" s="2" t="s">
        <v>25</v>
      </c>
      <c r="E6" s="375" t="s">
        <v>26</v>
      </c>
      <c r="F6" s="2" t="s">
        <v>28</v>
      </c>
      <c r="G6" s="2" t="s">
        <v>29</v>
      </c>
    </row>
    <row r="7" spans="1:8" ht="30">
      <c r="A7" s="3" t="s">
        <v>129</v>
      </c>
      <c r="B7" s="103" t="s">
        <v>115</v>
      </c>
      <c r="C7" s="103"/>
      <c r="D7" s="103"/>
      <c r="E7" s="103"/>
      <c r="F7" s="1"/>
      <c r="G7" s="1"/>
      <c r="H7" s="1"/>
    </row>
    <row r="8" spans="1:8" hidden="1">
      <c r="A8" s="103">
        <v>9098</v>
      </c>
      <c r="B8" s="1" t="s">
        <v>6</v>
      </c>
      <c r="C8" s="103" t="s">
        <v>804</v>
      </c>
      <c r="D8" s="103" t="s">
        <v>660</v>
      </c>
      <c r="E8" s="103" t="s">
        <v>713</v>
      </c>
      <c r="F8" s="1"/>
      <c r="G8" s="1"/>
      <c r="H8" s="1"/>
    </row>
    <row r="9" spans="1:8" hidden="1">
      <c r="A9" s="103">
        <v>9099</v>
      </c>
      <c r="B9" s="1" t="s">
        <v>7</v>
      </c>
      <c r="C9" s="103" t="s">
        <v>803</v>
      </c>
      <c r="D9" s="103" t="s">
        <v>660</v>
      </c>
      <c r="E9" s="103" t="s">
        <v>807</v>
      </c>
      <c r="F9" s="1" t="s">
        <v>1366</v>
      </c>
      <c r="G9" s="1"/>
      <c r="H9" s="1"/>
    </row>
    <row r="10" spans="1:8" hidden="1">
      <c r="A10" s="103">
        <v>6486</v>
      </c>
      <c r="B10" s="1" t="s">
        <v>18</v>
      </c>
      <c r="C10" s="103" t="s">
        <v>803</v>
      </c>
      <c r="D10" s="103" t="s">
        <v>713</v>
      </c>
      <c r="E10" s="103" t="s">
        <v>713</v>
      </c>
      <c r="F10" s="1"/>
      <c r="G10" s="1"/>
      <c r="H10" s="1"/>
    </row>
    <row r="11" spans="1:8" hidden="1">
      <c r="A11" s="103">
        <v>6708</v>
      </c>
      <c r="B11" s="1" t="s">
        <v>15</v>
      </c>
      <c r="C11" s="103" t="s">
        <v>713</v>
      </c>
      <c r="D11" s="103" t="s">
        <v>713</v>
      </c>
      <c r="E11" s="103" t="s">
        <v>660</v>
      </c>
      <c r="F11" s="1"/>
      <c r="G11" s="1"/>
      <c r="H11" s="1"/>
    </row>
    <row r="12" spans="1:8" hidden="1">
      <c r="A12" s="103">
        <v>7334</v>
      </c>
      <c r="B12" s="1" t="s">
        <v>16</v>
      </c>
      <c r="C12" s="103" t="s">
        <v>803</v>
      </c>
      <c r="D12" s="103" t="s">
        <v>713</v>
      </c>
      <c r="E12" s="103" t="s">
        <v>713</v>
      </c>
      <c r="F12" s="1"/>
      <c r="G12" s="1"/>
      <c r="H12" s="1"/>
    </row>
    <row r="13" spans="1:8">
      <c r="A13" s="103">
        <v>3246</v>
      </c>
      <c r="B13" s="1" t="s">
        <v>4</v>
      </c>
      <c r="C13" s="103" t="s">
        <v>803</v>
      </c>
      <c r="D13" s="103" t="s">
        <v>660</v>
      </c>
      <c r="E13" s="103" t="s">
        <v>660</v>
      </c>
      <c r="F13" s="1"/>
      <c r="G13" s="1"/>
      <c r="H13" s="1"/>
    </row>
    <row r="14" spans="1:8">
      <c r="A14" s="103">
        <v>3245</v>
      </c>
      <c r="B14" s="1" t="s">
        <v>21</v>
      </c>
      <c r="C14" s="103" t="s">
        <v>1341</v>
      </c>
      <c r="D14" s="103" t="s">
        <v>660</v>
      </c>
      <c r="E14" s="103" t="s">
        <v>669</v>
      </c>
      <c r="F14" s="1"/>
      <c r="G14" s="1"/>
      <c r="H14" s="1"/>
    </row>
    <row r="15" spans="1:8" hidden="1">
      <c r="A15" s="103">
        <v>6586</v>
      </c>
      <c r="B15" s="1" t="s">
        <v>22</v>
      </c>
      <c r="C15" s="381"/>
      <c r="D15" s="103"/>
      <c r="E15" s="103"/>
      <c r="F15" s="1"/>
      <c r="G15" s="1"/>
      <c r="H15" s="1"/>
    </row>
    <row r="16" spans="1:8">
      <c r="A16" s="103">
        <v>6701</v>
      </c>
      <c r="B16" s="1" t="s">
        <v>5</v>
      </c>
      <c r="C16" s="103" t="s">
        <v>803</v>
      </c>
      <c r="D16" s="103" t="s">
        <v>660</v>
      </c>
      <c r="E16" s="103" t="s">
        <v>669</v>
      </c>
      <c r="F16" s="1"/>
      <c r="G16" s="1"/>
      <c r="H16" s="1"/>
    </row>
    <row r="17" spans="1:8" hidden="1">
      <c r="A17" s="103">
        <v>9217</v>
      </c>
      <c r="B17" s="1" t="s">
        <v>13</v>
      </c>
      <c r="C17" s="103" t="s">
        <v>804</v>
      </c>
      <c r="D17" s="381"/>
      <c r="E17" s="103" t="s">
        <v>713</v>
      </c>
      <c r="F17" s="1"/>
      <c r="G17" s="1"/>
      <c r="H17" s="1"/>
    </row>
    <row r="18" spans="1:8">
      <c r="A18" s="103">
        <v>3151</v>
      </c>
      <c r="B18" s="1" t="s">
        <v>3</v>
      </c>
      <c r="C18" s="103" t="s">
        <v>1341</v>
      </c>
      <c r="D18" s="103" t="s">
        <v>660</v>
      </c>
      <c r="E18" s="103" t="s">
        <v>669</v>
      </c>
      <c r="F18" s="1"/>
      <c r="G18" s="1"/>
      <c r="H18" s="1"/>
    </row>
    <row r="19" spans="1:8" hidden="1">
      <c r="A19" s="103">
        <v>5097</v>
      </c>
      <c r="B19" s="1" t="s">
        <v>17</v>
      </c>
      <c r="C19" s="103" t="s">
        <v>804</v>
      </c>
      <c r="D19" s="103" t="s">
        <v>713</v>
      </c>
      <c r="E19" s="103" t="s">
        <v>713</v>
      </c>
      <c r="F19" s="1"/>
      <c r="G19" s="1"/>
      <c r="H19" s="1"/>
    </row>
    <row r="20" spans="1:8" hidden="1">
      <c r="A20" s="103">
        <v>3247</v>
      </c>
      <c r="B20" s="1" t="s">
        <v>12</v>
      </c>
      <c r="C20" s="103" t="s">
        <v>713</v>
      </c>
      <c r="D20" s="103" t="s">
        <v>713</v>
      </c>
      <c r="E20" s="103" t="s">
        <v>669</v>
      </c>
      <c r="F20" s="1"/>
      <c r="G20" s="1"/>
      <c r="H20" s="1"/>
    </row>
    <row r="21" spans="1:8" hidden="1">
      <c r="A21" s="103">
        <v>6405</v>
      </c>
      <c r="B21" s="1" t="s">
        <v>11</v>
      </c>
      <c r="C21" s="103" t="s">
        <v>678</v>
      </c>
      <c r="D21" s="103" t="s">
        <v>713</v>
      </c>
      <c r="E21" s="103" t="s">
        <v>807</v>
      </c>
      <c r="F21" s="1"/>
      <c r="G21" s="1"/>
      <c r="H21" s="1"/>
    </row>
    <row r="22" spans="1:8" hidden="1">
      <c r="A22" s="103">
        <v>1014</v>
      </c>
      <c r="B22" s="1" t="s">
        <v>8</v>
      </c>
      <c r="C22" s="103" t="s">
        <v>804</v>
      </c>
      <c r="D22" s="103" t="s">
        <v>669</v>
      </c>
      <c r="E22" s="103" t="s">
        <v>1367</v>
      </c>
      <c r="F22" s="1"/>
      <c r="G22" s="1"/>
      <c r="H22" s="1"/>
    </row>
    <row r="23" spans="1:8" hidden="1">
      <c r="A23" s="103">
        <v>1023</v>
      </c>
      <c r="B23" s="1" t="s">
        <v>2</v>
      </c>
      <c r="C23" s="103" t="s">
        <v>804</v>
      </c>
      <c r="D23" s="103" t="s">
        <v>807</v>
      </c>
      <c r="E23" s="103" t="s">
        <v>669</v>
      </c>
      <c r="F23" s="1"/>
      <c r="G23" s="1"/>
      <c r="H23" s="1"/>
    </row>
    <row r="24" spans="1:8" hidden="1">
      <c r="A24" s="103">
        <v>1019</v>
      </c>
      <c r="B24" s="1" t="s">
        <v>23</v>
      </c>
      <c r="C24" s="103" t="s">
        <v>713</v>
      </c>
      <c r="D24" s="103" t="s">
        <v>713</v>
      </c>
      <c r="E24" s="103" t="s">
        <v>713</v>
      </c>
      <c r="F24" s="1"/>
      <c r="G24" s="1"/>
      <c r="H24" s="1"/>
    </row>
    <row r="25" spans="1:8" hidden="1">
      <c r="A25" s="103">
        <v>1017</v>
      </c>
      <c r="B25" s="1" t="s">
        <v>9</v>
      </c>
      <c r="C25" s="103" t="s">
        <v>804</v>
      </c>
      <c r="D25" s="103" t="s">
        <v>713</v>
      </c>
      <c r="E25" s="103" t="s">
        <v>670</v>
      </c>
      <c r="F25" s="1"/>
      <c r="G25" s="1"/>
      <c r="H25" s="1"/>
    </row>
    <row r="26" spans="1:8" hidden="1">
      <c r="A26" s="103">
        <v>9738</v>
      </c>
      <c r="B26" s="1" t="s">
        <v>19</v>
      </c>
      <c r="C26" s="103" t="s">
        <v>804</v>
      </c>
      <c r="D26" s="103" t="s">
        <v>1345</v>
      </c>
      <c r="E26" s="103" t="s">
        <v>1368</v>
      </c>
      <c r="F26" s="1"/>
      <c r="G26" s="1"/>
      <c r="H26" s="1"/>
    </row>
    <row r="27" spans="1:8" hidden="1">
      <c r="A27" s="103">
        <v>1021</v>
      </c>
      <c r="B27" s="1" t="s">
        <v>10</v>
      </c>
      <c r="C27" s="103" t="s">
        <v>803</v>
      </c>
      <c r="D27" s="103" t="s">
        <v>1345</v>
      </c>
      <c r="E27" s="103" t="s">
        <v>1350</v>
      </c>
      <c r="F27" s="1"/>
      <c r="G27" s="1"/>
      <c r="H27" s="1"/>
    </row>
    <row r="28" spans="1:8" hidden="1">
      <c r="A28" s="103">
        <v>3065</v>
      </c>
      <c r="B28" s="1" t="s">
        <v>20</v>
      </c>
      <c r="C28" s="103" t="s">
        <v>803</v>
      </c>
      <c r="D28" s="103" t="s">
        <v>1345</v>
      </c>
      <c r="E28" s="103" t="s">
        <v>1350</v>
      </c>
      <c r="F28" s="1"/>
      <c r="G28" s="1"/>
      <c r="H28" s="1"/>
    </row>
    <row r="29" spans="1:8">
      <c r="A29" s="103">
        <v>1015</v>
      </c>
      <c r="B29" s="1" t="s">
        <v>14</v>
      </c>
      <c r="C29" s="103" t="s">
        <v>713</v>
      </c>
      <c r="D29" s="103" t="s">
        <v>713</v>
      </c>
      <c r="E29" s="103" t="s">
        <v>670</v>
      </c>
      <c r="F29" s="1"/>
      <c r="G29" s="1"/>
      <c r="H29" s="1"/>
    </row>
  </sheetData>
  <sortState ref="A2:B178">
    <sortCondition ref="B2:B178"/>
  </sortState>
  <pageMargins left="0.7" right="0.7" top="0.75" bottom="0.75" header="0.3" footer="0.3"/>
  <pageSetup paperSize="11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"/>
  <sheetViews>
    <sheetView workbookViewId="0">
      <selection activeCell="B16" sqref="B16"/>
    </sheetView>
  </sheetViews>
  <sheetFormatPr baseColWidth="10" defaultRowHeight="15"/>
  <cols>
    <col min="2" max="2" width="51.140625" customWidth="1"/>
    <col min="3" max="3" width="16.85546875" customWidth="1"/>
    <col min="4" max="4" width="14.7109375" hidden="1" customWidth="1"/>
    <col min="5" max="5" width="0" hidden="1" customWidth="1"/>
  </cols>
  <sheetData>
    <row r="2" spans="1:10">
      <c r="B2" s="454" t="s">
        <v>2005</v>
      </c>
    </row>
    <row r="3" spans="1:10" ht="45">
      <c r="A3" s="42"/>
      <c r="B3" s="43" t="s">
        <v>1980</v>
      </c>
      <c r="C3" s="44" t="s">
        <v>24</v>
      </c>
      <c r="D3" s="45" t="s">
        <v>25</v>
      </c>
      <c r="E3" s="45" t="s">
        <v>26</v>
      </c>
      <c r="F3" s="27"/>
      <c r="G3" t="s">
        <v>1854</v>
      </c>
    </row>
    <row r="4" spans="1:10">
      <c r="A4" s="23" t="s">
        <v>129</v>
      </c>
      <c r="B4" s="24" t="s">
        <v>115</v>
      </c>
      <c r="C4" s="45"/>
      <c r="D4" s="45"/>
      <c r="E4" s="45"/>
      <c r="F4" s="27"/>
      <c r="G4" s="24" t="s">
        <v>118</v>
      </c>
      <c r="H4" s="24" t="s">
        <v>119</v>
      </c>
      <c r="I4" s="24" t="s">
        <v>118</v>
      </c>
      <c r="J4" s="24" t="s">
        <v>119</v>
      </c>
    </row>
    <row r="5" spans="1:10" hidden="1">
      <c r="A5" s="23">
        <v>9616</v>
      </c>
      <c r="B5" s="23" t="s">
        <v>264</v>
      </c>
      <c r="C5" s="45" t="s">
        <v>713</v>
      </c>
      <c r="D5" s="45"/>
      <c r="E5" s="45"/>
      <c r="F5" s="27" t="s">
        <v>281</v>
      </c>
      <c r="G5" s="24">
        <v>446</v>
      </c>
      <c r="H5" s="24">
        <v>1052</v>
      </c>
      <c r="I5" s="25">
        <f>G5/48</f>
        <v>9.2916666666666661</v>
      </c>
      <c r="J5" s="25">
        <f>H5/48</f>
        <v>21.916666666666668</v>
      </c>
    </row>
    <row r="6" spans="1:10">
      <c r="A6" s="23">
        <v>14606</v>
      </c>
      <c r="B6" s="23" t="s">
        <v>265</v>
      </c>
      <c r="C6" s="45">
        <v>30</v>
      </c>
      <c r="D6" s="45"/>
      <c r="E6" s="45"/>
      <c r="F6" s="27" t="s">
        <v>281</v>
      </c>
      <c r="G6" s="24">
        <v>219</v>
      </c>
      <c r="H6" s="24">
        <v>233</v>
      </c>
      <c r="I6" s="25">
        <f>G6/12</f>
        <v>18.25</v>
      </c>
      <c r="J6" s="25">
        <f>H6/12</f>
        <v>19.416666666666668</v>
      </c>
    </row>
    <row r="7" spans="1:10">
      <c r="A7" s="23">
        <v>11444</v>
      </c>
      <c r="B7" s="23" t="s">
        <v>266</v>
      </c>
      <c r="C7" s="45">
        <v>30</v>
      </c>
      <c r="D7" s="45"/>
      <c r="E7" s="45"/>
      <c r="F7" s="27" t="s">
        <v>281</v>
      </c>
      <c r="G7" s="24">
        <v>291</v>
      </c>
      <c r="H7" s="24">
        <v>219</v>
      </c>
      <c r="I7" s="25">
        <f t="shared" ref="I7:I11" si="0">G7/12</f>
        <v>24.25</v>
      </c>
      <c r="J7" s="25">
        <f t="shared" ref="J7:J11" si="1">H7/12</f>
        <v>18.25</v>
      </c>
    </row>
    <row r="8" spans="1:10">
      <c r="A8" s="23">
        <v>9386</v>
      </c>
      <c r="B8" s="23" t="s">
        <v>267</v>
      </c>
      <c r="C8" s="45">
        <v>10</v>
      </c>
      <c r="D8" s="45"/>
      <c r="E8" s="45"/>
      <c r="F8" s="27" t="s">
        <v>281</v>
      </c>
      <c r="G8" s="24">
        <v>71</v>
      </c>
      <c r="H8" s="24">
        <v>321</v>
      </c>
      <c r="I8" s="25">
        <f t="shared" si="0"/>
        <v>5.916666666666667</v>
      </c>
      <c r="J8" s="25">
        <f t="shared" si="1"/>
        <v>26.75</v>
      </c>
    </row>
    <row r="9" spans="1:10">
      <c r="A9" s="23">
        <v>10462</v>
      </c>
      <c r="B9" s="23" t="s">
        <v>268</v>
      </c>
      <c r="C9" s="45">
        <v>10</v>
      </c>
      <c r="D9" s="45"/>
      <c r="E9" s="45"/>
      <c r="F9" s="27" t="s">
        <v>281</v>
      </c>
      <c r="G9" s="24">
        <v>95</v>
      </c>
      <c r="H9" s="24">
        <v>174</v>
      </c>
      <c r="I9" s="25">
        <f t="shared" si="0"/>
        <v>7.916666666666667</v>
      </c>
      <c r="J9" s="25">
        <f t="shared" si="1"/>
        <v>14.5</v>
      </c>
    </row>
    <row r="10" spans="1:10">
      <c r="A10" s="23">
        <v>9388</v>
      </c>
      <c r="B10" s="23" t="s">
        <v>269</v>
      </c>
      <c r="C10" s="45">
        <v>10</v>
      </c>
      <c r="D10" s="45"/>
      <c r="E10" s="45"/>
      <c r="F10" s="27" t="s">
        <v>281</v>
      </c>
      <c r="G10" s="24">
        <v>225</v>
      </c>
      <c r="H10" s="24">
        <v>17</v>
      </c>
      <c r="I10" s="25">
        <f>G10/24</f>
        <v>9.375</v>
      </c>
      <c r="J10" s="25">
        <f>H10/24</f>
        <v>0.70833333333333337</v>
      </c>
    </row>
    <row r="11" spans="1:10" hidden="1">
      <c r="A11" s="1">
        <v>14831</v>
      </c>
      <c r="B11" s="1" t="s">
        <v>270</v>
      </c>
      <c r="C11" s="3"/>
      <c r="D11" s="3"/>
      <c r="E11" s="3"/>
      <c r="F11" t="s">
        <v>281</v>
      </c>
      <c r="G11" s="24"/>
      <c r="H11" s="24"/>
      <c r="I11" s="24">
        <f t="shared" si="0"/>
        <v>0</v>
      </c>
      <c r="J11" s="24">
        <f t="shared" si="1"/>
        <v>0</v>
      </c>
    </row>
  </sheetData>
  <pageMargins left="0.7" right="0.7" top="0.75" bottom="0.75" header="0.3" footer="0.3"/>
  <pageSetup paperSize="11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4:D20"/>
  <sheetViews>
    <sheetView workbookViewId="0">
      <selection activeCell="C24" sqref="C24"/>
    </sheetView>
  </sheetViews>
  <sheetFormatPr baseColWidth="10" defaultRowHeight="15"/>
  <cols>
    <col min="3" max="3" width="50.7109375" customWidth="1"/>
    <col min="4" max="4" width="19.28515625" customWidth="1"/>
  </cols>
  <sheetData>
    <row r="4" spans="2:4">
      <c r="C4" t="s">
        <v>1307</v>
      </c>
    </row>
    <row r="7" spans="2:4" ht="45">
      <c r="B7" s="369" t="s">
        <v>129</v>
      </c>
      <c r="C7" s="370" t="s">
        <v>115</v>
      </c>
      <c r="D7" s="371" t="s">
        <v>24</v>
      </c>
    </row>
    <row r="8" spans="2:4" s="129" customFormat="1">
      <c r="B8" s="23"/>
      <c r="C8" s="23" t="s">
        <v>1306</v>
      </c>
      <c r="D8" s="372" t="s">
        <v>803</v>
      </c>
    </row>
    <row r="9" spans="2:4">
      <c r="B9" s="23">
        <v>2856</v>
      </c>
      <c r="C9" s="23" t="s">
        <v>1260</v>
      </c>
      <c r="D9" s="24" t="s">
        <v>712</v>
      </c>
    </row>
    <row r="10" spans="2:4" hidden="1">
      <c r="B10" s="23">
        <v>3598</v>
      </c>
      <c r="C10" s="23" t="s">
        <v>1261</v>
      </c>
      <c r="D10" s="24"/>
    </row>
    <row r="11" spans="2:4" hidden="1">
      <c r="B11" s="23">
        <v>2046</v>
      </c>
      <c r="C11" s="23" t="s">
        <v>1262</v>
      </c>
      <c r="D11" s="24"/>
    </row>
    <row r="12" spans="2:4" hidden="1">
      <c r="B12" s="23">
        <v>2047</v>
      </c>
      <c r="C12" s="23" t="s">
        <v>1263</v>
      </c>
      <c r="D12" s="24"/>
    </row>
    <row r="13" spans="2:4" hidden="1">
      <c r="B13" s="23">
        <v>1719</v>
      </c>
      <c r="C13" s="23" t="s">
        <v>1264</v>
      </c>
      <c r="D13" s="24"/>
    </row>
    <row r="14" spans="2:4" hidden="1">
      <c r="B14" s="23">
        <v>1821</v>
      </c>
      <c r="C14" s="23" t="s">
        <v>1265</v>
      </c>
      <c r="D14" s="24"/>
    </row>
    <row r="15" spans="2:4">
      <c r="B15" s="23">
        <v>2726</v>
      </c>
      <c r="C15" s="373" t="s">
        <v>1266</v>
      </c>
      <c r="D15" s="24" t="s">
        <v>327</v>
      </c>
    </row>
    <row r="16" spans="2:4" hidden="1">
      <c r="B16" s="130">
        <v>4713</v>
      </c>
      <c r="C16" s="130" t="s">
        <v>1267</v>
      </c>
      <c r="D16" s="130"/>
    </row>
    <row r="17" spans="2:4" hidden="1">
      <c r="B17" s="130">
        <v>5563</v>
      </c>
      <c r="C17" s="130" t="s">
        <v>1268</v>
      </c>
      <c r="D17" s="130"/>
    </row>
    <row r="18" spans="2:4" hidden="1">
      <c r="B18" s="130">
        <v>1810</v>
      </c>
      <c r="C18" s="130" t="s">
        <v>1269</v>
      </c>
      <c r="D18" s="130"/>
    </row>
    <row r="19" spans="2:4" hidden="1">
      <c r="B19" s="130">
        <v>1819</v>
      </c>
      <c r="C19" s="130" t="s">
        <v>1270</v>
      </c>
      <c r="D19" s="130"/>
    </row>
    <row r="20" spans="2:4" hidden="1">
      <c r="B20" s="322"/>
      <c r="C20" s="322"/>
    </row>
  </sheetData>
  <pageMargins left="0.7" right="0.7" top="0.75" bottom="0.75" header="0.3" footer="0.3"/>
  <pageSetup paperSize="11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B7:F13"/>
  <sheetViews>
    <sheetView workbookViewId="0">
      <selection activeCell="C18" sqref="C18"/>
    </sheetView>
  </sheetViews>
  <sheetFormatPr baseColWidth="10" defaultRowHeight="15"/>
  <cols>
    <col min="3" max="3" width="40.85546875" bestFit="1" customWidth="1"/>
    <col min="4" max="4" width="15.85546875" customWidth="1"/>
    <col min="5" max="5" width="11" style="129" customWidth="1"/>
    <col min="6" max="6" width="17.5703125" customWidth="1"/>
  </cols>
  <sheetData>
    <row r="7" spans="2:6">
      <c r="C7" s="267" t="s">
        <v>1271</v>
      </c>
    </row>
    <row r="8" spans="2:6" ht="60">
      <c r="B8" s="130" t="s">
        <v>0</v>
      </c>
      <c r="C8" s="130" t="s">
        <v>1</v>
      </c>
      <c r="D8" s="11" t="s">
        <v>24</v>
      </c>
      <c r="E8" s="11" t="s">
        <v>26</v>
      </c>
      <c r="F8" s="11" t="s">
        <v>824</v>
      </c>
    </row>
    <row r="9" spans="2:6" hidden="1">
      <c r="B9" s="130">
        <v>2395</v>
      </c>
      <c r="C9" s="130" t="s">
        <v>1255</v>
      </c>
      <c r="D9" s="130"/>
      <c r="E9" s="130"/>
      <c r="F9" s="130"/>
    </row>
    <row r="10" spans="2:6" hidden="1">
      <c r="B10" s="130">
        <v>2396</v>
      </c>
      <c r="C10" s="130" t="s">
        <v>1256</v>
      </c>
      <c r="D10" s="130"/>
      <c r="E10" s="130"/>
      <c r="F10" s="130"/>
    </row>
    <row r="11" spans="2:6" hidden="1">
      <c r="B11" s="130">
        <v>2398</v>
      </c>
      <c r="C11" s="130" t="s">
        <v>1257</v>
      </c>
      <c r="D11" s="130"/>
      <c r="E11" s="130"/>
      <c r="F11" s="130"/>
    </row>
    <row r="12" spans="2:6">
      <c r="B12" s="130">
        <v>15238</v>
      </c>
      <c r="C12" s="130" t="s">
        <v>1258</v>
      </c>
      <c r="D12" s="103" t="s">
        <v>672</v>
      </c>
      <c r="E12" s="103" t="s">
        <v>713</v>
      </c>
      <c r="F12" s="103" t="s">
        <v>674</v>
      </c>
    </row>
    <row r="13" spans="2:6">
      <c r="B13" s="130">
        <v>15239</v>
      </c>
      <c r="C13" s="130" t="s">
        <v>1259</v>
      </c>
      <c r="D13" s="103" t="s">
        <v>672</v>
      </c>
      <c r="E13" s="103" t="s">
        <v>674</v>
      </c>
      <c r="F13" s="103" t="s">
        <v>674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0:C27"/>
  <sheetViews>
    <sheetView workbookViewId="0">
      <selection activeCell="C10" sqref="C10"/>
    </sheetView>
  </sheetViews>
  <sheetFormatPr baseColWidth="10" defaultRowHeight="15"/>
  <cols>
    <col min="1" max="1" width="55" customWidth="1"/>
    <col min="2" max="2" width="20.85546875" customWidth="1"/>
    <col min="3" max="3" width="18.28515625" customWidth="1"/>
  </cols>
  <sheetData>
    <row r="10" spans="2:3" ht="45">
      <c r="B10" s="14" t="s">
        <v>24</v>
      </c>
      <c r="C10" s="14" t="s">
        <v>824</v>
      </c>
    </row>
    <row r="19" spans="2:3">
      <c r="B19" s="116"/>
      <c r="C19" s="116"/>
    </row>
    <row r="20" spans="2:3">
      <c r="B20" s="116">
        <v>195270000</v>
      </c>
      <c r="C20" s="116"/>
    </row>
    <row r="21" spans="2:3">
      <c r="B21" s="117" t="s">
        <v>72</v>
      </c>
      <c r="C21" s="116"/>
    </row>
    <row r="22" spans="2:3">
      <c r="B22" s="116">
        <f>B20*16%</f>
        <v>31243200</v>
      </c>
      <c r="C22" s="116"/>
    </row>
    <row r="23" spans="2:3">
      <c r="B23" s="116">
        <f>B20+B22</f>
        <v>226513200</v>
      </c>
      <c r="C23" s="116"/>
    </row>
    <row r="24" spans="2:3">
      <c r="B24" s="116">
        <v>4072866.12</v>
      </c>
      <c r="C24" s="116"/>
    </row>
    <row r="25" spans="2:3">
      <c r="B25" s="116">
        <f>B23/B24</f>
        <v>55.615184326265059</v>
      </c>
      <c r="C25" s="116"/>
    </row>
    <row r="26" spans="2:3">
      <c r="B26" s="116">
        <v>60.41</v>
      </c>
    </row>
    <row r="27" spans="2:3">
      <c r="B27" s="116">
        <f>B25-B26</f>
        <v>-4.7948156737349379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18" sqref="E18"/>
    </sheetView>
  </sheetViews>
  <sheetFormatPr baseColWidth="10" defaultRowHeight="15"/>
  <cols>
    <col min="4" max="4" width="49" customWidth="1"/>
    <col min="8" max="8" width="14.85546875" customWidth="1"/>
  </cols>
  <sheetData>
    <row r="1" spans="1:10">
      <c r="A1" t="s">
        <v>2080</v>
      </c>
    </row>
    <row r="2" spans="1:10">
      <c r="D2" t="s">
        <v>2091</v>
      </c>
    </row>
    <row r="3" spans="1:10">
      <c r="I3" s="515" t="s">
        <v>1274</v>
      </c>
      <c r="J3" s="515"/>
    </row>
    <row r="4" spans="1:10" ht="60">
      <c r="B4" s="487" t="s">
        <v>129</v>
      </c>
      <c r="C4" s="487" t="s">
        <v>2089</v>
      </c>
      <c r="D4" s="487" t="s">
        <v>115</v>
      </c>
      <c r="E4" s="487" t="s">
        <v>67</v>
      </c>
      <c r="F4" s="487" t="s">
        <v>2090</v>
      </c>
      <c r="G4" s="487" t="s">
        <v>681</v>
      </c>
      <c r="H4" s="11" t="s">
        <v>24</v>
      </c>
      <c r="I4" s="487" t="s">
        <v>118</v>
      </c>
      <c r="J4" s="487" t="s">
        <v>119</v>
      </c>
    </row>
    <row r="5" spans="1:10">
      <c r="B5" s="103">
        <v>1689</v>
      </c>
      <c r="C5" s="103">
        <v>3.5249999999999999</v>
      </c>
      <c r="D5" s="439" t="s">
        <v>2081</v>
      </c>
      <c r="E5" s="103">
        <v>8.17</v>
      </c>
      <c r="F5" s="7">
        <f>E5*16%</f>
        <v>1.3071999999999999</v>
      </c>
      <c r="G5" s="7">
        <f>E5+F5</f>
        <v>9.4771999999999998</v>
      </c>
      <c r="H5" s="103"/>
      <c r="I5" s="103">
        <v>0</v>
      </c>
      <c r="J5" s="103">
        <v>3.5249999999999999</v>
      </c>
    </row>
    <row r="6" spans="1:10">
      <c r="B6" s="103">
        <v>2099</v>
      </c>
      <c r="C6" s="103">
        <v>3.69</v>
      </c>
      <c r="D6" s="439" t="s">
        <v>2082</v>
      </c>
      <c r="E6" s="103">
        <v>7.31</v>
      </c>
      <c r="F6" s="7">
        <f t="shared" ref="F6:F12" si="0">E6*16%</f>
        <v>1.1696</v>
      </c>
      <c r="G6" s="7">
        <f t="shared" ref="G6:G12" si="1">E6+F6</f>
        <v>8.4795999999999996</v>
      </c>
      <c r="H6" s="103"/>
      <c r="I6" s="84">
        <v>0.30499999999999999</v>
      </c>
      <c r="J6" s="84">
        <v>3.3849999999999998</v>
      </c>
    </row>
    <row r="7" spans="1:10">
      <c r="B7" s="103">
        <v>19034</v>
      </c>
      <c r="C7" s="103">
        <v>4.0999999999999996</v>
      </c>
      <c r="D7" s="439" t="s">
        <v>2083</v>
      </c>
      <c r="E7" s="103">
        <v>7.68</v>
      </c>
      <c r="F7" s="7">
        <f t="shared" si="0"/>
        <v>1.2287999999999999</v>
      </c>
      <c r="G7" s="7">
        <f t="shared" si="1"/>
        <v>8.9087999999999994</v>
      </c>
      <c r="H7" s="103"/>
      <c r="I7" s="84">
        <v>1</v>
      </c>
      <c r="J7" s="84">
        <v>3.1</v>
      </c>
    </row>
    <row r="8" spans="1:10">
      <c r="B8" s="103">
        <v>2075</v>
      </c>
      <c r="C8" s="103">
        <v>3.43</v>
      </c>
      <c r="D8" s="439" t="s">
        <v>2084</v>
      </c>
      <c r="E8" s="103">
        <v>7.54</v>
      </c>
      <c r="F8" s="7">
        <f t="shared" si="0"/>
        <v>1.2064000000000001</v>
      </c>
      <c r="G8" s="7">
        <f t="shared" si="1"/>
        <v>8.7463999999999995</v>
      </c>
      <c r="H8" s="103"/>
      <c r="I8" s="84">
        <v>0.53500000000000003</v>
      </c>
      <c r="J8" s="84">
        <v>2.895</v>
      </c>
    </row>
    <row r="9" spans="1:10">
      <c r="B9" s="103">
        <v>4807</v>
      </c>
      <c r="C9" s="103">
        <v>3.25</v>
      </c>
      <c r="D9" s="439" t="s">
        <v>2085</v>
      </c>
      <c r="E9" s="103">
        <v>8.19</v>
      </c>
      <c r="F9" s="7">
        <f t="shared" si="0"/>
        <v>1.3104</v>
      </c>
      <c r="G9" s="7">
        <f t="shared" si="1"/>
        <v>9.5003999999999991</v>
      </c>
      <c r="H9" s="103"/>
      <c r="I9" s="103">
        <v>3.25</v>
      </c>
      <c r="J9" s="103">
        <v>2003.25</v>
      </c>
    </row>
    <row r="10" spans="1:10">
      <c r="B10" s="103">
        <v>1674</v>
      </c>
      <c r="C10" s="103">
        <v>3.13</v>
      </c>
      <c r="D10" s="439" t="s">
        <v>2086</v>
      </c>
      <c r="E10" s="103">
        <v>8.17</v>
      </c>
      <c r="F10" s="7">
        <f t="shared" si="0"/>
        <v>1.3071999999999999</v>
      </c>
      <c r="G10" s="7">
        <f t="shared" si="1"/>
        <v>9.4771999999999998</v>
      </c>
      <c r="H10" s="103"/>
      <c r="I10" s="103">
        <v>1.31</v>
      </c>
      <c r="J10" s="103">
        <v>1.82</v>
      </c>
    </row>
    <row r="11" spans="1:10">
      <c r="B11" s="103">
        <v>1825</v>
      </c>
      <c r="C11" s="103">
        <v>3.7050000000000001</v>
      </c>
      <c r="D11" s="439" t="s">
        <v>2087</v>
      </c>
      <c r="E11" s="103">
        <v>7.22</v>
      </c>
      <c r="F11" s="7">
        <f t="shared" si="0"/>
        <v>1.1552</v>
      </c>
      <c r="G11" s="7">
        <f t="shared" si="1"/>
        <v>8.3751999999999995</v>
      </c>
      <c r="H11" s="103"/>
      <c r="I11" s="84">
        <v>1</v>
      </c>
      <c r="J11" s="84">
        <v>2.70500000000114</v>
      </c>
    </row>
    <row r="12" spans="1:10">
      <c r="B12" s="103">
        <v>1834</v>
      </c>
      <c r="C12" s="103">
        <v>3.99</v>
      </c>
      <c r="D12" s="439" t="s">
        <v>2088</v>
      </c>
      <c r="E12" s="103">
        <v>8.25</v>
      </c>
      <c r="F12" s="7">
        <f t="shared" si="0"/>
        <v>1.32</v>
      </c>
      <c r="G12" s="7">
        <f t="shared" si="1"/>
        <v>9.57</v>
      </c>
      <c r="H12" s="103"/>
      <c r="I12" s="103">
        <v>0</v>
      </c>
      <c r="J12" s="103">
        <v>3.99</v>
      </c>
    </row>
    <row r="18" spans="10:10">
      <c r="J18" s="440">
        <v>0</v>
      </c>
    </row>
  </sheetData>
  <mergeCells count="1">
    <mergeCell ref="I3:J3"/>
  </mergeCells>
  <pageMargins left="0.7" right="0.7" top="0.75" bottom="0.75" header="0.3" footer="0.3"/>
  <pageSetup paperSize="11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7:C22"/>
  <sheetViews>
    <sheetView topLeftCell="A4" workbookViewId="0">
      <selection activeCell="B7" sqref="B7"/>
    </sheetView>
  </sheetViews>
  <sheetFormatPr baseColWidth="10" defaultRowHeight="15"/>
  <cols>
    <col min="1" max="1" width="59.42578125" customWidth="1"/>
    <col min="2" max="2" width="17.42578125" customWidth="1"/>
    <col min="3" max="3" width="16.85546875" customWidth="1"/>
  </cols>
  <sheetData>
    <row r="7" spans="1:3" ht="60">
      <c r="A7" s="100"/>
      <c r="B7" s="14" t="s">
        <v>24</v>
      </c>
      <c r="C7" s="14" t="s">
        <v>824</v>
      </c>
    </row>
    <row r="8" spans="1:3">
      <c r="A8" s="102" t="s">
        <v>811</v>
      </c>
      <c r="B8" s="102"/>
      <c r="C8" s="102"/>
    </row>
    <row r="9" spans="1:3">
      <c r="A9" s="102" t="s">
        <v>812</v>
      </c>
      <c r="B9" s="102"/>
      <c r="C9" s="102"/>
    </row>
    <row r="10" spans="1:3">
      <c r="A10" s="102" t="s">
        <v>813</v>
      </c>
      <c r="B10" s="102"/>
      <c r="C10" s="102"/>
    </row>
    <row r="11" spans="1:3">
      <c r="A11" s="102" t="s">
        <v>814</v>
      </c>
      <c r="B11" s="102"/>
      <c r="C11" s="102"/>
    </row>
    <row r="12" spans="1:3">
      <c r="A12" s="102" t="s">
        <v>815</v>
      </c>
      <c r="B12" s="102"/>
      <c r="C12" s="102"/>
    </row>
    <row r="13" spans="1:3">
      <c r="A13" s="102"/>
      <c r="B13" s="102"/>
      <c r="C13" s="102"/>
    </row>
    <row r="14" spans="1:3">
      <c r="A14" s="102" t="s">
        <v>816</v>
      </c>
      <c r="B14" s="102"/>
      <c r="C14" s="102"/>
    </row>
    <row r="15" spans="1:3">
      <c r="A15" s="102" t="s">
        <v>817</v>
      </c>
      <c r="B15" s="102"/>
      <c r="C15" s="102"/>
    </row>
    <row r="16" spans="1:3">
      <c r="A16" s="102" t="s">
        <v>818</v>
      </c>
      <c r="B16" s="102"/>
      <c r="C16" s="102"/>
    </row>
    <row r="17" spans="1:3">
      <c r="A17" s="102"/>
      <c r="B17" s="102"/>
      <c r="C17" s="102"/>
    </row>
    <row r="18" spans="1:3">
      <c r="A18" s="102" t="s">
        <v>819</v>
      </c>
      <c r="B18" s="102"/>
      <c r="C18" s="102"/>
    </row>
    <row r="19" spans="1:3">
      <c r="A19" s="102" t="s">
        <v>820</v>
      </c>
      <c r="B19" s="102"/>
      <c r="C19" s="102"/>
    </row>
    <row r="20" spans="1:3">
      <c r="A20" s="102" t="s">
        <v>821</v>
      </c>
      <c r="B20" s="102"/>
      <c r="C20" s="102"/>
    </row>
    <row r="21" spans="1:3">
      <c r="A21" s="102" t="s">
        <v>822</v>
      </c>
      <c r="B21" s="102"/>
      <c r="C21" s="102"/>
    </row>
    <row r="22" spans="1:3">
      <c r="A22" s="102" t="s">
        <v>823</v>
      </c>
      <c r="B22" s="102"/>
      <c r="C22" s="10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workbookViewId="0">
      <selection activeCell="E18" sqref="E18:L20"/>
    </sheetView>
  </sheetViews>
  <sheetFormatPr baseColWidth="10" defaultRowHeight="15"/>
  <cols>
    <col min="4" max="4" width="11.42578125" customWidth="1"/>
    <col min="5" max="5" width="51.28515625" customWidth="1"/>
    <col min="6" max="6" width="17.5703125" customWidth="1"/>
    <col min="7" max="8" width="15.28515625" style="440" hidden="1" customWidth="1"/>
    <col min="9" max="9" width="13.42578125" customWidth="1"/>
    <col min="10" max="11" width="13.42578125" style="440" hidden="1" customWidth="1"/>
    <col min="12" max="12" width="11.42578125" customWidth="1"/>
    <col min="13" max="15" width="11.42578125" hidden="1" customWidth="1"/>
    <col min="16" max="16" width="0" hidden="1" customWidth="1"/>
  </cols>
  <sheetData>
    <row r="2" spans="2:16">
      <c r="E2" t="s">
        <v>2064</v>
      </c>
    </row>
    <row r="3" spans="2:16">
      <c r="F3" s="515" t="s">
        <v>2057</v>
      </c>
      <c r="G3" s="515"/>
      <c r="H3" s="515"/>
      <c r="I3" s="515"/>
      <c r="J3" s="515"/>
      <c r="K3" s="515"/>
      <c r="L3" s="515"/>
      <c r="M3" s="515"/>
      <c r="N3" s="515"/>
      <c r="O3" s="515"/>
      <c r="P3" s="515"/>
    </row>
    <row r="4" spans="2:16" ht="45">
      <c r="B4" s="103" t="s">
        <v>129</v>
      </c>
      <c r="C4" s="3" t="s">
        <v>2046</v>
      </c>
      <c r="D4" s="103" t="s">
        <v>661</v>
      </c>
      <c r="E4" s="103" t="s">
        <v>998</v>
      </c>
      <c r="F4" s="111" t="s">
        <v>24</v>
      </c>
      <c r="G4" s="111" t="s">
        <v>118</v>
      </c>
      <c r="H4" s="111" t="s">
        <v>119</v>
      </c>
      <c r="I4" s="111" t="s">
        <v>25</v>
      </c>
      <c r="J4" s="111" t="s">
        <v>118</v>
      </c>
      <c r="K4" s="111" t="s">
        <v>119</v>
      </c>
      <c r="L4" s="111" t="s">
        <v>26</v>
      </c>
      <c r="M4" s="111" t="s">
        <v>118</v>
      </c>
      <c r="N4" s="477" t="s">
        <v>119</v>
      </c>
      <c r="O4" s="111" t="s">
        <v>287</v>
      </c>
      <c r="P4" s="111" t="s">
        <v>2063</v>
      </c>
    </row>
    <row r="5" spans="2:16">
      <c r="B5" s="103">
        <v>6586</v>
      </c>
      <c r="C5" s="103">
        <v>20</v>
      </c>
      <c r="D5" s="7"/>
      <c r="E5" s="439" t="s">
        <v>22</v>
      </c>
      <c r="F5" s="103" t="s">
        <v>2058</v>
      </c>
      <c r="G5" s="103">
        <v>10681</v>
      </c>
      <c r="H5" s="103">
        <v>1780</v>
      </c>
      <c r="I5" s="103" t="s">
        <v>2059</v>
      </c>
      <c r="J5" s="103">
        <v>821</v>
      </c>
      <c r="K5" s="103">
        <v>527</v>
      </c>
      <c r="L5" s="103" t="s">
        <v>2059</v>
      </c>
      <c r="M5" s="103">
        <v>1359</v>
      </c>
      <c r="N5" s="30">
        <v>111</v>
      </c>
      <c r="O5" s="103"/>
      <c r="P5" s="439"/>
    </row>
    <row r="6" spans="2:16" hidden="1">
      <c r="B6" s="103">
        <v>806</v>
      </c>
      <c r="C6" s="103">
        <v>12</v>
      </c>
      <c r="D6" s="7"/>
      <c r="E6" s="439" t="s">
        <v>2038</v>
      </c>
      <c r="F6" s="103"/>
      <c r="G6" s="103"/>
      <c r="H6" s="103"/>
      <c r="I6" s="103"/>
      <c r="J6" s="103"/>
      <c r="K6" s="103"/>
      <c r="L6" s="103"/>
      <c r="M6" s="103"/>
      <c r="N6" s="30"/>
      <c r="O6" s="103"/>
      <c r="P6" s="439"/>
    </row>
    <row r="7" spans="2:16" hidden="1">
      <c r="B7" s="103">
        <v>811</v>
      </c>
      <c r="C7" s="103">
        <v>40</v>
      </c>
      <c r="D7" s="7"/>
      <c r="E7" s="439" t="s">
        <v>2039</v>
      </c>
      <c r="F7" s="103"/>
      <c r="G7" s="103"/>
      <c r="H7" s="103"/>
      <c r="I7" s="103"/>
      <c r="J7" s="103"/>
      <c r="K7" s="103"/>
      <c r="L7" s="103"/>
      <c r="M7" s="103"/>
      <c r="N7" s="30"/>
      <c r="O7" s="103"/>
      <c r="P7" s="439"/>
    </row>
    <row r="8" spans="2:16" hidden="1">
      <c r="B8" s="103">
        <v>10144</v>
      </c>
      <c r="C8" s="103">
        <v>20</v>
      </c>
      <c r="D8" s="7"/>
      <c r="E8" s="439" t="s">
        <v>2040</v>
      </c>
      <c r="F8" s="103"/>
      <c r="G8" s="103"/>
      <c r="H8" s="103"/>
      <c r="I8" s="103"/>
      <c r="J8" s="103"/>
      <c r="K8" s="103"/>
      <c r="L8" s="103"/>
      <c r="M8" s="103"/>
      <c r="N8" s="30"/>
      <c r="O8" s="103"/>
      <c r="P8" s="439"/>
    </row>
    <row r="9" spans="2:16" hidden="1">
      <c r="B9" s="103">
        <v>7615</v>
      </c>
      <c r="C9" s="103">
        <v>40</v>
      </c>
      <c r="D9" s="7"/>
      <c r="E9" s="439" t="s">
        <v>2041</v>
      </c>
      <c r="F9" s="103"/>
      <c r="G9" s="103"/>
      <c r="H9" s="103"/>
      <c r="I9" s="103"/>
      <c r="J9" s="103"/>
      <c r="K9" s="103"/>
      <c r="L9" s="103"/>
      <c r="M9" s="103"/>
      <c r="N9" s="30"/>
      <c r="O9" s="103"/>
      <c r="P9" s="439"/>
    </row>
    <row r="10" spans="2:16" hidden="1">
      <c r="B10" s="103">
        <v>14498</v>
      </c>
      <c r="C10" s="103">
        <v>72</v>
      </c>
      <c r="D10" s="7"/>
      <c r="E10" s="439" t="s">
        <v>2042</v>
      </c>
      <c r="F10" s="103"/>
      <c r="G10" s="103"/>
      <c r="H10" s="103"/>
      <c r="I10" s="103"/>
      <c r="J10" s="103"/>
      <c r="K10" s="103"/>
      <c r="L10" s="103"/>
      <c r="M10" s="103"/>
      <c r="N10" s="30"/>
      <c r="O10" s="103"/>
      <c r="P10" s="439"/>
    </row>
    <row r="11" spans="2:16" hidden="1">
      <c r="B11" s="103">
        <v>15355</v>
      </c>
      <c r="C11" s="103">
        <v>20</v>
      </c>
      <c r="D11" s="7"/>
      <c r="E11" s="439" t="s">
        <v>2043</v>
      </c>
      <c r="F11" s="103"/>
      <c r="G11" s="103"/>
      <c r="H11" s="103"/>
      <c r="I11" s="103"/>
      <c r="J11" s="103"/>
      <c r="K11" s="103"/>
      <c r="L11" s="103"/>
      <c r="M11" s="103"/>
      <c r="N11" s="30"/>
      <c r="O11" s="103"/>
      <c r="P11" s="439"/>
    </row>
    <row r="12" spans="2:16" hidden="1">
      <c r="B12" s="103">
        <v>15374</v>
      </c>
      <c r="C12" s="103">
        <v>72</v>
      </c>
      <c r="D12" s="7"/>
      <c r="E12" s="439" t="s">
        <v>2044</v>
      </c>
      <c r="F12" s="103"/>
      <c r="G12" s="103"/>
      <c r="H12" s="103"/>
      <c r="I12" s="103"/>
      <c r="J12" s="103"/>
      <c r="K12" s="103"/>
      <c r="L12" s="103"/>
      <c r="M12" s="103"/>
      <c r="N12" s="30"/>
      <c r="O12" s="103"/>
      <c r="P12" s="439"/>
    </row>
    <row r="13" spans="2:16" hidden="1">
      <c r="B13" s="103">
        <v>814</v>
      </c>
      <c r="C13" s="103">
        <v>20</v>
      </c>
      <c r="D13" s="7"/>
      <c r="E13" s="439" t="s">
        <v>2045</v>
      </c>
      <c r="F13" s="103"/>
      <c r="G13" s="103"/>
      <c r="H13" s="103"/>
      <c r="I13" s="103"/>
      <c r="J13" s="103"/>
      <c r="K13" s="103"/>
      <c r="L13" s="103"/>
      <c r="M13" s="103"/>
      <c r="N13" s="30"/>
      <c r="O13" s="103"/>
      <c r="P13" s="439"/>
    </row>
    <row r="14" spans="2:16">
      <c r="E14" s="439" t="s">
        <v>2061</v>
      </c>
      <c r="F14" s="103" t="s">
        <v>2062</v>
      </c>
      <c r="G14" s="103"/>
      <c r="H14" s="103"/>
      <c r="I14" s="103" t="s">
        <v>2062</v>
      </c>
      <c r="J14" s="103"/>
      <c r="K14" s="103"/>
      <c r="L14" s="103" t="s">
        <v>2062</v>
      </c>
      <c r="M14" s="465"/>
      <c r="N14" s="465"/>
      <c r="O14" s="103"/>
    </row>
    <row r="15" spans="2:16" s="440" customFormat="1">
      <c r="E15" s="123"/>
      <c r="F15" s="465"/>
      <c r="G15" s="465"/>
      <c r="H15" s="465"/>
      <c r="I15" s="465"/>
      <c r="J15" s="465"/>
      <c r="K15" s="465"/>
      <c r="L15" s="465"/>
      <c r="M15" s="465"/>
      <c r="N15" s="465"/>
      <c r="O15" s="10"/>
    </row>
    <row r="16" spans="2:16" s="440" customFormat="1">
      <c r="E16" s="123"/>
      <c r="F16" s="465"/>
      <c r="G16" s="465"/>
      <c r="H16" s="465"/>
      <c r="I16" s="465"/>
      <c r="J16" s="465"/>
      <c r="K16" s="465"/>
      <c r="L16" s="465"/>
      <c r="M16" s="465"/>
      <c r="N16" s="465"/>
      <c r="O16" s="10"/>
    </row>
    <row r="17" spans="2:16">
      <c r="F17" s="510" t="s">
        <v>1854</v>
      </c>
      <c r="G17" s="510"/>
      <c r="H17" s="510"/>
      <c r="I17" s="510"/>
      <c r="J17" s="510"/>
      <c r="K17" s="510"/>
      <c r="L17" s="510"/>
      <c r="M17" s="510"/>
      <c r="N17" s="510"/>
      <c r="O17" s="510"/>
      <c r="P17" s="510"/>
    </row>
    <row r="18" spans="2:16" ht="45">
      <c r="B18" s="103" t="s">
        <v>129</v>
      </c>
      <c r="C18" s="3" t="s">
        <v>2046</v>
      </c>
      <c r="D18" s="439" t="s">
        <v>661</v>
      </c>
      <c r="E18" s="103" t="s">
        <v>998</v>
      </c>
      <c r="F18" s="111" t="s">
        <v>24</v>
      </c>
      <c r="G18" s="111" t="s">
        <v>118</v>
      </c>
      <c r="H18" s="111" t="s">
        <v>119</v>
      </c>
      <c r="I18" s="111" t="s">
        <v>25</v>
      </c>
      <c r="J18" s="111" t="s">
        <v>118</v>
      </c>
      <c r="K18" s="111" t="s">
        <v>119</v>
      </c>
      <c r="L18" s="111" t="s">
        <v>26</v>
      </c>
      <c r="M18" s="111" t="s">
        <v>118</v>
      </c>
      <c r="N18" s="477" t="s">
        <v>119</v>
      </c>
      <c r="O18" s="111" t="s">
        <v>287</v>
      </c>
      <c r="P18" s="476" t="s">
        <v>2063</v>
      </c>
    </row>
    <row r="19" spans="2:16" s="440" customFormat="1">
      <c r="B19" s="103"/>
      <c r="C19" s="3">
        <v>48</v>
      </c>
      <c r="D19" s="439"/>
      <c r="E19" s="439" t="s">
        <v>2060</v>
      </c>
      <c r="F19" s="111">
        <v>5</v>
      </c>
      <c r="G19" s="111"/>
      <c r="H19" s="111"/>
      <c r="I19" s="111">
        <v>1</v>
      </c>
      <c r="J19" s="111"/>
      <c r="K19" s="111"/>
      <c r="L19" s="111">
        <v>1</v>
      </c>
      <c r="M19" s="111"/>
      <c r="N19" s="477"/>
      <c r="O19" s="24">
        <v>32.5</v>
      </c>
      <c r="P19" s="478">
        <f>O19/C19</f>
        <v>0.67708333333333337</v>
      </c>
    </row>
    <row r="20" spans="2:16">
      <c r="B20" s="103">
        <v>16317</v>
      </c>
      <c r="C20" s="103">
        <v>48</v>
      </c>
      <c r="D20" s="439">
        <v>0.68</v>
      </c>
      <c r="E20" s="439" t="s">
        <v>2048</v>
      </c>
      <c r="F20" s="24">
        <v>5</v>
      </c>
      <c r="G20" s="24">
        <v>121</v>
      </c>
      <c r="H20" s="24">
        <v>0</v>
      </c>
      <c r="I20" s="24" t="s">
        <v>713</v>
      </c>
      <c r="J20" s="24">
        <v>30</v>
      </c>
      <c r="K20" s="24">
        <v>3</v>
      </c>
      <c r="L20" s="24" t="s">
        <v>713</v>
      </c>
      <c r="M20" s="24">
        <v>43</v>
      </c>
      <c r="N20" s="479">
        <v>33</v>
      </c>
      <c r="O20" s="24">
        <v>36.75</v>
      </c>
      <c r="P20" s="478">
        <f t="shared" ref="P20:P28" si="0">O20/C20</f>
        <v>0.765625</v>
      </c>
    </row>
    <row r="21" spans="2:16" hidden="1">
      <c r="B21" s="103">
        <v>2797</v>
      </c>
      <c r="C21" s="103">
        <v>35</v>
      </c>
      <c r="D21" s="439">
        <v>0.48</v>
      </c>
      <c r="E21" s="439" t="s">
        <v>2049</v>
      </c>
      <c r="F21" s="24">
        <v>0</v>
      </c>
      <c r="G21" s="24">
        <v>45</v>
      </c>
      <c r="H21" s="24">
        <v>7</v>
      </c>
      <c r="I21" s="24"/>
      <c r="J21" s="24">
        <v>3</v>
      </c>
      <c r="K21" s="24">
        <v>43</v>
      </c>
      <c r="L21" s="24"/>
      <c r="M21" s="24">
        <v>1</v>
      </c>
      <c r="N21" s="479">
        <v>47</v>
      </c>
      <c r="O21" s="24">
        <v>12.5</v>
      </c>
      <c r="P21" s="478">
        <f t="shared" si="0"/>
        <v>0.35714285714285715</v>
      </c>
    </row>
    <row r="22" spans="2:16" hidden="1">
      <c r="B22" s="103">
        <v>16316</v>
      </c>
      <c r="C22" s="103">
        <v>20</v>
      </c>
      <c r="D22" s="439">
        <v>0.81</v>
      </c>
      <c r="E22" s="439" t="s">
        <v>2050</v>
      </c>
      <c r="F22" s="24"/>
      <c r="G22" s="24">
        <v>2397</v>
      </c>
      <c r="H22" s="24">
        <v>2603</v>
      </c>
      <c r="I22" s="119"/>
      <c r="J22" s="24">
        <v>212</v>
      </c>
      <c r="K22" s="24">
        <v>68</v>
      </c>
      <c r="L22" s="24"/>
      <c r="M22" s="24">
        <v>161</v>
      </c>
      <c r="N22" s="479">
        <v>91</v>
      </c>
      <c r="O22" s="480">
        <v>20</v>
      </c>
      <c r="P22" s="478">
        <f t="shared" si="0"/>
        <v>1</v>
      </c>
    </row>
    <row r="23" spans="2:16" hidden="1">
      <c r="B23" s="103">
        <v>16319</v>
      </c>
      <c r="C23" s="103">
        <v>35</v>
      </c>
      <c r="D23" s="439">
        <v>0.48</v>
      </c>
      <c r="E23" s="439" t="s">
        <v>2051</v>
      </c>
      <c r="F23" s="24"/>
      <c r="G23" s="24">
        <v>24</v>
      </c>
      <c r="H23" s="24">
        <v>30</v>
      </c>
      <c r="I23" s="24"/>
      <c r="J23" s="24">
        <v>8</v>
      </c>
      <c r="K23" s="24">
        <v>30</v>
      </c>
      <c r="L23" s="24"/>
      <c r="M23" s="24">
        <v>8</v>
      </c>
      <c r="N23" s="479">
        <v>30</v>
      </c>
      <c r="O23" s="24">
        <v>12.5</v>
      </c>
      <c r="P23" s="478">
        <f t="shared" si="0"/>
        <v>0.35714285714285715</v>
      </c>
    </row>
    <row r="24" spans="2:16" hidden="1">
      <c r="B24" s="103">
        <v>16318</v>
      </c>
      <c r="C24" s="103">
        <v>35</v>
      </c>
      <c r="D24" s="439">
        <v>0.48</v>
      </c>
      <c r="E24" s="439" t="s">
        <v>2052</v>
      </c>
      <c r="F24" s="24"/>
      <c r="G24" s="24">
        <v>19</v>
      </c>
      <c r="H24" s="24">
        <v>0</v>
      </c>
      <c r="I24" s="24"/>
      <c r="J24" s="24">
        <v>16</v>
      </c>
      <c r="K24" s="24">
        <v>17</v>
      </c>
      <c r="L24" s="24"/>
      <c r="M24" s="24">
        <v>7</v>
      </c>
      <c r="N24" s="479">
        <v>35</v>
      </c>
      <c r="O24" s="24">
        <v>12.5</v>
      </c>
      <c r="P24" s="478">
        <f t="shared" si="0"/>
        <v>0.35714285714285715</v>
      </c>
    </row>
    <row r="25" spans="2:16" hidden="1">
      <c r="B25" s="103">
        <v>9209</v>
      </c>
      <c r="C25" s="103">
        <v>25</v>
      </c>
      <c r="D25" s="439">
        <v>1.5</v>
      </c>
      <c r="E25" s="439" t="s">
        <v>2053</v>
      </c>
      <c r="F25" s="24"/>
      <c r="G25" s="24"/>
      <c r="H25" s="24"/>
      <c r="I25" s="24"/>
      <c r="J25" s="24"/>
      <c r="K25" s="24"/>
      <c r="L25" s="24"/>
      <c r="M25" s="24"/>
      <c r="N25" s="479"/>
      <c r="O25" s="24"/>
      <c r="P25" s="478">
        <f t="shared" si="0"/>
        <v>0</v>
      </c>
    </row>
    <row r="26" spans="2:16" hidden="1">
      <c r="B26" s="103">
        <v>9207</v>
      </c>
      <c r="C26" s="103">
        <v>25</v>
      </c>
      <c r="D26" s="439">
        <v>1.75</v>
      </c>
      <c r="E26" s="439" t="s">
        <v>2054</v>
      </c>
      <c r="F26" s="24"/>
      <c r="G26" s="24"/>
      <c r="H26" s="24"/>
      <c r="I26" s="24"/>
      <c r="J26" s="24"/>
      <c r="K26" s="24"/>
      <c r="L26" s="24"/>
      <c r="M26" s="24"/>
      <c r="N26" s="479"/>
      <c r="O26" s="24"/>
      <c r="P26" s="478">
        <f t="shared" si="0"/>
        <v>0</v>
      </c>
    </row>
    <row r="27" spans="2:16" hidden="1">
      <c r="B27" s="103">
        <v>9198</v>
      </c>
      <c r="C27" s="103">
        <v>50</v>
      </c>
      <c r="D27" s="439">
        <v>0.88</v>
      </c>
      <c r="E27" s="439" t="s">
        <v>2055</v>
      </c>
      <c r="F27" s="24"/>
      <c r="G27" s="24"/>
      <c r="H27" s="24"/>
      <c r="I27" s="24"/>
      <c r="J27" s="24"/>
      <c r="K27" s="24"/>
      <c r="L27" s="24"/>
      <c r="M27" s="24"/>
      <c r="N27" s="479"/>
      <c r="O27" s="24"/>
      <c r="P27" s="478">
        <f t="shared" si="0"/>
        <v>0</v>
      </c>
    </row>
    <row r="28" spans="2:16" hidden="1">
      <c r="B28" s="103">
        <v>10853</v>
      </c>
      <c r="C28" s="103">
        <v>20</v>
      </c>
      <c r="D28" s="439">
        <v>1.25</v>
      </c>
      <c r="E28" s="439" t="s">
        <v>2056</v>
      </c>
      <c r="F28" s="24"/>
      <c r="G28" s="24"/>
      <c r="H28" s="24"/>
      <c r="I28" s="24"/>
      <c r="J28" s="24"/>
      <c r="K28" s="24"/>
      <c r="L28" s="24"/>
      <c r="M28" s="24"/>
      <c r="N28" s="479"/>
      <c r="O28" s="24"/>
      <c r="P28" s="478">
        <f t="shared" si="0"/>
        <v>0</v>
      </c>
    </row>
  </sheetData>
  <mergeCells count="2">
    <mergeCell ref="F17:P17"/>
    <mergeCell ref="F3:P3"/>
  </mergeCells>
  <pageMargins left="0.7" right="0.7" top="0.75" bottom="0.75" header="0.3" footer="0.3"/>
  <pageSetup paperSize="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Q35"/>
  <sheetViews>
    <sheetView tabSelected="1" topLeftCell="B10" workbookViewId="0">
      <selection activeCell="K39" sqref="K39"/>
    </sheetView>
  </sheetViews>
  <sheetFormatPr baseColWidth="10" defaultRowHeight="15"/>
  <cols>
    <col min="2" max="2" width="40.5703125" customWidth="1"/>
    <col min="4" max="4" width="16.28515625" style="412" hidden="1" customWidth="1"/>
    <col min="5" max="5" width="11.140625" customWidth="1"/>
    <col min="6" max="6" width="11.42578125" hidden="1" customWidth="1"/>
    <col min="8" max="8" width="11.42578125" customWidth="1"/>
    <col min="14" max="14" width="28.5703125" customWidth="1"/>
    <col min="15" max="15" width="14.85546875" customWidth="1"/>
    <col min="16" max="16" width="13.42578125" customWidth="1"/>
  </cols>
  <sheetData>
    <row r="1" spans="1:17">
      <c r="A1" t="s">
        <v>271</v>
      </c>
    </row>
    <row r="2" spans="1:17">
      <c r="A2" s="27"/>
      <c r="B2" s="119" t="s">
        <v>271</v>
      </c>
      <c r="C2" s="27"/>
      <c r="D2" s="119"/>
      <c r="E2" s="27"/>
      <c r="F2" s="27"/>
      <c r="G2" s="27"/>
    </row>
    <row r="3" spans="1:17">
      <c r="A3" s="27"/>
      <c r="B3" s="119" t="s">
        <v>2037</v>
      </c>
      <c r="C3" s="27"/>
      <c r="D3" s="119"/>
      <c r="E3" s="27"/>
      <c r="F3" s="27"/>
      <c r="G3" s="27"/>
    </row>
    <row r="4" spans="1:17" ht="75">
      <c r="A4" s="110" t="s">
        <v>278</v>
      </c>
      <c r="B4" s="120" t="s">
        <v>115</v>
      </c>
      <c r="C4" s="111" t="s">
        <v>24</v>
      </c>
      <c r="D4" s="111" t="s">
        <v>25</v>
      </c>
      <c r="E4" s="111" t="s">
        <v>26</v>
      </c>
      <c r="F4" s="111" t="s">
        <v>27</v>
      </c>
      <c r="G4" s="111" t="s">
        <v>28</v>
      </c>
      <c r="H4" s="3" t="s">
        <v>29</v>
      </c>
      <c r="I4" s="587" t="s">
        <v>2118</v>
      </c>
    </row>
    <row r="5" spans="1:17">
      <c r="A5" s="23">
        <v>2868</v>
      </c>
      <c r="B5" s="23" t="s">
        <v>272</v>
      </c>
      <c r="C5" s="24" t="s">
        <v>1672</v>
      </c>
      <c r="D5" s="24" t="s">
        <v>72</v>
      </c>
      <c r="E5" s="24" t="s">
        <v>276</v>
      </c>
      <c r="F5" s="24"/>
      <c r="G5" s="24" t="s">
        <v>275</v>
      </c>
      <c r="H5" s="1"/>
      <c r="I5" s="586">
        <v>1.08</v>
      </c>
    </row>
    <row r="6" spans="1:17">
      <c r="A6" s="23">
        <v>14985</v>
      </c>
      <c r="B6" s="23" t="s">
        <v>273</v>
      </c>
      <c r="C6" s="24" t="s">
        <v>276</v>
      </c>
      <c r="D6" s="24" t="s">
        <v>72</v>
      </c>
      <c r="E6" s="24" t="s">
        <v>713</v>
      </c>
      <c r="F6" s="24"/>
      <c r="G6" s="24" t="s">
        <v>829</v>
      </c>
      <c r="H6" s="1"/>
    </row>
    <row r="7" spans="1:17">
      <c r="A7" s="23">
        <v>14986</v>
      </c>
      <c r="B7" s="23" t="s">
        <v>274</v>
      </c>
      <c r="C7" s="24" t="s">
        <v>276</v>
      </c>
      <c r="D7" s="24" t="s">
        <v>72</v>
      </c>
      <c r="E7" s="24" t="s">
        <v>713</v>
      </c>
      <c r="F7" s="24"/>
      <c r="G7" s="24" t="s">
        <v>829</v>
      </c>
      <c r="H7" s="1"/>
    </row>
    <row r="9" spans="1:17" s="105" customFormat="1">
      <c r="B9" s="486"/>
      <c r="D9" s="412"/>
    </row>
    <row r="10" spans="1:17" s="105" customFormat="1">
      <c r="B10" s="116"/>
      <c r="D10" s="412"/>
      <c r="N10" s="158"/>
    </row>
    <row r="11" spans="1:17" s="105" customFormat="1">
      <c r="B11" s="116"/>
      <c r="D11" s="412"/>
    </row>
    <row r="12" spans="1:17" s="105" customFormat="1">
      <c r="B12" s="69"/>
      <c r="D12" s="412"/>
      <c r="O12" s="505"/>
      <c r="P12" s="505"/>
      <c r="Q12" s="505"/>
    </row>
    <row r="13" spans="1:17" s="105" customFormat="1">
      <c r="D13" s="412"/>
    </row>
    <row r="14" spans="1:17" s="105" customFormat="1">
      <c r="D14" s="412"/>
    </row>
    <row r="15" spans="1:17" s="105" customFormat="1">
      <c r="D15" s="412"/>
    </row>
    <row r="16" spans="1:17" s="105" customFormat="1">
      <c r="D16" s="412"/>
    </row>
    <row r="17" spans="1:15">
      <c r="A17" s="27"/>
      <c r="B17" s="119" t="s">
        <v>1654</v>
      </c>
      <c r="C17" s="27"/>
      <c r="D17" s="119"/>
      <c r="E17" s="27"/>
    </row>
    <row r="18" spans="1:15" ht="75">
      <c r="A18" s="109" t="s">
        <v>0</v>
      </c>
      <c r="B18" s="120" t="s">
        <v>115</v>
      </c>
      <c r="C18" s="111" t="s">
        <v>24</v>
      </c>
      <c r="D18" s="111" t="s">
        <v>25</v>
      </c>
      <c r="E18" s="111" t="s">
        <v>26</v>
      </c>
      <c r="F18" s="3" t="s">
        <v>27</v>
      </c>
      <c r="G18" s="3" t="s">
        <v>28</v>
      </c>
      <c r="H18" s="587" t="s">
        <v>2118</v>
      </c>
    </row>
    <row r="19" spans="1:15">
      <c r="A19" s="23">
        <v>16223</v>
      </c>
      <c r="B19" s="23" t="s">
        <v>825</v>
      </c>
      <c r="C19" s="24" t="s">
        <v>275</v>
      </c>
      <c r="D19" s="24" t="s">
        <v>277</v>
      </c>
      <c r="E19" s="23" t="s">
        <v>275</v>
      </c>
      <c r="F19" s="102"/>
      <c r="G19" s="102"/>
      <c r="H19" s="17">
        <v>1.1000000000000001</v>
      </c>
    </row>
    <row r="20" spans="1:15" s="105" customFormat="1">
      <c r="A20" s="121"/>
      <c r="B20" s="121"/>
      <c r="C20" s="122"/>
      <c r="D20" s="122"/>
      <c r="E20" s="121"/>
      <c r="F20" s="123"/>
      <c r="G20" s="123"/>
    </row>
    <row r="21" spans="1:15" s="105" customFormat="1">
      <c r="A21" s="121"/>
      <c r="B21" s="121"/>
      <c r="C21" s="122"/>
      <c r="D21" s="122"/>
      <c r="E21" s="121"/>
      <c r="F21" s="123"/>
      <c r="G21" s="123"/>
    </row>
    <row r="22" spans="1:15" s="105" customFormat="1">
      <c r="A22" s="121"/>
      <c r="B22" s="121"/>
      <c r="C22" s="122"/>
      <c r="D22" s="122"/>
      <c r="E22" s="121"/>
      <c r="F22" s="123"/>
      <c r="G22" s="123"/>
    </row>
    <row r="23" spans="1:15" s="105" customFormat="1">
      <c r="A23" s="121"/>
      <c r="B23" s="121"/>
      <c r="C23" s="122"/>
      <c r="D23" s="122"/>
      <c r="E23" s="121"/>
      <c r="F23" s="123"/>
      <c r="G23" s="123"/>
    </row>
    <row r="24" spans="1:15" s="105" customFormat="1">
      <c r="A24" s="121"/>
      <c r="B24" s="121"/>
      <c r="C24" s="122"/>
      <c r="D24" s="122"/>
      <c r="E24" s="121"/>
      <c r="F24" s="123"/>
      <c r="G24" s="123"/>
    </row>
    <row r="25" spans="1:15" s="105" customFormat="1">
      <c r="A25" s="121"/>
      <c r="B25" s="121"/>
      <c r="C25" s="122"/>
      <c r="D25" s="122"/>
      <c r="E25" s="121"/>
      <c r="F25" s="123"/>
      <c r="G25" s="123"/>
    </row>
    <row r="26" spans="1:15" s="105" customFormat="1">
      <c r="A26" s="121"/>
      <c r="B26" s="121"/>
      <c r="C26" s="122"/>
      <c r="D26" s="122"/>
      <c r="E26" s="121"/>
      <c r="F26" s="123"/>
      <c r="G26" s="123"/>
    </row>
    <row r="27" spans="1:15" s="105" customFormat="1">
      <c r="A27" s="121"/>
      <c r="B27" s="121"/>
      <c r="C27" s="122"/>
      <c r="D27" s="122"/>
      <c r="E27" s="121"/>
      <c r="F27" s="123"/>
      <c r="G27" s="123"/>
    </row>
    <row r="28" spans="1:15" s="105" customFormat="1">
      <c r="A28" s="121"/>
      <c r="B28" s="121"/>
      <c r="C28" s="122"/>
      <c r="D28" s="122"/>
      <c r="E28" s="121"/>
      <c r="F28" s="123"/>
      <c r="G28" s="123"/>
    </row>
    <row r="29" spans="1:15" s="105" customFormat="1">
      <c r="A29" s="121"/>
      <c r="B29" s="121"/>
      <c r="C29" s="122"/>
      <c r="D29" s="122"/>
      <c r="E29" s="121"/>
      <c r="F29" s="123"/>
      <c r="G29" s="123"/>
      <c r="O29" s="585"/>
    </row>
    <row r="31" spans="1:15">
      <c r="A31" s="27"/>
      <c r="B31" s="27" t="s">
        <v>828</v>
      </c>
      <c r="C31" s="27"/>
      <c r="D31" s="119"/>
      <c r="E31" s="27"/>
      <c r="F31" s="27"/>
      <c r="G31" s="27"/>
    </row>
    <row r="32" spans="1:15" ht="75">
      <c r="A32" s="109" t="s">
        <v>0</v>
      </c>
      <c r="B32" s="120" t="s">
        <v>115</v>
      </c>
      <c r="C32" s="111" t="s">
        <v>24</v>
      </c>
      <c r="D32" s="111" t="s">
        <v>25</v>
      </c>
      <c r="E32" s="111" t="s">
        <v>26</v>
      </c>
      <c r="F32" s="111" t="s">
        <v>27</v>
      </c>
      <c r="G32" s="111" t="s">
        <v>28</v>
      </c>
      <c r="H32" s="587" t="s">
        <v>2118</v>
      </c>
    </row>
    <row r="33" spans="1:8">
      <c r="A33" s="23">
        <v>12805</v>
      </c>
      <c r="B33" s="124" t="s">
        <v>826</v>
      </c>
      <c r="C33" s="23"/>
      <c r="D33" s="24" t="s">
        <v>830</v>
      </c>
      <c r="E33" s="23"/>
      <c r="F33" s="23"/>
      <c r="G33" s="23"/>
      <c r="H33" s="17">
        <v>1.2</v>
      </c>
    </row>
    <row r="34" spans="1:8">
      <c r="A34" s="23">
        <v>16258</v>
      </c>
      <c r="B34" s="124" t="s">
        <v>827</v>
      </c>
      <c r="C34" s="23"/>
      <c r="D34" s="24" t="s">
        <v>830</v>
      </c>
      <c r="E34" s="23"/>
      <c r="F34" s="23"/>
      <c r="G34" s="23"/>
      <c r="H34" s="17">
        <v>1.2</v>
      </c>
    </row>
    <row r="35" spans="1:8">
      <c r="C35" s="102"/>
      <c r="D35" s="103"/>
      <c r="E35" s="102"/>
      <c r="F35" s="102"/>
      <c r="G35" s="102"/>
      <c r="H35" s="504"/>
    </row>
  </sheetData>
  <pageMargins left="0.7" right="0.7" top="0.75" bottom="0.75" header="0.3" footer="0.3"/>
  <pageSetup paperSize="9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S126"/>
  <sheetViews>
    <sheetView topLeftCell="A22" workbookViewId="0">
      <selection activeCell="H39" sqref="H39"/>
    </sheetView>
  </sheetViews>
  <sheetFormatPr baseColWidth="10" defaultRowHeight="15"/>
  <cols>
    <col min="2" max="2" width="43" style="36" customWidth="1"/>
    <col min="3" max="3" width="12.5703125" style="40" customWidth="1"/>
    <col min="4" max="4" width="12.7109375" style="36" customWidth="1"/>
    <col min="5" max="5" width="14.5703125" style="396" customWidth="1"/>
    <col min="6" max="6" width="12.5703125" style="396" customWidth="1"/>
    <col min="7" max="7" width="13.42578125" style="396" customWidth="1"/>
    <col min="8" max="8" width="19.85546875" style="396" customWidth="1"/>
    <col min="9" max="9" width="19.85546875" style="465" customWidth="1"/>
    <col min="10" max="10" width="13.85546875" style="36" customWidth="1"/>
    <col min="11" max="11" width="12" style="36" customWidth="1"/>
    <col min="12" max="12" width="11.42578125" style="36" customWidth="1"/>
    <col min="15" max="15" width="11.85546875" bestFit="1" customWidth="1"/>
  </cols>
  <sheetData>
    <row r="1" spans="2:12" ht="15" customHeight="1">
      <c r="B1" s="2"/>
      <c r="C1" s="2"/>
      <c r="D1" s="2"/>
      <c r="E1" s="397"/>
      <c r="F1" s="397"/>
      <c r="G1" s="397"/>
      <c r="H1" s="397"/>
      <c r="I1" s="466"/>
      <c r="J1" s="2"/>
      <c r="K1" s="2" t="s">
        <v>303</v>
      </c>
      <c r="L1" s="2" t="s">
        <v>300</v>
      </c>
    </row>
    <row r="2" spans="2:12" hidden="1">
      <c r="B2" s="2"/>
      <c r="C2" s="2"/>
      <c r="D2" s="2"/>
      <c r="E2" s="397"/>
      <c r="F2" s="397"/>
      <c r="G2" s="397"/>
      <c r="H2" s="397"/>
      <c r="I2" s="466"/>
      <c r="J2" s="2"/>
      <c r="K2" s="2"/>
      <c r="L2" s="2"/>
    </row>
    <row r="3" spans="2:12">
      <c r="B3" s="41" t="s">
        <v>284</v>
      </c>
      <c r="C3" s="41" t="s">
        <v>305</v>
      </c>
      <c r="D3" s="41" t="s">
        <v>287</v>
      </c>
      <c r="E3" s="403"/>
      <c r="F3" s="403"/>
      <c r="G3" s="403"/>
      <c r="H3" s="403"/>
      <c r="I3" s="403"/>
      <c r="J3" s="2"/>
      <c r="K3" s="2"/>
      <c r="L3" s="2"/>
    </row>
    <row r="4" spans="2:12">
      <c r="B4" s="3" t="s">
        <v>289</v>
      </c>
      <c r="C4" s="3">
        <f>D4</f>
        <v>2</v>
      </c>
      <c r="D4" s="3">
        <f>K4*L4</f>
        <v>2</v>
      </c>
      <c r="E4" s="404"/>
      <c r="F4" s="404"/>
      <c r="G4" s="404"/>
      <c r="H4" s="404"/>
      <c r="I4" s="404"/>
      <c r="J4" s="2"/>
      <c r="K4" s="2">
        <v>2</v>
      </c>
      <c r="L4" s="2">
        <v>1</v>
      </c>
    </row>
    <row r="5" spans="2:12">
      <c r="B5" s="3" t="s">
        <v>288</v>
      </c>
      <c r="C5" s="3">
        <f>K5</f>
        <v>2</v>
      </c>
      <c r="D5" s="3">
        <f>L5*K5</f>
        <v>0.7</v>
      </c>
      <c r="E5" s="404"/>
      <c r="F5" s="404"/>
      <c r="G5" s="404"/>
      <c r="H5" s="404"/>
      <c r="I5" s="404"/>
      <c r="J5" s="2"/>
      <c r="K5" s="2">
        <v>2</v>
      </c>
      <c r="L5" s="2">
        <v>0.35</v>
      </c>
    </row>
    <row r="6" spans="2:12">
      <c r="B6" s="3" t="s">
        <v>336</v>
      </c>
      <c r="C6" s="3">
        <f>K6</f>
        <v>4</v>
      </c>
      <c r="D6" s="3">
        <f>L6*K6</f>
        <v>3.92</v>
      </c>
      <c r="E6" s="404"/>
      <c r="F6" s="404"/>
      <c r="G6" s="404"/>
      <c r="H6" s="404"/>
      <c r="I6" s="404"/>
      <c r="J6" s="2"/>
      <c r="K6" s="2">
        <v>4</v>
      </c>
      <c r="L6" s="2">
        <v>0.98</v>
      </c>
    </row>
    <row r="7" spans="2:12" ht="30">
      <c r="B7" s="3" t="s">
        <v>290</v>
      </c>
      <c r="C7" s="3">
        <f>K7</f>
        <v>0.25</v>
      </c>
      <c r="D7" s="46">
        <f>L7*K7</f>
        <v>1.1915</v>
      </c>
      <c r="E7" s="405"/>
      <c r="F7" s="405"/>
      <c r="G7" s="405"/>
      <c r="H7" s="405"/>
      <c r="I7" s="405"/>
      <c r="J7" s="2"/>
      <c r="K7" s="2">
        <v>0.25</v>
      </c>
      <c r="L7" s="2">
        <v>4.766</v>
      </c>
    </row>
    <row r="8" spans="2:12">
      <c r="B8" s="3" t="s">
        <v>291</v>
      </c>
      <c r="C8" s="3">
        <f>K8</f>
        <v>0.25</v>
      </c>
      <c r="D8" s="46">
        <f>L8*K8</f>
        <v>0.7</v>
      </c>
      <c r="E8" s="405"/>
      <c r="F8" s="405"/>
      <c r="G8" s="405"/>
      <c r="H8" s="405"/>
      <c r="I8" s="405"/>
      <c r="J8" s="2"/>
      <c r="K8" s="2">
        <v>0.25</v>
      </c>
      <c r="L8" s="2">
        <v>2.8</v>
      </c>
    </row>
    <row r="9" spans="2:12" ht="30">
      <c r="B9" s="3" t="s">
        <v>328</v>
      </c>
      <c r="C9" s="3">
        <f>K9</f>
        <v>5</v>
      </c>
      <c r="D9" s="46">
        <f t="shared" ref="D9:D16" si="0">L9*K9</f>
        <v>25</v>
      </c>
      <c r="E9" s="405"/>
      <c r="F9" s="405"/>
      <c r="G9" s="405"/>
      <c r="H9" s="405"/>
      <c r="I9" s="405"/>
      <c r="J9" s="2"/>
      <c r="K9" s="2">
        <v>5</v>
      </c>
      <c r="L9" s="2">
        <v>5</v>
      </c>
    </row>
    <row r="10" spans="2:12">
      <c r="B10" s="3" t="s">
        <v>292</v>
      </c>
      <c r="C10" s="3">
        <f t="shared" ref="C10:C16" si="1">K10</f>
        <v>5</v>
      </c>
      <c r="D10" s="46">
        <f t="shared" si="0"/>
        <v>20</v>
      </c>
      <c r="E10" s="405"/>
      <c r="F10" s="405"/>
      <c r="G10" s="405"/>
      <c r="H10" s="405"/>
      <c r="I10" s="405"/>
      <c r="J10" s="2"/>
      <c r="K10" s="2">
        <v>5</v>
      </c>
      <c r="L10" s="2">
        <v>4</v>
      </c>
    </row>
    <row r="11" spans="2:12">
      <c r="B11" s="3" t="s">
        <v>293</v>
      </c>
      <c r="C11" s="3">
        <f t="shared" si="1"/>
        <v>2</v>
      </c>
      <c r="D11" s="46">
        <f t="shared" si="0"/>
        <v>9.9</v>
      </c>
      <c r="E11" s="405"/>
      <c r="F11" s="405"/>
      <c r="G11" s="405"/>
      <c r="H11" s="405"/>
      <c r="I11" s="405"/>
      <c r="J11" s="2"/>
      <c r="K11" s="2">
        <v>2</v>
      </c>
      <c r="L11" s="2">
        <v>4.95</v>
      </c>
    </row>
    <row r="12" spans="2:12">
      <c r="B12" s="3" t="s">
        <v>294</v>
      </c>
      <c r="C12" s="3">
        <f t="shared" si="1"/>
        <v>2</v>
      </c>
      <c r="D12" s="46">
        <f t="shared" si="0"/>
        <v>2</v>
      </c>
      <c r="E12" s="405"/>
      <c r="F12" s="405"/>
      <c r="G12" s="405"/>
      <c r="H12" s="405"/>
      <c r="I12" s="405"/>
      <c r="J12" s="2"/>
      <c r="K12" s="2">
        <v>2</v>
      </c>
      <c r="L12" s="2">
        <v>1</v>
      </c>
    </row>
    <row r="13" spans="2:12">
      <c r="B13" s="3" t="s">
        <v>295</v>
      </c>
      <c r="C13" s="3">
        <f t="shared" si="1"/>
        <v>2</v>
      </c>
      <c r="D13" s="46">
        <f t="shared" si="0"/>
        <v>1.22</v>
      </c>
      <c r="E13" s="405"/>
      <c r="F13" s="405"/>
      <c r="G13" s="405"/>
      <c r="H13" s="405"/>
      <c r="I13" s="405"/>
      <c r="J13" s="2"/>
      <c r="K13" s="2">
        <v>2</v>
      </c>
      <c r="L13" s="2">
        <v>0.61</v>
      </c>
    </row>
    <row r="14" spans="2:12">
      <c r="B14" s="3" t="s">
        <v>296</v>
      </c>
      <c r="C14" s="3">
        <f t="shared" si="1"/>
        <v>2</v>
      </c>
      <c r="D14" s="46">
        <f t="shared" si="0"/>
        <v>1.28</v>
      </c>
      <c r="E14" s="405"/>
      <c r="F14" s="405"/>
      <c r="G14" s="405"/>
      <c r="H14" s="405"/>
      <c r="I14" s="405"/>
      <c r="J14" s="2"/>
      <c r="K14" s="2">
        <v>2</v>
      </c>
      <c r="L14" s="2">
        <v>0.64</v>
      </c>
    </row>
    <row r="15" spans="2:12">
      <c r="B15" s="3" t="s">
        <v>297</v>
      </c>
      <c r="C15" s="3">
        <f t="shared" si="1"/>
        <v>1</v>
      </c>
      <c r="D15" s="46">
        <f t="shared" si="0"/>
        <v>1.52</v>
      </c>
      <c r="E15" s="405"/>
      <c r="F15" s="405"/>
      <c r="G15" s="405"/>
      <c r="H15" s="405"/>
      <c r="I15" s="405"/>
      <c r="J15" s="2"/>
      <c r="K15" s="2">
        <v>1</v>
      </c>
      <c r="L15" s="2">
        <v>1.52</v>
      </c>
    </row>
    <row r="16" spans="2:12">
      <c r="B16" s="3" t="s">
        <v>298</v>
      </c>
      <c r="C16" s="3">
        <f t="shared" si="1"/>
        <v>1</v>
      </c>
      <c r="D16" s="46">
        <f t="shared" si="0"/>
        <v>5.5</v>
      </c>
      <c r="E16" s="405"/>
      <c r="F16" s="405"/>
      <c r="G16" s="405"/>
      <c r="H16" s="405"/>
      <c r="I16" s="405"/>
      <c r="J16" s="2"/>
      <c r="K16" s="2">
        <v>1</v>
      </c>
      <c r="L16" s="2">
        <v>5.5</v>
      </c>
    </row>
    <row r="17" spans="2:12">
      <c r="B17" s="2"/>
      <c r="C17" s="2"/>
      <c r="D17" s="47">
        <f>SUM(D4:D16)</f>
        <v>74.931499999999986</v>
      </c>
      <c r="E17" s="47"/>
      <c r="F17" s="47"/>
      <c r="G17" s="47"/>
      <c r="H17" s="47"/>
      <c r="I17" s="47"/>
      <c r="J17" s="2"/>
      <c r="K17" s="2"/>
      <c r="L17" s="2"/>
    </row>
    <row r="18" spans="2:12" hidden="1">
      <c r="B18" s="2"/>
      <c r="C18" s="2"/>
      <c r="D18" s="2"/>
      <c r="E18" s="397"/>
      <c r="F18" s="397"/>
      <c r="G18" s="397"/>
      <c r="H18" s="397"/>
      <c r="I18" s="466"/>
      <c r="J18" s="2"/>
      <c r="K18" s="2"/>
      <c r="L18" s="2"/>
    </row>
    <row r="19" spans="2:12" s="440" customFormat="1">
      <c r="B19" s="462"/>
      <c r="C19" s="462"/>
      <c r="D19" s="462"/>
      <c r="E19" s="462"/>
      <c r="F19" s="462"/>
      <c r="G19" s="462"/>
      <c r="H19" s="462"/>
      <c r="I19" s="466"/>
      <c r="J19" s="462"/>
      <c r="K19" s="462"/>
      <c r="L19" s="462"/>
    </row>
    <row r="20" spans="2:12" s="440" customFormat="1">
      <c r="B20" s="462"/>
      <c r="C20" s="462"/>
      <c r="D20" s="462"/>
      <c r="E20" s="462"/>
      <c r="F20" s="462"/>
      <c r="G20" s="462"/>
      <c r="H20" s="462"/>
      <c r="I20" s="466"/>
      <c r="J20" s="462"/>
      <c r="K20" s="462"/>
      <c r="L20" s="462"/>
    </row>
    <row r="21" spans="2:12" s="440" customFormat="1">
      <c r="B21" s="462"/>
      <c r="C21" s="462"/>
      <c r="D21" s="462"/>
      <c r="E21" s="462"/>
      <c r="F21" s="462"/>
      <c r="G21" s="462"/>
      <c r="H21" s="462"/>
      <c r="I21" s="466"/>
      <c r="J21" s="462"/>
      <c r="K21" s="462"/>
      <c r="L21" s="462"/>
    </row>
    <row r="22" spans="2:12" s="440" customFormat="1">
      <c r="B22" s="462"/>
      <c r="C22" s="462"/>
      <c r="D22" s="462"/>
      <c r="E22" s="462"/>
      <c r="F22" s="462"/>
      <c r="G22" s="462"/>
      <c r="H22" s="462"/>
      <c r="I22" s="466"/>
      <c r="J22" s="462"/>
      <c r="K22" s="462"/>
      <c r="L22" s="462"/>
    </row>
    <row r="23" spans="2:12" s="440" customFormat="1">
      <c r="B23" s="462"/>
      <c r="C23" s="462"/>
      <c r="D23" s="462"/>
      <c r="E23" s="462"/>
      <c r="F23" s="462"/>
      <c r="G23" s="462"/>
      <c r="H23" s="462"/>
      <c r="I23" s="466"/>
      <c r="J23" s="462"/>
      <c r="K23" s="462"/>
      <c r="L23" s="462"/>
    </row>
    <row r="24" spans="2:12" s="440" customFormat="1">
      <c r="B24" s="462"/>
      <c r="C24" s="462"/>
      <c r="D24" s="462"/>
      <c r="E24" s="462"/>
      <c r="F24" s="462"/>
      <c r="G24" s="462"/>
      <c r="H24" s="462"/>
      <c r="I24" s="466"/>
      <c r="J24" s="462"/>
      <c r="K24" s="462"/>
      <c r="L24" s="462"/>
    </row>
    <row r="25" spans="2:12">
      <c r="B25" s="2"/>
      <c r="C25" s="2"/>
      <c r="D25" s="2"/>
      <c r="E25" s="397"/>
      <c r="F25" s="397"/>
      <c r="G25" s="397"/>
      <c r="H25" s="397"/>
      <c r="I25" s="466"/>
      <c r="J25" s="2"/>
      <c r="K25" s="2"/>
      <c r="L25" s="2"/>
    </row>
    <row r="26" spans="2:12">
      <c r="B26" s="41" t="s">
        <v>285</v>
      </c>
      <c r="C26" s="41" t="s">
        <v>2036</v>
      </c>
      <c r="D26" s="41" t="s">
        <v>287</v>
      </c>
      <c r="E26" s="403"/>
      <c r="F26" s="403"/>
      <c r="G26" s="516" t="s">
        <v>2070</v>
      </c>
      <c r="H26" s="516"/>
      <c r="I26" s="516"/>
      <c r="J26" s="516"/>
      <c r="K26" s="2"/>
      <c r="L26" s="2"/>
    </row>
    <row r="27" spans="2:12" ht="30">
      <c r="B27" s="3" t="s">
        <v>299</v>
      </c>
      <c r="C27" s="3">
        <f>K27</f>
        <v>0</v>
      </c>
      <c r="D27" s="3">
        <v>0</v>
      </c>
      <c r="E27" s="404"/>
      <c r="F27" s="404"/>
      <c r="G27" s="3"/>
      <c r="H27" s="3" t="s">
        <v>2069</v>
      </c>
      <c r="I27" s="481">
        <v>0.15</v>
      </c>
      <c r="J27" s="3" t="s">
        <v>2068</v>
      </c>
      <c r="K27" s="2"/>
      <c r="L27" s="2"/>
    </row>
    <row r="28" spans="2:12" s="440" customFormat="1" ht="30">
      <c r="B28" s="103" t="s">
        <v>2066</v>
      </c>
      <c r="C28" s="3">
        <v>1</v>
      </c>
      <c r="D28" s="46">
        <f>J28*C28</f>
        <v>6.8770000000000007</v>
      </c>
      <c r="E28" s="11"/>
      <c r="F28" s="11"/>
      <c r="G28" s="46"/>
      <c r="H28" s="46">
        <v>5.98</v>
      </c>
      <c r="I28" s="46">
        <f>H28*15%</f>
        <v>0.89700000000000002</v>
      </c>
      <c r="J28" s="46">
        <f>H28+I28</f>
        <v>6.8770000000000007</v>
      </c>
      <c r="K28" s="462"/>
      <c r="L28" s="462" t="s">
        <v>2067</v>
      </c>
    </row>
    <row r="29" spans="2:12">
      <c r="B29" s="3" t="s">
        <v>332</v>
      </c>
      <c r="C29" s="3">
        <v>1</v>
      </c>
      <c r="D29" s="46">
        <f>J29*C29</f>
        <v>6.2675000000000001</v>
      </c>
      <c r="E29" s="482"/>
      <c r="F29" s="482"/>
      <c r="G29" s="103"/>
      <c r="H29" s="103">
        <v>5.45</v>
      </c>
      <c r="I29" s="46">
        <f t="shared" ref="I29:I38" si="2">H29*15%</f>
        <v>0.8175</v>
      </c>
      <c r="J29" s="46">
        <f t="shared" ref="J29:J38" si="3">H29+I29</f>
        <v>6.2675000000000001</v>
      </c>
      <c r="K29" s="2"/>
      <c r="L29" s="2">
        <v>9.4559999999999995</v>
      </c>
    </row>
    <row r="30" spans="2:12">
      <c r="B30" s="3" t="s">
        <v>329</v>
      </c>
      <c r="C30" s="3">
        <v>1</v>
      </c>
      <c r="D30" s="46">
        <f t="shared" ref="D30:D38" si="4">J30*C30</f>
        <v>7.5</v>
      </c>
      <c r="E30" s="482"/>
      <c r="F30" s="482"/>
      <c r="G30" s="46"/>
      <c r="H30" s="46">
        <v>7.5</v>
      </c>
      <c r="I30" s="46">
        <v>0</v>
      </c>
      <c r="J30" s="46">
        <f t="shared" si="3"/>
        <v>7.5</v>
      </c>
      <c r="K30" s="2"/>
      <c r="L30" s="2">
        <v>7.5</v>
      </c>
    </row>
    <row r="31" spans="2:12" ht="30">
      <c r="B31" s="3" t="s">
        <v>333</v>
      </c>
      <c r="C31" s="483">
        <v>0.5</v>
      </c>
      <c r="D31" s="46">
        <f t="shared" si="4"/>
        <v>4.3499999999999996</v>
      </c>
      <c r="E31" s="482"/>
      <c r="F31" s="482"/>
      <c r="G31" s="46"/>
      <c r="H31" s="46">
        <v>8.6999999999999993</v>
      </c>
      <c r="I31" s="46">
        <v>0</v>
      </c>
      <c r="J31" s="46">
        <f t="shared" si="3"/>
        <v>8.6999999999999993</v>
      </c>
      <c r="K31" s="2"/>
      <c r="L31" s="2">
        <v>8.6999999999999993</v>
      </c>
    </row>
    <row r="32" spans="2:12">
      <c r="B32" s="3" t="s">
        <v>2065</v>
      </c>
      <c r="C32" s="483">
        <v>0.5</v>
      </c>
      <c r="D32" s="46">
        <f t="shared" si="4"/>
        <v>2.0297499999999999</v>
      </c>
      <c r="E32" s="482"/>
      <c r="F32" s="482"/>
      <c r="G32" s="46"/>
      <c r="H32" s="46">
        <v>3.53</v>
      </c>
      <c r="I32" s="46">
        <f t="shared" si="2"/>
        <v>0.52949999999999997</v>
      </c>
      <c r="J32" s="46">
        <f t="shared" si="3"/>
        <v>4.0594999999999999</v>
      </c>
      <c r="K32" s="2"/>
      <c r="L32" s="2">
        <f>L7</f>
        <v>4.766</v>
      </c>
    </row>
    <row r="33" spans="2:19" ht="30">
      <c r="B33" s="3" t="s">
        <v>2073</v>
      </c>
      <c r="C33" s="483">
        <v>0.25</v>
      </c>
      <c r="D33" s="46">
        <f t="shared" si="4"/>
        <v>0.9</v>
      </c>
      <c r="E33" s="482"/>
      <c r="F33" s="482"/>
      <c r="G33" s="46"/>
      <c r="H33" s="46">
        <v>3.6</v>
      </c>
      <c r="I33" s="46">
        <v>0</v>
      </c>
      <c r="J33" s="46">
        <f t="shared" si="3"/>
        <v>3.6</v>
      </c>
      <c r="K33" s="2"/>
      <c r="L33" s="2">
        <v>3.6</v>
      </c>
    </row>
    <row r="34" spans="2:19">
      <c r="B34" s="3" t="s">
        <v>2072</v>
      </c>
      <c r="C34" s="483">
        <v>0.25</v>
      </c>
      <c r="D34" s="46">
        <f t="shared" si="4"/>
        <v>4.5999999999999996</v>
      </c>
      <c r="E34" s="482"/>
      <c r="F34" s="482"/>
      <c r="G34" s="46"/>
      <c r="H34" s="46">
        <v>18.399999999999999</v>
      </c>
      <c r="I34" s="46">
        <v>0</v>
      </c>
      <c r="J34" s="46">
        <f t="shared" si="3"/>
        <v>18.399999999999999</v>
      </c>
      <c r="K34" s="2"/>
      <c r="L34" s="2">
        <v>18.399999999999999</v>
      </c>
    </row>
    <row r="35" spans="2:19">
      <c r="B35" s="3" t="s">
        <v>2071</v>
      </c>
      <c r="C35" s="483">
        <v>0.25</v>
      </c>
      <c r="D35" s="46">
        <f t="shared" si="4"/>
        <v>0.92</v>
      </c>
      <c r="E35" s="482"/>
      <c r="F35" s="482"/>
      <c r="G35" s="46"/>
      <c r="H35" s="46">
        <v>3.2</v>
      </c>
      <c r="I35" s="46">
        <f t="shared" si="2"/>
        <v>0.48</v>
      </c>
      <c r="J35" s="46">
        <f t="shared" si="3"/>
        <v>3.68</v>
      </c>
      <c r="K35" s="2"/>
      <c r="L35" s="2">
        <v>4.05</v>
      </c>
    </row>
    <row r="36" spans="2:19">
      <c r="B36" s="3" t="s">
        <v>334</v>
      </c>
      <c r="C36" s="3">
        <v>1</v>
      </c>
      <c r="D36" s="46">
        <f t="shared" si="4"/>
        <v>3.3005</v>
      </c>
      <c r="E36" s="482"/>
      <c r="F36" s="482"/>
      <c r="G36" s="46"/>
      <c r="H36" s="46">
        <v>2.87</v>
      </c>
      <c r="I36" s="46">
        <f t="shared" si="2"/>
        <v>0.43049999999999999</v>
      </c>
      <c r="J36" s="46">
        <f t="shared" si="3"/>
        <v>3.3005</v>
      </c>
      <c r="K36" s="2"/>
      <c r="L36" s="2">
        <v>3</v>
      </c>
    </row>
    <row r="37" spans="2:19">
      <c r="B37" s="3" t="s">
        <v>335</v>
      </c>
      <c r="C37" s="3">
        <v>1</v>
      </c>
      <c r="D37" s="46">
        <f t="shared" si="4"/>
        <v>3.8294999999999999</v>
      </c>
      <c r="E37" s="482"/>
      <c r="F37" s="482"/>
      <c r="G37" s="46"/>
      <c r="H37" s="46">
        <v>3.33</v>
      </c>
      <c r="I37" s="46">
        <f t="shared" si="2"/>
        <v>0.4995</v>
      </c>
      <c r="J37" s="46">
        <f t="shared" si="3"/>
        <v>3.8294999999999999</v>
      </c>
      <c r="K37" s="2"/>
      <c r="L37" s="2">
        <v>4.5</v>
      </c>
    </row>
    <row r="38" spans="2:19">
      <c r="B38" s="3" t="s">
        <v>2074</v>
      </c>
      <c r="C38" s="3">
        <v>1</v>
      </c>
      <c r="D38" s="46">
        <f t="shared" si="4"/>
        <v>9.4530000000000012</v>
      </c>
      <c r="E38" s="482"/>
      <c r="F38" s="482"/>
      <c r="G38" s="46"/>
      <c r="H38" s="46">
        <v>8.2200000000000006</v>
      </c>
      <c r="I38" s="46">
        <f t="shared" si="2"/>
        <v>1.2330000000000001</v>
      </c>
      <c r="J38" s="46">
        <f t="shared" si="3"/>
        <v>9.4530000000000012</v>
      </c>
      <c r="K38" s="2"/>
      <c r="L38" s="2">
        <v>5.7</v>
      </c>
    </row>
    <row r="39" spans="2:19">
      <c r="B39" s="2"/>
      <c r="C39" s="2"/>
      <c r="D39" s="47">
        <f>SUM(D27:D38)</f>
        <v>50.027250000000009</v>
      </c>
      <c r="E39" s="47"/>
      <c r="F39" s="47"/>
      <c r="G39" s="47"/>
      <c r="H39" s="47"/>
      <c r="I39" s="47"/>
      <c r="J39" s="2"/>
      <c r="K39" s="2"/>
      <c r="L39" s="2"/>
    </row>
    <row r="40" spans="2:19">
      <c r="B40" s="2"/>
      <c r="C40" s="2"/>
      <c r="D40" s="47"/>
      <c r="E40" s="47"/>
      <c r="F40" s="47"/>
      <c r="G40" s="47"/>
      <c r="H40" s="47"/>
      <c r="I40" s="47"/>
      <c r="J40" s="2"/>
      <c r="K40" s="2"/>
      <c r="L40" s="2"/>
    </row>
    <row r="41" spans="2:19" hidden="1">
      <c r="B41" s="48" t="s">
        <v>286</v>
      </c>
      <c r="C41" s="48" t="s">
        <v>305</v>
      </c>
      <c r="D41" s="48" t="s">
        <v>287</v>
      </c>
      <c r="E41" s="48"/>
      <c r="F41" s="48"/>
      <c r="G41" s="48"/>
      <c r="H41" s="48"/>
      <c r="I41" s="48"/>
      <c r="J41" s="2"/>
      <c r="K41" s="2"/>
      <c r="L41" s="2"/>
    </row>
    <row r="42" spans="2:19" hidden="1">
      <c r="B42" s="3" t="s">
        <v>301</v>
      </c>
      <c r="C42" s="3">
        <f>K42</f>
        <v>1</v>
      </c>
      <c r="D42" s="46">
        <f>K42*L42</f>
        <v>1.196</v>
      </c>
      <c r="E42" s="405"/>
      <c r="F42" s="405"/>
      <c r="G42" s="405"/>
      <c r="H42" s="405"/>
      <c r="I42" s="405"/>
      <c r="J42" s="2"/>
      <c r="K42" s="2">
        <v>1</v>
      </c>
      <c r="L42" s="2">
        <v>1.196</v>
      </c>
    </row>
    <row r="43" spans="2:19" hidden="1">
      <c r="B43" s="3" t="s">
        <v>337</v>
      </c>
      <c r="C43" s="3">
        <f t="shared" ref="C43:C57" si="5">K43</f>
        <v>1</v>
      </c>
      <c r="D43" s="46">
        <f t="shared" ref="D43:D58" si="6">K43*L43</f>
        <v>2.86</v>
      </c>
      <c r="E43" s="405"/>
      <c r="F43" s="405"/>
      <c r="G43" s="405"/>
      <c r="H43" s="405"/>
      <c r="I43" s="405"/>
      <c r="J43" s="2"/>
      <c r="K43" s="2">
        <v>1</v>
      </c>
      <c r="L43" s="2">
        <v>2.86</v>
      </c>
    </row>
    <row r="44" spans="2:19" hidden="1">
      <c r="B44" s="3" t="s">
        <v>338</v>
      </c>
      <c r="C44" s="3">
        <f t="shared" si="5"/>
        <v>1</v>
      </c>
      <c r="D44" s="46">
        <f t="shared" si="6"/>
        <v>1.4</v>
      </c>
      <c r="E44" s="405"/>
      <c r="F44" s="405"/>
      <c r="G44" s="405"/>
      <c r="H44" s="405"/>
      <c r="I44" s="405"/>
      <c r="J44" s="2"/>
      <c r="K44" s="2">
        <v>1</v>
      </c>
      <c r="L44" s="2">
        <v>1.4</v>
      </c>
    </row>
    <row r="45" spans="2:19" hidden="1">
      <c r="B45" s="3" t="s">
        <v>339</v>
      </c>
      <c r="C45" s="3">
        <f t="shared" si="5"/>
        <v>1</v>
      </c>
      <c r="D45" s="46">
        <f t="shared" si="6"/>
        <v>2.11</v>
      </c>
      <c r="E45" s="405"/>
      <c r="F45" s="405"/>
      <c r="G45" s="405"/>
      <c r="H45" s="405"/>
      <c r="I45" s="405"/>
      <c r="J45" s="2"/>
      <c r="K45" s="2">
        <v>1</v>
      </c>
      <c r="L45" s="2">
        <v>2.11</v>
      </c>
    </row>
    <row r="46" spans="2:19" hidden="1">
      <c r="B46" s="277" t="s">
        <v>340</v>
      </c>
      <c r="C46" s="277">
        <f t="shared" si="5"/>
        <v>1</v>
      </c>
      <c r="D46" s="278">
        <f t="shared" si="6"/>
        <v>2.3980000000000001</v>
      </c>
      <c r="E46" s="406"/>
      <c r="F46" s="406"/>
      <c r="G46" s="406"/>
      <c r="H46" s="406"/>
      <c r="I46" s="406"/>
      <c r="J46" s="2"/>
      <c r="K46" s="2">
        <v>1</v>
      </c>
      <c r="L46" s="2">
        <v>2.3980000000000001</v>
      </c>
      <c r="P46">
        <v>1.59</v>
      </c>
      <c r="Q46">
        <v>2.0699999999999998</v>
      </c>
      <c r="R46" s="69">
        <f>Q46*16%</f>
        <v>0.33119999999999999</v>
      </c>
      <c r="S46" s="69">
        <f>Q46+R46</f>
        <v>2.4011999999999998</v>
      </c>
    </row>
    <row r="47" spans="2:19" hidden="1">
      <c r="B47" s="3" t="s">
        <v>304</v>
      </c>
      <c r="C47" s="3">
        <f t="shared" si="5"/>
        <v>1</v>
      </c>
      <c r="D47" s="46">
        <f t="shared" si="6"/>
        <v>4.875</v>
      </c>
      <c r="E47" s="405"/>
      <c r="F47" s="405"/>
      <c r="G47" s="405"/>
      <c r="H47" s="405"/>
      <c r="I47" s="405"/>
      <c r="J47" s="2"/>
      <c r="K47" s="2">
        <v>1</v>
      </c>
      <c r="L47" s="2">
        <v>4.875</v>
      </c>
    </row>
    <row r="48" spans="2:19" hidden="1">
      <c r="B48" s="3" t="s">
        <v>341</v>
      </c>
      <c r="C48" s="3">
        <f t="shared" si="5"/>
        <v>1</v>
      </c>
      <c r="D48" s="46">
        <f t="shared" si="6"/>
        <v>6.1</v>
      </c>
      <c r="E48" s="405"/>
      <c r="F48" s="405"/>
      <c r="G48" s="405"/>
      <c r="H48" s="405"/>
      <c r="I48" s="405"/>
      <c r="J48" s="2"/>
      <c r="K48" s="2">
        <v>1</v>
      </c>
      <c r="L48" s="2">
        <v>6.1</v>
      </c>
    </row>
    <row r="49" spans="2:12" hidden="1">
      <c r="B49" s="3" t="s">
        <v>342</v>
      </c>
      <c r="C49" s="3">
        <f t="shared" si="5"/>
        <v>2</v>
      </c>
      <c r="D49" s="46">
        <f t="shared" si="6"/>
        <v>6.37</v>
      </c>
      <c r="E49" s="405"/>
      <c r="F49" s="405"/>
      <c r="G49" s="405"/>
      <c r="H49" s="405"/>
      <c r="I49" s="405"/>
      <c r="J49" s="2"/>
      <c r="K49" s="2">
        <v>2</v>
      </c>
      <c r="L49" s="2">
        <v>3.1850000000000001</v>
      </c>
    </row>
    <row r="50" spans="2:12" hidden="1">
      <c r="B50" s="3" t="s">
        <v>343</v>
      </c>
      <c r="C50" s="3">
        <f t="shared" si="5"/>
        <v>1</v>
      </c>
      <c r="D50" s="46">
        <f t="shared" si="6"/>
        <v>1.1000000000000001</v>
      </c>
      <c r="E50" s="405"/>
      <c r="F50" s="405"/>
      <c r="G50" s="405"/>
      <c r="H50" s="405"/>
      <c r="I50" s="405"/>
      <c r="J50" s="2"/>
      <c r="K50" s="2">
        <v>1</v>
      </c>
      <c r="L50" s="2">
        <v>1.1000000000000001</v>
      </c>
    </row>
    <row r="51" spans="2:12" hidden="1">
      <c r="B51" s="3" t="s">
        <v>344</v>
      </c>
      <c r="C51" s="3">
        <f t="shared" si="5"/>
        <v>1</v>
      </c>
      <c r="D51" s="46">
        <f t="shared" si="6"/>
        <v>0.26</v>
      </c>
      <c r="E51" s="405"/>
      <c r="F51" s="405"/>
      <c r="G51" s="405"/>
      <c r="H51" s="405"/>
      <c r="I51" s="405"/>
      <c r="J51" s="2"/>
      <c r="K51" s="2">
        <v>1</v>
      </c>
      <c r="L51" s="2">
        <v>0.26</v>
      </c>
    </row>
    <row r="52" spans="2:12" hidden="1">
      <c r="B52" s="3" t="s">
        <v>345</v>
      </c>
      <c r="C52" s="3">
        <f t="shared" si="5"/>
        <v>1</v>
      </c>
      <c r="D52" s="46">
        <f t="shared" si="6"/>
        <v>7.2409999999999997</v>
      </c>
      <c r="E52" s="405"/>
      <c r="F52" s="405"/>
      <c r="G52" s="405"/>
      <c r="H52" s="405"/>
      <c r="I52" s="405"/>
      <c r="J52" s="2"/>
      <c r="K52" s="2">
        <v>1</v>
      </c>
      <c r="L52" s="2">
        <v>7.2409999999999997</v>
      </c>
    </row>
    <row r="53" spans="2:12" hidden="1">
      <c r="B53" s="3" t="s">
        <v>4</v>
      </c>
      <c r="C53" s="3">
        <f t="shared" si="5"/>
        <v>1</v>
      </c>
      <c r="D53" s="46">
        <f t="shared" si="6"/>
        <v>1</v>
      </c>
      <c r="E53" s="405"/>
      <c r="F53" s="405"/>
      <c r="G53" s="405"/>
      <c r="H53" s="405"/>
      <c r="I53" s="405"/>
      <c r="J53" s="2"/>
      <c r="K53" s="2">
        <v>1</v>
      </c>
      <c r="L53" s="2">
        <v>1</v>
      </c>
    </row>
    <row r="54" spans="2:12" hidden="1">
      <c r="B54" s="3" t="s">
        <v>346</v>
      </c>
      <c r="C54" s="3">
        <f t="shared" si="5"/>
        <v>1</v>
      </c>
      <c r="D54" s="46">
        <f t="shared" si="6"/>
        <v>0.73</v>
      </c>
      <c r="E54" s="405"/>
      <c r="F54" s="405"/>
      <c r="G54" s="405"/>
      <c r="H54" s="405"/>
      <c r="I54" s="405"/>
      <c r="J54" s="2"/>
      <c r="K54" s="2">
        <v>1</v>
      </c>
      <c r="L54" s="2">
        <v>0.73</v>
      </c>
    </row>
    <row r="55" spans="2:12" hidden="1">
      <c r="B55" s="3" t="s">
        <v>347</v>
      </c>
      <c r="C55" s="3">
        <f t="shared" si="5"/>
        <v>1</v>
      </c>
      <c r="D55" s="46">
        <f t="shared" si="6"/>
        <v>1.56</v>
      </c>
      <c r="E55" s="405"/>
      <c r="F55" s="405"/>
      <c r="G55" s="405"/>
      <c r="H55" s="405"/>
      <c r="I55" s="405"/>
      <c r="J55" s="2"/>
      <c r="K55" s="2">
        <v>1</v>
      </c>
      <c r="L55" s="2">
        <v>1.56</v>
      </c>
    </row>
    <row r="56" spans="2:12" ht="30" hidden="1">
      <c r="B56" s="3" t="s">
        <v>348</v>
      </c>
      <c r="C56" s="3">
        <f t="shared" si="5"/>
        <v>1</v>
      </c>
      <c r="D56" s="46">
        <f t="shared" si="6"/>
        <v>1.7829999999999999</v>
      </c>
      <c r="E56" s="405"/>
      <c r="F56" s="405"/>
      <c r="G56" s="405"/>
      <c r="H56" s="405"/>
      <c r="I56" s="405"/>
      <c r="J56" s="2"/>
      <c r="K56" s="2">
        <v>1</v>
      </c>
      <c r="L56" s="2">
        <v>1.7829999999999999</v>
      </c>
    </row>
    <row r="57" spans="2:12" hidden="1">
      <c r="B57" s="3" t="s">
        <v>349</v>
      </c>
      <c r="C57" s="3">
        <f t="shared" si="5"/>
        <v>4</v>
      </c>
      <c r="D57" s="46">
        <f t="shared" si="6"/>
        <v>6.032</v>
      </c>
      <c r="E57" s="405"/>
      <c r="F57" s="405"/>
      <c r="G57" s="405"/>
      <c r="H57" s="405"/>
      <c r="I57" s="405"/>
      <c r="J57" s="2"/>
      <c r="K57" s="2">
        <v>4</v>
      </c>
      <c r="L57" s="2">
        <v>1.508</v>
      </c>
    </row>
    <row r="58" spans="2:12" hidden="1">
      <c r="B58" s="3" t="s">
        <v>302</v>
      </c>
      <c r="C58" s="3" t="s">
        <v>72</v>
      </c>
      <c r="D58" s="46">
        <f t="shared" si="6"/>
        <v>0</v>
      </c>
      <c r="E58" s="405"/>
      <c r="F58" s="405"/>
      <c r="G58" s="405"/>
      <c r="H58" s="405"/>
      <c r="I58" s="405"/>
      <c r="J58" s="2"/>
      <c r="K58" s="2">
        <v>1</v>
      </c>
      <c r="L58" s="2"/>
    </row>
    <row r="59" spans="2:12" hidden="1">
      <c r="B59" s="2"/>
      <c r="C59" s="2"/>
      <c r="D59" s="47">
        <f>SUM(D42:D58)</f>
        <v>47.015000000000001</v>
      </c>
      <c r="E59" s="47"/>
      <c r="F59" s="47"/>
      <c r="G59" s="47"/>
      <c r="H59" s="47"/>
      <c r="I59" s="47"/>
      <c r="J59" s="2"/>
      <c r="K59" s="2"/>
      <c r="L59" s="2"/>
    </row>
    <row r="60" spans="2:12" hidden="1">
      <c r="B60" s="2"/>
      <c r="C60" s="2"/>
      <c r="D60" s="47"/>
      <c r="E60" s="47"/>
      <c r="F60" s="47"/>
      <c r="G60" s="47"/>
      <c r="H60" s="47"/>
      <c r="I60" s="47"/>
      <c r="J60" s="2"/>
      <c r="K60" s="2"/>
      <c r="L60" s="2"/>
    </row>
    <row r="61" spans="2:12" hidden="1">
      <c r="B61" s="2"/>
      <c r="C61" s="2"/>
      <c r="D61" s="47"/>
      <c r="E61" s="47"/>
      <c r="F61" s="47"/>
      <c r="G61" s="47"/>
      <c r="H61" s="47"/>
      <c r="I61" s="47"/>
      <c r="J61" s="2"/>
      <c r="K61" s="2"/>
      <c r="L61" s="2"/>
    </row>
    <row r="62" spans="2:12" hidden="1">
      <c r="B62" s="2"/>
      <c r="C62" s="2"/>
      <c r="D62" s="47"/>
      <c r="E62" s="47"/>
      <c r="F62" s="47"/>
      <c r="G62" s="47"/>
      <c r="H62" s="47"/>
      <c r="I62" s="47"/>
      <c r="J62" s="2"/>
      <c r="K62" s="2"/>
      <c r="L62" s="2"/>
    </row>
    <row r="63" spans="2:12" hidden="1">
      <c r="B63" s="2"/>
      <c r="C63" s="2"/>
      <c r="D63" s="47"/>
      <c r="E63" s="47"/>
      <c r="F63" s="47"/>
      <c r="G63" s="47"/>
      <c r="H63" s="47"/>
      <c r="I63" s="47"/>
      <c r="J63" s="2"/>
      <c r="K63" s="2"/>
      <c r="L63" s="2"/>
    </row>
    <row r="64" spans="2:12" hidden="1"/>
    <row r="65" spans="2:17" hidden="1">
      <c r="B65" s="72" t="s">
        <v>115</v>
      </c>
      <c r="C65" s="72" t="s">
        <v>305</v>
      </c>
      <c r="D65" s="72" t="s">
        <v>287</v>
      </c>
      <c r="E65" s="407"/>
      <c r="F65" s="407"/>
      <c r="G65" s="407"/>
      <c r="H65" s="407"/>
      <c r="I65" s="407"/>
    </row>
    <row r="66" spans="2:17" hidden="1">
      <c r="B66" s="5" t="s">
        <v>679</v>
      </c>
      <c r="C66" s="5">
        <v>1</v>
      </c>
      <c r="D66" s="5">
        <f>K66*L66</f>
        <v>2.7</v>
      </c>
      <c r="E66" s="10"/>
      <c r="F66" s="10"/>
      <c r="G66" s="10"/>
      <c r="H66" s="10"/>
      <c r="I66" s="10"/>
      <c r="K66" s="36">
        <v>1</v>
      </c>
      <c r="L66" s="36">
        <v>2.7</v>
      </c>
    </row>
    <row r="67" spans="2:17" hidden="1">
      <c r="B67" s="5" t="s">
        <v>683</v>
      </c>
      <c r="C67" s="5">
        <v>1</v>
      </c>
      <c r="D67" s="5">
        <f>K67*L67</f>
        <v>2.84</v>
      </c>
      <c r="E67" s="10"/>
      <c r="F67" s="10"/>
      <c r="G67" s="10"/>
      <c r="H67" s="10"/>
      <c r="I67" s="10"/>
      <c r="J67" s="67"/>
      <c r="K67" s="67">
        <v>1</v>
      </c>
      <c r="L67" s="67">
        <v>2.84</v>
      </c>
      <c r="N67" t="s">
        <v>680</v>
      </c>
      <c r="O67" s="68">
        <v>2.0499999999999998</v>
      </c>
      <c r="P67" s="69"/>
      <c r="Q67" s="69">
        <v>2.13</v>
      </c>
    </row>
    <row r="68" spans="2:17" hidden="1">
      <c r="N68" t="s">
        <v>68</v>
      </c>
      <c r="O68" s="68">
        <f>O67*16%</f>
        <v>0.32799999999999996</v>
      </c>
      <c r="P68" s="69"/>
      <c r="Q68" s="69">
        <f>Q67*16%</f>
        <v>0.34079999999999999</v>
      </c>
    </row>
    <row r="69" spans="2:17" ht="15.75" hidden="1" thickBot="1">
      <c r="N69" t="s">
        <v>681</v>
      </c>
      <c r="O69" s="68">
        <f>O67+O68</f>
        <v>2.3779999999999997</v>
      </c>
      <c r="P69" s="69"/>
      <c r="Q69" s="69">
        <f>Q67+Q68</f>
        <v>2.4707999999999997</v>
      </c>
    </row>
    <row r="70" spans="2:17" ht="15.75" hidden="1" thickBot="1">
      <c r="B70" s="277" t="s">
        <v>72</v>
      </c>
      <c r="N70" t="s">
        <v>682</v>
      </c>
      <c r="O70" s="70">
        <f>O69*1.15</f>
        <v>2.7346999999999992</v>
      </c>
      <c r="P70" s="71"/>
      <c r="Q70" s="71">
        <f>Q69*1.15</f>
        <v>2.8414199999999994</v>
      </c>
    </row>
    <row r="71" spans="2:17" hidden="1">
      <c r="P71" s="69"/>
    </row>
    <row r="72" spans="2:17" hidden="1"/>
    <row r="73" spans="2:17" hidden="1">
      <c r="N73" t="s">
        <v>1554</v>
      </c>
    </row>
    <row r="74" spans="2:17" hidden="1"/>
    <row r="75" spans="2:17" ht="30" hidden="1">
      <c r="B75" s="103"/>
      <c r="C75" s="103"/>
      <c r="D75" s="103"/>
      <c r="E75" s="103"/>
      <c r="F75" s="103"/>
      <c r="G75" s="3" t="s">
        <v>1747</v>
      </c>
      <c r="H75" s="103"/>
      <c r="I75" s="103"/>
      <c r="J75" s="3" t="s">
        <v>1559</v>
      </c>
      <c r="K75" s="103" t="s">
        <v>681</v>
      </c>
      <c r="L75" s="103"/>
      <c r="N75" s="385">
        <v>0.75</v>
      </c>
      <c r="P75" s="100">
        <v>0.75</v>
      </c>
      <c r="Q75" s="100"/>
    </row>
    <row r="76" spans="2:17" hidden="1">
      <c r="B76" s="391" t="s">
        <v>1305</v>
      </c>
      <c r="C76" s="391" t="s">
        <v>305</v>
      </c>
      <c r="D76" s="391" t="s">
        <v>680</v>
      </c>
      <c r="E76" s="391" t="s">
        <v>68</v>
      </c>
      <c r="F76" s="391" t="s">
        <v>1558</v>
      </c>
      <c r="G76" s="391" t="s">
        <v>72</v>
      </c>
      <c r="H76" s="103" t="s">
        <v>305</v>
      </c>
      <c r="I76" s="103"/>
      <c r="J76" s="103"/>
      <c r="K76" s="103" t="s">
        <v>72</v>
      </c>
      <c r="L76" s="103"/>
      <c r="N76" s="385">
        <v>0.75</v>
      </c>
      <c r="P76" s="100">
        <f>P75*16%</f>
        <v>0.12</v>
      </c>
      <c r="Q76" s="100"/>
    </row>
    <row r="77" spans="2:17" hidden="1">
      <c r="B77" s="391" t="s">
        <v>1556</v>
      </c>
      <c r="C77" s="409" t="s">
        <v>72</v>
      </c>
      <c r="D77" s="410">
        <v>1.5</v>
      </c>
      <c r="E77" s="410">
        <f>D77*16%</f>
        <v>0.24</v>
      </c>
      <c r="F77" s="410">
        <f>D77+E77</f>
        <v>1.74</v>
      </c>
      <c r="G77" s="410">
        <f>F77*1.3</f>
        <v>2.262</v>
      </c>
      <c r="H77" s="278">
        <v>2860</v>
      </c>
      <c r="I77" s="278"/>
      <c r="J77" s="103">
        <v>2860</v>
      </c>
      <c r="K77" s="7">
        <f>G77*J77</f>
        <v>6469.32</v>
      </c>
      <c r="L77" s="103" t="s">
        <v>1557</v>
      </c>
      <c r="M77">
        <v>1.56</v>
      </c>
      <c r="N77">
        <f>SUM(N75:N76)</f>
        <v>1.5</v>
      </c>
      <c r="P77" s="100">
        <f>P75+P76</f>
        <v>0.87</v>
      </c>
      <c r="Q77" s="100" t="s">
        <v>1555</v>
      </c>
    </row>
    <row r="78" spans="2:17" hidden="1">
      <c r="B78" s="409" t="s">
        <v>4</v>
      </c>
      <c r="C78" s="391" t="s">
        <v>72</v>
      </c>
      <c r="D78" s="391">
        <v>0.9</v>
      </c>
      <c r="E78" s="391" t="s">
        <v>71</v>
      </c>
      <c r="F78" s="410" t="s">
        <v>71</v>
      </c>
      <c r="G78" s="391">
        <f>D78*1.2</f>
        <v>1.08</v>
      </c>
      <c r="H78" s="103">
        <v>2860</v>
      </c>
      <c r="I78" s="103"/>
      <c r="J78" s="103">
        <v>2860</v>
      </c>
      <c r="K78" s="7">
        <f>G78*J78</f>
        <v>3088.8</v>
      </c>
      <c r="L78" s="103" t="s">
        <v>1561</v>
      </c>
      <c r="M78">
        <v>1.81</v>
      </c>
      <c r="N78">
        <v>1.74</v>
      </c>
      <c r="P78" s="402">
        <v>1.1399999999999999</v>
      </c>
      <c r="Q78" s="100">
        <f>P78*2</f>
        <v>2.2799999999999998</v>
      </c>
    </row>
    <row r="79" spans="2:17" hidden="1">
      <c r="B79" s="391" t="s">
        <v>1577</v>
      </c>
      <c r="C79" s="391"/>
      <c r="D79" s="411">
        <v>1.3</v>
      </c>
      <c r="E79" s="411">
        <f>D79*16%</f>
        <v>0.20800000000000002</v>
      </c>
      <c r="F79" s="410">
        <f t="shared" ref="F79:F85" si="7">D79+E79</f>
        <v>1.508</v>
      </c>
      <c r="G79" s="411">
        <f>F79*1.2</f>
        <v>1.8095999999999999</v>
      </c>
      <c r="H79" s="398"/>
      <c r="I79" s="398"/>
      <c r="J79" s="103">
        <v>1430</v>
      </c>
      <c r="K79" s="7">
        <f>G79*J79</f>
        <v>2587.7279999999996</v>
      </c>
      <c r="L79" s="103" t="s">
        <v>1561</v>
      </c>
      <c r="M79">
        <v>2.4</v>
      </c>
      <c r="N79">
        <v>2.27</v>
      </c>
    </row>
    <row r="80" spans="2:17" ht="37.5" hidden="1" customHeight="1">
      <c r="B80" s="103"/>
      <c r="C80" s="103"/>
      <c r="D80" s="398"/>
      <c r="E80" s="411">
        <f t="shared" ref="E80:E85" si="8">D80*16%</f>
        <v>0</v>
      </c>
      <c r="F80" s="410">
        <f t="shared" si="7"/>
        <v>0</v>
      </c>
      <c r="G80" s="411">
        <f t="shared" ref="G80:G85" si="9">F80*1.2</f>
        <v>0</v>
      </c>
      <c r="H80" s="398"/>
      <c r="I80" s="398"/>
      <c r="J80" s="103"/>
      <c r="K80" s="7">
        <f t="shared" ref="K80:K84" si="10">G80*J80</f>
        <v>0</v>
      </c>
      <c r="L80" s="103"/>
    </row>
    <row r="81" spans="2:16" s="129" customFormat="1" hidden="1">
      <c r="B81" s="103"/>
      <c r="C81" s="103"/>
      <c r="D81" s="398"/>
      <c r="E81" s="411">
        <f t="shared" si="8"/>
        <v>0</v>
      </c>
      <c r="F81" s="410">
        <f t="shared" si="7"/>
        <v>0</v>
      </c>
      <c r="G81" s="411">
        <f t="shared" si="9"/>
        <v>0</v>
      </c>
      <c r="H81" s="398"/>
      <c r="I81" s="398"/>
      <c r="J81" s="103"/>
      <c r="K81" s="7">
        <f t="shared" si="10"/>
        <v>0</v>
      </c>
      <c r="L81" s="103"/>
    </row>
    <row r="82" spans="2:16" s="129" customFormat="1" hidden="1">
      <c r="B82" s="103"/>
      <c r="C82" s="103"/>
      <c r="D82" s="398"/>
      <c r="E82" s="411">
        <f t="shared" si="8"/>
        <v>0</v>
      </c>
      <c r="F82" s="410">
        <f t="shared" si="7"/>
        <v>0</v>
      </c>
      <c r="G82" s="411">
        <f t="shared" si="9"/>
        <v>0</v>
      </c>
      <c r="H82" s="398"/>
      <c r="I82" s="398"/>
      <c r="J82" s="103"/>
      <c r="K82" s="7">
        <f t="shared" si="10"/>
        <v>0</v>
      </c>
      <c r="L82" s="103"/>
    </row>
    <row r="83" spans="2:16" s="129" customFormat="1" hidden="1">
      <c r="B83" s="103"/>
      <c r="C83" s="103"/>
      <c r="D83" s="398"/>
      <c r="E83" s="411">
        <f t="shared" si="8"/>
        <v>0</v>
      </c>
      <c r="F83" s="410">
        <f t="shared" si="7"/>
        <v>0</v>
      </c>
      <c r="G83" s="411">
        <f t="shared" si="9"/>
        <v>0</v>
      </c>
      <c r="H83" s="398"/>
      <c r="I83" s="398"/>
      <c r="J83" s="103"/>
      <c r="K83" s="7">
        <f t="shared" si="10"/>
        <v>0</v>
      </c>
      <c r="L83" s="103"/>
    </row>
    <row r="84" spans="2:16" s="129" customFormat="1" hidden="1">
      <c r="B84" s="103"/>
      <c r="C84" s="103"/>
      <c r="D84" s="398"/>
      <c r="E84" s="411">
        <f t="shared" si="8"/>
        <v>0</v>
      </c>
      <c r="F84" s="410">
        <f t="shared" si="7"/>
        <v>0</v>
      </c>
      <c r="G84" s="411">
        <f t="shared" si="9"/>
        <v>0</v>
      </c>
      <c r="H84" s="398"/>
      <c r="I84" s="398"/>
      <c r="J84" s="103"/>
      <c r="K84" s="7">
        <f t="shared" si="10"/>
        <v>0</v>
      </c>
      <c r="L84" s="103"/>
    </row>
    <row r="85" spans="2:16" s="129" customFormat="1" hidden="1">
      <c r="B85" s="103" t="s">
        <v>1560</v>
      </c>
      <c r="C85" s="103" t="s">
        <v>72</v>
      </c>
      <c r="D85" s="398">
        <v>1.3</v>
      </c>
      <c r="E85" s="411">
        <f t="shared" si="8"/>
        <v>0.20800000000000002</v>
      </c>
      <c r="F85" s="410">
        <f t="shared" si="7"/>
        <v>1.508</v>
      </c>
      <c r="G85" s="411">
        <f t="shared" si="9"/>
        <v>1.8095999999999999</v>
      </c>
      <c r="H85" s="398"/>
      <c r="I85" s="398"/>
      <c r="J85" s="103">
        <v>1430</v>
      </c>
      <c r="K85" s="7">
        <f>G85*J85</f>
        <v>2587.7279999999996</v>
      </c>
      <c r="L85" s="103" t="s">
        <v>1562</v>
      </c>
    </row>
    <row r="86" spans="2:16" s="129" customFormat="1" hidden="1">
      <c r="B86" s="103"/>
      <c r="C86" s="103"/>
      <c r="D86" s="398"/>
      <c r="E86" s="398"/>
      <c r="F86" s="398"/>
      <c r="G86" s="398"/>
      <c r="H86" s="398"/>
      <c r="I86" s="398"/>
      <c r="J86" s="103"/>
      <c r="K86" s="103"/>
      <c r="L86" s="103"/>
    </row>
    <row r="87" spans="2:16" s="129" customFormat="1" ht="15.75" hidden="1" customHeight="1">
      <c r="B87" s="103" t="s">
        <v>22</v>
      </c>
      <c r="C87" s="103"/>
      <c r="D87" s="103"/>
      <c r="E87" s="103"/>
      <c r="F87" s="103"/>
      <c r="G87" s="103">
        <v>0.9</v>
      </c>
      <c r="H87" s="103"/>
      <c r="I87" s="103"/>
      <c r="J87" s="103"/>
      <c r="K87" s="103"/>
      <c r="L87" s="103"/>
      <c r="M87" s="184"/>
    </row>
    <row r="88" spans="2:16" s="129" customFormat="1" hidden="1">
      <c r="B88" s="3" t="s">
        <v>1746</v>
      </c>
      <c r="C88" s="130"/>
      <c r="D88" s="398"/>
      <c r="E88" s="398"/>
      <c r="F88" s="398"/>
      <c r="G88" s="7">
        <v>0.86</v>
      </c>
      <c r="H88" s="398"/>
      <c r="I88" s="398"/>
      <c r="J88" s="7"/>
      <c r="K88" s="103"/>
      <c r="L88" s="103"/>
    </row>
    <row r="89" spans="2:16" s="129" customFormat="1" hidden="1">
      <c r="B89" s="130" t="s">
        <v>1774</v>
      </c>
      <c r="C89" s="130"/>
      <c r="D89" s="398"/>
      <c r="E89" s="398"/>
      <c r="F89" s="398"/>
      <c r="G89" s="7">
        <v>1.01</v>
      </c>
      <c r="H89" s="408"/>
      <c r="I89" s="408"/>
      <c r="J89" s="399"/>
      <c r="K89" s="390"/>
      <c r="L89" s="390"/>
      <c r="N89" s="129" t="s">
        <v>1776</v>
      </c>
    </row>
    <row r="90" spans="2:16" s="129" customFormat="1" hidden="1">
      <c r="B90" s="130" t="s">
        <v>1775</v>
      </c>
      <c r="C90" s="103"/>
      <c r="D90" s="398"/>
      <c r="E90" s="398"/>
      <c r="F90" s="398"/>
      <c r="G90" s="7">
        <v>0.94</v>
      </c>
      <c r="H90" s="408"/>
      <c r="I90" s="408"/>
      <c r="J90" s="399"/>
      <c r="K90" s="390"/>
      <c r="L90" s="390"/>
      <c r="N90" s="129" t="s">
        <v>1776</v>
      </c>
      <c r="P90" s="129">
        <v>2.0499999999999998</v>
      </c>
    </row>
    <row r="91" spans="2:16" s="129" customFormat="1" hidden="1">
      <c r="B91" s="103" t="s">
        <v>1777</v>
      </c>
      <c r="C91" s="103"/>
      <c r="D91" s="398"/>
      <c r="E91" s="398"/>
      <c r="F91" s="398"/>
      <c r="G91" s="7">
        <v>1.18</v>
      </c>
      <c r="H91" s="368"/>
      <c r="I91" s="368"/>
      <c r="J91" s="399"/>
      <c r="K91" s="390"/>
      <c r="L91" s="390"/>
      <c r="N91" s="129" t="s">
        <v>1776</v>
      </c>
      <c r="P91" s="129">
        <v>2.38</v>
      </c>
    </row>
    <row r="92" spans="2:16" hidden="1">
      <c r="B92" s="10"/>
      <c r="J92" s="399"/>
      <c r="P92">
        <v>2.7</v>
      </c>
    </row>
    <row r="93" spans="2:16" s="129" customFormat="1">
      <c r="B93" s="10"/>
      <c r="C93" s="390"/>
      <c r="D93" s="390"/>
      <c r="E93" s="396"/>
      <c r="F93" s="396"/>
      <c r="G93" s="396"/>
      <c r="H93" s="396"/>
      <c r="I93" s="465"/>
      <c r="J93" s="390"/>
      <c r="K93" s="390"/>
      <c r="L93" s="390"/>
    </row>
    <row r="94" spans="2:16" s="129" customFormat="1">
      <c r="B94" s="10"/>
      <c r="C94" s="390"/>
      <c r="D94" s="390"/>
      <c r="E94" s="396"/>
      <c r="F94" s="396"/>
      <c r="G94" s="396"/>
      <c r="H94" s="396"/>
      <c r="I94" s="465"/>
      <c r="J94" s="390"/>
      <c r="K94" s="390"/>
      <c r="L94" s="390"/>
    </row>
    <row r="95" spans="2:16" s="129" customFormat="1">
      <c r="B95" s="10"/>
      <c r="C95" s="390"/>
      <c r="D95" s="390"/>
      <c r="E95" s="396"/>
      <c r="F95" s="396"/>
      <c r="G95" s="396"/>
      <c r="H95" s="396"/>
      <c r="I95" s="465"/>
      <c r="J95" s="390"/>
      <c r="K95" s="390"/>
      <c r="L95" s="390"/>
    </row>
    <row r="96" spans="2:16" s="129" customFormat="1">
      <c r="B96" s="10"/>
      <c r="C96" s="390"/>
      <c r="D96" s="390"/>
      <c r="E96" s="396"/>
      <c r="F96" s="396"/>
      <c r="G96" s="396"/>
      <c r="H96" s="396"/>
      <c r="I96" s="465"/>
      <c r="J96" s="390"/>
      <c r="K96" s="390"/>
      <c r="L96" s="390"/>
    </row>
    <row r="97" spans="2:16" s="129" customFormat="1">
      <c r="B97" s="10"/>
      <c r="C97" s="390"/>
      <c r="D97" s="390"/>
      <c r="E97" s="396"/>
      <c r="F97" s="396"/>
      <c r="G97" s="396"/>
      <c r="H97" s="396"/>
      <c r="I97" s="465"/>
      <c r="J97" s="390"/>
      <c r="K97" s="390"/>
      <c r="L97" s="390"/>
    </row>
    <row r="98" spans="2:16" s="129" customFormat="1">
      <c r="B98" s="103"/>
      <c r="C98" s="103"/>
      <c r="D98" s="103"/>
      <c r="E98" s="396"/>
      <c r="F98" s="396"/>
      <c r="G98" s="396"/>
      <c r="H98" s="396"/>
      <c r="I98" s="465"/>
      <c r="J98" s="390"/>
      <c r="K98" s="390"/>
      <c r="L98" s="390"/>
    </row>
    <row r="99" spans="2:16" s="129" customFormat="1">
      <c r="B99" s="391" t="s">
        <v>1305</v>
      </c>
      <c r="C99" s="391" t="s">
        <v>305</v>
      </c>
      <c r="D99" s="391" t="s">
        <v>680</v>
      </c>
      <c r="E99" s="396"/>
      <c r="F99" s="396"/>
      <c r="G99" s="396"/>
      <c r="H99" s="396"/>
      <c r="I99" s="465"/>
      <c r="J99" s="390"/>
      <c r="K99" s="390"/>
      <c r="L99" s="390"/>
    </row>
    <row r="100" spans="2:16">
      <c r="B100" s="103"/>
      <c r="C100" s="103"/>
      <c r="D100" s="103" t="s">
        <v>72</v>
      </c>
      <c r="K100" s="36" t="s">
        <v>72</v>
      </c>
      <c r="P100" t="s">
        <v>72</v>
      </c>
    </row>
    <row r="101" spans="2:16">
      <c r="B101" s="103" t="s">
        <v>2035</v>
      </c>
      <c r="C101" s="103"/>
      <c r="D101" s="103"/>
      <c r="E101" s="10"/>
      <c r="F101" s="10"/>
      <c r="G101" s="10"/>
      <c r="H101" s="10"/>
      <c r="I101" s="10"/>
      <c r="P101" t="s">
        <v>72</v>
      </c>
    </row>
    <row r="102" spans="2:16">
      <c r="B102" s="3" t="s">
        <v>332</v>
      </c>
      <c r="C102" s="3">
        <f>K102</f>
        <v>0</v>
      </c>
      <c r="D102" s="46">
        <f>L102*K102</f>
        <v>0</v>
      </c>
      <c r="E102" s="10"/>
      <c r="F102" s="10"/>
      <c r="G102" s="10"/>
      <c r="H102" s="10"/>
      <c r="I102" s="10"/>
    </row>
    <row r="103" spans="2:16">
      <c r="B103" s="3" t="s">
        <v>329</v>
      </c>
      <c r="C103" s="3">
        <f t="shared" ref="C103:C106" si="11">K103</f>
        <v>0</v>
      </c>
      <c r="D103" s="46">
        <f t="shared" ref="D103:D106" si="12">L103*K103</f>
        <v>0</v>
      </c>
    </row>
    <row r="104" spans="2:16" ht="30">
      <c r="B104" s="3" t="s">
        <v>333</v>
      </c>
      <c r="C104" s="3">
        <f t="shared" si="11"/>
        <v>0</v>
      </c>
      <c r="D104" s="46">
        <f t="shared" si="12"/>
        <v>0</v>
      </c>
    </row>
    <row r="105" spans="2:16" s="129" customFormat="1">
      <c r="B105" s="3" t="s">
        <v>330</v>
      </c>
      <c r="C105" s="3">
        <f t="shared" si="11"/>
        <v>0</v>
      </c>
      <c r="D105" s="46">
        <f t="shared" si="12"/>
        <v>0</v>
      </c>
      <c r="E105" s="396"/>
      <c r="F105" s="396"/>
      <c r="G105" s="396"/>
      <c r="H105" s="396"/>
      <c r="I105" s="465"/>
      <c r="J105" s="390"/>
      <c r="K105" s="390"/>
      <c r="L105" s="390"/>
    </row>
    <row r="106" spans="2:16" s="129" customFormat="1">
      <c r="B106" s="3" t="s">
        <v>331</v>
      </c>
      <c r="C106" s="3">
        <f t="shared" si="11"/>
        <v>0</v>
      </c>
      <c r="D106" s="46">
        <f t="shared" si="12"/>
        <v>0</v>
      </c>
      <c r="E106" s="396"/>
      <c r="F106" s="396"/>
      <c r="G106" s="396"/>
      <c r="H106" s="396"/>
      <c r="I106" s="465"/>
      <c r="J106" s="390"/>
      <c r="K106" s="390"/>
      <c r="L106" s="390"/>
    </row>
    <row r="107" spans="2:16" s="129" customFormat="1">
      <c r="B107" s="103"/>
      <c r="C107" s="103"/>
      <c r="D107" s="103"/>
      <c r="E107" s="396"/>
      <c r="F107" s="396"/>
      <c r="G107" s="396"/>
      <c r="H107" s="396"/>
      <c r="I107" s="465"/>
      <c r="J107" s="390"/>
      <c r="K107" s="390"/>
      <c r="L107" s="390"/>
    </row>
    <row r="108" spans="2:16" s="129" customFormat="1">
      <c r="B108" s="103"/>
      <c r="C108" s="103"/>
      <c r="D108" s="103"/>
      <c r="E108" s="396"/>
      <c r="F108" s="396"/>
      <c r="G108" s="396"/>
      <c r="H108" s="396"/>
      <c r="I108" s="465"/>
      <c r="J108" s="390"/>
      <c r="K108" s="390"/>
      <c r="L108" s="390"/>
    </row>
    <row r="109" spans="2:16" s="129" customFormat="1">
      <c r="B109" s="103"/>
      <c r="C109" s="103"/>
      <c r="D109" s="103"/>
      <c r="E109" s="396"/>
      <c r="F109" s="396"/>
      <c r="G109" s="396"/>
      <c r="H109" s="396"/>
      <c r="I109" s="465"/>
      <c r="J109" s="390"/>
      <c r="K109" s="390"/>
      <c r="L109" s="390"/>
    </row>
    <row r="110" spans="2:16" s="129" customFormat="1">
      <c r="B110" s="103"/>
      <c r="C110" s="103"/>
      <c r="D110" s="103"/>
      <c r="E110" s="396"/>
      <c r="F110" s="396"/>
      <c r="G110" s="396"/>
      <c r="H110" s="396"/>
      <c r="I110" s="465"/>
      <c r="J110" s="390"/>
      <c r="K110" s="390"/>
      <c r="L110" s="390"/>
    </row>
    <row r="111" spans="2:16" s="129" customFormat="1">
      <c r="B111" s="390"/>
      <c r="C111" s="390"/>
      <c r="D111" s="390"/>
      <c r="E111" s="396"/>
      <c r="F111" s="396"/>
      <c r="G111" s="396"/>
      <c r="H111" s="396"/>
      <c r="I111" s="465"/>
      <c r="J111" s="390"/>
      <c r="K111" s="390"/>
      <c r="L111" s="390"/>
    </row>
    <row r="112" spans="2:16" s="129" customFormat="1">
      <c r="B112" s="390"/>
      <c r="C112" s="390"/>
      <c r="D112" s="390"/>
      <c r="E112" s="396"/>
      <c r="F112" s="396"/>
      <c r="G112" s="396"/>
      <c r="H112" s="396"/>
      <c r="I112" s="465"/>
      <c r="J112" s="390"/>
      <c r="K112" s="390"/>
      <c r="L112" s="390"/>
    </row>
    <row r="113" spans="2:12" s="129" customFormat="1">
      <c r="B113" s="390"/>
      <c r="C113" s="390"/>
      <c r="D113" s="390"/>
      <c r="E113" s="396"/>
      <c r="F113" s="396"/>
      <c r="G113" s="396"/>
      <c r="H113" s="396"/>
      <c r="I113" s="465"/>
      <c r="J113" s="390"/>
      <c r="K113" s="390"/>
      <c r="L113" s="390"/>
    </row>
    <row r="114" spans="2:12" s="129" customFormat="1">
      <c r="B114" s="390"/>
      <c r="C114" s="390"/>
      <c r="D114" s="390"/>
      <c r="E114" s="396"/>
      <c r="F114" s="396"/>
      <c r="G114" s="396"/>
      <c r="H114" s="396"/>
      <c r="I114" s="465"/>
      <c r="J114" s="390"/>
      <c r="K114" s="390"/>
      <c r="L114" s="390"/>
    </row>
    <row r="116" spans="2:12">
      <c r="D116" s="36">
        <v>1430</v>
      </c>
      <c r="J116" s="36">
        <v>0.49</v>
      </c>
    </row>
    <row r="117" spans="2:12">
      <c r="J117" s="36" t="s">
        <v>1552</v>
      </c>
    </row>
    <row r="118" spans="2:12">
      <c r="D118" s="36">
        <v>1430</v>
      </c>
      <c r="J118" s="36">
        <v>3</v>
      </c>
      <c r="K118" s="36">
        <f>D118*J118</f>
        <v>4290</v>
      </c>
      <c r="L118" s="36">
        <f>K118/24</f>
        <v>178.75</v>
      </c>
    </row>
    <row r="126" spans="2:12">
      <c r="D126" s="36" t="s">
        <v>1553</v>
      </c>
      <c r="J126" s="36">
        <v>0.75</v>
      </c>
    </row>
  </sheetData>
  <mergeCells count="1">
    <mergeCell ref="G26:J26"/>
  </mergeCells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17"/>
  <sheetViews>
    <sheetView workbookViewId="0">
      <selection activeCell="C3" sqref="C3:E3"/>
    </sheetView>
  </sheetViews>
  <sheetFormatPr baseColWidth="10" defaultRowHeight="15"/>
  <cols>
    <col min="2" max="2" width="47.7109375" customWidth="1"/>
  </cols>
  <sheetData>
    <row r="3" spans="1:8" ht="75"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</row>
    <row r="4" spans="1:8">
      <c r="A4" s="1" t="s">
        <v>0</v>
      </c>
      <c r="B4" s="1" t="s">
        <v>1</v>
      </c>
      <c r="C4" s="1"/>
      <c r="D4" s="1"/>
      <c r="E4" s="1"/>
      <c r="F4" s="1"/>
      <c r="G4" s="1"/>
      <c r="H4" s="1"/>
    </row>
    <row r="5" spans="1:8">
      <c r="A5" s="1">
        <v>1209</v>
      </c>
      <c r="B5" s="1" t="s">
        <v>42</v>
      </c>
      <c r="C5" s="1"/>
      <c r="D5" s="1"/>
      <c r="E5" s="1"/>
      <c r="F5" s="1"/>
      <c r="G5" s="1"/>
      <c r="H5" s="1"/>
    </row>
    <row r="6" spans="1:8">
      <c r="A6" s="1">
        <v>2310</v>
      </c>
      <c r="B6" s="1" t="s">
        <v>41</v>
      </c>
      <c r="C6" s="1"/>
      <c r="D6" s="1"/>
      <c r="E6" s="1"/>
      <c r="F6" s="1"/>
      <c r="G6" s="1"/>
      <c r="H6" s="1"/>
    </row>
    <row r="7" spans="1:8">
      <c r="A7" s="1">
        <v>3401</v>
      </c>
      <c r="B7" s="1" t="s">
        <v>40</v>
      </c>
      <c r="C7" s="1"/>
      <c r="D7" s="1"/>
      <c r="E7" s="1"/>
      <c r="F7" s="1"/>
      <c r="G7" s="1"/>
      <c r="H7" s="1"/>
    </row>
    <row r="8" spans="1:8">
      <c r="A8" s="1">
        <v>1483</v>
      </c>
      <c r="B8" s="1" t="s">
        <v>39</v>
      </c>
      <c r="C8" s="1"/>
      <c r="D8" s="1"/>
      <c r="E8" s="1"/>
      <c r="F8" s="1"/>
      <c r="G8" s="1"/>
      <c r="H8" s="1"/>
    </row>
    <row r="9" spans="1:8">
      <c r="A9" s="1">
        <v>6214</v>
      </c>
      <c r="B9" s="1" t="s">
        <v>38</v>
      </c>
      <c r="C9" s="1"/>
      <c r="D9" s="1"/>
      <c r="E9" s="1"/>
      <c r="F9" s="1"/>
      <c r="G9" s="1"/>
      <c r="H9" s="1"/>
    </row>
    <row r="10" spans="1:8">
      <c r="A10" s="1">
        <v>1823</v>
      </c>
      <c r="B10" s="1" t="s">
        <v>37</v>
      </c>
      <c r="C10" s="1"/>
      <c r="D10" s="1"/>
      <c r="E10" s="1"/>
      <c r="F10" s="1"/>
      <c r="G10" s="1"/>
      <c r="H10" s="1"/>
    </row>
    <row r="11" spans="1:8">
      <c r="A11" s="1">
        <v>1809</v>
      </c>
      <c r="B11" s="1" t="s">
        <v>36</v>
      </c>
      <c r="C11" s="1"/>
      <c r="D11" s="1"/>
      <c r="E11" s="1"/>
      <c r="F11" s="1"/>
      <c r="G11" s="1"/>
      <c r="H11" s="1"/>
    </row>
    <row r="12" spans="1:8">
      <c r="A12" s="1">
        <v>3201</v>
      </c>
      <c r="B12" s="1" t="s">
        <v>35</v>
      </c>
      <c r="C12" s="1"/>
      <c r="D12" s="1"/>
      <c r="E12" s="1"/>
      <c r="F12" s="1"/>
      <c r="G12" s="1"/>
      <c r="H12" s="1"/>
    </row>
    <row r="13" spans="1:8">
      <c r="A13" s="1">
        <v>2084</v>
      </c>
      <c r="B13" s="1" t="s">
        <v>34</v>
      </c>
      <c r="C13" s="1"/>
      <c r="D13" s="1"/>
      <c r="E13" s="1"/>
      <c r="F13" s="1"/>
      <c r="G13" s="1"/>
      <c r="H13" s="1"/>
    </row>
    <row r="14" spans="1:8">
      <c r="A14" s="1">
        <v>2304</v>
      </c>
      <c r="B14" s="1" t="s">
        <v>33</v>
      </c>
      <c r="C14" s="1"/>
      <c r="D14" s="1"/>
      <c r="E14" s="1"/>
      <c r="F14" s="1"/>
      <c r="G14" s="1"/>
      <c r="H14" s="1"/>
    </row>
    <row r="15" spans="1:8">
      <c r="A15" s="1">
        <v>1844</v>
      </c>
      <c r="B15" s="1" t="s">
        <v>32</v>
      </c>
      <c r="C15" s="1"/>
      <c r="D15" s="1"/>
      <c r="E15" s="1"/>
      <c r="F15" s="1"/>
      <c r="G15" s="1"/>
      <c r="H15" s="1"/>
    </row>
    <row r="16" spans="1:8">
      <c r="A16" s="1">
        <v>1806</v>
      </c>
      <c r="B16" s="1" t="s">
        <v>31</v>
      </c>
      <c r="C16" s="1"/>
      <c r="D16" s="1"/>
      <c r="E16" s="1"/>
      <c r="F16" s="1"/>
      <c r="G16" s="1"/>
      <c r="H16" s="1"/>
    </row>
    <row r="17" spans="1:8">
      <c r="A17" s="1">
        <v>2041</v>
      </c>
      <c r="B17" s="1" t="s">
        <v>30</v>
      </c>
      <c r="C17" s="1"/>
      <c r="D17" s="1"/>
      <c r="E17" s="1"/>
      <c r="F17" s="1"/>
      <c r="G17" s="1"/>
      <c r="H17" s="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27"/>
  <sheetViews>
    <sheetView workbookViewId="0">
      <selection activeCell="M18" sqref="M18"/>
    </sheetView>
  </sheetViews>
  <sheetFormatPr baseColWidth="10" defaultRowHeight="15"/>
  <cols>
    <col min="1" max="1" width="11.42578125" style="79"/>
    <col min="2" max="2" width="39.42578125" customWidth="1"/>
    <col min="3" max="3" width="12.28515625" customWidth="1"/>
    <col min="6" max="6" width="12.42578125" customWidth="1"/>
  </cols>
  <sheetData>
    <row r="2" spans="1:14" ht="57.75" customHeight="1"/>
    <row r="3" spans="1:14" ht="39">
      <c r="A3" s="2" t="s">
        <v>789</v>
      </c>
      <c r="B3" s="81" t="s">
        <v>1689</v>
      </c>
      <c r="C3" s="82" t="s">
        <v>763</v>
      </c>
      <c r="D3" s="82" t="s">
        <v>764</v>
      </c>
      <c r="E3" s="82" t="s">
        <v>765</v>
      </c>
      <c r="F3" s="82" t="s">
        <v>766</v>
      </c>
      <c r="G3" s="82" t="s">
        <v>767</v>
      </c>
      <c r="H3" s="82" t="s">
        <v>768</v>
      </c>
      <c r="I3" s="82" t="s">
        <v>769</v>
      </c>
      <c r="J3" s="82" t="s">
        <v>770</v>
      </c>
    </row>
    <row r="4" spans="1:14">
      <c r="A4" s="79">
        <v>1531</v>
      </c>
      <c r="B4" s="83" t="s">
        <v>771</v>
      </c>
      <c r="C4" s="84">
        <v>31</v>
      </c>
      <c r="D4" s="84">
        <v>9</v>
      </c>
      <c r="E4" s="84">
        <v>65</v>
      </c>
      <c r="F4" s="84">
        <v>32</v>
      </c>
      <c r="G4" s="84">
        <v>8</v>
      </c>
      <c r="H4" s="84">
        <v>6</v>
      </c>
      <c r="I4" s="84">
        <v>13</v>
      </c>
      <c r="J4" s="84">
        <v>19</v>
      </c>
      <c r="K4" s="85"/>
    </row>
    <row r="5" spans="1:14">
      <c r="A5" s="79">
        <v>909</v>
      </c>
      <c r="B5" s="86" t="s">
        <v>772</v>
      </c>
      <c r="C5" s="84">
        <v>3</v>
      </c>
      <c r="D5" s="84">
        <v>7</v>
      </c>
      <c r="E5" s="84">
        <v>26</v>
      </c>
      <c r="F5" s="84">
        <v>27</v>
      </c>
      <c r="G5" s="84">
        <v>1</v>
      </c>
      <c r="H5" s="84">
        <v>3</v>
      </c>
      <c r="I5" s="84">
        <v>5</v>
      </c>
      <c r="J5" s="84">
        <v>14</v>
      </c>
      <c r="K5" s="85"/>
      <c r="N5" s="84"/>
    </row>
    <row r="6" spans="1:14">
      <c r="A6" s="79">
        <v>913</v>
      </c>
      <c r="B6" s="87" t="s">
        <v>773</v>
      </c>
      <c r="C6" s="88">
        <v>237</v>
      </c>
      <c r="D6" s="88">
        <v>47</v>
      </c>
      <c r="E6" s="88">
        <v>139</v>
      </c>
      <c r="F6" s="88">
        <v>83</v>
      </c>
      <c r="G6" s="88">
        <v>34</v>
      </c>
      <c r="H6" s="88">
        <v>25</v>
      </c>
      <c r="I6" s="88">
        <v>59</v>
      </c>
      <c r="J6" s="88">
        <v>42</v>
      </c>
      <c r="K6" s="85"/>
      <c r="N6" s="84"/>
    </row>
    <row r="7" spans="1:14">
      <c r="A7" s="79">
        <v>916</v>
      </c>
      <c r="B7" s="87" t="s">
        <v>774</v>
      </c>
      <c r="C7" s="88">
        <v>2</v>
      </c>
      <c r="D7" s="88">
        <v>0</v>
      </c>
      <c r="E7" s="88">
        <v>5</v>
      </c>
      <c r="F7" s="88">
        <v>4</v>
      </c>
      <c r="G7" s="88">
        <v>0</v>
      </c>
      <c r="H7" s="88">
        <v>0</v>
      </c>
      <c r="I7" s="88">
        <v>1</v>
      </c>
      <c r="J7" s="88">
        <v>0</v>
      </c>
      <c r="K7" s="89" t="s">
        <v>775</v>
      </c>
      <c r="N7" s="88"/>
    </row>
    <row r="8" spans="1:14">
      <c r="B8" s="90"/>
      <c r="C8" s="88">
        <f t="shared" ref="C8:J8" si="0">SUM(C4:C7)</f>
        <v>273</v>
      </c>
      <c r="D8" s="88">
        <f t="shared" si="0"/>
        <v>63</v>
      </c>
      <c r="E8" s="88">
        <f t="shared" si="0"/>
        <v>235</v>
      </c>
      <c r="F8" s="88">
        <f t="shared" si="0"/>
        <v>146</v>
      </c>
      <c r="G8" s="88">
        <f t="shared" si="0"/>
        <v>43</v>
      </c>
      <c r="H8" s="88">
        <f t="shared" si="0"/>
        <v>34</v>
      </c>
      <c r="I8" s="88">
        <f t="shared" si="0"/>
        <v>78</v>
      </c>
      <c r="J8" s="88">
        <f t="shared" si="0"/>
        <v>75</v>
      </c>
      <c r="K8" s="91">
        <f>SUM(C8:J8)</f>
        <v>947</v>
      </c>
      <c r="N8" s="88"/>
    </row>
    <row r="9" spans="1:14" ht="30">
      <c r="C9" s="92"/>
      <c r="D9" s="92"/>
      <c r="E9" s="92"/>
      <c r="F9" s="92"/>
      <c r="G9" s="92"/>
      <c r="H9" s="92"/>
      <c r="I9" s="92"/>
      <c r="J9" s="93"/>
      <c r="K9" s="94" t="s">
        <v>776</v>
      </c>
      <c r="L9" s="95">
        <f>K8/6</f>
        <v>157.83333333333334</v>
      </c>
    </row>
    <row r="10" spans="1:14">
      <c r="C10" s="79"/>
      <c r="D10" s="79"/>
      <c r="E10" s="79"/>
      <c r="F10" s="79"/>
      <c r="G10" s="79"/>
      <c r="H10" s="79"/>
      <c r="I10" s="79"/>
      <c r="J10" s="79"/>
      <c r="K10" s="79"/>
    </row>
    <row r="11" spans="1:14">
      <c r="C11" s="79"/>
      <c r="D11" s="79"/>
      <c r="E11" s="79"/>
      <c r="F11" s="79"/>
      <c r="G11" s="79"/>
      <c r="H11" s="79"/>
      <c r="I11" s="79"/>
      <c r="J11" s="79"/>
      <c r="K11" s="79"/>
    </row>
    <row r="12" spans="1:14">
      <c r="B12" s="85" t="s">
        <v>72</v>
      </c>
      <c r="C12" s="85"/>
      <c r="D12" s="85"/>
      <c r="E12" s="85"/>
      <c r="F12" s="85"/>
      <c r="G12" s="85"/>
      <c r="H12" s="85"/>
      <c r="I12" s="85"/>
    </row>
    <row r="13" spans="1:14">
      <c r="B13" s="96" t="s">
        <v>777</v>
      </c>
      <c r="C13" s="524" t="s">
        <v>72</v>
      </c>
      <c r="D13" s="510"/>
      <c r="F13" s="527" t="s">
        <v>788</v>
      </c>
      <c r="G13" s="527"/>
      <c r="H13" s="527"/>
      <c r="I13" s="527"/>
    </row>
    <row r="14" spans="1:14" ht="15.75" thickBot="1">
      <c r="B14" s="7">
        <v>8.1</v>
      </c>
      <c r="C14" s="517" t="s">
        <v>680</v>
      </c>
      <c r="D14" s="517"/>
      <c r="F14" s="526" t="s">
        <v>1690</v>
      </c>
      <c r="G14" s="526"/>
      <c r="H14" s="526"/>
      <c r="I14" s="526"/>
      <c r="J14" t="s">
        <v>72</v>
      </c>
    </row>
    <row r="15" spans="1:14" ht="15.75" thickBot="1">
      <c r="B15" s="7">
        <f>B14*5%</f>
        <v>0.40500000000000003</v>
      </c>
      <c r="C15" s="517" t="s">
        <v>778</v>
      </c>
      <c r="D15" s="517"/>
      <c r="E15" s="85"/>
      <c r="F15" s="528" t="s">
        <v>780</v>
      </c>
      <c r="G15" s="529"/>
      <c r="H15" s="530" t="s">
        <v>781</v>
      </c>
      <c r="I15" s="531"/>
    </row>
    <row r="16" spans="1:14" ht="15.75" thickBot="1">
      <c r="B16" s="7">
        <f>B14-B15</f>
        <v>7.6949999999999994</v>
      </c>
      <c r="C16" s="517" t="s">
        <v>680</v>
      </c>
      <c r="D16" s="517"/>
      <c r="E16" s="85"/>
      <c r="F16" s="532">
        <f>B17*5%</f>
        <v>6.4125000000000001E-2</v>
      </c>
      <c r="G16" s="533"/>
      <c r="H16" s="534">
        <f>K8</f>
        <v>947</v>
      </c>
      <c r="I16" s="535"/>
    </row>
    <row r="17" spans="2:9" ht="15.75" thickBot="1">
      <c r="B17" s="7">
        <f>B16/6</f>
        <v>1.2825</v>
      </c>
      <c r="C17" s="537" t="s">
        <v>779</v>
      </c>
      <c r="D17" s="537"/>
      <c r="E17" s="85"/>
      <c r="F17" s="85"/>
      <c r="G17" s="98"/>
      <c r="H17" s="98"/>
      <c r="I17" s="85"/>
    </row>
    <row r="18" spans="2:9" ht="15.75" thickBot="1">
      <c r="B18" s="7">
        <f>B17*24.4%</f>
        <v>0.31292999999999999</v>
      </c>
      <c r="C18" s="517" t="s">
        <v>782</v>
      </c>
      <c r="D18" s="517"/>
      <c r="E18" s="518" t="s">
        <v>784</v>
      </c>
      <c r="F18" s="519"/>
      <c r="G18" s="519"/>
      <c r="H18" s="519"/>
      <c r="I18" s="520"/>
    </row>
    <row r="19" spans="2:9" ht="15.75" thickBot="1">
      <c r="B19" s="7">
        <f>B17+B18</f>
        <v>1.5954299999999999</v>
      </c>
      <c r="C19" s="517" t="s">
        <v>783</v>
      </c>
      <c r="D19" s="517"/>
      <c r="E19" s="521">
        <f>F16*H16</f>
        <v>60.726375000000004</v>
      </c>
      <c r="F19" s="522"/>
      <c r="G19" s="523"/>
      <c r="H19" s="99" t="s">
        <v>786</v>
      </c>
      <c r="I19" s="85"/>
    </row>
    <row r="20" spans="2:9">
      <c r="B20" s="7">
        <f>B19*16%</f>
        <v>0.25526879999999996</v>
      </c>
      <c r="C20" s="517" t="s">
        <v>68</v>
      </c>
      <c r="D20" s="517"/>
      <c r="E20" s="85"/>
      <c r="F20" s="85"/>
      <c r="G20" s="85"/>
      <c r="H20" s="85"/>
      <c r="I20" s="85"/>
    </row>
    <row r="21" spans="2:9">
      <c r="B21" s="7">
        <f>B19+B20</f>
        <v>1.8506988</v>
      </c>
      <c r="C21" s="517" t="s">
        <v>785</v>
      </c>
      <c r="D21" s="517"/>
      <c r="I21" s="97"/>
    </row>
    <row r="22" spans="2:9">
      <c r="B22" s="5" t="s">
        <v>72</v>
      </c>
      <c r="C22" s="517" t="s">
        <v>72</v>
      </c>
      <c r="D22" s="517"/>
    </row>
    <row r="23" spans="2:9">
      <c r="B23" s="79"/>
    </row>
    <row r="24" spans="2:9">
      <c r="B24" s="79"/>
    </row>
    <row r="25" spans="2:9">
      <c r="B25" s="79"/>
      <c r="E25" s="536">
        <f>E19*4057528.65</f>
        <v>246399006.37314376</v>
      </c>
      <c r="F25" s="536"/>
      <c r="G25" s="536"/>
      <c r="H25" s="100" t="s">
        <v>787</v>
      </c>
    </row>
    <row r="26" spans="2:9">
      <c r="D26" s="104" t="s">
        <v>68</v>
      </c>
      <c r="E26" s="524">
        <f>E25*16%</f>
        <v>39423841.019703001</v>
      </c>
      <c r="F26" s="524"/>
      <c r="G26" s="524"/>
    </row>
    <row r="27" spans="2:9">
      <c r="E27" s="525">
        <f>E25+E26</f>
        <v>285822847.39284676</v>
      </c>
      <c r="F27" s="525"/>
      <c r="G27" s="525"/>
    </row>
  </sheetData>
  <mergeCells count="21">
    <mergeCell ref="E26:G26"/>
    <mergeCell ref="E27:G27"/>
    <mergeCell ref="C14:D14"/>
    <mergeCell ref="F14:I14"/>
    <mergeCell ref="C13:D13"/>
    <mergeCell ref="F13:I13"/>
    <mergeCell ref="C15:D15"/>
    <mergeCell ref="F15:G15"/>
    <mergeCell ref="H15:I15"/>
    <mergeCell ref="C16:D16"/>
    <mergeCell ref="F16:G16"/>
    <mergeCell ref="H16:I16"/>
    <mergeCell ref="C21:D21"/>
    <mergeCell ref="C22:D22"/>
    <mergeCell ref="E25:G25"/>
    <mergeCell ref="C17:D17"/>
    <mergeCell ref="C18:D18"/>
    <mergeCell ref="E18:I18"/>
    <mergeCell ref="C19:D19"/>
    <mergeCell ref="E19:G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C2" sqref="C2"/>
    </sheetView>
  </sheetViews>
  <sheetFormatPr baseColWidth="10" defaultRowHeight="15"/>
  <cols>
    <col min="2" max="2" width="11.42578125" style="414"/>
    <col min="3" max="3" width="44.140625" customWidth="1"/>
    <col min="4" max="4" width="8.42578125" style="414" customWidth="1"/>
  </cols>
  <sheetData>
    <row r="1" spans="2:5">
      <c r="C1" t="s">
        <v>1853</v>
      </c>
    </row>
    <row r="2" spans="2:5" s="129" customFormat="1">
      <c r="B2" s="420"/>
      <c r="D2" s="420"/>
    </row>
    <row r="3" spans="2:5" s="129" customFormat="1">
      <c r="B3" s="420"/>
      <c r="D3" s="420"/>
    </row>
    <row r="6" spans="2:5" s="129" customFormat="1">
      <c r="B6" s="103"/>
      <c r="C6" s="103"/>
      <c r="D6" s="103" t="s">
        <v>75</v>
      </c>
    </row>
    <row r="7" spans="2:5" s="129" customFormat="1" ht="15.75" thickBot="1">
      <c r="B7" s="103" t="s">
        <v>129</v>
      </c>
      <c r="C7" s="431" t="s">
        <v>1841</v>
      </c>
      <c r="D7" s="103">
        <v>30</v>
      </c>
      <c r="E7" s="129" t="s">
        <v>1852</v>
      </c>
    </row>
    <row r="8" spans="2:5">
      <c r="B8" s="103">
        <v>3228</v>
      </c>
      <c r="C8" s="130" t="s">
        <v>1762</v>
      </c>
      <c r="D8" s="103">
        <v>40</v>
      </c>
      <c r="E8" s="129" t="s">
        <v>1852</v>
      </c>
    </row>
    <row r="9" spans="2:5" hidden="1">
      <c r="B9" s="103">
        <v>15121</v>
      </c>
      <c r="C9" s="130" t="s">
        <v>1756</v>
      </c>
      <c r="D9" s="103"/>
      <c r="E9" s="129" t="s">
        <v>1852</v>
      </c>
    </row>
    <row r="10" spans="2:5">
      <c r="B10" s="103">
        <v>10172</v>
      </c>
      <c r="C10" s="130" t="s">
        <v>1755</v>
      </c>
      <c r="D10" s="103">
        <v>25</v>
      </c>
      <c r="E10" s="129" t="s">
        <v>1852</v>
      </c>
    </row>
    <row r="11" spans="2:5">
      <c r="B11" s="103">
        <v>14490</v>
      </c>
      <c r="C11" s="130" t="s">
        <v>1750</v>
      </c>
      <c r="D11" s="103">
        <v>50</v>
      </c>
      <c r="E11" s="129" t="s">
        <v>1852</v>
      </c>
    </row>
    <row r="12" spans="2:5" hidden="1">
      <c r="B12" s="103">
        <v>14657</v>
      </c>
      <c r="C12" s="130" t="s">
        <v>1754</v>
      </c>
      <c r="D12" s="103"/>
      <c r="E12" s="129" t="s">
        <v>1852</v>
      </c>
    </row>
    <row r="13" spans="2:5" hidden="1">
      <c r="B13" s="103">
        <v>15716</v>
      </c>
      <c r="C13" s="130" t="s">
        <v>1761</v>
      </c>
      <c r="D13" s="103"/>
      <c r="E13" s="129" t="s">
        <v>1852</v>
      </c>
    </row>
    <row r="14" spans="2:5">
      <c r="B14" s="103">
        <v>14543</v>
      </c>
      <c r="C14" s="130" t="s">
        <v>1752</v>
      </c>
      <c r="D14" s="103">
        <v>20</v>
      </c>
      <c r="E14" s="129" t="s">
        <v>1852</v>
      </c>
    </row>
    <row r="15" spans="2:5" hidden="1">
      <c r="B15" s="103">
        <v>14548</v>
      </c>
      <c r="C15" s="130" t="s">
        <v>1753</v>
      </c>
      <c r="D15" s="103"/>
    </row>
    <row r="16" spans="2:5" hidden="1">
      <c r="B16" s="103">
        <v>14489</v>
      </c>
      <c r="C16" s="130" t="s">
        <v>1749</v>
      </c>
      <c r="D16" s="103"/>
    </row>
    <row r="17" spans="2:9" s="129" customFormat="1" hidden="1">
      <c r="B17" s="103"/>
      <c r="C17" s="130"/>
      <c r="D17" s="103"/>
    </row>
    <row r="18" spans="2:9" hidden="1">
      <c r="B18" s="103">
        <v>14495</v>
      </c>
      <c r="C18" s="130" t="s">
        <v>1751</v>
      </c>
      <c r="D18" s="103" t="s">
        <v>1773</v>
      </c>
    </row>
    <row r="19" spans="2:9" hidden="1">
      <c r="B19" s="103">
        <v>15221</v>
      </c>
      <c r="C19" s="130" t="s">
        <v>1758</v>
      </c>
      <c r="D19" s="103" t="s">
        <v>1773</v>
      </c>
    </row>
    <row r="20" spans="2:9" hidden="1">
      <c r="B20" s="103">
        <v>15222</v>
      </c>
      <c r="C20" s="130" t="s">
        <v>1759</v>
      </c>
      <c r="D20" s="103" t="s">
        <v>1772</v>
      </c>
    </row>
    <row r="21" spans="2:9" hidden="1">
      <c r="B21" s="103">
        <v>7858</v>
      </c>
      <c r="C21" s="130" t="s">
        <v>1760</v>
      </c>
      <c r="D21" s="103" t="s">
        <v>1851</v>
      </c>
    </row>
    <row r="22" spans="2:9" hidden="1">
      <c r="B22" s="103">
        <v>9914</v>
      </c>
      <c r="C22" s="130" t="s">
        <v>1757</v>
      </c>
      <c r="D22" s="103" t="s">
        <v>1851</v>
      </c>
    </row>
    <row r="23" spans="2:9" hidden="1"/>
    <row r="24" spans="2:9" hidden="1"/>
    <row r="25" spans="2:9" hidden="1"/>
    <row r="26" spans="2:9" hidden="1"/>
    <row r="27" spans="2:9" hidden="1"/>
    <row r="28" spans="2:9" hidden="1"/>
    <row r="29" spans="2:9" hidden="1"/>
    <row r="30" spans="2:9" hidden="1"/>
    <row r="31" spans="2:9" hidden="1"/>
    <row r="32" spans="2:9" hidden="1">
      <c r="I32" t="s">
        <v>1748</v>
      </c>
    </row>
    <row r="33" spans="2:12" ht="15.75">
      <c r="B33" s="427"/>
      <c r="D33"/>
    </row>
    <row r="34" spans="2:12" s="129" customFormat="1" ht="15.75">
      <c r="B34" s="427"/>
    </row>
    <row r="35" spans="2:12" s="129" customFormat="1" ht="15.75">
      <c r="B35" s="427"/>
    </row>
    <row r="36" spans="2:12" ht="39" thickBot="1">
      <c r="B36" s="428" t="s">
        <v>1778</v>
      </c>
      <c r="C36" s="429" t="s">
        <v>1779</v>
      </c>
      <c r="D36" s="429" t="s">
        <v>1780</v>
      </c>
      <c r="E36" s="429" t="s">
        <v>1781</v>
      </c>
      <c r="F36" s="429" t="s">
        <v>1782</v>
      </c>
      <c r="G36" s="429" t="s">
        <v>1783</v>
      </c>
      <c r="H36" s="429" t="s">
        <v>1784</v>
      </c>
      <c r="I36" s="429" t="s">
        <v>1785</v>
      </c>
      <c r="J36" s="429" t="s">
        <v>1786</v>
      </c>
      <c r="K36" s="429" t="s">
        <v>1787</v>
      </c>
      <c r="L36" s="428" t="s">
        <v>1788</v>
      </c>
    </row>
    <row r="37" spans="2:12" ht="48" thickBot="1">
      <c r="B37" s="430" t="s">
        <v>1789</v>
      </c>
      <c r="C37" s="431" t="s">
        <v>1790</v>
      </c>
      <c r="D37" s="432" t="s">
        <v>713</v>
      </c>
      <c r="E37" s="432">
        <v>1</v>
      </c>
      <c r="F37" s="433">
        <v>24</v>
      </c>
      <c r="G37" s="434" t="s">
        <v>1791</v>
      </c>
      <c r="H37" s="433" t="s">
        <v>1792</v>
      </c>
      <c r="I37" s="435">
        <v>0</v>
      </c>
      <c r="J37" s="433" t="s">
        <v>1793</v>
      </c>
      <c r="K37" s="436" t="s">
        <v>1794</v>
      </c>
      <c r="L37" s="437" t="s">
        <v>1795</v>
      </c>
    </row>
    <row r="38" spans="2:12" ht="48" thickBot="1">
      <c r="B38" s="430" t="s">
        <v>1796</v>
      </c>
      <c r="C38" s="431" t="s">
        <v>1797</v>
      </c>
      <c r="D38" s="432" t="s">
        <v>713</v>
      </c>
      <c r="E38" s="432">
        <v>1</v>
      </c>
      <c r="F38" s="433">
        <v>24</v>
      </c>
      <c r="G38" s="434" t="s">
        <v>1791</v>
      </c>
      <c r="H38" s="433" t="s">
        <v>1792</v>
      </c>
      <c r="I38" s="435">
        <v>0</v>
      </c>
      <c r="J38" s="433" t="s">
        <v>1793</v>
      </c>
      <c r="K38" s="436" t="s">
        <v>1794</v>
      </c>
      <c r="L38" s="437" t="s">
        <v>1798</v>
      </c>
    </row>
    <row r="39" spans="2:12" ht="32.25" thickBot="1">
      <c r="B39" s="430" t="s">
        <v>1799</v>
      </c>
      <c r="C39" s="431" t="s">
        <v>1800</v>
      </c>
      <c r="D39" s="432" t="s">
        <v>713</v>
      </c>
      <c r="E39" s="432">
        <v>1</v>
      </c>
      <c r="F39" s="433">
        <v>12</v>
      </c>
      <c r="G39" s="434" t="s">
        <v>1801</v>
      </c>
      <c r="H39" s="433" t="s">
        <v>1802</v>
      </c>
      <c r="I39" s="435">
        <v>0</v>
      </c>
      <c r="J39" s="433" t="s">
        <v>1803</v>
      </c>
      <c r="K39" s="438" t="s">
        <v>1804</v>
      </c>
      <c r="L39" s="437" t="s">
        <v>1798</v>
      </c>
    </row>
    <row r="40" spans="2:12" ht="32.25" thickBot="1">
      <c r="B40" s="430" t="s">
        <v>1805</v>
      </c>
      <c r="C40" s="431" t="s">
        <v>1806</v>
      </c>
      <c r="D40" s="432" t="s">
        <v>713</v>
      </c>
      <c r="E40" s="432">
        <v>1</v>
      </c>
      <c r="F40" s="433">
        <v>10</v>
      </c>
      <c r="G40" s="434" t="s">
        <v>1801</v>
      </c>
      <c r="H40" s="433" t="s">
        <v>1807</v>
      </c>
      <c r="I40" s="435">
        <v>0</v>
      </c>
      <c r="J40" s="433" t="s">
        <v>1808</v>
      </c>
      <c r="K40" s="438" t="s">
        <v>1804</v>
      </c>
      <c r="L40" s="437" t="s">
        <v>1795</v>
      </c>
    </row>
    <row r="41" spans="2:12" ht="48" thickBot="1">
      <c r="B41" s="430" t="s">
        <v>1809</v>
      </c>
      <c r="C41" s="431" t="s">
        <v>1810</v>
      </c>
      <c r="D41" s="432" t="s">
        <v>713</v>
      </c>
      <c r="E41" s="432">
        <v>1</v>
      </c>
      <c r="F41" s="433">
        <v>12</v>
      </c>
      <c r="G41" s="434" t="s">
        <v>1801</v>
      </c>
      <c r="H41" s="433" t="s">
        <v>1802</v>
      </c>
      <c r="I41" s="435">
        <v>0</v>
      </c>
      <c r="J41" s="433" t="s">
        <v>1803</v>
      </c>
      <c r="K41" s="436" t="s">
        <v>1794</v>
      </c>
      <c r="L41" s="437" t="s">
        <v>1798</v>
      </c>
    </row>
    <row r="42" spans="2:12" ht="32.25" thickBot="1">
      <c r="B42" s="430" t="s">
        <v>1811</v>
      </c>
      <c r="C42" s="431" t="s">
        <v>1812</v>
      </c>
      <c r="D42" s="432" t="s">
        <v>713</v>
      </c>
      <c r="E42" s="432">
        <v>1</v>
      </c>
      <c r="F42" s="433">
        <v>10</v>
      </c>
      <c r="G42" s="434" t="s">
        <v>1801</v>
      </c>
      <c r="H42" s="433" t="s">
        <v>1807</v>
      </c>
      <c r="I42" s="435">
        <v>0</v>
      </c>
      <c r="J42" s="433" t="s">
        <v>1808</v>
      </c>
      <c r="K42" s="438" t="s">
        <v>1804</v>
      </c>
      <c r="L42" s="437" t="s">
        <v>1795</v>
      </c>
    </row>
    <row r="43" spans="2:12" ht="48" thickBot="1">
      <c r="B43" s="430" t="s">
        <v>1813</v>
      </c>
      <c r="C43" s="431" t="s">
        <v>1814</v>
      </c>
      <c r="D43" s="432" t="s">
        <v>713</v>
      </c>
      <c r="E43" s="432">
        <v>1</v>
      </c>
      <c r="F43" s="433">
        <v>10</v>
      </c>
      <c r="G43" s="434" t="s">
        <v>1801</v>
      </c>
      <c r="H43" s="433" t="s">
        <v>1807</v>
      </c>
      <c r="I43" s="435">
        <v>0</v>
      </c>
      <c r="J43" s="433" t="s">
        <v>1808</v>
      </c>
      <c r="K43" s="436" t="s">
        <v>1794</v>
      </c>
      <c r="L43" s="437" t="s">
        <v>1795</v>
      </c>
    </row>
    <row r="44" spans="2:12" ht="32.25" thickBot="1">
      <c r="B44" s="430" t="s">
        <v>1815</v>
      </c>
      <c r="C44" s="431" t="s">
        <v>1816</v>
      </c>
      <c r="D44" s="432" t="s">
        <v>713</v>
      </c>
      <c r="E44" s="432">
        <v>1</v>
      </c>
      <c r="F44" s="433">
        <v>20</v>
      </c>
      <c r="G44" s="434" t="s">
        <v>1817</v>
      </c>
      <c r="H44" s="433" t="s">
        <v>1818</v>
      </c>
      <c r="I44" s="435">
        <v>0</v>
      </c>
      <c r="J44" s="433" t="s">
        <v>1819</v>
      </c>
      <c r="K44" s="438" t="s">
        <v>1804</v>
      </c>
      <c r="L44" s="437" t="s">
        <v>1820</v>
      </c>
    </row>
    <row r="45" spans="2:12" ht="32.25" thickBot="1">
      <c r="B45" s="430" t="s">
        <v>1821</v>
      </c>
      <c r="C45" s="431" t="s">
        <v>1822</v>
      </c>
      <c r="D45" s="432" t="s">
        <v>713</v>
      </c>
      <c r="E45" s="432">
        <v>1</v>
      </c>
      <c r="F45" s="433">
        <v>20</v>
      </c>
      <c r="G45" s="434" t="s">
        <v>1823</v>
      </c>
      <c r="H45" s="433" t="s">
        <v>1824</v>
      </c>
      <c r="I45" s="435">
        <v>0</v>
      </c>
      <c r="J45" s="433" t="s">
        <v>1825</v>
      </c>
      <c r="K45" s="438" t="s">
        <v>1804</v>
      </c>
      <c r="L45" s="437" t="s">
        <v>1820</v>
      </c>
    </row>
    <row r="46" spans="2:12" ht="32.25" thickBot="1">
      <c r="B46" s="430">
        <v>19313</v>
      </c>
      <c r="C46" s="431" t="s">
        <v>1826</v>
      </c>
      <c r="D46" s="432" t="s">
        <v>713</v>
      </c>
      <c r="E46" s="432">
        <v>1</v>
      </c>
      <c r="F46" s="433">
        <v>12</v>
      </c>
      <c r="G46" s="434" t="s">
        <v>1827</v>
      </c>
      <c r="H46" s="433" t="s">
        <v>1828</v>
      </c>
      <c r="I46" s="435">
        <v>0</v>
      </c>
      <c r="J46" s="433" t="s">
        <v>1829</v>
      </c>
      <c r="K46" s="438" t="s">
        <v>1804</v>
      </c>
      <c r="L46" s="437" t="s">
        <v>1830</v>
      </c>
    </row>
    <row r="47" spans="2:12" ht="32.25" thickBot="1">
      <c r="B47" s="430">
        <v>19113</v>
      </c>
      <c r="C47" s="431" t="s">
        <v>1831</v>
      </c>
      <c r="D47" s="432" t="s">
        <v>713</v>
      </c>
      <c r="E47" s="432">
        <v>1</v>
      </c>
      <c r="F47" s="433">
        <v>12</v>
      </c>
      <c r="G47" s="434" t="s">
        <v>1832</v>
      </c>
      <c r="H47" s="433" t="s">
        <v>1833</v>
      </c>
      <c r="I47" s="435">
        <v>0</v>
      </c>
      <c r="J47" s="433" t="s">
        <v>1834</v>
      </c>
      <c r="K47" s="438" t="s">
        <v>1804</v>
      </c>
      <c r="L47" s="437" t="s">
        <v>1830</v>
      </c>
    </row>
    <row r="48" spans="2:12" ht="32.25" thickBot="1">
      <c r="B48" s="430" t="s">
        <v>1835</v>
      </c>
      <c r="C48" s="431" t="s">
        <v>1836</v>
      </c>
      <c r="D48" s="432" t="s">
        <v>713</v>
      </c>
      <c r="E48" s="432">
        <v>1</v>
      </c>
      <c r="F48" s="433">
        <v>24</v>
      </c>
      <c r="G48" s="434" t="s">
        <v>1837</v>
      </c>
      <c r="H48" s="433" t="s">
        <v>1838</v>
      </c>
      <c r="I48" s="435">
        <v>0</v>
      </c>
      <c r="J48" s="433" t="s">
        <v>1839</v>
      </c>
      <c r="K48" s="438" t="s">
        <v>1804</v>
      </c>
      <c r="L48" s="437" t="s">
        <v>1798</v>
      </c>
    </row>
    <row r="49" spans="2:12" ht="32.25" thickBot="1">
      <c r="B49" s="430" t="s">
        <v>1840</v>
      </c>
      <c r="C49" s="431" t="s">
        <v>1841</v>
      </c>
      <c r="D49" s="432" t="s">
        <v>713</v>
      </c>
      <c r="E49" s="432">
        <v>1</v>
      </c>
      <c r="F49" s="433">
        <v>20</v>
      </c>
      <c r="G49" s="434" t="s">
        <v>1842</v>
      </c>
      <c r="H49" s="433" t="s">
        <v>1843</v>
      </c>
      <c r="I49" s="435">
        <v>0</v>
      </c>
      <c r="J49" s="433" t="s">
        <v>1844</v>
      </c>
      <c r="K49" s="438" t="s">
        <v>1804</v>
      </c>
      <c r="L49" s="437" t="s">
        <v>1830</v>
      </c>
    </row>
    <row r="50" spans="2:12" ht="32.25" thickBot="1">
      <c r="B50" s="430" t="s">
        <v>1845</v>
      </c>
      <c r="C50" s="431" t="s">
        <v>1846</v>
      </c>
      <c r="D50" s="432" t="s">
        <v>713</v>
      </c>
      <c r="E50" s="432">
        <v>1</v>
      </c>
      <c r="F50" s="433">
        <v>12</v>
      </c>
      <c r="G50" s="434" t="s">
        <v>1847</v>
      </c>
      <c r="H50" s="433" t="s">
        <v>1848</v>
      </c>
      <c r="I50" s="435">
        <v>0.16</v>
      </c>
      <c r="J50" s="433" t="s">
        <v>1849</v>
      </c>
      <c r="K50" s="438" t="s">
        <v>1804</v>
      </c>
      <c r="L50" s="437" t="s">
        <v>1850</v>
      </c>
    </row>
  </sheetData>
  <sortState ref="B5:C33">
    <sortCondition ref="C5:C33"/>
  </sortState>
  <pageMargins left="0.7" right="0.7" top="0.75" bottom="0.75" header="0.3" footer="0.3"/>
  <pageSetup paperSize="11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2"/>
  <sheetViews>
    <sheetView topLeftCell="A13" workbookViewId="0">
      <selection activeCell="J35" sqref="J35"/>
    </sheetView>
  </sheetViews>
  <sheetFormatPr baseColWidth="10" defaultRowHeight="15"/>
  <cols>
    <col min="3" max="3" width="50.5703125" customWidth="1"/>
    <col min="4" max="4" width="19.42578125" style="116" customWidth="1"/>
    <col min="5" max="5" width="13.5703125" style="368" bestFit="1" customWidth="1"/>
    <col min="6" max="6" width="15.140625" style="368" bestFit="1" customWidth="1"/>
    <col min="7" max="11" width="11.42578125" style="116"/>
    <col min="13" max="13" width="39.140625" customWidth="1"/>
  </cols>
  <sheetData>
    <row r="1" spans="2:11" s="129" customFormat="1">
      <c r="D1" s="116"/>
      <c r="E1" s="368"/>
      <c r="F1" s="368"/>
      <c r="G1" s="116"/>
      <c r="H1" s="116"/>
      <c r="I1" s="116"/>
      <c r="J1" s="116"/>
      <c r="K1" s="116"/>
    </row>
    <row r="2" spans="2:11">
      <c r="C2" s="422" t="s">
        <v>1764</v>
      </c>
      <c r="D2" s="423">
        <v>4043797.68</v>
      </c>
      <c r="E2" s="424" t="s">
        <v>2002</v>
      </c>
    </row>
    <row r="3" spans="2:11" ht="30">
      <c r="D3" s="116" t="s">
        <v>67</v>
      </c>
      <c r="E3" s="368" t="s">
        <v>68</v>
      </c>
      <c r="F3" s="425" t="s">
        <v>1765</v>
      </c>
      <c r="G3" s="425" t="s">
        <v>1766</v>
      </c>
      <c r="H3" s="116" t="s">
        <v>787</v>
      </c>
    </row>
    <row r="4" spans="2:11">
      <c r="B4" s="130" t="s">
        <v>0</v>
      </c>
      <c r="C4" s="130" t="s">
        <v>1</v>
      </c>
      <c r="D4" s="421"/>
      <c r="E4" s="398"/>
      <c r="F4" s="398"/>
      <c r="G4" s="426"/>
      <c r="H4" s="421"/>
      <c r="I4" s="421"/>
    </row>
    <row r="5" spans="2:11">
      <c r="B5" s="130">
        <v>884</v>
      </c>
      <c r="C5" s="130" t="s">
        <v>1691</v>
      </c>
      <c r="D5" s="421"/>
      <c r="E5" s="398"/>
      <c r="F5" s="398"/>
      <c r="G5" s="421"/>
      <c r="H5" s="421"/>
      <c r="I5" s="421"/>
    </row>
    <row r="6" spans="2:11">
      <c r="B6" s="130">
        <v>850</v>
      </c>
      <c r="C6" s="130" t="s">
        <v>1692</v>
      </c>
      <c r="D6" s="421"/>
      <c r="E6" s="398"/>
      <c r="F6" s="398"/>
      <c r="G6" s="421"/>
      <c r="H6" s="421"/>
      <c r="I6" s="421"/>
    </row>
    <row r="7" spans="2:11">
      <c r="B7" s="130">
        <v>891</v>
      </c>
      <c r="C7" s="130" t="s">
        <v>1693</v>
      </c>
      <c r="D7" s="421"/>
      <c r="E7" s="398"/>
      <c r="F7" s="398"/>
      <c r="G7" s="421"/>
      <c r="H7" s="421"/>
      <c r="I7" s="421"/>
    </row>
    <row r="8" spans="2:11">
      <c r="B8" s="130">
        <v>847</v>
      </c>
      <c r="C8" s="130" t="s">
        <v>1694</v>
      </c>
      <c r="D8" s="421"/>
      <c r="E8" s="398"/>
      <c r="F8" s="398"/>
      <c r="G8" s="421"/>
      <c r="H8" s="421"/>
      <c r="I8" s="421"/>
    </row>
    <row r="9" spans="2:11">
      <c r="B9" s="130">
        <v>9757</v>
      </c>
      <c r="C9" s="130" t="s">
        <v>1695</v>
      </c>
      <c r="D9" s="421"/>
      <c r="E9" s="398"/>
      <c r="F9" s="398"/>
      <c r="G9" s="421"/>
      <c r="H9" s="421"/>
      <c r="I9" s="421"/>
    </row>
    <row r="10" spans="2:11">
      <c r="B10" s="130">
        <v>13415</v>
      </c>
      <c r="C10" s="130" t="s">
        <v>1696</v>
      </c>
      <c r="D10" s="421"/>
      <c r="E10" s="398"/>
      <c r="F10" s="398"/>
      <c r="G10" s="421"/>
      <c r="H10" s="421"/>
      <c r="I10" s="421"/>
    </row>
    <row r="11" spans="2:11">
      <c r="B11" s="130">
        <v>3418</v>
      </c>
      <c r="C11" s="130" t="s">
        <v>1697</v>
      </c>
      <c r="D11" s="421"/>
      <c r="E11" s="398"/>
      <c r="F11" s="398"/>
      <c r="G11" s="421"/>
      <c r="H11" s="421"/>
      <c r="I11" s="421"/>
    </row>
    <row r="12" spans="2:11">
      <c r="B12" s="130">
        <v>3417</v>
      </c>
      <c r="C12" s="130" t="s">
        <v>1698</v>
      </c>
      <c r="D12" s="421"/>
      <c r="E12" s="398"/>
      <c r="F12" s="398"/>
      <c r="G12" s="421"/>
      <c r="H12" s="421"/>
      <c r="I12" s="421"/>
    </row>
    <row r="13" spans="2:11">
      <c r="B13" s="130">
        <v>3512</v>
      </c>
      <c r="C13" s="130" t="s">
        <v>1699</v>
      </c>
      <c r="D13" s="421"/>
      <c r="E13" s="398"/>
      <c r="F13" s="398"/>
      <c r="G13" s="421"/>
      <c r="H13" s="421"/>
      <c r="I13" s="421"/>
    </row>
    <row r="14" spans="2:11">
      <c r="B14" s="130">
        <v>3230</v>
      </c>
      <c r="C14" s="130" t="s">
        <v>1700</v>
      </c>
      <c r="D14" s="421"/>
      <c r="E14" s="398"/>
      <c r="F14" s="398"/>
      <c r="G14" s="421"/>
      <c r="H14" s="421"/>
      <c r="I14" s="421"/>
    </row>
    <row r="15" spans="2:11">
      <c r="B15" s="130">
        <v>1628</v>
      </c>
      <c r="C15" s="130" t="s">
        <v>1701</v>
      </c>
      <c r="D15" s="421"/>
      <c r="E15" s="398"/>
      <c r="F15" s="398"/>
      <c r="G15" s="421"/>
      <c r="H15" s="421"/>
      <c r="I15" s="421"/>
    </row>
    <row r="16" spans="2:11">
      <c r="B16" s="130">
        <v>3231</v>
      </c>
      <c r="C16" s="130" t="s">
        <v>1702</v>
      </c>
      <c r="D16" s="421"/>
      <c r="E16" s="398"/>
      <c r="F16" s="398"/>
      <c r="G16" s="421"/>
      <c r="H16" s="421"/>
      <c r="I16" s="421"/>
    </row>
    <row r="17" spans="2:15">
      <c r="B17" s="130">
        <v>6357</v>
      </c>
      <c r="C17" s="130" t="s">
        <v>1703</v>
      </c>
      <c r="D17" s="421"/>
      <c r="E17" s="398"/>
      <c r="F17" s="398"/>
      <c r="G17" s="421"/>
      <c r="H17" s="421"/>
      <c r="I17" s="421"/>
    </row>
    <row r="18" spans="2:15">
      <c r="B18" s="130">
        <v>4282</v>
      </c>
      <c r="C18" s="130" t="s">
        <v>1704</v>
      </c>
      <c r="D18" s="421"/>
      <c r="E18" s="398"/>
      <c r="F18" s="398"/>
      <c r="G18" s="421"/>
      <c r="H18" s="421"/>
      <c r="I18" s="421"/>
    </row>
    <row r="19" spans="2:15">
      <c r="B19" s="130">
        <v>4283</v>
      </c>
      <c r="C19" s="130" t="s">
        <v>1705</v>
      </c>
      <c r="D19" s="421"/>
      <c r="E19" s="398"/>
      <c r="F19" s="398"/>
      <c r="G19" s="421"/>
      <c r="H19" s="421"/>
      <c r="I19" s="421"/>
    </row>
    <row r="20" spans="2:15" ht="30">
      <c r="B20" s="130">
        <v>9488</v>
      </c>
      <c r="C20" s="130" t="s">
        <v>1706</v>
      </c>
      <c r="D20" s="421"/>
      <c r="E20" s="398"/>
      <c r="F20" s="398"/>
      <c r="G20" s="421"/>
      <c r="H20" s="421"/>
      <c r="I20" s="421"/>
      <c r="M20" s="130" t="s">
        <v>1768</v>
      </c>
      <c r="N20" s="103" t="s">
        <v>125</v>
      </c>
      <c r="O20" s="3" t="s">
        <v>1767</v>
      </c>
    </row>
    <row r="21" spans="2:15">
      <c r="B21" s="130">
        <v>10233</v>
      </c>
      <c r="C21" s="130" t="s">
        <v>1707</v>
      </c>
      <c r="D21" s="421"/>
      <c r="E21" s="398"/>
      <c r="F21" s="398"/>
      <c r="G21" s="421"/>
      <c r="H21" s="421"/>
      <c r="I21" s="421"/>
      <c r="M21" s="130" t="s">
        <v>1720</v>
      </c>
      <c r="N21" s="103">
        <v>15721</v>
      </c>
      <c r="O21" s="103">
        <v>0.94</v>
      </c>
    </row>
    <row r="22" spans="2:15">
      <c r="B22" s="130">
        <v>1532</v>
      </c>
      <c r="C22" s="130" t="s">
        <v>1708</v>
      </c>
      <c r="D22" s="421"/>
      <c r="E22" s="398"/>
      <c r="F22" s="398"/>
      <c r="G22" s="421"/>
      <c r="H22" s="421"/>
      <c r="I22" s="421"/>
      <c r="M22" s="130" t="s">
        <v>1763</v>
      </c>
      <c r="N22" s="103">
        <v>15722</v>
      </c>
      <c r="O22" s="103">
        <v>1.4</v>
      </c>
    </row>
    <row r="23" spans="2:15">
      <c r="B23" s="130">
        <v>14381</v>
      </c>
      <c r="C23" s="130" t="s">
        <v>1709</v>
      </c>
      <c r="D23" s="421"/>
      <c r="E23" s="398"/>
      <c r="F23" s="398"/>
      <c r="G23" s="421"/>
      <c r="H23" s="421"/>
      <c r="I23" s="421"/>
    </row>
    <row r="24" spans="2:15">
      <c r="B24" s="130">
        <v>11400</v>
      </c>
      <c r="C24" s="130" t="s">
        <v>1710</v>
      </c>
      <c r="D24" s="421"/>
      <c r="E24" s="398"/>
      <c r="F24" s="398"/>
      <c r="G24" s="421"/>
      <c r="H24" s="421"/>
      <c r="I24" s="421"/>
    </row>
    <row r="25" spans="2:15">
      <c r="B25" s="130">
        <v>1624</v>
      </c>
      <c r="C25" s="130" t="s">
        <v>1711</v>
      </c>
      <c r="D25" s="421"/>
      <c r="E25" s="398"/>
      <c r="F25" s="398"/>
      <c r="G25" s="421"/>
      <c r="H25" s="421"/>
      <c r="I25" s="421"/>
    </row>
    <row r="26" spans="2:15">
      <c r="B26" s="130">
        <v>3746</v>
      </c>
      <c r="C26" s="130" t="s">
        <v>1712</v>
      </c>
      <c r="D26" s="421"/>
      <c r="E26" s="398"/>
      <c r="F26" s="398"/>
      <c r="G26" s="421"/>
      <c r="H26" s="421"/>
      <c r="I26" s="421"/>
    </row>
    <row r="27" spans="2:15">
      <c r="B27" s="130">
        <v>1623</v>
      </c>
      <c r="C27" s="130" t="s">
        <v>1713</v>
      </c>
      <c r="D27" s="421"/>
      <c r="E27" s="398"/>
      <c r="F27" s="398"/>
      <c r="G27" s="421"/>
      <c r="H27" s="421"/>
      <c r="I27" s="421"/>
    </row>
    <row r="28" spans="2:15">
      <c r="B28" s="130">
        <v>9228</v>
      </c>
      <c r="C28" s="130" t="s">
        <v>1714</v>
      </c>
      <c r="D28" s="421"/>
      <c r="E28" s="398"/>
      <c r="F28" s="398"/>
      <c r="G28" s="421"/>
      <c r="H28" s="421"/>
      <c r="I28" s="421"/>
    </row>
    <row r="29" spans="2:15">
      <c r="B29" s="130">
        <v>6563</v>
      </c>
      <c r="C29" s="130" t="s">
        <v>1715</v>
      </c>
      <c r="D29" s="421"/>
      <c r="E29" s="398"/>
      <c r="F29" s="398"/>
      <c r="G29" s="421"/>
      <c r="H29" s="421"/>
      <c r="I29" s="421"/>
      <c r="M29" s="130" t="s">
        <v>72</v>
      </c>
    </row>
    <row r="30" spans="2:15">
      <c r="B30" s="130">
        <v>8794</v>
      </c>
      <c r="C30" s="130" t="s">
        <v>1716</v>
      </c>
      <c r="D30" s="421"/>
      <c r="E30" s="398"/>
      <c r="F30" s="398"/>
      <c r="G30" s="421"/>
      <c r="H30" s="421"/>
      <c r="I30" s="421"/>
      <c r="M30" s="69" t="s">
        <v>72</v>
      </c>
    </row>
    <row r="31" spans="2:15">
      <c r="B31" s="130">
        <v>5356</v>
      </c>
      <c r="C31" s="130" t="s">
        <v>1717</v>
      </c>
      <c r="D31" s="421"/>
      <c r="E31" s="398"/>
      <c r="F31" s="398"/>
      <c r="G31" s="421"/>
      <c r="H31" s="421"/>
      <c r="I31" s="421"/>
      <c r="M31" t="s">
        <v>72</v>
      </c>
    </row>
    <row r="32" spans="2:15">
      <c r="B32" s="130">
        <v>10411</v>
      </c>
      <c r="C32" s="130" t="s">
        <v>1718</v>
      </c>
      <c r="H32" s="421"/>
      <c r="I32" s="421"/>
      <c r="M32" t="s">
        <v>72</v>
      </c>
    </row>
    <row r="33" spans="2:15" ht="60">
      <c r="B33" s="130">
        <v>9770</v>
      </c>
      <c r="C33" s="130" t="s">
        <v>1719</v>
      </c>
      <c r="D33" s="116" t="s">
        <v>67</v>
      </c>
      <c r="E33" s="368" t="s">
        <v>68</v>
      </c>
      <c r="F33" s="425" t="s">
        <v>1765</v>
      </c>
      <c r="G33" s="425" t="s">
        <v>1766</v>
      </c>
      <c r="H33" s="116" t="s">
        <v>787</v>
      </c>
      <c r="I33" s="421"/>
      <c r="J33" s="426" t="s">
        <v>2003</v>
      </c>
      <c r="K33" s="425" t="s">
        <v>2004</v>
      </c>
      <c r="M33" s="439" t="s">
        <v>1768</v>
      </c>
      <c r="N33" s="103" t="s">
        <v>125</v>
      </c>
      <c r="O33" s="3" t="s">
        <v>1767</v>
      </c>
    </row>
    <row r="34" spans="2:15">
      <c r="B34" s="130">
        <v>15721</v>
      </c>
      <c r="C34" s="130" t="s">
        <v>1720</v>
      </c>
      <c r="D34" s="421">
        <v>2683333</v>
      </c>
      <c r="E34" s="398">
        <f>D34*16%</f>
        <v>429333.28</v>
      </c>
      <c r="F34" s="398">
        <f>D34+E34</f>
        <v>3112666.2800000003</v>
      </c>
      <c r="G34" s="421">
        <f>D34/D2</f>
        <v>0.6635675699779322</v>
      </c>
      <c r="H34" s="421">
        <v>0.77</v>
      </c>
      <c r="I34" s="421"/>
      <c r="J34" s="398">
        <f>+O34/H34</f>
        <v>1.2207792207792207</v>
      </c>
      <c r="M34" s="439" t="s">
        <v>1720</v>
      </c>
      <c r="N34" s="103">
        <v>15721</v>
      </c>
      <c r="O34" s="103">
        <v>0.94</v>
      </c>
    </row>
    <row r="35" spans="2:15" s="129" customFormat="1">
      <c r="B35" s="130">
        <v>15722</v>
      </c>
      <c r="C35" s="130" t="s">
        <v>1763</v>
      </c>
      <c r="D35" s="421">
        <f>2683333+1724137.94</f>
        <v>4407470.9399999995</v>
      </c>
      <c r="E35" s="398">
        <f>D35*16%</f>
        <v>705195.35039999988</v>
      </c>
      <c r="F35" s="398">
        <f>D35+E35</f>
        <v>5112666.2903999994</v>
      </c>
      <c r="G35" s="421">
        <f>D35/D2</f>
        <v>1.0899335943038573</v>
      </c>
      <c r="H35" s="421">
        <v>1.26</v>
      </c>
      <c r="I35" s="421"/>
      <c r="J35" s="398">
        <f>O35/H35</f>
        <v>1.1111111111111109</v>
      </c>
      <c r="K35" s="116"/>
      <c r="M35" s="439" t="s">
        <v>1763</v>
      </c>
      <c r="N35" s="103">
        <v>15722</v>
      </c>
      <c r="O35" s="103">
        <v>1.4</v>
      </c>
    </row>
    <row r="36" spans="2:15">
      <c r="B36" s="130">
        <v>911</v>
      </c>
      <c r="C36" s="130" t="s">
        <v>1721</v>
      </c>
      <c r="D36" s="129"/>
      <c r="E36" s="129"/>
      <c r="F36" s="129"/>
      <c r="G36" s="129"/>
      <c r="H36" s="421"/>
      <c r="I36" s="421"/>
    </row>
    <row r="37" spans="2:15">
      <c r="B37" s="130">
        <v>1531</v>
      </c>
      <c r="C37" s="130" t="s">
        <v>1722</v>
      </c>
      <c r="F37" s="368" t="s">
        <v>72</v>
      </c>
      <c r="H37" s="421"/>
      <c r="I37" s="421"/>
    </row>
    <row r="38" spans="2:15">
      <c r="B38" s="130">
        <v>900</v>
      </c>
      <c r="C38" s="130" t="s">
        <v>1723</v>
      </c>
      <c r="D38" s="421"/>
      <c r="E38" s="398"/>
      <c r="F38" s="368" t="s">
        <v>72</v>
      </c>
      <c r="G38" s="421"/>
      <c r="H38" s="421"/>
      <c r="I38" s="421"/>
      <c r="L38" s="69"/>
    </row>
    <row r="39" spans="2:15">
      <c r="B39" s="130">
        <v>2414</v>
      </c>
      <c r="C39" s="130" t="s">
        <v>1724</v>
      </c>
      <c r="D39" s="421"/>
      <c r="E39" s="398"/>
      <c r="F39" s="398"/>
      <c r="G39" s="421"/>
      <c r="H39" s="421"/>
      <c r="I39" s="421"/>
    </row>
    <row r="40" spans="2:15">
      <c r="B40" s="130">
        <v>909</v>
      </c>
      <c r="C40" s="130" t="s">
        <v>772</v>
      </c>
      <c r="D40" s="421"/>
      <c r="E40" s="398"/>
      <c r="F40" s="398"/>
      <c r="G40" s="421"/>
      <c r="H40" s="421"/>
      <c r="I40" s="421"/>
    </row>
    <row r="41" spans="2:15">
      <c r="B41" s="130">
        <v>897</v>
      </c>
      <c r="C41" s="130" t="s">
        <v>1725</v>
      </c>
      <c r="D41" s="421"/>
      <c r="E41" s="398"/>
      <c r="F41" s="398"/>
      <c r="G41" s="421"/>
      <c r="H41" s="421"/>
      <c r="I41" s="421"/>
    </row>
    <row r="42" spans="2:15">
      <c r="B42" s="130">
        <v>12705</v>
      </c>
      <c r="C42" s="130" t="s">
        <v>1726</v>
      </c>
      <c r="D42" s="421"/>
      <c r="E42" s="398"/>
      <c r="F42" s="398"/>
      <c r="G42" s="421"/>
      <c r="H42" s="421"/>
      <c r="I42" s="421"/>
    </row>
    <row r="43" spans="2:15">
      <c r="B43" s="130">
        <v>2863</v>
      </c>
      <c r="C43" s="130" t="s">
        <v>1727</v>
      </c>
      <c r="D43" s="421"/>
      <c r="E43" s="398"/>
      <c r="F43" s="398"/>
      <c r="G43" s="421"/>
      <c r="H43" s="421"/>
      <c r="I43" s="421"/>
    </row>
    <row r="44" spans="2:15">
      <c r="B44" s="130">
        <v>913</v>
      </c>
      <c r="C44" s="130" t="s">
        <v>1728</v>
      </c>
      <c r="D44" s="421"/>
      <c r="E44" s="398"/>
      <c r="F44" s="398"/>
      <c r="G44" s="421"/>
      <c r="H44" s="421"/>
      <c r="I44" s="421"/>
    </row>
    <row r="45" spans="2:15">
      <c r="B45" s="130">
        <v>13746</v>
      </c>
      <c r="C45" s="130" t="s">
        <v>1729</v>
      </c>
      <c r="D45" s="421"/>
      <c r="E45" s="398"/>
      <c r="F45" s="398"/>
      <c r="G45" s="421"/>
      <c r="H45" s="421"/>
      <c r="I45" s="421"/>
    </row>
    <row r="46" spans="2:15">
      <c r="B46" s="130">
        <v>3513</v>
      </c>
      <c r="C46" s="130" t="s">
        <v>1730</v>
      </c>
      <c r="D46" s="421"/>
      <c r="E46" s="398"/>
      <c r="F46" s="398"/>
      <c r="G46" s="421"/>
      <c r="H46" s="421"/>
      <c r="I46" s="421"/>
    </row>
    <row r="47" spans="2:15">
      <c r="B47" s="130">
        <v>13416</v>
      </c>
      <c r="C47" s="130" t="s">
        <v>1731</v>
      </c>
      <c r="D47" s="421"/>
      <c r="E47" s="398"/>
      <c r="F47" s="398"/>
      <c r="G47" s="421"/>
      <c r="H47" s="421"/>
      <c r="I47" s="421"/>
    </row>
    <row r="48" spans="2:15">
      <c r="B48" s="130">
        <v>916</v>
      </c>
      <c r="C48" s="130" t="s">
        <v>774</v>
      </c>
      <c r="D48" s="421"/>
      <c r="E48" s="398"/>
      <c r="F48" s="398"/>
      <c r="G48" s="421"/>
      <c r="H48" s="421"/>
      <c r="I48" s="421"/>
    </row>
    <row r="49" spans="2:9">
      <c r="B49" s="130">
        <v>903</v>
      </c>
      <c r="C49" s="130" t="s">
        <v>1732</v>
      </c>
      <c r="D49" s="421"/>
      <c r="E49" s="398"/>
      <c r="F49" s="398"/>
      <c r="G49" s="421"/>
      <c r="H49" s="421"/>
      <c r="I49" s="421"/>
    </row>
    <row r="50" spans="2:9">
      <c r="B50" s="130">
        <v>12592</v>
      </c>
      <c r="C50" s="130" t="s">
        <v>1733</v>
      </c>
      <c r="D50" s="421"/>
      <c r="E50" s="398"/>
      <c r="F50" s="398"/>
      <c r="G50" s="421"/>
      <c r="H50" s="421"/>
      <c r="I50" s="421"/>
    </row>
    <row r="51" spans="2:9">
      <c r="B51" s="130">
        <v>3427</v>
      </c>
      <c r="C51" s="130" t="s">
        <v>1734</v>
      </c>
      <c r="D51" s="421"/>
      <c r="E51" s="398"/>
      <c r="F51" s="398"/>
      <c r="G51" s="421"/>
      <c r="H51" s="421"/>
      <c r="I51" s="421"/>
    </row>
    <row r="52" spans="2:9">
      <c r="B52" s="130">
        <v>1621</v>
      </c>
      <c r="C52" s="130" t="s">
        <v>1735</v>
      </c>
      <c r="D52" s="421"/>
      <c r="E52" s="398"/>
      <c r="F52" s="398"/>
      <c r="G52" s="421"/>
      <c r="H52" s="421"/>
      <c r="I52" s="421"/>
    </row>
    <row r="53" spans="2:9">
      <c r="B53" s="130">
        <v>1005</v>
      </c>
      <c r="C53" s="130" t="s">
        <v>1736</v>
      </c>
      <c r="D53" s="421"/>
      <c r="E53" s="398"/>
      <c r="F53" s="398"/>
      <c r="G53" s="421"/>
      <c r="H53" s="421"/>
      <c r="I53" s="421"/>
    </row>
    <row r="54" spans="2:9">
      <c r="B54" s="130">
        <v>6300</v>
      </c>
      <c r="C54" s="130" t="s">
        <v>1737</v>
      </c>
      <c r="D54" s="421"/>
      <c r="E54" s="398"/>
      <c r="F54" s="398"/>
      <c r="G54" s="421"/>
      <c r="H54" s="421"/>
      <c r="I54" s="421"/>
    </row>
    <row r="55" spans="2:9">
      <c r="B55" s="130">
        <v>6299</v>
      </c>
      <c r="C55" s="130" t="s">
        <v>1738</v>
      </c>
      <c r="D55" s="421"/>
      <c r="E55" s="398"/>
      <c r="F55" s="398"/>
      <c r="G55" s="421"/>
      <c r="H55" s="421"/>
      <c r="I55" s="421"/>
    </row>
    <row r="56" spans="2:9">
      <c r="B56" s="130">
        <v>1629</v>
      </c>
      <c r="C56" s="130" t="s">
        <v>1739</v>
      </c>
      <c r="D56" s="421"/>
      <c r="E56" s="398"/>
      <c r="F56" s="398"/>
      <c r="G56" s="421"/>
      <c r="H56" s="421"/>
      <c r="I56" s="421"/>
    </row>
    <row r="57" spans="2:9">
      <c r="B57" s="130">
        <v>4410</v>
      </c>
      <c r="C57" s="130" t="s">
        <v>1740</v>
      </c>
      <c r="D57" s="421"/>
      <c r="E57" s="398"/>
      <c r="F57" s="398"/>
      <c r="G57" s="421"/>
      <c r="H57" s="421"/>
      <c r="I57" s="421"/>
    </row>
    <row r="58" spans="2:9">
      <c r="B58" s="130">
        <v>1630</v>
      </c>
      <c r="C58" s="130" t="s">
        <v>1741</v>
      </c>
      <c r="D58" s="421"/>
      <c r="E58" s="398"/>
      <c r="F58" s="398"/>
      <c r="G58" s="421"/>
      <c r="H58" s="421"/>
      <c r="I58" s="421"/>
    </row>
    <row r="59" spans="2:9">
      <c r="B59" s="130">
        <v>11851</v>
      </c>
      <c r="C59" s="130" t="s">
        <v>1742</v>
      </c>
      <c r="D59" s="421"/>
      <c r="E59" s="398"/>
      <c r="F59" s="398"/>
      <c r="G59" s="421"/>
      <c r="H59" s="421"/>
      <c r="I59" s="421"/>
    </row>
    <row r="60" spans="2:9">
      <c r="B60" s="130">
        <v>3876</v>
      </c>
      <c r="C60" s="130" t="s">
        <v>1743</v>
      </c>
      <c r="D60" s="421"/>
      <c r="E60" s="398"/>
      <c r="F60" s="398"/>
      <c r="G60" s="421"/>
      <c r="H60" s="421"/>
      <c r="I60" s="421"/>
    </row>
    <row r="61" spans="2:9">
      <c r="B61" s="130">
        <v>4031</v>
      </c>
      <c r="C61" s="130" t="s">
        <v>1744</v>
      </c>
      <c r="D61" s="421"/>
      <c r="E61" s="398"/>
      <c r="F61" s="398"/>
      <c r="G61" s="421"/>
      <c r="H61" s="421"/>
      <c r="I61" s="421"/>
    </row>
    <row r="62" spans="2:9">
      <c r="B62" s="130">
        <v>9153</v>
      </c>
      <c r="C62" s="130" t="s">
        <v>1745</v>
      </c>
      <c r="D62" s="421"/>
      <c r="E62" s="398"/>
      <c r="F62" s="398"/>
      <c r="G62" s="421"/>
      <c r="H62" s="421"/>
      <c r="I62" s="421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8:P34"/>
  <sheetViews>
    <sheetView topLeftCell="A8" workbookViewId="0">
      <selection activeCell="G19" sqref="G19"/>
    </sheetView>
  </sheetViews>
  <sheetFormatPr baseColWidth="10" defaultRowHeight="15"/>
  <cols>
    <col min="1" max="1" width="44.7109375" customWidth="1"/>
    <col min="2" max="2" width="13.5703125" customWidth="1"/>
    <col min="7" max="8" width="27.5703125" style="80" customWidth="1"/>
  </cols>
  <sheetData>
    <row r="8" spans="1:16">
      <c r="B8" t="s">
        <v>306</v>
      </c>
      <c r="F8" t="s">
        <v>762</v>
      </c>
      <c r="G8" s="80" t="s">
        <v>761</v>
      </c>
      <c r="H8" s="80" t="s">
        <v>1537</v>
      </c>
    </row>
    <row r="9" spans="1:16">
      <c r="F9" s="391" t="s">
        <v>125</v>
      </c>
      <c r="G9" s="392" t="s">
        <v>115</v>
      </c>
      <c r="H9" s="392"/>
      <c r="I9" s="5" t="s">
        <v>756</v>
      </c>
      <c r="J9" s="5" t="s">
        <v>757</v>
      </c>
      <c r="K9" s="5" t="s">
        <v>758</v>
      </c>
      <c r="L9" s="5" t="s">
        <v>759</v>
      </c>
      <c r="M9" s="5" t="s">
        <v>750</v>
      </c>
      <c r="N9" s="5" t="s">
        <v>760</v>
      </c>
      <c r="O9" s="5"/>
      <c r="P9" s="367" t="s">
        <v>681</v>
      </c>
    </row>
    <row r="10" spans="1:16">
      <c r="A10" s="49" t="s">
        <v>320</v>
      </c>
      <c r="B10" s="49" t="s">
        <v>313</v>
      </c>
      <c r="C10" s="49" t="s">
        <v>0</v>
      </c>
      <c r="D10" s="49" t="s">
        <v>161</v>
      </c>
      <c r="F10" s="391">
        <v>3019</v>
      </c>
      <c r="G10" s="393" t="s">
        <v>317</v>
      </c>
      <c r="H10" s="393"/>
      <c r="I10" s="5">
        <v>112.16500000000001</v>
      </c>
      <c r="J10" s="5">
        <v>10.59</v>
      </c>
      <c r="K10" s="5">
        <v>62.84</v>
      </c>
      <c r="L10" s="5"/>
      <c r="M10" s="5"/>
      <c r="N10" s="5"/>
      <c r="O10" s="5">
        <f t="shared" ref="O10:O15" si="0">SUM(I10:N10)</f>
        <v>185.59500000000003</v>
      </c>
      <c r="P10" s="7">
        <f>O10/5</f>
        <v>37.119000000000007</v>
      </c>
    </row>
    <row r="11" spans="1:16">
      <c r="A11" s="5" t="s">
        <v>308</v>
      </c>
      <c r="B11" s="5" t="s">
        <v>307</v>
      </c>
      <c r="C11" s="5">
        <v>2338</v>
      </c>
      <c r="D11" s="5">
        <v>4050</v>
      </c>
      <c r="F11" s="391">
        <v>630</v>
      </c>
      <c r="G11" s="392" t="s">
        <v>1536</v>
      </c>
      <c r="H11" s="392"/>
      <c r="I11" s="5">
        <v>857.67</v>
      </c>
      <c r="J11" s="5">
        <v>167.42</v>
      </c>
      <c r="K11" s="5">
        <v>281.64999999999998</v>
      </c>
      <c r="L11" s="5"/>
      <c r="M11" s="5"/>
      <c r="N11" s="5"/>
      <c r="O11" s="5">
        <f t="shared" si="0"/>
        <v>1306.7399999999998</v>
      </c>
      <c r="P11" s="7">
        <f>O11/10</f>
        <v>130.67399999999998</v>
      </c>
    </row>
    <row r="12" spans="1:16">
      <c r="A12" s="5" t="s">
        <v>310</v>
      </c>
      <c r="B12" s="5" t="s">
        <v>309</v>
      </c>
      <c r="C12" s="5">
        <v>11888</v>
      </c>
      <c r="D12" s="5">
        <v>130</v>
      </c>
      <c r="F12" s="391">
        <v>840</v>
      </c>
      <c r="G12" s="392" t="s">
        <v>751</v>
      </c>
      <c r="H12" s="392"/>
      <c r="I12" s="5">
        <v>454.9</v>
      </c>
      <c r="J12" s="5">
        <v>59.84</v>
      </c>
      <c r="K12" s="5">
        <v>174.57</v>
      </c>
      <c r="L12" s="5"/>
      <c r="M12" s="5"/>
      <c r="N12" s="5"/>
      <c r="O12" s="5">
        <f t="shared" si="0"/>
        <v>689.31</v>
      </c>
      <c r="P12" s="7">
        <f>O12/35</f>
        <v>19.694571428571425</v>
      </c>
    </row>
    <row r="13" spans="1:16">
      <c r="A13" s="5" t="s">
        <v>312</v>
      </c>
      <c r="B13" s="5" t="s">
        <v>311</v>
      </c>
      <c r="C13" s="5">
        <v>2341</v>
      </c>
      <c r="D13" s="5">
        <v>700</v>
      </c>
      <c r="F13" s="391">
        <v>836</v>
      </c>
      <c r="G13" s="392" t="s">
        <v>752</v>
      </c>
      <c r="H13" s="392"/>
      <c r="I13" s="5">
        <v>831.87</v>
      </c>
      <c r="J13" s="5">
        <v>156.74</v>
      </c>
      <c r="K13" s="5">
        <v>310.5</v>
      </c>
      <c r="L13" s="5"/>
      <c r="M13" s="5"/>
      <c r="N13" s="5"/>
      <c r="O13" s="5">
        <f t="shared" si="0"/>
        <v>1299.1100000000001</v>
      </c>
      <c r="P13" s="7">
        <f>O13/15</f>
        <v>86.607333333333344</v>
      </c>
    </row>
    <row r="14" spans="1:16">
      <c r="F14" s="391">
        <v>845</v>
      </c>
      <c r="G14" s="392" t="s">
        <v>754</v>
      </c>
      <c r="H14" s="392"/>
      <c r="I14" s="5">
        <v>6</v>
      </c>
      <c r="J14" s="5">
        <v>0</v>
      </c>
      <c r="K14" s="5">
        <v>29.75</v>
      </c>
      <c r="L14" s="5"/>
      <c r="M14" s="5"/>
      <c r="N14" s="5"/>
      <c r="O14" s="5">
        <f t="shared" si="0"/>
        <v>35.75</v>
      </c>
      <c r="P14" s="7">
        <f>O14/10</f>
        <v>3.5750000000000002</v>
      </c>
    </row>
    <row r="15" spans="1:16">
      <c r="A15" s="49" t="s">
        <v>319</v>
      </c>
      <c r="B15" s="49" t="s">
        <v>313</v>
      </c>
      <c r="C15" s="49" t="s">
        <v>0</v>
      </c>
      <c r="D15" s="49" t="s">
        <v>161</v>
      </c>
      <c r="F15" s="5">
        <v>842</v>
      </c>
      <c r="G15" s="16" t="s">
        <v>755</v>
      </c>
      <c r="H15" s="16"/>
      <c r="I15" s="5">
        <v>0</v>
      </c>
      <c r="J15" s="5">
        <v>0</v>
      </c>
      <c r="K15" s="5">
        <v>0</v>
      </c>
      <c r="L15" s="5"/>
      <c r="M15" s="5"/>
      <c r="N15" s="5"/>
      <c r="O15" s="5">
        <f t="shared" si="0"/>
        <v>0</v>
      </c>
      <c r="P15" s="7"/>
    </row>
    <row r="16" spans="1:16">
      <c r="A16" s="53" t="s">
        <v>315</v>
      </c>
      <c r="B16" s="51" t="s">
        <v>314</v>
      </c>
      <c r="C16" s="52">
        <v>4488</v>
      </c>
      <c r="D16" s="52">
        <v>5</v>
      </c>
      <c r="G16" s="80" t="s">
        <v>1126</v>
      </c>
      <c r="H16" s="80" t="s">
        <v>1538</v>
      </c>
    </row>
    <row r="17" spans="1:16">
      <c r="A17" s="53" t="s">
        <v>317</v>
      </c>
      <c r="B17" s="51" t="s">
        <v>316</v>
      </c>
      <c r="C17" s="52">
        <v>7777</v>
      </c>
      <c r="D17" s="52">
        <v>100</v>
      </c>
      <c r="F17" s="5">
        <v>397</v>
      </c>
      <c r="G17" s="16" t="s">
        <v>753</v>
      </c>
      <c r="H17" s="16"/>
      <c r="I17" s="5">
        <v>44.79</v>
      </c>
      <c r="J17" s="5">
        <v>44.79</v>
      </c>
      <c r="K17" s="5">
        <v>44.79</v>
      </c>
      <c r="L17" s="5">
        <v>44.79</v>
      </c>
      <c r="M17" s="5">
        <v>44.79</v>
      </c>
      <c r="N17" s="5">
        <v>44.79</v>
      </c>
      <c r="O17" s="5">
        <v>44.79</v>
      </c>
      <c r="P17" s="7">
        <f>O17</f>
        <v>44.79</v>
      </c>
    </row>
    <row r="18" spans="1:16">
      <c r="A18" s="53" t="s">
        <v>315</v>
      </c>
      <c r="B18" s="51" t="s">
        <v>318</v>
      </c>
      <c r="C18" s="52">
        <v>4488</v>
      </c>
      <c r="D18" s="52">
        <v>6</v>
      </c>
      <c r="G18" s="80" t="s">
        <v>1671</v>
      </c>
    </row>
    <row r="21" spans="1:16">
      <c r="A21" s="56" t="s">
        <v>325</v>
      </c>
      <c r="B21" s="54" t="s">
        <v>321</v>
      </c>
      <c r="C21" s="55" t="s">
        <v>0</v>
      </c>
      <c r="D21" s="54" t="s">
        <v>161</v>
      </c>
    </row>
    <row r="22" spans="1:16">
      <c r="A22" s="51" t="s">
        <v>317</v>
      </c>
      <c r="B22" s="51" t="s">
        <v>322</v>
      </c>
      <c r="C22" s="50">
        <v>7777</v>
      </c>
      <c r="D22" s="52">
        <v>50</v>
      </c>
      <c r="E22" t="s">
        <v>282</v>
      </c>
    </row>
    <row r="23" spans="1:16">
      <c r="A23" s="51" t="s">
        <v>323</v>
      </c>
      <c r="B23" s="51" t="s">
        <v>322</v>
      </c>
      <c r="C23" s="50">
        <v>8048</v>
      </c>
      <c r="D23" s="52">
        <v>5</v>
      </c>
      <c r="E23" t="s">
        <v>326</v>
      </c>
    </row>
    <row r="24" spans="1:16">
      <c r="A24" s="51" t="s">
        <v>315</v>
      </c>
      <c r="B24" s="51" t="s">
        <v>324</v>
      </c>
      <c r="C24" s="50">
        <v>4488</v>
      </c>
      <c r="D24" s="52">
        <v>15</v>
      </c>
      <c r="E24" t="s">
        <v>327</v>
      </c>
    </row>
    <row r="25" spans="1:16">
      <c r="B25" s="51"/>
    </row>
    <row r="31" spans="1:16" ht="30">
      <c r="A31" s="75" t="s">
        <v>685</v>
      </c>
      <c r="B31" s="75" t="s">
        <v>684</v>
      </c>
      <c r="C31" s="75" t="s">
        <v>688</v>
      </c>
      <c r="D31" s="76" t="s">
        <v>687</v>
      </c>
      <c r="G31" s="101"/>
      <c r="H31" s="101"/>
    </row>
    <row r="32" spans="1:16">
      <c r="A32" s="73" t="s">
        <v>317</v>
      </c>
      <c r="B32" s="57" t="s">
        <v>282</v>
      </c>
      <c r="C32" s="74">
        <v>44442</v>
      </c>
      <c r="D32" s="5">
        <v>3019</v>
      </c>
      <c r="G32" s="101"/>
      <c r="H32" s="101"/>
    </row>
    <row r="33" spans="1:4">
      <c r="A33" s="57" t="s">
        <v>686</v>
      </c>
      <c r="B33" s="57" t="s">
        <v>282</v>
      </c>
      <c r="C33" s="74">
        <v>44442</v>
      </c>
      <c r="D33" s="5">
        <v>630</v>
      </c>
    </row>
    <row r="34" spans="1:4">
      <c r="A34" s="16" t="s">
        <v>751</v>
      </c>
      <c r="B34" s="114" t="s">
        <v>810</v>
      </c>
      <c r="C34" s="115">
        <v>44446</v>
      </c>
      <c r="D34">
        <v>840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"/>
  <sheetViews>
    <sheetView workbookViewId="0">
      <selection activeCell="C20" sqref="C20"/>
    </sheetView>
  </sheetViews>
  <sheetFormatPr baseColWidth="10" defaultRowHeight="15"/>
  <cols>
    <col min="4" max="4" width="39.85546875" customWidth="1"/>
  </cols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2:J13"/>
  <sheetViews>
    <sheetView workbookViewId="0">
      <selection activeCell="F4" sqref="F4:J4"/>
    </sheetView>
  </sheetViews>
  <sheetFormatPr baseColWidth="10" defaultRowHeight="15"/>
  <cols>
    <col min="5" max="5" width="50.28515625" customWidth="1"/>
    <col min="7" max="7" width="14.28515625" customWidth="1"/>
  </cols>
  <sheetData>
    <row r="2" spans="3:10">
      <c r="E2" t="s">
        <v>1551</v>
      </c>
    </row>
    <row r="4" spans="3:10" ht="75">
      <c r="C4" s="130" t="s">
        <v>0</v>
      </c>
      <c r="D4" s="3" t="s">
        <v>1548</v>
      </c>
      <c r="E4" s="130" t="s">
        <v>1</v>
      </c>
      <c r="F4" s="111" t="s">
        <v>24</v>
      </c>
      <c r="G4" s="111" t="s">
        <v>25</v>
      </c>
      <c r="H4" s="111" t="s">
        <v>26</v>
      </c>
      <c r="I4" s="111" t="s">
        <v>27</v>
      </c>
      <c r="J4" s="111" t="s">
        <v>28</v>
      </c>
    </row>
    <row r="5" spans="3:10">
      <c r="C5" s="103">
        <v>1141</v>
      </c>
      <c r="D5" s="103">
        <v>20</v>
      </c>
      <c r="E5" s="103" t="s">
        <v>1547</v>
      </c>
      <c r="F5" s="395" t="s">
        <v>283</v>
      </c>
      <c r="G5" s="395"/>
      <c r="H5" s="395"/>
      <c r="I5" s="395"/>
      <c r="J5" s="395"/>
    </row>
    <row r="6" spans="3:10">
      <c r="C6" s="103">
        <v>1140</v>
      </c>
      <c r="D6" s="103">
        <v>20</v>
      </c>
      <c r="E6" s="103" t="s">
        <v>1539</v>
      </c>
      <c r="F6" s="395" t="s">
        <v>283</v>
      </c>
      <c r="G6" s="395"/>
      <c r="H6" s="395"/>
      <c r="I6" s="395"/>
      <c r="J6" s="395"/>
    </row>
    <row r="7" spans="3:10">
      <c r="C7" s="103">
        <v>1144</v>
      </c>
      <c r="D7" s="103">
        <v>20</v>
      </c>
      <c r="E7" s="103" t="s">
        <v>1540</v>
      </c>
      <c r="F7" s="395" t="s">
        <v>283</v>
      </c>
      <c r="G7" s="395"/>
      <c r="H7" s="395"/>
      <c r="I7" s="395"/>
      <c r="J7" s="395"/>
    </row>
    <row r="8" spans="3:10">
      <c r="C8" s="103">
        <v>1136</v>
      </c>
      <c r="D8" s="103">
        <v>50</v>
      </c>
      <c r="E8" s="103" t="s">
        <v>1541</v>
      </c>
      <c r="F8" s="395" t="s">
        <v>674</v>
      </c>
      <c r="G8" s="395"/>
      <c r="H8" s="395"/>
      <c r="I8" s="395"/>
      <c r="J8" s="395"/>
    </row>
    <row r="9" spans="3:10">
      <c r="C9" s="103">
        <v>1114</v>
      </c>
      <c r="D9" s="103" t="s">
        <v>72</v>
      </c>
      <c r="E9" s="103" t="s">
        <v>1542</v>
      </c>
      <c r="F9" s="395" t="s">
        <v>327</v>
      </c>
      <c r="G9" s="395"/>
      <c r="H9" s="395"/>
      <c r="I9" s="395"/>
      <c r="J9" s="395"/>
    </row>
    <row r="10" spans="3:10">
      <c r="C10" s="103">
        <v>1133</v>
      </c>
      <c r="D10" s="103" t="s">
        <v>72</v>
      </c>
      <c r="E10" s="103" t="s">
        <v>1543</v>
      </c>
      <c r="F10" s="395" t="s">
        <v>283</v>
      </c>
      <c r="G10" s="395"/>
      <c r="H10" s="395"/>
      <c r="I10" s="395"/>
      <c r="J10" s="395"/>
    </row>
    <row r="11" spans="3:10">
      <c r="C11" s="103">
        <v>2664</v>
      </c>
      <c r="D11" s="103" t="s">
        <v>72</v>
      </c>
      <c r="E11" s="103" t="s">
        <v>1544</v>
      </c>
      <c r="F11" s="395" t="s">
        <v>1549</v>
      </c>
      <c r="G11" s="395"/>
      <c r="H11" s="395"/>
      <c r="I11" s="395"/>
      <c r="J11" s="395"/>
    </row>
    <row r="12" spans="3:10">
      <c r="C12" s="103">
        <v>9910</v>
      </c>
      <c r="D12" s="103">
        <v>25</v>
      </c>
      <c r="E12" s="103" t="s">
        <v>1545</v>
      </c>
      <c r="F12" s="395" t="s">
        <v>1550</v>
      </c>
      <c r="G12" s="395"/>
      <c r="H12" s="395"/>
      <c r="I12" s="395"/>
      <c r="J12" s="395"/>
    </row>
    <row r="13" spans="3:10">
      <c r="C13" s="130"/>
      <c r="D13" s="367">
        <v>25</v>
      </c>
      <c r="E13" s="367" t="s">
        <v>1546</v>
      </c>
      <c r="F13" s="395" t="s">
        <v>1549</v>
      </c>
      <c r="G13" s="395"/>
      <c r="H13" s="395"/>
      <c r="I13" s="395"/>
      <c r="J13" s="395"/>
    </row>
  </sheetData>
  <pageMargins left="0.7" right="0.7" top="0.75" bottom="0.75" header="0.3" footer="0.3"/>
  <pageSetup paperSize="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G43"/>
  <sheetViews>
    <sheetView topLeftCell="A13" workbookViewId="0">
      <selection activeCell="L30" sqref="L30"/>
    </sheetView>
  </sheetViews>
  <sheetFormatPr baseColWidth="10" defaultRowHeight="15"/>
  <cols>
    <col min="2" max="2" width="12.28515625" customWidth="1"/>
    <col min="3" max="3" width="29.140625" style="80" customWidth="1"/>
  </cols>
  <sheetData>
    <row r="4" spans="2:7" ht="30">
      <c r="C4" s="2" t="s">
        <v>24</v>
      </c>
    </row>
    <row r="5" spans="2:7">
      <c r="B5" s="5" t="s">
        <v>742</v>
      </c>
      <c r="C5" s="16" t="s">
        <v>743</v>
      </c>
      <c r="D5" s="5" t="s">
        <v>130</v>
      </c>
      <c r="E5" s="5" t="s">
        <v>118</v>
      </c>
      <c r="F5" s="5" t="s">
        <v>119</v>
      </c>
      <c r="G5" s="5" t="s">
        <v>75</v>
      </c>
    </row>
    <row r="6" spans="2:7">
      <c r="B6" s="5">
        <v>251</v>
      </c>
      <c r="C6" s="16" t="s">
        <v>744</v>
      </c>
      <c r="D6" s="5"/>
      <c r="E6" s="5"/>
      <c r="F6" s="5"/>
      <c r="G6" s="5"/>
    </row>
    <row r="7" spans="2:7">
      <c r="B7" s="5">
        <v>1793</v>
      </c>
      <c r="C7" s="16" t="s">
        <v>745</v>
      </c>
      <c r="D7" s="5"/>
      <c r="E7" s="5"/>
      <c r="F7" s="5"/>
      <c r="G7" s="5"/>
    </row>
    <row r="8" spans="2:7">
      <c r="B8" s="5">
        <v>1794</v>
      </c>
      <c r="C8" s="16" t="s">
        <v>746</v>
      </c>
      <c r="D8" s="5"/>
      <c r="E8" s="5"/>
      <c r="F8" s="5"/>
      <c r="G8" s="5"/>
    </row>
    <row r="9" spans="2:7">
      <c r="B9" s="5"/>
      <c r="C9" s="16" t="s">
        <v>747</v>
      </c>
      <c r="D9" s="5"/>
      <c r="E9" s="5"/>
      <c r="F9" s="5"/>
      <c r="G9" s="5"/>
    </row>
    <row r="10" spans="2:7">
      <c r="B10" s="5">
        <v>1824</v>
      </c>
      <c r="C10" s="16" t="s">
        <v>748</v>
      </c>
      <c r="D10" s="5"/>
      <c r="E10" s="5"/>
      <c r="F10" s="5"/>
      <c r="G10" s="5"/>
    </row>
    <row r="11" spans="2:7">
      <c r="B11" s="5">
        <v>9947</v>
      </c>
      <c r="C11" s="16" t="s">
        <v>749</v>
      </c>
      <c r="D11" s="5"/>
      <c r="E11" s="5"/>
      <c r="F11" s="5"/>
      <c r="G11" s="5"/>
    </row>
    <row r="12" spans="2:7" ht="23.25" customHeight="1">
      <c r="C12" s="2" t="s">
        <v>25</v>
      </c>
    </row>
    <row r="13" spans="2:7">
      <c r="B13" s="5" t="s">
        <v>742</v>
      </c>
      <c r="C13" s="16" t="s">
        <v>743</v>
      </c>
      <c r="D13" s="5" t="s">
        <v>130</v>
      </c>
      <c r="E13" s="5" t="s">
        <v>118</v>
      </c>
      <c r="F13" s="5" t="s">
        <v>119</v>
      </c>
      <c r="G13" s="5" t="s">
        <v>75</v>
      </c>
    </row>
    <row r="14" spans="2:7">
      <c r="B14" s="5">
        <v>251</v>
      </c>
      <c r="C14" s="16" t="s">
        <v>744</v>
      </c>
      <c r="D14" s="5"/>
      <c r="E14" s="5"/>
      <c r="F14" s="5"/>
      <c r="G14" s="5"/>
    </row>
    <row r="15" spans="2:7">
      <c r="B15" s="5">
        <v>1793</v>
      </c>
      <c r="C15" s="16" t="s">
        <v>745</v>
      </c>
      <c r="D15" s="5"/>
      <c r="E15" s="5"/>
      <c r="F15" s="5"/>
      <c r="G15" s="5"/>
    </row>
    <row r="16" spans="2:7">
      <c r="B16" s="5">
        <v>1794</v>
      </c>
      <c r="C16" s="16" t="s">
        <v>746</v>
      </c>
      <c r="D16" s="5"/>
      <c r="E16" s="5"/>
      <c r="F16" s="5"/>
      <c r="G16" s="5"/>
    </row>
    <row r="17" spans="2:7">
      <c r="B17" s="5"/>
      <c r="C17" s="16" t="s">
        <v>747</v>
      </c>
      <c r="D17" s="5"/>
      <c r="E17" s="5"/>
      <c r="F17" s="5"/>
      <c r="G17" s="5"/>
    </row>
    <row r="18" spans="2:7">
      <c r="B18" s="5">
        <v>1824</v>
      </c>
      <c r="C18" s="16" t="s">
        <v>748</v>
      </c>
      <c r="D18" s="5"/>
      <c r="E18" s="5"/>
      <c r="F18" s="5"/>
      <c r="G18" s="5"/>
    </row>
    <row r="19" spans="2:7">
      <c r="B19" s="5">
        <v>9947</v>
      </c>
      <c r="C19" s="16" t="s">
        <v>749</v>
      </c>
      <c r="D19" s="5"/>
      <c r="E19" s="5"/>
      <c r="F19" s="5"/>
      <c r="G19" s="5"/>
    </row>
    <row r="20" spans="2:7" ht="24.75" customHeight="1">
      <c r="C20" s="2" t="s">
        <v>26</v>
      </c>
    </row>
    <row r="21" spans="2:7">
      <c r="B21" s="5" t="s">
        <v>742</v>
      </c>
      <c r="C21" s="16" t="s">
        <v>743</v>
      </c>
      <c r="D21" s="5" t="s">
        <v>130</v>
      </c>
      <c r="E21" s="5" t="s">
        <v>118</v>
      </c>
      <c r="F21" s="5" t="s">
        <v>119</v>
      </c>
      <c r="G21" s="5" t="s">
        <v>75</v>
      </c>
    </row>
    <row r="22" spans="2:7">
      <c r="B22" s="5">
        <v>251</v>
      </c>
      <c r="C22" s="16" t="s">
        <v>744</v>
      </c>
      <c r="D22" s="5"/>
      <c r="E22" s="5"/>
      <c r="F22" s="5"/>
      <c r="G22" s="5"/>
    </row>
    <row r="23" spans="2:7">
      <c r="B23" s="5">
        <v>1793</v>
      </c>
      <c r="C23" s="16" t="s">
        <v>745</v>
      </c>
      <c r="D23" s="5"/>
      <c r="E23" s="5"/>
      <c r="F23" s="5"/>
      <c r="G23" s="5"/>
    </row>
    <row r="24" spans="2:7">
      <c r="B24" s="5">
        <v>1794</v>
      </c>
      <c r="C24" s="16" t="s">
        <v>746</v>
      </c>
      <c r="D24" s="5"/>
      <c r="E24" s="5"/>
      <c r="F24" s="5"/>
      <c r="G24" s="5"/>
    </row>
    <row r="25" spans="2:7">
      <c r="B25" s="5"/>
      <c r="C25" s="16" t="s">
        <v>747</v>
      </c>
      <c r="D25" s="5"/>
      <c r="E25" s="5"/>
      <c r="F25" s="5"/>
      <c r="G25" s="5"/>
    </row>
    <row r="26" spans="2:7">
      <c r="B26" s="5">
        <v>1824</v>
      </c>
      <c r="C26" s="16" t="s">
        <v>748</v>
      </c>
      <c r="D26" s="5"/>
      <c r="E26" s="5"/>
      <c r="F26" s="5"/>
      <c r="G26" s="5"/>
    </row>
    <row r="27" spans="2:7">
      <c r="B27" s="5">
        <v>9947</v>
      </c>
      <c r="C27" s="16" t="s">
        <v>749</v>
      </c>
      <c r="D27" s="5"/>
      <c r="E27" s="5"/>
      <c r="F27" s="5"/>
      <c r="G27" s="5"/>
    </row>
    <row r="28" spans="2:7" ht="25.5" customHeight="1">
      <c r="C28" s="2" t="s">
        <v>28</v>
      </c>
    </row>
    <row r="29" spans="2:7">
      <c r="B29" s="5" t="s">
        <v>742</v>
      </c>
      <c r="C29" s="16" t="s">
        <v>743</v>
      </c>
      <c r="D29" s="5" t="s">
        <v>130</v>
      </c>
      <c r="E29" s="5" t="s">
        <v>118</v>
      </c>
      <c r="F29" s="5" t="s">
        <v>119</v>
      </c>
      <c r="G29" s="5" t="s">
        <v>75</v>
      </c>
    </row>
    <row r="30" spans="2:7">
      <c r="B30" s="5">
        <v>251</v>
      </c>
      <c r="C30" s="16" t="s">
        <v>744</v>
      </c>
      <c r="D30" s="5"/>
      <c r="E30" s="5"/>
      <c r="F30" s="5"/>
      <c r="G30" s="5"/>
    </row>
    <row r="31" spans="2:7">
      <c r="B31" s="5">
        <v>1793</v>
      </c>
      <c r="C31" s="16" t="s">
        <v>745</v>
      </c>
      <c r="D31" s="5"/>
      <c r="E31" s="5"/>
      <c r="F31" s="5"/>
      <c r="G31" s="5"/>
    </row>
    <row r="32" spans="2:7">
      <c r="B32" s="5">
        <v>1794</v>
      </c>
      <c r="C32" s="16" t="s">
        <v>746</v>
      </c>
      <c r="D32" s="5"/>
      <c r="E32" s="5"/>
      <c r="F32" s="5"/>
      <c r="G32" s="5"/>
    </row>
    <row r="33" spans="2:7">
      <c r="B33" s="5"/>
      <c r="C33" s="16" t="s">
        <v>747</v>
      </c>
      <c r="D33" s="5"/>
      <c r="E33" s="5"/>
      <c r="F33" s="5"/>
      <c r="G33" s="5"/>
    </row>
    <row r="34" spans="2:7">
      <c r="B34" s="5">
        <v>1824</v>
      </c>
      <c r="C34" s="16" t="s">
        <v>748</v>
      </c>
      <c r="D34" s="5"/>
      <c r="E34" s="5"/>
      <c r="F34" s="5"/>
      <c r="G34" s="5"/>
    </row>
    <row r="35" spans="2:7">
      <c r="B35" s="5">
        <v>9947</v>
      </c>
      <c r="C35" s="16" t="s">
        <v>749</v>
      </c>
      <c r="D35" s="5"/>
      <c r="E35" s="5"/>
      <c r="F35" s="5"/>
      <c r="G35" s="5"/>
    </row>
    <row r="36" spans="2:7" ht="21.75" customHeight="1">
      <c r="C36" s="2" t="s">
        <v>750</v>
      </c>
    </row>
    <row r="37" spans="2:7">
      <c r="B37" s="5" t="s">
        <v>742</v>
      </c>
      <c r="C37" s="16" t="s">
        <v>743</v>
      </c>
      <c r="D37" s="5" t="s">
        <v>130</v>
      </c>
      <c r="E37" s="5" t="s">
        <v>118</v>
      </c>
      <c r="F37" s="5" t="s">
        <v>119</v>
      </c>
      <c r="G37" s="5" t="s">
        <v>75</v>
      </c>
    </row>
    <row r="38" spans="2:7">
      <c r="B38" s="5">
        <v>251</v>
      </c>
      <c r="C38" s="16" t="s">
        <v>744</v>
      </c>
      <c r="D38" s="5"/>
      <c r="E38" s="5"/>
      <c r="F38" s="5"/>
      <c r="G38" s="5"/>
    </row>
    <row r="39" spans="2:7">
      <c r="B39" s="5">
        <v>1793</v>
      </c>
      <c r="C39" s="16" t="s">
        <v>745</v>
      </c>
      <c r="D39" s="5"/>
      <c r="E39" s="5"/>
      <c r="F39" s="5"/>
      <c r="G39" s="5"/>
    </row>
    <row r="40" spans="2:7">
      <c r="B40" s="5">
        <v>1794</v>
      </c>
      <c r="C40" s="16" t="s">
        <v>746</v>
      </c>
      <c r="D40" s="5"/>
      <c r="E40" s="5"/>
      <c r="F40" s="5"/>
      <c r="G40" s="5"/>
    </row>
    <row r="41" spans="2:7">
      <c r="B41" s="5"/>
      <c r="C41" s="16" t="s">
        <v>747</v>
      </c>
      <c r="D41" s="5"/>
      <c r="E41" s="5"/>
      <c r="F41" s="5"/>
      <c r="G41" s="5"/>
    </row>
    <row r="42" spans="2:7">
      <c r="B42" s="5">
        <v>1824</v>
      </c>
      <c r="C42" s="16" t="s">
        <v>748</v>
      </c>
      <c r="D42" s="5"/>
      <c r="E42" s="5"/>
      <c r="F42" s="5"/>
      <c r="G42" s="5"/>
    </row>
    <row r="43" spans="2:7">
      <c r="B43" s="5">
        <v>9947</v>
      </c>
      <c r="C43" s="16" t="s">
        <v>749</v>
      </c>
      <c r="D43" s="5"/>
      <c r="E43" s="5"/>
      <c r="F43" s="5"/>
      <c r="G43" s="5"/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3:M89"/>
  <sheetViews>
    <sheetView topLeftCell="A61" workbookViewId="0">
      <selection activeCell="F86" sqref="F86"/>
    </sheetView>
  </sheetViews>
  <sheetFormatPr baseColWidth="10" defaultRowHeight="15"/>
  <cols>
    <col min="1" max="1" width="19.42578125" customWidth="1"/>
    <col min="2" max="2" width="22" customWidth="1"/>
    <col min="3" max="3" width="27.28515625" hidden="1" customWidth="1"/>
    <col min="4" max="4" width="23.42578125" hidden="1" customWidth="1"/>
    <col min="5" max="5" width="22.140625" hidden="1" customWidth="1"/>
    <col min="6" max="6" width="20.5703125" customWidth="1"/>
    <col min="7" max="7" width="16.7109375" customWidth="1"/>
    <col min="8" max="8" width="16.85546875" customWidth="1"/>
    <col min="9" max="9" width="15.5703125" customWidth="1"/>
  </cols>
  <sheetData>
    <row r="3" spans="1:13">
      <c r="A3" s="129"/>
      <c r="B3" s="267"/>
      <c r="C3" s="129"/>
      <c r="D3" s="129"/>
      <c r="E3" s="129"/>
      <c r="F3" s="129"/>
      <c r="G3" s="129"/>
      <c r="H3" s="129"/>
      <c r="I3" s="323"/>
      <c r="J3" s="324"/>
      <c r="K3" s="97"/>
      <c r="L3" s="97"/>
      <c r="M3" s="97"/>
    </row>
    <row r="4" spans="1:13">
      <c r="A4" s="24"/>
      <c r="B4" s="24" t="s">
        <v>118</v>
      </c>
      <c r="C4" s="24" t="s">
        <v>119</v>
      </c>
      <c r="D4" s="24" t="s">
        <v>1272</v>
      </c>
      <c r="E4" s="24" t="s">
        <v>1273</v>
      </c>
      <c r="F4" s="24" t="s">
        <v>1274</v>
      </c>
      <c r="G4" s="325" t="s">
        <v>1275</v>
      </c>
      <c r="H4" s="326" t="s">
        <v>1276</v>
      </c>
      <c r="I4" s="327" t="s">
        <v>75</v>
      </c>
      <c r="J4" s="328"/>
      <c r="K4" s="328"/>
      <c r="L4" s="328"/>
      <c r="M4" s="129"/>
    </row>
    <row r="5" spans="1:13">
      <c r="A5" s="329" t="s">
        <v>1277</v>
      </c>
      <c r="B5" s="330"/>
      <c r="C5" s="24"/>
      <c r="D5" s="24"/>
      <c r="E5" s="331">
        <f>B5/6</f>
        <v>0</v>
      </c>
      <c r="F5" s="331">
        <f>E5*8</f>
        <v>0</v>
      </c>
      <c r="G5" s="331">
        <f>F5/10</f>
        <v>0</v>
      </c>
      <c r="H5" s="332">
        <f>C5/10</f>
        <v>0</v>
      </c>
      <c r="I5" s="333"/>
      <c r="J5" s="334"/>
      <c r="K5" s="333"/>
      <c r="L5" s="333"/>
      <c r="M5" s="24"/>
    </row>
    <row r="6" spans="1:13">
      <c r="A6" s="335" t="s">
        <v>1278</v>
      </c>
      <c r="B6" s="330"/>
      <c r="C6" s="24"/>
      <c r="D6" s="24"/>
      <c r="E6" s="331">
        <f t="shared" ref="E6:E21" si="0">B6/6</f>
        <v>0</v>
      </c>
      <c r="F6" s="331">
        <f t="shared" ref="F6:F21" si="1">E6*8</f>
        <v>0</v>
      </c>
      <c r="G6" s="331">
        <f>F6/12</f>
        <v>0</v>
      </c>
      <c r="H6" s="332">
        <f>C6/12</f>
        <v>0</v>
      </c>
      <c r="I6" s="333"/>
      <c r="J6" s="334"/>
      <c r="K6" s="333"/>
      <c r="L6" s="333"/>
      <c r="M6" s="336"/>
    </row>
    <row r="7" spans="1:13">
      <c r="A7" s="337" t="s">
        <v>1279</v>
      </c>
      <c r="B7" s="330"/>
      <c r="C7" s="24"/>
      <c r="D7" s="24"/>
      <c r="E7" s="331">
        <f t="shared" si="0"/>
        <v>0</v>
      </c>
      <c r="F7" s="331">
        <f t="shared" si="1"/>
        <v>0</v>
      </c>
      <c r="G7" s="331">
        <f t="shared" ref="G7:G21" si="2">F7/10</f>
        <v>0</v>
      </c>
      <c r="H7" s="332">
        <f t="shared" ref="H7:H21" si="3">C7/10</f>
        <v>0</v>
      </c>
      <c r="I7" s="23"/>
      <c r="J7" s="121"/>
      <c r="K7" s="121"/>
      <c r="L7" s="121"/>
      <c r="M7" s="129"/>
    </row>
    <row r="8" spans="1:13">
      <c r="A8" s="329" t="s">
        <v>1280</v>
      </c>
      <c r="B8" s="330"/>
      <c r="C8" s="24"/>
      <c r="D8" s="24"/>
      <c r="E8" s="331">
        <f t="shared" si="0"/>
        <v>0</v>
      </c>
      <c r="F8" s="331">
        <f t="shared" si="1"/>
        <v>0</v>
      </c>
      <c r="G8" s="331">
        <f t="shared" si="2"/>
        <v>0</v>
      </c>
      <c r="H8" s="332">
        <f t="shared" si="3"/>
        <v>0</v>
      </c>
      <c r="I8" s="333"/>
      <c r="J8" s="334"/>
      <c r="K8" s="333"/>
      <c r="L8" s="333"/>
      <c r="M8" s="336"/>
    </row>
    <row r="9" spans="1:13">
      <c r="A9" s="329" t="s">
        <v>1281</v>
      </c>
      <c r="B9" s="330"/>
      <c r="C9" s="24"/>
      <c r="D9" s="24"/>
      <c r="E9" s="331">
        <f t="shared" si="0"/>
        <v>0</v>
      </c>
      <c r="F9" s="331">
        <f t="shared" si="1"/>
        <v>0</v>
      </c>
      <c r="G9" s="331">
        <f t="shared" si="2"/>
        <v>0</v>
      </c>
      <c r="H9" s="332">
        <f t="shared" si="3"/>
        <v>0</v>
      </c>
      <c r="I9" s="333"/>
      <c r="J9" s="334"/>
      <c r="K9" s="333"/>
      <c r="L9" s="333"/>
      <c r="M9" s="24"/>
    </row>
    <row r="10" spans="1:13">
      <c r="A10" s="329" t="s">
        <v>1282</v>
      </c>
      <c r="B10" s="330"/>
      <c r="C10" s="24"/>
      <c r="D10" s="24"/>
      <c r="E10" s="331">
        <f t="shared" si="0"/>
        <v>0</v>
      </c>
      <c r="F10" s="331">
        <f t="shared" si="1"/>
        <v>0</v>
      </c>
      <c r="G10" s="331">
        <f t="shared" si="2"/>
        <v>0</v>
      </c>
      <c r="H10" s="332">
        <f t="shared" si="3"/>
        <v>0</v>
      </c>
      <c r="I10" s="333"/>
      <c r="J10" s="334"/>
      <c r="K10" s="333"/>
      <c r="L10" s="333"/>
      <c r="M10" s="336"/>
    </row>
    <row r="11" spans="1:13">
      <c r="A11" s="329" t="s">
        <v>1283</v>
      </c>
      <c r="B11" s="330"/>
      <c r="C11" s="24"/>
      <c r="D11" s="24"/>
      <c r="E11" s="331">
        <f t="shared" si="0"/>
        <v>0</v>
      </c>
      <c r="F11" s="331">
        <f t="shared" si="1"/>
        <v>0</v>
      </c>
      <c r="G11" s="331">
        <f t="shared" si="2"/>
        <v>0</v>
      </c>
      <c r="H11" s="332">
        <f t="shared" si="3"/>
        <v>0</v>
      </c>
      <c r="I11" s="333"/>
      <c r="J11" s="334"/>
      <c r="K11" s="333"/>
      <c r="L11" s="333"/>
      <c r="M11" s="336"/>
    </row>
    <row r="12" spans="1:13">
      <c r="A12" s="335" t="s">
        <v>1284</v>
      </c>
      <c r="B12" s="330"/>
      <c r="C12" s="24"/>
      <c r="D12" s="24"/>
      <c r="E12" s="331">
        <f t="shared" si="0"/>
        <v>0</v>
      </c>
      <c r="F12" s="331">
        <f t="shared" si="1"/>
        <v>0</v>
      </c>
      <c r="G12" s="331">
        <f>F12/12</f>
        <v>0</v>
      </c>
      <c r="H12" s="332">
        <f>C12/12</f>
        <v>0</v>
      </c>
      <c r="I12" s="333"/>
      <c r="J12" s="338"/>
      <c r="K12" s="339"/>
      <c r="L12" s="339"/>
      <c r="M12" s="340"/>
    </row>
    <row r="13" spans="1:13">
      <c r="A13" s="329" t="s">
        <v>1285</v>
      </c>
      <c r="B13" s="330"/>
      <c r="C13" s="24"/>
      <c r="D13" s="24"/>
      <c r="E13" s="331">
        <f t="shared" si="0"/>
        <v>0</v>
      </c>
      <c r="F13" s="331">
        <f t="shared" si="1"/>
        <v>0</v>
      </c>
      <c r="G13" s="331">
        <f>F13/10</f>
        <v>0</v>
      </c>
      <c r="H13" s="332">
        <f>C13/10</f>
        <v>0</v>
      </c>
      <c r="I13" s="333"/>
      <c r="J13" s="334"/>
      <c r="K13" s="333"/>
      <c r="L13" s="333"/>
      <c r="M13" s="336"/>
    </row>
    <row r="14" spans="1:13">
      <c r="A14" s="329" t="s">
        <v>1286</v>
      </c>
      <c r="B14" s="330"/>
      <c r="C14" s="103"/>
      <c r="D14" s="103"/>
      <c r="E14" s="331">
        <f t="shared" si="0"/>
        <v>0</v>
      </c>
      <c r="F14" s="331">
        <f t="shared" si="1"/>
        <v>0</v>
      </c>
      <c r="G14" s="331">
        <f t="shared" si="2"/>
        <v>0</v>
      </c>
      <c r="H14" s="332">
        <f t="shared" si="3"/>
        <v>0</v>
      </c>
      <c r="I14" s="130"/>
      <c r="J14" s="38"/>
      <c r="K14" s="130"/>
      <c r="L14" s="130"/>
      <c r="M14" s="130"/>
    </row>
    <row r="15" spans="1:13">
      <c r="A15" s="341" t="s">
        <v>1287</v>
      </c>
      <c r="B15" s="330"/>
      <c r="C15" s="103"/>
      <c r="D15" s="103"/>
      <c r="E15" s="331">
        <f t="shared" si="0"/>
        <v>0</v>
      </c>
      <c r="F15" s="331">
        <f t="shared" si="1"/>
        <v>0</v>
      </c>
      <c r="G15" s="331">
        <f t="shared" si="2"/>
        <v>0</v>
      </c>
      <c r="H15" s="332">
        <f t="shared" si="3"/>
        <v>0</v>
      </c>
      <c r="I15" s="130"/>
      <c r="J15" s="123"/>
      <c r="K15" s="123"/>
      <c r="L15" s="123"/>
      <c r="M15" s="123"/>
    </row>
    <row r="16" spans="1:13">
      <c r="A16" s="337" t="s">
        <v>1288</v>
      </c>
      <c r="B16" s="330"/>
      <c r="C16" s="103"/>
      <c r="D16" s="103"/>
      <c r="E16" s="331">
        <f t="shared" si="0"/>
        <v>0</v>
      </c>
      <c r="F16" s="331">
        <f t="shared" si="1"/>
        <v>0</v>
      </c>
      <c r="G16" s="331">
        <f t="shared" si="2"/>
        <v>0</v>
      </c>
      <c r="H16" s="332">
        <f t="shared" si="3"/>
        <v>0</v>
      </c>
      <c r="I16" s="130"/>
      <c r="J16" s="123"/>
      <c r="K16" s="123"/>
      <c r="L16" s="123"/>
      <c r="M16" s="123"/>
    </row>
    <row r="17" spans="1:13">
      <c r="A17" s="337" t="s">
        <v>1289</v>
      </c>
      <c r="B17" s="330"/>
      <c r="C17" s="103"/>
      <c r="D17" s="103"/>
      <c r="E17" s="331">
        <f t="shared" si="0"/>
        <v>0</v>
      </c>
      <c r="F17" s="331">
        <f t="shared" si="1"/>
        <v>0</v>
      </c>
      <c r="G17" s="331">
        <f t="shared" si="2"/>
        <v>0</v>
      </c>
      <c r="H17" s="332">
        <f t="shared" si="3"/>
        <v>0</v>
      </c>
      <c r="I17" s="130"/>
      <c r="J17" s="123"/>
      <c r="K17" s="123"/>
      <c r="L17" s="123"/>
      <c r="M17" s="123"/>
    </row>
    <row r="18" spans="1:13">
      <c r="A18" s="337" t="s">
        <v>1290</v>
      </c>
      <c r="B18" s="330"/>
      <c r="C18" s="103"/>
      <c r="D18" s="103"/>
      <c r="E18" s="331">
        <f t="shared" si="0"/>
        <v>0</v>
      </c>
      <c r="F18" s="331">
        <f t="shared" si="1"/>
        <v>0</v>
      </c>
      <c r="G18" s="331">
        <f t="shared" si="2"/>
        <v>0</v>
      </c>
      <c r="H18" s="332">
        <f t="shared" si="3"/>
        <v>0</v>
      </c>
      <c r="I18" s="130"/>
      <c r="J18" s="123"/>
      <c r="K18" s="123"/>
      <c r="L18" s="123"/>
      <c r="M18" s="123"/>
    </row>
    <row r="19" spans="1:13">
      <c r="A19" s="337" t="s">
        <v>1291</v>
      </c>
      <c r="B19" s="330"/>
      <c r="C19" s="103"/>
      <c r="D19" s="103"/>
      <c r="E19" s="331">
        <f t="shared" si="0"/>
        <v>0</v>
      </c>
      <c r="F19" s="331">
        <f t="shared" si="1"/>
        <v>0</v>
      </c>
      <c r="G19" s="331">
        <f t="shared" si="2"/>
        <v>0</v>
      </c>
      <c r="H19" s="332">
        <f t="shared" si="3"/>
        <v>0</v>
      </c>
      <c r="I19" s="130"/>
      <c r="J19" s="123"/>
      <c r="K19" s="123"/>
      <c r="L19" s="123"/>
      <c r="M19" s="123"/>
    </row>
    <row r="20" spans="1:13">
      <c r="A20" s="337" t="s">
        <v>1292</v>
      </c>
      <c r="B20" s="330"/>
      <c r="C20" s="103"/>
      <c r="D20" s="103"/>
      <c r="E20" s="331">
        <f t="shared" si="0"/>
        <v>0</v>
      </c>
      <c r="F20" s="331">
        <f t="shared" si="1"/>
        <v>0</v>
      </c>
      <c r="G20" s="331">
        <f t="shared" si="2"/>
        <v>0</v>
      </c>
      <c r="H20" s="332">
        <f t="shared" si="3"/>
        <v>0</v>
      </c>
      <c r="I20" s="130"/>
      <c r="J20" s="123"/>
      <c r="K20" s="123"/>
      <c r="L20" s="123"/>
      <c r="M20" s="123"/>
    </row>
    <row r="21" spans="1:13">
      <c r="A21" s="337" t="s">
        <v>1293</v>
      </c>
      <c r="B21" s="330"/>
      <c r="C21" s="103"/>
      <c r="D21" s="103"/>
      <c r="E21" s="331">
        <f t="shared" si="0"/>
        <v>0</v>
      </c>
      <c r="F21" s="331">
        <f t="shared" si="1"/>
        <v>0</v>
      </c>
      <c r="G21" s="331">
        <f t="shared" si="2"/>
        <v>0</v>
      </c>
      <c r="H21" s="332">
        <f t="shared" si="3"/>
        <v>0</v>
      </c>
      <c r="I21" s="130"/>
      <c r="J21" s="123"/>
      <c r="K21" s="123"/>
      <c r="L21" s="123"/>
      <c r="M21" s="123"/>
    </row>
    <row r="22" spans="1:13">
      <c r="A22" s="342"/>
      <c r="B22" s="122"/>
      <c r="C22" s="10"/>
      <c r="D22" s="10"/>
      <c r="E22" s="343"/>
      <c r="F22" s="343"/>
      <c r="G22" s="343"/>
      <c r="H22" s="344"/>
      <c r="I22" s="123"/>
      <c r="J22" s="123"/>
      <c r="K22" s="123"/>
      <c r="L22" s="123"/>
      <c r="M22" s="123"/>
    </row>
    <row r="23" spans="1:13">
      <c r="A23" s="342"/>
      <c r="B23" s="10"/>
      <c r="C23" s="10"/>
      <c r="D23" s="10"/>
      <c r="E23" s="343"/>
      <c r="F23" s="343"/>
      <c r="G23" s="343"/>
      <c r="H23" s="344"/>
      <c r="I23" s="123"/>
      <c r="J23" s="123"/>
      <c r="K23" s="123"/>
      <c r="L23" s="123"/>
      <c r="M23" s="123"/>
    </row>
    <row r="24" spans="1:13">
      <c r="A24" s="342"/>
      <c r="B24" s="10"/>
      <c r="C24" s="10"/>
      <c r="D24" s="10"/>
      <c r="E24" s="343"/>
      <c r="F24" s="343"/>
      <c r="G24" s="343"/>
      <c r="H24" s="344"/>
      <c r="I24" s="123"/>
      <c r="J24" s="123"/>
      <c r="K24" s="123"/>
      <c r="L24" s="123"/>
      <c r="M24" s="123"/>
    </row>
    <row r="25" spans="1:13">
      <c r="A25" s="342"/>
      <c r="B25" s="10"/>
      <c r="C25" s="10"/>
      <c r="D25" s="10"/>
      <c r="E25" s="343"/>
      <c r="F25" s="343"/>
      <c r="G25" s="343"/>
      <c r="H25" s="344"/>
      <c r="I25" s="123"/>
      <c r="J25" s="123"/>
      <c r="K25" s="123"/>
      <c r="L25" s="123"/>
      <c r="M25" s="123"/>
    </row>
    <row r="26" spans="1:13">
      <c r="A26" s="342"/>
      <c r="B26" s="10"/>
      <c r="C26" s="10"/>
      <c r="D26" s="10"/>
      <c r="E26" s="343"/>
      <c r="F26" s="343"/>
      <c r="G26" s="343"/>
      <c r="H26" s="344"/>
      <c r="I26" s="123"/>
      <c r="J26" s="123"/>
      <c r="K26" s="123"/>
      <c r="L26" s="123"/>
      <c r="M26" s="123"/>
    </row>
    <row r="27" spans="1:13">
      <c r="A27" s="129"/>
      <c r="B27" s="267"/>
      <c r="C27" s="129"/>
      <c r="D27" s="129"/>
      <c r="E27" s="129"/>
      <c r="F27" s="267"/>
      <c r="G27" s="324"/>
      <c r="H27" s="324"/>
      <c r="I27" s="129"/>
      <c r="J27" s="129"/>
      <c r="K27" s="129"/>
      <c r="L27" s="129"/>
      <c r="M27" s="129"/>
    </row>
    <row r="28" spans="1:13">
      <c r="A28" s="24"/>
      <c r="B28" s="24" t="s">
        <v>681</v>
      </c>
      <c r="C28" s="45" t="s">
        <v>1294</v>
      </c>
      <c r="D28" s="24" t="s">
        <v>681</v>
      </c>
      <c r="E28" s="324"/>
      <c r="F28" s="324" t="s">
        <v>72</v>
      </c>
      <c r="G28" s="129"/>
      <c r="H28" s="129"/>
      <c r="I28" s="129"/>
      <c r="J28" s="129"/>
      <c r="K28" s="129"/>
      <c r="L28" s="129"/>
      <c r="M28" s="129"/>
    </row>
    <row r="29" spans="1:13">
      <c r="A29" s="345" t="s">
        <v>1277</v>
      </c>
      <c r="B29" s="346">
        <v>69859730</v>
      </c>
      <c r="C29" s="24">
        <v>0</v>
      </c>
      <c r="D29" s="347" t="e">
        <f>#REF!*C29</f>
        <v>#REF!</v>
      </c>
      <c r="E29" s="129"/>
      <c r="F29" s="324"/>
      <c r="G29" s="129"/>
      <c r="H29" s="129"/>
      <c r="I29" s="129"/>
      <c r="J29" s="129"/>
      <c r="K29" s="129"/>
      <c r="L29" s="129"/>
      <c r="M29" s="129"/>
    </row>
    <row r="30" spans="1:13">
      <c r="A30" s="348" t="s">
        <v>1278</v>
      </c>
      <c r="B30" s="346">
        <v>41915840</v>
      </c>
      <c r="C30" s="24">
        <v>0</v>
      </c>
      <c r="D30" s="347" t="e">
        <f>#REF!*C30</f>
        <v>#REF!</v>
      </c>
      <c r="E30" s="129"/>
      <c r="F30" s="324"/>
      <c r="G30" s="129"/>
      <c r="H30" s="129"/>
      <c r="I30" s="129"/>
      <c r="J30" s="129"/>
      <c r="K30" s="129"/>
      <c r="L30" s="129"/>
      <c r="M30" s="129"/>
    </row>
    <row r="31" spans="1:13">
      <c r="A31" s="345" t="s">
        <v>1295</v>
      </c>
      <c r="B31" s="346">
        <v>83831680</v>
      </c>
      <c r="C31" s="24">
        <v>0</v>
      </c>
      <c r="D31" s="347" t="e">
        <f>#REF!*C31</f>
        <v>#REF!</v>
      </c>
      <c r="E31" s="97"/>
      <c r="F31" s="324"/>
      <c r="G31" s="129"/>
      <c r="H31" s="129"/>
      <c r="I31" s="129"/>
      <c r="J31" s="129"/>
      <c r="K31" s="129"/>
      <c r="L31" s="129"/>
      <c r="M31" s="129"/>
    </row>
    <row r="32" spans="1:13">
      <c r="A32" s="345" t="s">
        <v>1280</v>
      </c>
      <c r="B32" s="346">
        <v>73851720</v>
      </c>
      <c r="C32" s="24">
        <v>0</v>
      </c>
      <c r="D32" s="347" t="e">
        <f>#REF!*C32</f>
        <v>#REF!</v>
      </c>
      <c r="E32" s="97"/>
      <c r="F32" s="324"/>
      <c r="G32" s="129"/>
      <c r="H32" s="129"/>
      <c r="I32" s="129"/>
      <c r="J32" s="129"/>
      <c r="K32" s="129"/>
      <c r="L32" s="129"/>
      <c r="M32" s="129"/>
    </row>
    <row r="33" spans="1:13">
      <c r="A33" s="345" t="s">
        <v>1281</v>
      </c>
      <c r="B33" s="346">
        <v>73851720</v>
      </c>
      <c r="C33" s="24">
        <v>0</v>
      </c>
      <c r="D33" s="347" t="e">
        <f>#REF!*C33</f>
        <v>#REF!</v>
      </c>
      <c r="E33" s="97"/>
      <c r="F33" s="324"/>
      <c r="G33" s="129"/>
      <c r="H33" s="129"/>
      <c r="I33" s="129"/>
      <c r="J33" s="129"/>
      <c r="K33" s="129"/>
      <c r="L33" s="129"/>
      <c r="M33" s="129"/>
    </row>
    <row r="34" spans="1:13">
      <c r="A34" s="345" t="s">
        <v>1282</v>
      </c>
      <c r="B34" s="346">
        <v>83831680</v>
      </c>
      <c r="C34" s="24">
        <v>0</v>
      </c>
      <c r="D34" s="347" t="e">
        <f>#REF!*C34</f>
        <v>#REF!</v>
      </c>
      <c r="E34" s="97"/>
      <c r="F34" s="324"/>
      <c r="G34" s="129"/>
      <c r="H34" s="129"/>
      <c r="I34" s="129"/>
      <c r="J34" s="129"/>
      <c r="K34" s="129"/>
      <c r="L34" s="129"/>
      <c r="M34" s="129"/>
    </row>
    <row r="35" spans="1:13">
      <c r="A35" s="345" t="s">
        <v>1283</v>
      </c>
      <c r="B35" s="349">
        <v>69859730</v>
      </c>
      <c r="C35" s="24">
        <v>0</v>
      </c>
      <c r="D35" s="347" t="e">
        <f>#REF!*C35</f>
        <v>#REF!</v>
      </c>
      <c r="E35" s="129"/>
      <c r="F35" s="324"/>
      <c r="G35" s="129"/>
      <c r="H35" s="129"/>
      <c r="I35" s="129"/>
      <c r="J35" s="129"/>
      <c r="K35" s="129"/>
      <c r="L35" s="129"/>
      <c r="M35" s="129"/>
    </row>
    <row r="36" spans="1:13">
      <c r="A36" s="348" t="s">
        <v>1284</v>
      </c>
      <c r="B36" s="346">
        <v>41915840</v>
      </c>
      <c r="C36" s="24">
        <v>0</v>
      </c>
      <c r="D36" s="347" t="e">
        <f>#REF!*C36</f>
        <v>#REF!</v>
      </c>
      <c r="E36" s="129"/>
      <c r="F36" s="324"/>
      <c r="G36" s="129"/>
      <c r="H36" s="129"/>
      <c r="I36" s="129"/>
      <c r="J36" s="129"/>
      <c r="K36" s="129"/>
      <c r="L36" s="129"/>
      <c r="M36" s="129"/>
    </row>
    <row r="37" spans="1:13">
      <c r="A37" s="345" t="s">
        <v>1285</v>
      </c>
      <c r="B37" s="346">
        <v>34929870</v>
      </c>
      <c r="C37" s="24">
        <v>0</v>
      </c>
      <c r="D37" s="347" t="e">
        <f>#REF!*C37</f>
        <v>#REF!</v>
      </c>
      <c r="E37" s="324"/>
      <c r="F37" s="324"/>
      <c r="G37" s="129"/>
      <c r="H37" s="129"/>
      <c r="I37" s="129"/>
      <c r="J37" s="129"/>
      <c r="K37" s="129"/>
      <c r="L37" s="129"/>
      <c r="M37" s="129"/>
    </row>
    <row r="38" spans="1:13">
      <c r="A38" s="345" t="s">
        <v>1286</v>
      </c>
      <c r="B38" s="346">
        <v>31935880</v>
      </c>
      <c r="C38" s="24">
        <v>0</v>
      </c>
      <c r="D38" s="347" t="e">
        <f>#REF!*C38</f>
        <v>#REF!</v>
      </c>
      <c r="E38" s="324"/>
      <c r="F38" s="324"/>
      <c r="G38" s="129"/>
      <c r="H38" s="129"/>
      <c r="I38" s="129"/>
      <c r="J38" s="129"/>
      <c r="K38" s="129"/>
      <c r="L38" s="129"/>
      <c r="M38" s="129"/>
    </row>
    <row r="39" spans="1:13">
      <c r="A39" s="350" t="s">
        <v>1287</v>
      </c>
      <c r="B39" s="347">
        <v>30380000</v>
      </c>
      <c r="C39" s="24">
        <v>0</v>
      </c>
      <c r="D39" s="347">
        <f t="shared" ref="D39:D45" si="4">B39*C39</f>
        <v>0</v>
      </c>
      <c r="E39" s="324"/>
      <c r="F39" s="324"/>
      <c r="G39" s="129"/>
      <c r="H39" s="129"/>
      <c r="I39" s="129"/>
      <c r="J39" s="129"/>
      <c r="K39" s="129"/>
      <c r="L39" s="129"/>
      <c r="M39" s="129"/>
    </row>
    <row r="40" spans="1:13">
      <c r="A40" s="24" t="s">
        <v>1288</v>
      </c>
      <c r="B40" s="347">
        <v>30380000</v>
      </c>
      <c r="C40" s="24">
        <v>0</v>
      </c>
      <c r="D40" s="347">
        <f t="shared" si="4"/>
        <v>0</v>
      </c>
      <c r="E40" s="324"/>
      <c r="F40" s="324"/>
      <c r="G40" s="129"/>
      <c r="H40" s="129"/>
      <c r="I40" s="129"/>
      <c r="J40" s="129"/>
      <c r="K40" s="129"/>
      <c r="L40" s="129"/>
      <c r="M40" s="129"/>
    </row>
    <row r="41" spans="1:13">
      <c r="A41" s="24" t="s">
        <v>1289</v>
      </c>
      <c r="B41" s="347">
        <f>B40</f>
        <v>30380000</v>
      </c>
      <c r="C41" s="24">
        <v>0</v>
      </c>
      <c r="D41" s="347">
        <f t="shared" si="4"/>
        <v>0</v>
      </c>
      <c r="E41" s="324"/>
      <c r="F41" s="324"/>
      <c r="G41" s="129"/>
      <c r="H41" s="129"/>
      <c r="I41" s="129"/>
      <c r="J41" s="129"/>
      <c r="K41" s="129"/>
      <c r="L41" s="129"/>
      <c r="M41" s="129"/>
    </row>
    <row r="42" spans="1:13">
      <c r="A42" s="24" t="s">
        <v>1290</v>
      </c>
      <c r="B42" s="347">
        <v>58800000</v>
      </c>
      <c r="C42" s="24">
        <v>0</v>
      </c>
      <c r="D42" s="347">
        <f t="shared" si="4"/>
        <v>0</v>
      </c>
      <c r="E42" s="324"/>
      <c r="F42" s="324"/>
      <c r="G42" s="129"/>
      <c r="H42" s="129"/>
      <c r="I42" s="129"/>
      <c r="J42" s="129"/>
      <c r="K42" s="129"/>
      <c r="L42" s="129"/>
      <c r="M42" s="129"/>
    </row>
    <row r="43" spans="1:13">
      <c r="A43" s="24" t="s">
        <v>1291</v>
      </c>
      <c r="B43" s="347">
        <f>B42</f>
        <v>58800000</v>
      </c>
      <c r="C43" s="24">
        <v>0</v>
      </c>
      <c r="D43" s="347">
        <f t="shared" si="4"/>
        <v>0</v>
      </c>
      <c r="E43" s="324"/>
      <c r="F43" s="324"/>
      <c r="G43" s="129"/>
      <c r="H43" s="129"/>
      <c r="I43" s="129"/>
      <c r="J43" s="129"/>
      <c r="K43" s="129"/>
      <c r="L43" s="129"/>
      <c r="M43" s="129"/>
    </row>
    <row r="44" spans="1:13">
      <c r="A44" s="24" t="s">
        <v>1292</v>
      </c>
      <c r="B44" s="347">
        <f>B42</f>
        <v>58800000</v>
      </c>
      <c r="C44" s="24">
        <v>0</v>
      </c>
      <c r="D44" s="347">
        <f t="shared" si="4"/>
        <v>0</v>
      </c>
      <c r="E44" s="324"/>
      <c r="F44" s="324"/>
      <c r="G44" s="129"/>
      <c r="H44" s="129"/>
      <c r="I44" s="129"/>
      <c r="J44" s="129"/>
      <c r="K44" s="129"/>
      <c r="L44" s="129"/>
      <c r="M44" s="129"/>
    </row>
    <row r="45" spans="1:13">
      <c r="A45" s="24" t="s">
        <v>1293</v>
      </c>
      <c r="B45" s="347">
        <f>B42</f>
        <v>58800000</v>
      </c>
      <c r="C45" s="24">
        <v>0</v>
      </c>
      <c r="D45" s="347">
        <f t="shared" si="4"/>
        <v>0</v>
      </c>
      <c r="E45" s="324"/>
      <c r="F45" s="324"/>
      <c r="G45" s="129"/>
      <c r="H45" s="129"/>
      <c r="I45" s="129"/>
      <c r="J45" s="129"/>
      <c r="K45" s="129"/>
      <c r="L45" s="129"/>
      <c r="M45" s="129"/>
    </row>
    <row r="46" spans="1:13">
      <c r="A46" s="129"/>
      <c r="B46" s="267"/>
      <c r="C46" s="129"/>
      <c r="D46" s="129"/>
      <c r="E46" s="129"/>
      <c r="F46" s="129"/>
      <c r="G46" s="267"/>
      <c r="H46" s="324"/>
      <c r="I46" s="324"/>
      <c r="J46" s="129"/>
      <c r="K46" s="129"/>
      <c r="L46" s="129"/>
      <c r="M46" s="129"/>
    </row>
    <row r="47" spans="1:13">
      <c r="A47" s="45" t="s">
        <v>72</v>
      </c>
      <c r="B47" s="24" t="s">
        <v>75</v>
      </c>
      <c r="C47" s="122"/>
      <c r="D47" s="129"/>
      <c r="E47" s="129"/>
      <c r="F47" s="129"/>
      <c r="G47" s="267"/>
      <c r="H47" s="324"/>
      <c r="I47" s="324"/>
      <c r="J47" s="129"/>
      <c r="K47" s="129"/>
      <c r="L47" s="129"/>
      <c r="M47" s="129"/>
    </row>
    <row r="48" spans="1:13">
      <c r="A48" s="351" t="s">
        <v>1277</v>
      </c>
      <c r="B48" s="24"/>
      <c r="C48" s="122"/>
      <c r="D48" s="129"/>
      <c r="E48" s="129"/>
      <c r="F48" s="129"/>
      <c r="G48" s="267"/>
      <c r="H48" s="324"/>
      <c r="I48" s="324"/>
      <c r="J48" s="129"/>
      <c r="K48" s="129"/>
      <c r="L48" s="129"/>
      <c r="M48" s="129"/>
    </row>
    <row r="49" spans="1:13">
      <c r="A49" s="352" t="s">
        <v>1278</v>
      </c>
      <c r="B49" s="336"/>
      <c r="C49" s="353"/>
      <c r="D49" s="129"/>
      <c r="E49" s="129"/>
      <c r="F49" s="129"/>
      <c r="G49" s="267"/>
      <c r="H49" s="324"/>
      <c r="I49" s="324"/>
      <c r="J49" s="129"/>
      <c r="K49" s="129"/>
      <c r="L49" s="129"/>
      <c r="M49" s="129"/>
    </row>
    <row r="50" spans="1:13">
      <c r="A50" s="351" t="s">
        <v>1295</v>
      </c>
      <c r="B50" s="336"/>
      <c r="C50" s="353"/>
      <c r="D50" s="129"/>
      <c r="E50" s="129"/>
      <c r="F50" s="129"/>
      <c r="G50" s="267"/>
      <c r="H50" s="129"/>
      <c r="I50" s="324"/>
      <c r="J50" s="129"/>
      <c r="K50" s="129"/>
      <c r="L50" s="129"/>
      <c r="M50" s="129"/>
    </row>
    <row r="51" spans="1:13">
      <c r="A51" s="351" t="s">
        <v>1280</v>
      </c>
      <c r="B51" s="336"/>
      <c r="C51" s="353"/>
      <c r="D51" s="129"/>
      <c r="E51" s="129"/>
      <c r="F51" s="129"/>
      <c r="G51" s="267"/>
      <c r="H51" s="324"/>
      <c r="I51" s="324"/>
      <c r="J51" s="129"/>
      <c r="K51" s="129"/>
      <c r="L51" s="129"/>
      <c r="M51" s="129"/>
    </row>
    <row r="52" spans="1:13">
      <c r="A52" s="351" t="s">
        <v>1281</v>
      </c>
      <c r="B52" s="24"/>
      <c r="C52" s="122"/>
      <c r="D52" s="129"/>
      <c r="E52" s="129"/>
      <c r="F52" s="129"/>
      <c r="G52" s="267"/>
      <c r="H52" s="324"/>
      <c r="I52" s="324"/>
      <c r="J52" s="129"/>
      <c r="K52" s="129"/>
      <c r="L52" s="129"/>
      <c r="M52" s="129"/>
    </row>
    <row r="53" spans="1:13">
      <c r="A53" s="351" t="s">
        <v>1282</v>
      </c>
      <c r="B53" s="336"/>
      <c r="C53" s="353"/>
      <c r="D53" s="129"/>
      <c r="E53" s="129"/>
      <c r="F53" s="129"/>
      <c r="G53" s="267"/>
      <c r="H53" s="324"/>
      <c r="I53" s="324"/>
      <c r="J53" s="129"/>
      <c r="K53" s="129"/>
      <c r="L53" s="129"/>
      <c r="M53" s="129"/>
    </row>
    <row r="54" spans="1:13">
      <c r="A54" s="351" t="s">
        <v>1283</v>
      </c>
      <c r="B54" s="336"/>
      <c r="C54" s="353"/>
      <c r="D54" s="129"/>
      <c r="E54" s="129"/>
      <c r="F54" s="129"/>
      <c r="G54" s="267"/>
      <c r="H54" s="324"/>
      <c r="I54" s="324"/>
      <c r="J54" s="129"/>
      <c r="K54" s="129"/>
      <c r="L54" s="129"/>
      <c r="M54" s="129"/>
    </row>
    <row r="55" spans="1:13">
      <c r="A55" s="352" t="s">
        <v>1284</v>
      </c>
      <c r="B55" s="336"/>
      <c r="C55" s="353"/>
      <c r="D55" s="129"/>
      <c r="E55" s="129"/>
      <c r="F55" s="129"/>
      <c r="G55" s="267"/>
      <c r="H55" s="324"/>
      <c r="I55" s="324"/>
      <c r="J55" s="129"/>
      <c r="K55" s="129"/>
      <c r="L55" s="129"/>
      <c r="M55" s="129"/>
    </row>
    <row r="56" spans="1:13">
      <c r="A56" s="351" t="s">
        <v>1285</v>
      </c>
      <c r="B56" s="336"/>
      <c r="C56" s="353"/>
      <c r="D56" s="129"/>
      <c r="E56" s="129"/>
      <c r="F56" s="129"/>
      <c r="G56" s="267"/>
      <c r="H56" s="324"/>
      <c r="I56" s="324"/>
      <c r="J56" s="129"/>
      <c r="K56" s="129"/>
      <c r="L56" s="129"/>
      <c r="M56" s="129"/>
    </row>
    <row r="57" spans="1:13">
      <c r="A57" s="351" t="s">
        <v>1286</v>
      </c>
      <c r="B57" s="103"/>
      <c r="C57" s="123"/>
      <c r="D57" s="129"/>
      <c r="E57" s="129"/>
      <c r="F57" s="129"/>
      <c r="G57" s="267"/>
      <c r="H57" s="324"/>
      <c r="I57" s="324"/>
      <c r="J57" s="129"/>
      <c r="K57" s="129"/>
      <c r="L57" s="129"/>
      <c r="M57" s="129"/>
    </row>
    <row r="58" spans="1:13">
      <c r="A58" s="354" t="s">
        <v>1287</v>
      </c>
      <c r="B58" s="103"/>
      <c r="C58" s="123"/>
      <c r="D58" s="129"/>
      <c r="E58" s="129"/>
      <c r="F58" s="129"/>
      <c r="G58" s="267"/>
      <c r="H58" s="324"/>
      <c r="I58" s="324"/>
      <c r="J58" s="129"/>
      <c r="K58" s="129"/>
      <c r="L58" s="129"/>
      <c r="M58" s="129"/>
    </row>
    <row r="59" spans="1:13">
      <c r="A59" s="355" t="s">
        <v>1288</v>
      </c>
      <c r="B59" s="103"/>
      <c r="C59" s="123"/>
      <c r="D59" s="129"/>
      <c r="E59" s="129"/>
      <c r="F59" s="129"/>
      <c r="G59" s="267"/>
      <c r="H59" s="324"/>
      <c r="I59" s="324"/>
      <c r="J59" s="129"/>
      <c r="K59" s="129"/>
      <c r="L59" s="129"/>
      <c r="M59" s="129"/>
    </row>
    <row r="60" spans="1:13">
      <c r="A60" s="355" t="s">
        <v>1289</v>
      </c>
      <c r="B60" s="103"/>
      <c r="C60" s="123"/>
      <c r="D60" s="129"/>
      <c r="E60" s="129"/>
      <c r="F60" s="129"/>
      <c r="G60" s="267"/>
      <c r="H60" s="324"/>
      <c r="I60" s="324"/>
      <c r="J60" s="129"/>
      <c r="K60" s="129"/>
      <c r="L60" s="129"/>
      <c r="M60" s="129"/>
    </row>
    <row r="61" spans="1:13">
      <c r="A61" s="355" t="s">
        <v>1290</v>
      </c>
      <c r="B61" s="103"/>
      <c r="C61" s="123"/>
      <c r="D61" s="129"/>
      <c r="E61" s="129"/>
      <c r="F61" s="129"/>
      <c r="G61" s="267"/>
      <c r="H61" s="324"/>
      <c r="I61" s="324"/>
      <c r="J61" s="129"/>
      <c r="K61" s="129"/>
      <c r="L61" s="129"/>
      <c r="M61" s="129"/>
    </row>
    <row r="62" spans="1:13">
      <c r="A62" s="355" t="s">
        <v>1291</v>
      </c>
      <c r="B62" s="103"/>
      <c r="C62" s="123"/>
      <c r="D62" s="129"/>
      <c r="E62" s="129"/>
      <c r="F62" s="129"/>
      <c r="G62" s="267"/>
      <c r="H62" s="324"/>
      <c r="I62" s="324"/>
      <c r="J62" s="129"/>
      <c r="K62" s="129"/>
      <c r="L62" s="129"/>
      <c r="M62" s="129"/>
    </row>
    <row r="63" spans="1:13">
      <c r="A63" s="355" t="s">
        <v>1292</v>
      </c>
      <c r="B63" s="103"/>
      <c r="C63" s="123"/>
      <c r="D63" s="129"/>
      <c r="E63" s="129"/>
      <c r="F63" s="129"/>
      <c r="G63" s="267"/>
      <c r="H63" s="324"/>
      <c r="I63" s="324"/>
      <c r="J63" s="129"/>
      <c r="K63" s="129"/>
      <c r="L63" s="129"/>
      <c r="M63" s="129"/>
    </row>
    <row r="64" spans="1:13">
      <c r="A64" s="355" t="s">
        <v>1293</v>
      </c>
      <c r="B64" s="103"/>
      <c r="C64" s="123"/>
      <c r="D64" s="129"/>
      <c r="E64" s="129"/>
      <c r="F64" s="129"/>
      <c r="G64" s="267"/>
      <c r="H64" s="324"/>
      <c r="I64" s="324"/>
      <c r="J64" s="129"/>
      <c r="K64" s="129"/>
      <c r="L64" s="129"/>
      <c r="M64" s="129"/>
    </row>
    <row r="65" spans="1:13">
      <c r="A65" s="342"/>
      <c r="B65" s="10"/>
      <c r="C65" s="123"/>
      <c r="D65" s="129"/>
      <c r="E65" s="129"/>
      <c r="F65" s="129"/>
      <c r="G65" s="267"/>
      <c r="H65" s="324"/>
      <c r="I65" s="324"/>
      <c r="J65" s="129"/>
      <c r="K65" s="129"/>
      <c r="L65" s="129"/>
      <c r="M65" s="129"/>
    </row>
    <row r="66" spans="1:13">
      <c r="A66" s="129"/>
      <c r="B66" s="267"/>
      <c r="C66" s="129"/>
      <c r="D66" s="129"/>
      <c r="E66" s="129"/>
      <c r="F66" s="129"/>
      <c r="G66" s="129"/>
      <c r="H66" s="129"/>
      <c r="I66" s="323"/>
      <c r="J66" s="324"/>
      <c r="K66" s="97"/>
      <c r="L66" s="97"/>
      <c r="M66" s="97"/>
    </row>
    <row r="67" spans="1:13">
      <c r="A67" s="13"/>
      <c r="B67" s="538" t="s">
        <v>1304</v>
      </c>
      <c r="C67" s="538"/>
      <c r="D67" s="538"/>
      <c r="E67" s="538"/>
      <c r="F67" s="538"/>
      <c r="G67" s="538"/>
      <c r="H67" s="538"/>
      <c r="I67" s="538"/>
    </row>
    <row r="68" spans="1:13" ht="30">
      <c r="A68" s="24" t="s">
        <v>1296</v>
      </c>
      <c r="B68" s="24" t="s">
        <v>998</v>
      </c>
      <c r="C68" s="24" t="s">
        <v>1297</v>
      </c>
      <c r="D68" s="45" t="s">
        <v>1298</v>
      </c>
      <c r="E68" s="45" t="s">
        <v>1299</v>
      </c>
      <c r="F68" s="356" t="s">
        <v>1300</v>
      </c>
      <c r="G68" s="357" t="s">
        <v>1301</v>
      </c>
      <c r="H68" s="358" t="s">
        <v>1302</v>
      </c>
    </row>
    <row r="69" spans="1:13">
      <c r="A69" s="359">
        <v>4911</v>
      </c>
      <c r="B69" s="360" t="s">
        <v>1277</v>
      </c>
      <c r="C69" s="377">
        <v>7600000</v>
      </c>
      <c r="D69" s="347">
        <f>C69*10</f>
        <v>76000000</v>
      </c>
      <c r="E69" s="394">
        <v>75847710</v>
      </c>
      <c r="F69" s="362">
        <f>E69/10</f>
        <v>7584771</v>
      </c>
      <c r="G69" s="346">
        <f>F69*1.08</f>
        <v>8191552.6800000006</v>
      </c>
      <c r="H69" s="363">
        <v>8195000</v>
      </c>
      <c r="I69" s="380"/>
    </row>
    <row r="70" spans="1:13">
      <c r="A70" s="359">
        <v>4912</v>
      </c>
      <c r="B70" s="364" t="s">
        <v>1278</v>
      </c>
      <c r="C70" s="378">
        <v>3900000</v>
      </c>
      <c r="D70" s="347">
        <f>C70*12</f>
        <v>46800000</v>
      </c>
      <c r="E70" s="394">
        <v>46706220</v>
      </c>
      <c r="F70" s="362">
        <f>E70/12</f>
        <v>3892185</v>
      </c>
      <c r="G70" s="346">
        <f t="shared" ref="G70:G79" si="5">F70*1.08</f>
        <v>4203559.8</v>
      </c>
      <c r="H70" s="363">
        <v>4205000</v>
      </c>
      <c r="I70" s="380"/>
    </row>
    <row r="71" spans="1:13">
      <c r="A71" s="359">
        <v>6600</v>
      </c>
      <c r="B71" s="360" t="s">
        <v>1279</v>
      </c>
      <c r="C71" s="361">
        <v>9000000</v>
      </c>
      <c r="D71" s="347">
        <f t="shared" ref="D71:D76" si="6">C71*10</f>
        <v>90000000</v>
      </c>
      <c r="E71" s="346">
        <f>E74</f>
        <v>89819660</v>
      </c>
      <c r="F71" s="362">
        <f t="shared" ref="F71:F76" si="7">E71/10</f>
        <v>8981966</v>
      </c>
      <c r="G71" s="346">
        <f t="shared" si="5"/>
        <v>9700523.2800000012</v>
      </c>
      <c r="H71" s="363">
        <v>9701000</v>
      </c>
      <c r="I71" s="380"/>
    </row>
    <row r="72" spans="1:13">
      <c r="A72" s="359">
        <v>4921</v>
      </c>
      <c r="B72" s="360" t="s">
        <v>1280</v>
      </c>
      <c r="C72" s="377">
        <v>8000000</v>
      </c>
      <c r="D72" s="347">
        <f t="shared" si="6"/>
        <v>80000000</v>
      </c>
      <c r="E72" s="394">
        <f>E73</f>
        <v>79839690</v>
      </c>
      <c r="F72" s="362">
        <f t="shared" si="7"/>
        <v>7983969</v>
      </c>
      <c r="G72" s="346">
        <f t="shared" si="5"/>
        <v>8622686.5200000014</v>
      </c>
      <c r="H72" s="363">
        <v>8625000</v>
      </c>
      <c r="I72" s="380"/>
    </row>
    <row r="73" spans="1:13">
      <c r="A73" s="359">
        <v>4927</v>
      </c>
      <c r="B73" s="360" t="s">
        <v>1281</v>
      </c>
      <c r="C73" s="377">
        <v>8000000</v>
      </c>
      <c r="D73" s="347">
        <f t="shared" si="6"/>
        <v>80000000</v>
      </c>
      <c r="E73" s="394">
        <v>79839690</v>
      </c>
      <c r="F73" s="362">
        <f t="shared" si="7"/>
        <v>7983969</v>
      </c>
      <c r="G73" s="346">
        <f t="shared" si="5"/>
        <v>8622686.5200000014</v>
      </c>
      <c r="H73" s="363">
        <v>8625000</v>
      </c>
      <c r="I73" s="380"/>
    </row>
    <row r="74" spans="1:13" s="129" customFormat="1">
      <c r="A74" s="359"/>
      <c r="B74" s="360" t="s">
        <v>1362</v>
      </c>
      <c r="C74" s="377">
        <v>9000000</v>
      </c>
      <c r="D74" s="347">
        <f t="shared" si="6"/>
        <v>90000000</v>
      </c>
      <c r="E74" s="394">
        <v>89819660</v>
      </c>
      <c r="F74" s="362">
        <f t="shared" si="7"/>
        <v>8981966</v>
      </c>
      <c r="G74" s="346">
        <f t="shared" si="5"/>
        <v>9700523.2800000012</v>
      </c>
      <c r="H74" s="363">
        <v>9720000</v>
      </c>
    </row>
    <row r="75" spans="1:13">
      <c r="A75" s="359">
        <v>4920</v>
      </c>
      <c r="B75" s="360" t="s">
        <v>1282</v>
      </c>
      <c r="C75" s="361">
        <v>9000000</v>
      </c>
      <c r="D75" s="347">
        <f t="shared" si="6"/>
        <v>90000000</v>
      </c>
      <c r="E75" s="346">
        <f>E74</f>
        <v>89819660</v>
      </c>
      <c r="F75" s="362">
        <f t="shared" si="7"/>
        <v>8981966</v>
      </c>
      <c r="G75" s="346">
        <f t="shared" si="5"/>
        <v>9700523.2800000012</v>
      </c>
      <c r="H75" s="363">
        <v>9720000</v>
      </c>
      <c r="I75" s="380" t="s">
        <v>72</v>
      </c>
    </row>
    <row r="76" spans="1:13">
      <c r="A76" s="359">
        <v>4914</v>
      </c>
      <c r="B76" s="364" t="s">
        <v>1283</v>
      </c>
      <c r="C76" s="378">
        <f>C69</f>
        <v>7600000</v>
      </c>
      <c r="D76" s="347">
        <f t="shared" si="6"/>
        <v>76000000</v>
      </c>
      <c r="E76" s="394">
        <f>E69</f>
        <v>75847710</v>
      </c>
      <c r="F76" s="362">
        <f t="shared" si="7"/>
        <v>7584771</v>
      </c>
      <c r="G76" s="346">
        <f t="shared" si="5"/>
        <v>8191552.6800000006</v>
      </c>
      <c r="H76" s="363">
        <v>8195000</v>
      </c>
      <c r="I76" s="380"/>
    </row>
    <row r="77" spans="1:13">
      <c r="A77" s="359">
        <v>4915</v>
      </c>
      <c r="B77" s="360" t="s">
        <v>1284</v>
      </c>
      <c r="C77" s="377">
        <f>C70</f>
        <v>3900000</v>
      </c>
      <c r="D77" s="347">
        <f>C77*12</f>
        <v>46800000</v>
      </c>
      <c r="E77" s="394">
        <f>E70</f>
        <v>46706220</v>
      </c>
      <c r="F77" s="362">
        <f>E77/12</f>
        <v>3892185</v>
      </c>
      <c r="G77" s="346">
        <f t="shared" si="5"/>
        <v>4203559.8</v>
      </c>
      <c r="H77" s="363">
        <v>4205000</v>
      </c>
      <c r="I77" s="380"/>
    </row>
    <row r="78" spans="1:13">
      <c r="A78" s="359">
        <v>12702</v>
      </c>
      <c r="B78" s="360" t="s">
        <v>1285</v>
      </c>
      <c r="C78" s="361">
        <v>3800000</v>
      </c>
      <c r="D78" s="379">
        <f>C78*10</f>
        <v>38000000</v>
      </c>
      <c r="E78" s="394">
        <v>37923850</v>
      </c>
      <c r="F78" s="362">
        <f>E78/10</f>
        <v>3792385</v>
      </c>
      <c r="G78" s="346">
        <f t="shared" si="5"/>
        <v>4095775.8000000003</v>
      </c>
      <c r="H78" s="363">
        <v>4096000</v>
      </c>
      <c r="I78" s="380"/>
    </row>
    <row r="79" spans="1:13">
      <c r="A79" s="359">
        <v>12851</v>
      </c>
      <c r="B79" s="360" t="s">
        <v>1286</v>
      </c>
      <c r="C79" s="361">
        <v>3500000</v>
      </c>
      <c r="D79" s="379">
        <f>C79*10</f>
        <v>35000000</v>
      </c>
      <c r="E79" s="394">
        <v>34929870</v>
      </c>
      <c r="F79" s="362">
        <f>E79/10</f>
        <v>3492987</v>
      </c>
      <c r="G79" s="346">
        <f t="shared" si="5"/>
        <v>3772425.9600000004</v>
      </c>
      <c r="H79" s="363">
        <v>3780000</v>
      </c>
    </row>
    <row r="80" spans="1:13">
      <c r="A80" s="365">
        <v>14334</v>
      </c>
      <c r="B80" s="24" t="s">
        <v>1303</v>
      </c>
      <c r="C80" s="347"/>
      <c r="D80" s="347"/>
      <c r="E80" s="346" t="s">
        <v>72</v>
      </c>
      <c r="F80" s="23"/>
      <c r="G80" s="24">
        <v>0.6</v>
      </c>
      <c r="H80" s="24" t="s">
        <v>1363</v>
      </c>
      <c r="I80" s="23" t="s">
        <v>72</v>
      </c>
    </row>
    <row r="81" spans="1:9">
      <c r="A81" s="267"/>
      <c r="B81" s="129"/>
      <c r="C81" s="267"/>
      <c r="D81" s="129"/>
      <c r="E81" s="129"/>
      <c r="F81" s="129"/>
      <c r="G81" s="129"/>
      <c r="H81" s="129"/>
      <c r="I81" s="129"/>
    </row>
    <row r="82" spans="1:9">
      <c r="A82" s="267"/>
      <c r="B82" s="129"/>
      <c r="C82" s="267"/>
      <c r="D82" s="129"/>
      <c r="E82" s="129"/>
      <c r="F82" s="129"/>
      <c r="G82" s="129"/>
      <c r="H82" s="129"/>
      <c r="I82" s="129"/>
    </row>
    <row r="83" spans="1:9">
      <c r="A83" s="267"/>
      <c r="B83" s="129"/>
      <c r="C83" s="267"/>
      <c r="D83" s="366"/>
      <c r="E83" s="129">
        <v>0.9979962</v>
      </c>
      <c r="F83" s="129"/>
      <c r="G83" s="129"/>
      <c r="H83" s="129"/>
      <c r="I83" s="129"/>
    </row>
    <row r="84" spans="1:9">
      <c r="A84" s="267"/>
      <c r="B84" s="129"/>
      <c r="C84" s="267"/>
      <c r="D84" s="129"/>
      <c r="E84" s="129"/>
      <c r="F84" s="129"/>
      <c r="G84" s="129"/>
      <c r="H84" s="129"/>
      <c r="I84" s="129"/>
    </row>
    <row r="85" spans="1:9">
      <c r="A85" s="267"/>
      <c r="B85" s="129"/>
      <c r="C85" s="267"/>
      <c r="D85" s="129"/>
      <c r="E85" s="129"/>
      <c r="F85" s="129"/>
      <c r="G85" s="129"/>
      <c r="H85" s="129"/>
      <c r="I85" s="129"/>
    </row>
    <row r="86" spans="1:9">
      <c r="A86" s="267"/>
      <c r="B86" s="129"/>
      <c r="C86" s="267"/>
      <c r="D86" s="129"/>
      <c r="E86" s="129"/>
      <c r="F86" s="129"/>
      <c r="G86" s="129"/>
      <c r="H86" s="129"/>
      <c r="I86" s="129"/>
    </row>
    <row r="87" spans="1:9">
      <c r="A87" s="267"/>
      <c r="B87" s="129"/>
      <c r="C87" s="267"/>
      <c r="D87" s="129"/>
      <c r="E87" s="129"/>
      <c r="F87" s="129"/>
      <c r="G87" s="129"/>
      <c r="H87" s="129"/>
      <c r="I87" s="129"/>
    </row>
    <row r="88" spans="1:9">
      <c r="A88" s="267"/>
      <c r="B88" s="129"/>
      <c r="C88" s="267"/>
      <c r="D88" s="129"/>
      <c r="E88" s="129"/>
      <c r="F88" s="129"/>
      <c r="G88" s="129"/>
      <c r="H88" s="129"/>
      <c r="I88" s="129"/>
    </row>
    <row r="89" spans="1:9">
      <c r="A89" s="267"/>
      <c r="B89" s="129"/>
      <c r="C89" s="267"/>
      <c r="D89" s="129"/>
      <c r="E89" s="129"/>
      <c r="F89" s="129"/>
      <c r="G89" s="129"/>
      <c r="H89" s="129"/>
      <c r="I89" s="129"/>
    </row>
  </sheetData>
  <mergeCells count="1">
    <mergeCell ref="B67:I67"/>
  </mergeCells>
  <pageMargins left="0.7" right="0.7" top="0.75" bottom="0.75" header="0.3" footer="0.3"/>
  <pageSetup paperSize="9" orientation="landscape" horizontalDpi="0" verticalDpi="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I20" sqref="I20"/>
    </sheetView>
  </sheetViews>
  <sheetFormatPr baseColWidth="10" defaultRowHeight="15"/>
  <cols>
    <col min="2" max="2" width="7.42578125" customWidth="1"/>
    <col min="3" max="3" width="51" customWidth="1"/>
    <col min="4" max="4" width="7.5703125" style="440" hidden="1" customWidth="1"/>
    <col min="5" max="5" width="16.5703125" customWidth="1"/>
    <col min="6" max="6" width="13.28515625" customWidth="1"/>
    <col min="7" max="7" width="10.5703125" customWidth="1"/>
    <col min="8" max="8" width="10.28515625" hidden="1" customWidth="1"/>
  </cols>
  <sheetData>
    <row r="2" spans="2:8" ht="45">
      <c r="C2" s="495" t="s">
        <v>2097</v>
      </c>
      <c r="E2" s="111" t="s">
        <v>24</v>
      </c>
      <c r="F2" s="111" t="s">
        <v>25</v>
      </c>
      <c r="G2" s="111" t="s">
        <v>26</v>
      </c>
      <c r="H2" s="111" t="s">
        <v>28</v>
      </c>
    </row>
    <row r="3" spans="2:8" hidden="1">
      <c r="B3" s="103">
        <v>2393</v>
      </c>
      <c r="C3" s="439" t="s">
        <v>1927</v>
      </c>
      <c r="D3" s="439"/>
      <c r="E3" s="441"/>
      <c r="F3" s="441"/>
      <c r="G3" s="441"/>
      <c r="H3" s="441"/>
    </row>
    <row r="4" spans="2:8" hidden="1">
      <c r="B4" s="103">
        <v>2084</v>
      </c>
      <c r="C4" s="439" t="s">
        <v>34</v>
      </c>
      <c r="D4" s="439"/>
      <c r="E4" s="441"/>
      <c r="F4" s="441"/>
      <c r="G4" s="441"/>
      <c r="H4" s="441"/>
    </row>
    <row r="5" spans="2:8">
      <c r="B5" s="103">
        <v>2394</v>
      </c>
      <c r="C5" s="439" t="s">
        <v>1928</v>
      </c>
      <c r="D5" s="439"/>
      <c r="E5" s="103" t="s">
        <v>2098</v>
      </c>
      <c r="F5" s="103" t="s">
        <v>2101</v>
      </c>
      <c r="G5" s="103" t="s">
        <v>2101</v>
      </c>
      <c r="H5" s="103"/>
    </row>
    <row r="6" spans="2:8">
      <c r="B6" s="103">
        <v>10238</v>
      </c>
      <c r="C6" s="439" t="s">
        <v>1929</v>
      </c>
      <c r="D6" s="439"/>
      <c r="E6" s="103" t="s">
        <v>2099</v>
      </c>
      <c r="F6" s="103" t="s">
        <v>2100</v>
      </c>
      <c r="G6" s="103" t="s">
        <v>2100</v>
      </c>
      <c r="H6" s="103"/>
    </row>
    <row r="7" spans="2:8">
      <c r="B7" s="103">
        <v>14819</v>
      </c>
      <c r="C7" s="439" t="s">
        <v>1930</v>
      </c>
      <c r="D7" s="439"/>
      <c r="E7" s="103" t="s">
        <v>2101</v>
      </c>
      <c r="F7" s="103" t="s">
        <v>2101</v>
      </c>
      <c r="G7" s="103" t="s">
        <v>2101</v>
      </c>
      <c r="H7" s="103"/>
    </row>
    <row r="8" spans="2:8">
      <c r="B8" s="103">
        <v>14820</v>
      </c>
      <c r="C8" s="439" t="s">
        <v>1931</v>
      </c>
      <c r="D8" s="439"/>
      <c r="E8" s="103" t="s">
        <v>2101</v>
      </c>
      <c r="F8" s="103" t="s">
        <v>2101</v>
      </c>
      <c r="G8" s="103" t="s">
        <v>2101</v>
      </c>
      <c r="H8" s="103"/>
    </row>
    <row r="9" spans="2:8">
      <c r="B9" s="103">
        <v>3374</v>
      </c>
      <c r="C9" s="439" t="s">
        <v>1932</v>
      </c>
      <c r="D9" s="439"/>
      <c r="E9" s="103" t="s">
        <v>2105</v>
      </c>
      <c r="F9" s="103" t="s">
        <v>2101</v>
      </c>
      <c r="G9" s="103" t="s">
        <v>2101</v>
      </c>
      <c r="H9" s="103"/>
    </row>
    <row r="10" spans="2:8">
      <c r="B10" s="103">
        <v>14821</v>
      </c>
      <c r="C10" s="439" t="s">
        <v>1933</v>
      </c>
      <c r="D10" s="439"/>
      <c r="E10" s="103" t="s">
        <v>2101</v>
      </c>
      <c r="F10" s="103" t="s">
        <v>2101</v>
      </c>
      <c r="G10" s="103" t="s">
        <v>2103</v>
      </c>
      <c r="H10" s="103"/>
    </row>
    <row r="11" spans="2:8" hidden="1">
      <c r="B11" s="103">
        <v>14897</v>
      </c>
      <c r="C11" s="439" t="s">
        <v>1934</v>
      </c>
      <c r="D11" s="439"/>
      <c r="E11" s="103"/>
      <c r="F11" s="103"/>
      <c r="G11" s="103"/>
      <c r="H11" s="103"/>
    </row>
    <row r="12" spans="2:8">
      <c r="B12" s="103">
        <v>15958</v>
      </c>
      <c r="C12" s="439" t="s">
        <v>1935</v>
      </c>
      <c r="D12" s="439"/>
      <c r="E12" s="103" t="s">
        <v>2104</v>
      </c>
      <c r="F12" s="103" t="s">
        <v>2102</v>
      </c>
      <c r="G12" s="103" t="s">
        <v>2102</v>
      </c>
      <c r="H12" s="103"/>
    </row>
  </sheetData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31"/>
  <sheetViews>
    <sheetView workbookViewId="0">
      <selection activeCell="C11" sqref="C11"/>
    </sheetView>
  </sheetViews>
  <sheetFormatPr baseColWidth="10" defaultRowHeight="15"/>
  <cols>
    <col min="1" max="1" width="8.85546875" customWidth="1"/>
    <col min="2" max="2" width="30.85546875" customWidth="1"/>
    <col min="3" max="5" width="11.42578125" customWidth="1"/>
  </cols>
  <sheetData>
    <row r="3" spans="1:9">
      <c r="A3" s="401"/>
      <c r="B3" s="401"/>
      <c r="C3" s="401" t="s">
        <v>733</v>
      </c>
      <c r="D3" s="401" t="s">
        <v>733</v>
      </c>
      <c r="E3" s="401" t="s">
        <v>733</v>
      </c>
    </row>
    <row r="4" spans="1:9">
      <c r="A4" s="130"/>
      <c r="B4" s="130"/>
      <c r="C4" s="130" t="s">
        <v>734</v>
      </c>
      <c r="D4" s="130" t="s">
        <v>735</v>
      </c>
      <c r="E4" s="130" t="s">
        <v>736</v>
      </c>
      <c r="F4" s="130" t="s">
        <v>1688</v>
      </c>
      <c r="G4" s="130" t="s">
        <v>118</v>
      </c>
      <c r="H4" s="130" t="s">
        <v>119</v>
      </c>
      <c r="I4" s="130" t="s">
        <v>75</v>
      </c>
    </row>
    <row r="5" spans="1:9">
      <c r="A5" s="130">
        <v>326</v>
      </c>
      <c r="B5" s="130" t="s">
        <v>715</v>
      </c>
      <c r="C5" s="7">
        <v>1.95</v>
      </c>
      <c r="D5" s="7"/>
      <c r="E5" s="7"/>
      <c r="F5" s="130"/>
      <c r="G5" s="130"/>
      <c r="H5" s="130"/>
      <c r="I5" s="130"/>
    </row>
    <row r="6" spans="1:9">
      <c r="A6" s="130">
        <v>5149</v>
      </c>
      <c r="B6" s="130" t="s">
        <v>716</v>
      </c>
      <c r="C6" s="7">
        <v>2.35</v>
      </c>
      <c r="D6" s="12">
        <f>2.55-5%</f>
        <v>2.5</v>
      </c>
      <c r="E6" s="7"/>
      <c r="F6" s="130"/>
      <c r="G6" s="130"/>
      <c r="H6" s="130"/>
      <c r="I6" s="130"/>
    </row>
    <row r="7" spans="1:9">
      <c r="A7" s="130"/>
      <c r="B7" s="130" t="s">
        <v>717</v>
      </c>
      <c r="C7" s="7"/>
      <c r="D7" s="7"/>
      <c r="E7" s="7"/>
      <c r="F7" s="130"/>
      <c r="G7" s="130"/>
      <c r="H7" s="130"/>
      <c r="I7" s="130"/>
    </row>
    <row r="8" spans="1:9">
      <c r="A8" s="130">
        <v>5148</v>
      </c>
      <c r="B8" s="130" t="s">
        <v>718</v>
      </c>
      <c r="C8" s="7">
        <v>1.85</v>
      </c>
      <c r="D8" s="12">
        <f>1.8-5%</f>
        <v>1.75</v>
      </c>
      <c r="E8" s="7"/>
      <c r="F8" s="130"/>
      <c r="G8" s="130"/>
      <c r="H8" s="130"/>
      <c r="I8" s="130"/>
    </row>
    <row r="9" spans="1:9">
      <c r="A9" s="130"/>
      <c r="B9" s="130" t="s">
        <v>719</v>
      </c>
      <c r="C9" s="7"/>
      <c r="D9" s="7"/>
      <c r="E9" s="7"/>
      <c r="F9" s="130"/>
      <c r="G9" s="130"/>
      <c r="H9" s="130"/>
      <c r="I9" s="130"/>
    </row>
    <row r="10" spans="1:9">
      <c r="A10" s="130">
        <v>1986</v>
      </c>
      <c r="B10" s="130" t="s">
        <v>720</v>
      </c>
      <c r="C10" s="7">
        <v>1</v>
      </c>
      <c r="D10" s="7"/>
      <c r="E10" s="7"/>
      <c r="F10" s="130"/>
      <c r="G10" s="130"/>
      <c r="H10" s="130"/>
      <c r="I10" s="130"/>
    </row>
    <row r="11" spans="1:9">
      <c r="A11" s="130">
        <v>1937</v>
      </c>
      <c r="B11" s="130" t="s">
        <v>721</v>
      </c>
      <c r="C11" s="7"/>
      <c r="D11" s="12">
        <f>4-5%</f>
        <v>3.95</v>
      </c>
      <c r="E11" s="7"/>
      <c r="F11" s="130"/>
      <c r="G11" s="130"/>
      <c r="H11" s="130"/>
      <c r="I11" s="130"/>
    </row>
    <row r="12" spans="1:9">
      <c r="A12" s="130">
        <v>1887</v>
      </c>
      <c r="B12" s="130" t="s">
        <v>722</v>
      </c>
      <c r="C12" s="7">
        <v>1.35</v>
      </c>
      <c r="D12" s="7"/>
      <c r="E12" s="7"/>
      <c r="F12" s="130"/>
      <c r="G12" s="130"/>
      <c r="H12" s="130"/>
      <c r="I12" s="130"/>
    </row>
    <row r="13" spans="1:9">
      <c r="A13" s="130">
        <v>1947</v>
      </c>
      <c r="B13" s="130" t="s">
        <v>723</v>
      </c>
      <c r="C13" s="7">
        <v>1.3</v>
      </c>
      <c r="D13" s="7"/>
      <c r="E13" s="7"/>
      <c r="F13" s="130"/>
      <c r="G13" s="130"/>
      <c r="H13" s="130"/>
      <c r="I13" s="130"/>
    </row>
    <row r="14" spans="1:9">
      <c r="A14" s="130">
        <v>1991</v>
      </c>
      <c r="B14" s="130" t="s">
        <v>724</v>
      </c>
      <c r="C14" s="7"/>
      <c r="D14" s="7"/>
      <c r="E14" s="7">
        <v>1.5</v>
      </c>
      <c r="F14" s="130"/>
      <c r="G14" s="130"/>
      <c r="H14" s="130"/>
      <c r="I14" s="130"/>
    </row>
    <row r="15" spans="1:9">
      <c r="A15" s="130">
        <v>1953</v>
      </c>
      <c r="B15" s="130" t="s">
        <v>725</v>
      </c>
      <c r="C15" s="7"/>
      <c r="D15" s="7"/>
      <c r="E15" s="7">
        <v>2.25</v>
      </c>
      <c r="F15" s="130"/>
      <c r="G15" s="130"/>
      <c r="H15" s="130"/>
      <c r="I15" s="130"/>
    </row>
    <row r="16" spans="1:9">
      <c r="A16" s="130">
        <v>1918</v>
      </c>
      <c r="B16" s="130" t="s">
        <v>726</v>
      </c>
      <c r="C16" s="7"/>
      <c r="D16" s="7"/>
      <c r="E16" s="7">
        <v>2.25</v>
      </c>
      <c r="F16" s="130"/>
      <c r="G16" s="130"/>
      <c r="H16" s="130"/>
      <c r="I16" s="130"/>
    </row>
    <row r="17" spans="1:9">
      <c r="A17" s="130">
        <v>1934</v>
      </c>
      <c r="B17" s="130" t="s">
        <v>727</v>
      </c>
      <c r="C17" s="7"/>
      <c r="D17" s="7"/>
      <c r="E17" s="7">
        <v>2.35</v>
      </c>
      <c r="F17" s="130"/>
      <c r="G17" s="130"/>
      <c r="H17" s="130"/>
      <c r="I17" s="130"/>
    </row>
    <row r="18" spans="1:9">
      <c r="A18" s="130">
        <v>3509</v>
      </c>
      <c r="B18" s="130" t="s">
        <v>728</v>
      </c>
      <c r="C18" s="7"/>
      <c r="D18" s="7">
        <f>6.2-5%</f>
        <v>6.15</v>
      </c>
      <c r="E18" s="12">
        <v>5.2</v>
      </c>
      <c r="F18" s="130"/>
      <c r="G18" s="130"/>
      <c r="H18" s="130"/>
      <c r="I18" s="130"/>
    </row>
    <row r="19" spans="1:9">
      <c r="A19" s="130">
        <v>1931</v>
      </c>
      <c r="B19" s="130" t="s">
        <v>729</v>
      </c>
      <c r="C19" s="7"/>
      <c r="D19" s="12">
        <f>5.15-5%</f>
        <v>5.1000000000000005</v>
      </c>
      <c r="E19" s="78">
        <v>5.5</v>
      </c>
      <c r="F19" s="130"/>
      <c r="G19" s="130"/>
      <c r="H19" s="130"/>
      <c r="I19" s="130"/>
    </row>
    <row r="20" spans="1:9">
      <c r="A20" s="130">
        <v>1902</v>
      </c>
      <c r="B20" s="130" t="s">
        <v>739</v>
      </c>
      <c r="C20" s="7"/>
      <c r="D20" s="12">
        <f>1.5-5%</f>
        <v>1.45</v>
      </c>
      <c r="E20" s="7">
        <v>1.9</v>
      </c>
      <c r="F20" s="130"/>
      <c r="G20" s="130"/>
      <c r="H20" s="130"/>
      <c r="I20" s="130"/>
    </row>
    <row r="21" spans="1:9">
      <c r="A21" s="130">
        <v>1904</v>
      </c>
      <c r="B21" s="130" t="s">
        <v>730</v>
      </c>
      <c r="C21" s="7"/>
      <c r="D21" s="7">
        <f>3.05-5%</f>
        <v>3</v>
      </c>
      <c r="E21" s="12">
        <v>2.5</v>
      </c>
      <c r="F21" s="130"/>
      <c r="G21" s="130"/>
      <c r="H21" s="130"/>
      <c r="I21" s="130"/>
    </row>
    <row r="22" spans="1:9">
      <c r="A22" s="130">
        <v>2013</v>
      </c>
      <c r="B22" s="130" t="s">
        <v>738</v>
      </c>
      <c r="C22" s="7"/>
      <c r="D22" s="12">
        <f>6.9-5%</f>
        <v>6.8500000000000005</v>
      </c>
      <c r="E22" s="7">
        <v>5.6</v>
      </c>
      <c r="F22" s="130"/>
      <c r="G22" s="130"/>
      <c r="H22" s="130"/>
      <c r="I22" s="130"/>
    </row>
    <row r="23" spans="1:9">
      <c r="A23" s="130">
        <v>1979</v>
      </c>
      <c r="B23" s="130" t="s">
        <v>731</v>
      </c>
      <c r="C23" s="7"/>
      <c r="D23" s="7"/>
      <c r="E23" s="7"/>
      <c r="F23" s="130"/>
      <c r="G23" s="130"/>
      <c r="H23" s="130"/>
      <c r="I23" s="130"/>
    </row>
    <row r="24" spans="1:9">
      <c r="A24" s="130">
        <v>1678</v>
      </c>
      <c r="B24" s="130" t="s">
        <v>732</v>
      </c>
      <c r="C24" s="7"/>
      <c r="D24" s="7">
        <f>8.9-5%</f>
        <v>8.85</v>
      </c>
      <c r="E24" s="7">
        <v>7.8</v>
      </c>
      <c r="F24" s="130"/>
      <c r="G24" s="130"/>
      <c r="H24" s="130"/>
      <c r="I24" s="130"/>
    </row>
    <row r="25" spans="1:9">
      <c r="A25" s="57"/>
      <c r="B25" s="39" t="s">
        <v>737</v>
      </c>
      <c r="C25" s="5"/>
      <c r="D25" s="7"/>
      <c r="E25" s="5"/>
    </row>
    <row r="26" spans="1:9">
      <c r="A26" s="57"/>
      <c r="B26" s="39" t="s">
        <v>740</v>
      </c>
      <c r="C26" s="5"/>
      <c r="D26" s="7">
        <f>2-5%</f>
        <v>1.95</v>
      </c>
      <c r="E26" s="5">
        <v>2</v>
      </c>
    </row>
    <row r="27" spans="1:9">
      <c r="A27" s="57"/>
      <c r="B27" s="39" t="s">
        <v>741</v>
      </c>
      <c r="C27" s="5"/>
      <c r="D27" s="7"/>
      <c r="E27" s="5"/>
    </row>
    <row r="28" spans="1:9">
      <c r="A28" s="57"/>
      <c r="B28" s="39" t="s">
        <v>1923</v>
      </c>
      <c r="C28" s="5"/>
      <c r="D28" s="7">
        <f>3.2-5%</f>
        <v>3.1500000000000004</v>
      </c>
      <c r="E28" s="5">
        <v>4.0999999999999996</v>
      </c>
    </row>
    <row r="29" spans="1:9">
      <c r="B29" s="450" t="s">
        <v>1924</v>
      </c>
      <c r="D29" s="69"/>
    </row>
    <row r="30" spans="1:9">
      <c r="A30">
        <v>1910</v>
      </c>
      <c r="B30" s="450" t="s">
        <v>1925</v>
      </c>
    </row>
    <row r="31" spans="1:9">
      <c r="A31">
        <v>1906</v>
      </c>
      <c r="B31" s="450" t="s">
        <v>1926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4:C10"/>
  <sheetViews>
    <sheetView workbookViewId="0">
      <selection activeCell="B7" sqref="B7:B10"/>
    </sheetView>
  </sheetViews>
  <sheetFormatPr baseColWidth="10" defaultRowHeight="15"/>
  <cols>
    <col min="2" max="2" width="49.7109375" customWidth="1"/>
  </cols>
  <sheetData>
    <row r="4" spans="1:3" s="129" customFormat="1"/>
    <row r="5" spans="1:3" s="129" customFormat="1"/>
    <row r="6" spans="1:3">
      <c r="A6" s="1" t="s">
        <v>0</v>
      </c>
      <c r="B6" s="1" t="s">
        <v>1</v>
      </c>
      <c r="C6" s="130"/>
    </row>
    <row r="7" spans="1:3">
      <c r="A7" s="1">
        <v>1690</v>
      </c>
      <c r="B7" s="103" t="s">
        <v>46</v>
      </c>
      <c r="C7" s="130"/>
    </row>
    <row r="8" spans="1:3">
      <c r="A8" s="1">
        <v>1732</v>
      </c>
      <c r="B8" s="103" t="s">
        <v>45</v>
      </c>
      <c r="C8" s="130"/>
    </row>
    <row r="9" spans="1:3">
      <c r="A9" s="1">
        <v>1734</v>
      </c>
      <c r="B9" s="103" t="s">
        <v>44</v>
      </c>
      <c r="C9" s="130"/>
    </row>
    <row r="10" spans="1:3">
      <c r="A10" s="1">
        <v>6175</v>
      </c>
      <c r="B10" s="103" t="s">
        <v>43</v>
      </c>
      <c r="C10" s="130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D28"/>
  <sheetViews>
    <sheetView workbookViewId="0">
      <selection activeCell="G39" sqref="G39"/>
    </sheetView>
  </sheetViews>
  <sheetFormatPr baseColWidth="10" defaultRowHeight="15"/>
  <cols>
    <col min="3" max="3" width="51.28515625" customWidth="1"/>
  </cols>
  <sheetData>
    <row r="2" spans="2:4">
      <c r="B2" s="77">
        <v>44445</v>
      </c>
      <c r="C2" s="27" t="s">
        <v>714</v>
      </c>
      <c r="D2" s="27"/>
    </row>
    <row r="3" spans="2:4">
      <c r="B3" s="27"/>
      <c r="C3" s="27"/>
      <c r="D3" s="27"/>
    </row>
    <row r="4" spans="2:4">
      <c r="B4" s="23" t="s">
        <v>0</v>
      </c>
      <c r="C4" s="23" t="s">
        <v>1</v>
      </c>
      <c r="D4" s="23"/>
    </row>
    <row r="5" spans="2:4">
      <c r="B5" s="23">
        <v>15375</v>
      </c>
      <c r="C5" s="23" t="s">
        <v>689</v>
      </c>
      <c r="D5" s="23" t="s">
        <v>707</v>
      </c>
    </row>
    <row r="6" spans="2:4">
      <c r="B6" s="23">
        <v>15376</v>
      </c>
      <c r="C6" s="23" t="s">
        <v>690</v>
      </c>
      <c r="D6" s="23" t="s">
        <v>707</v>
      </c>
    </row>
    <row r="7" spans="2:4">
      <c r="B7" s="23">
        <v>16325</v>
      </c>
      <c r="C7" s="23" t="s">
        <v>691</v>
      </c>
      <c r="D7" s="23" t="s">
        <v>708</v>
      </c>
    </row>
    <row r="8" spans="2:4">
      <c r="B8" s="23">
        <v>16326</v>
      </c>
      <c r="C8" s="23" t="s">
        <v>692</v>
      </c>
      <c r="D8" s="23" t="s">
        <v>708</v>
      </c>
    </row>
    <row r="9" spans="2:4">
      <c r="B9" s="23">
        <v>15582</v>
      </c>
      <c r="C9" s="23" t="s">
        <v>693</v>
      </c>
      <c r="D9" s="23" t="s">
        <v>713</v>
      </c>
    </row>
    <row r="10" spans="2:4">
      <c r="B10" s="23">
        <v>15863</v>
      </c>
      <c r="C10" s="23" t="s">
        <v>694</v>
      </c>
      <c r="D10" s="23" t="s">
        <v>713</v>
      </c>
    </row>
    <row r="11" spans="2:4">
      <c r="B11" s="23">
        <v>15865</v>
      </c>
      <c r="C11" s="23" t="s">
        <v>695</v>
      </c>
      <c r="D11" s="23" t="s">
        <v>713</v>
      </c>
    </row>
    <row r="12" spans="2:4">
      <c r="B12" s="23">
        <v>15379</v>
      </c>
      <c r="C12" s="23" t="s">
        <v>696</v>
      </c>
      <c r="D12" s="23" t="s">
        <v>713</v>
      </c>
    </row>
    <row r="13" spans="2:4">
      <c r="B13" s="23">
        <v>15377</v>
      </c>
      <c r="C13" s="23" t="s">
        <v>697</v>
      </c>
      <c r="D13" s="23" t="s">
        <v>713</v>
      </c>
    </row>
    <row r="14" spans="2:4">
      <c r="B14" s="23">
        <v>15378</v>
      </c>
      <c r="C14" s="23" t="s">
        <v>698</v>
      </c>
      <c r="D14" s="23" t="s">
        <v>713</v>
      </c>
    </row>
    <row r="15" spans="2:4">
      <c r="B15" s="23">
        <v>8387</v>
      </c>
      <c r="C15" s="23" t="s">
        <v>602</v>
      </c>
      <c r="D15" s="23" t="s">
        <v>709</v>
      </c>
    </row>
    <row r="16" spans="2:4">
      <c r="B16" s="23">
        <v>8386</v>
      </c>
      <c r="C16" s="23" t="s">
        <v>603</v>
      </c>
      <c r="D16" s="23" t="s">
        <v>710</v>
      </c>
    </row>
    <row r="17" spans="2:4">
      <c r="B17" s="23">
        <v>13515</v>
      </c>
      <c r="C17" s="23" t="s">
        <v>604</v>
      </c>
      <c r="D17" s="23" t="s">
        <v>713</v>
      </c>
    </row>
    <row r="18" spans="2:4">
      <c r="B18" s="23">
        <v>8105</v>
      </c>
      <c r="C18" s="23" t="s">
        <v>605</v>
      </c>
      <c r="D18" s="23" t="s">
        <v>710</v>
      </c>
    </row>
    <row r="19" spans="2:4">
      <c r="B19" s="23">
        <v>8104</v>
      </c>
      <c r="C19" s="23" t="s">
        <v>606</v>
      </c>
      <c r="D19" s="23" t="s">
        <v>710</v>
      </c>
    </row>
    <row r="20" spans="2:4">
      <c r="B20" s="23">
        <v>9025</v>
      </c>
      <c r="C20" s="23" t="s">
        <v>607</v>
      </c>
      <c r="D20" s="23" t="s">
        <v>713</v>
      </c>
    </row>
    <row r="21" spans="2:4">
      <c r="B21" s="23">
        <v>11057</v>
      </c>
      <c r="C21" s="23" t="s">
        <v>699</v>
      </c>
      <c r="D21" s="23" t="s">
        <v>711</v>
      </c>
    </row>
    <row r="22" spans="2:4">
      <c r="B22" s="23">
        <v>16974</v>
      </c>
      <c r="C22" s="23" t="s">
        <v>700</v>
      </c>
      <c r="D22" s="23" t="s">
        <v>711</v>
      </c>
    </row>
    <row r="23" spans="2:4">
      <c r="B23" s="23">
        <v>16976</v>
      </c>
      <c r="C23" s="23" t="s">
        <v>701</v>
      </c>
      <c r="D23" s="23" t="s">
        <v>711</v>
      </c>
    </row>
    <row r="24" spans="2:4">
      <c r="B24" s="23">
        <v>16977</v>
      </c>
      <c r="C24" s="23" t="s">
        <v>702</v>
      </c>
      <c r="D24" s="23" t="s">
        <v>712</v>
      </c>
    </row>
    <row r="25" spans="2:4">
      <c r="B25" s="23">
        <v>16975</v>
      </c>
      <c r="C25" s="23" t="s">
        <v>703</v>
      </c>
      <c r="D25" s="23" t="s">
        <v>712</v>
      </c>
    </row>
    <row r="26" spans="2:4">
      <c r="B26" s="23">
        <v>16973</v>
      </c>
      <c r="C26" s="23" t="s">
        <v>704</v>
      </c>
      <c r="D26" s="23" t="s">
        <v>713</v>
      </c>
    </row>
    <row r="27" spans="2:4">
      <c r="B27" s="23">
        <v>15860</v>
      </c>
      <c r="C27" s="23" t="s">
        <v>705</v>
      </c>
      <c r="D27" s="23" t="s">
        <v>713</v>
      </c>
    </row>
    <row r="28" spans="2:4">
      <c r="B28" s="23">
        <v>15862</v>
      </c>
      <c r="C28" s="23" t="s">
        <v>706</v>
      </c>
      <c r="D28" s="23" t="s">
        <v>713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4:D115"/>
  <sheetViews>
    <sheetView topLeftCell="A100" workbookViewId="0">
      <selection activeCell="C4" sqref="C4"/>
    </sheetView>
  </sheetViews>
  <sheetFormatPr baseColWidth="10" defaultRowHeight="15"/>
  <cols>
    <col min="3" max="3" width="51.5703125" customWidth="1"/>
  </cols>
  <sheetData>
    <row r="4" spans="2:4">
      <c r="B4" s="1" t="s">
        <v>0</v>
      </c>
      <c r="C4" s="1" t="s">
        <v>1</v>
      </c>
      <c r="D4" s="1"/>
    </row>
    <row r="5" spans="2:4">
      <c r="B5" s="1">
        <v>7882</v>
      </c>
      <c r="C5" s="1" t="s">
        <v>350</v>
      </c>
      <c r="D5" s="1"/>
    </row>
    <row r="6" spans="2:4">
      <c r="B6" s="1">
        <v>7878</v>
      </c>
      <c r="C6" s="1" t="s">
        <v>351</v>
      </c>
      <c r="D6" s="1"/>
    </row>
    <row r="7" spans="2:4">
      <c r="B7" s="1">
        <v>4775</v>
      </c>
      <c r="C7" s="1" t="s">
        <v>352</v>
      </c>
      <c r="D7" s="1"/>
    </row>
    <row r="8" spans="2:4">
      <c r="B8" s="1">
        <v>7295</v>
      </c>
      <c r="C8" s="1" t="s">
        <v>353</v>
      </c>
      <c r="D8" s="1"/>
    </row>
    <row r="9" spans="2:4">
      <c r="B9" s="1">
        <v>7296</v>
      </c>
      <c r="C9" s="1" t="s">
        <v>354</v>
      </c>
      <c r="D9" s="1"/>
    </row>
    <row r="10" spans="2:4">
      <c r="B10" s="1">
        <v>7297</v>
      </c>
      <c r="C10" s="1" t="s">
        <v>355</v>
      </c>
      <c r="D10" s="1"/>
    </row>
    <row r="11" spans="2:4">
      <c r="B11" s="1">
        <v>4831</v>
      </c>
      <c r="C11" s="1" t="s">
        <v>356</v>
      </c>
      <c r="D11" s="1"/>
    </row>
    <row r="12" spans="2:4">
      <c r="B12" s="1">
        <v>9235</v>
      </c>
      <c r="C12" s="1" t="s">
        <v>357</v>
      </c>
      <c r="D12" s="1"/>
    </row>
    <row r="13" spans="2:4">
      <c r="B13" s="1">
        <v>7299</v>
      </c>
      <c r="C13" s="1" t="s">
        <v>358</v>
      </c>
      <c r="D13" s="1"/>
    </row>
    <row r="14" spans="2:4">
      <c r="B14" s="1">
        <v>7298</v>
      </c>
      <c r="C14" s="1" t="s">
        <v>359</v>
      </c>
      <c r="D14" s="1"/>
    </row>
    <row r="15" spans="2:4">
      <c r="B15" s="1">
        <v>7302</v>
      </c>
      <c r="C15" s="1" t="s">
        <v>360</v>
      </c>
      <c r="D15" s="1"/>
    </row>
    <row r="16" spans="2:4">
      <c r="B16" s="1">
        <v>7883</v>
      </c>
      <c r="C16" s="1" t="s">
        <v>361</v>
      </c>
      <c r="D16" s="1"/>
    </row>
    <row r="17" spans="2:4">
      <c r="B17" s="1">
        <v>7301</v>
      </c>
      <c r="C17" s="1" t="s">
        <v>362</v>
      </c>
      <c r="D17" s="1"/>
    </row>
    <row r="18" spans="2:4">
      <c r="B18" s="1">
        <v>7303</v>
      </c>
      <c r="C18" s="1" t="s">
        <v>363</v>
      </c>
      <c r="D18" s="1"/>
    </row>
    <row r="19" spans="2:4">
      <c r="B19" s="1">
        <v>7304</v>
      </c>
      <c r="C19" s="1" t="s">
        <v>364</v>
      </c>
      <c r="D19" s="1"/>
    </row>
    <row r="20" spans="2:4">
      <c r="B20" s="1">
        <v>7042</v>
      </c>
      <c r="C20" s="1" t="s">
        <v>365</v>
      </c>
      <c r="D20" s="1"/>
    </row>
    <row r="21" spans="2:4">
      <c r="B21" s="1">
        <v>7041</v>
      </c>
      <c r="C21" s="1" t="s">
        <v>366</v>
      </c>
      <c r="D21" s="1"/>
    </row>
    <row r="22" spans="2:4">
      <c r="B22" s="1">
        <v>7040</v>
      </c>
      <c r="C22" s="1" t="s">
        <v>367</v>
      </c>
      <c r="D22" s="1"/>
    </row>
    <row r="23" spans="2:4">
      <c r="B23" s="1">
        <v>7884</v>
      </c>
      <c r="C23" s="1" t="s">
        <v>368</v>
      </c>
      <c r="D23" s="1"/>
    </row>
    <row r="24" spans="2:4">
      <c r="B24" s="1">
        <v>9236</v>
      </c>
      <c r="C24" s="1" t="s">
        <v>369</v>
      </c>
      <c r="D24" s="1"/>
    </row>
    <row r="25" spans="2:4">
      <c r="B25" s="1">
        <v>9233</v>
      </c>
      <c r="C25" s="1" t="s">
        <v>370</v>
      </c>
      <c r="D25" s="1"/>
    </row>
    <row r="26" spans="2:4">
      <c r="B26" s="1">
        <v>9231</v>
      </c>
      <c r="C26" s="1" t="s">
        <v>371</v>
      </c>
      <c r="D26" s="1"/>
    </row>
    <row r="27" spans="2:4">
      <c r="B27" s="1">
        <v>9230</v>
      </c>
      <c r="C27" s="1" t="s">
        <v>372</v>
      </c>
      <c r="D27" s="1"/>
    </row>
    <row r="28" spans="2:4">
      <c r="B28" s="1">
        <v>9232</v>
      </c>
      <c r="C28" s="1" t="s">
        <v>373</v>
      </c>
      <c r="D28" s="1"/>
    </row>
    <row r="29" spans="2:4">
      <c r="B29" s="1">
        <v>9139</v>
      </c>
      <c r="C29" s="1" t="s">
        <v>374</v>
      </c>
      <c r="D29" s="1"/>
    </row>
    <row r="30" spans="2:4">
      <c r="B30" s="1">
        <v>7043</v>
      </c>
      <c r="C30" s="1" t="s">
        <v>375</v>
      </c>
      <c r="D30" s="1"/>
    </row>
    <row r="31" spans="2:4">
      <c r="B31" s="1">
        <v>4727</v>
      </c>
      <c r="C31" s="1" t="s">
        <v>376</v>
      </c>
      <c r="D31" s="1"/>
    </row>
    <row r="32" spans="2:4">
      <c r="B32" s="1">
        <v>9234</v>
      </c>
      <c r="C32" s="1" t="s">
        <v>377</v>
      </c>
      <c r="D32" s="1"/>
    </row>
    <row r="33" spans="2:4">
      <c r="B33" s="1">
        <v>9131</v>
      </c>
      <c r="C33" s="1" t="s">
        <v>378</v>
      </c>
      <c r="D33" s="1"/>
    </row>
    <row r="34" spans="2:4">
      <c r="B34" s="1">
        <v>9129</v>
      </c>
      <c r="C34" s="1" t="s">
        <v>379</v>
      </c>
      <c r="D34" s="1"/>
    </row>
    <row r="35" spans="2:4">
      <c r="B35" s="1">
        <v>9130</v>
      </c>
      <c r="C35" s="1" t="s">
        <v>380</v>
      </c>
      <c r="D35" s="1"/>
    </row>
    <row r="36" spans="2:4">
      <c r="B36" s="1">
        <v>9128</v>
      </c>
      <c r="C36" s="1" t="s">
        <v>381</v>
      </c>
      <c r="D36" s="1"/>
    </row>
    <row r="37" spans="2:4">
      <c r="B37" s="1">
        <v>6356</v>
      </c>
      <c r="C37" s="1" t="s">
        <v>382</v>
      </c>
      <c r="D37" s="1"/>
    </row>
    <row r="38" spans="2:4">
      <c r="B38" s="1">
        <v>9237</v>
      </c>
      <c r="C38" s="1" t="s">
        <v>383</v>
      </c>
      <c r="D38" s="1"/>
    </row>
    <row r="39" spans="2:4">
      <c r="B39" s="1">
        <v>7045</v>
      </c>
      <c r="C39" s="1" t="s">
        <v>384</v>
      </c>
      <c r="D39" s="1"/>
    </row>
    <row r="40" spans="2:4">
      <c r="B40" s="1">
        <v>6098</v>
      </c>
      <c r="C40" s="1" t="s">
        <v>385</v>
      </c>
      <c r="D40" s="1"/>
    </row>
    <row r="41" spans="2:4">
      <c r="B41" s="1">
        <v>9238</v>
      </c>
      <c r="C41" s="1" t="s">
        <v>386</v>
      </c>
      <c r="D41" s="1"/>
    </row>
    <row r="42" spans="2:4">
      <c r="B42" s="1">
        <v>7877</v>
      </c>
      <c r="C42" s="1" t="s">
        <v>387</v>
      </c>
      <c r="D42" s="1"/>
    </row>
    <row r="43" spans="2:4">
      <c r="B43" s="1">
        <v>7300</v>
      </c>
      <c r="C43" s="1" t="s">
        <v>388</v>
      </c>
      <c r="D43" s="1"/>
    </row>
    <row r="44" spans="2:4">
      <c r="B44" s="1">
        <v>153</v>
      </c>
      <c r="C44" s="1" t="s">
        <v>389</v>
      </c>
      <c r="D44" s="1"/>
    </row>
    <row r="45" spans="2:4">
      <c r="B45" s="1">
        <v>4777</v>
      </c>
      <c r="C45" s="1" t="s">
        <v>390</v>
      </c>
      <c r="D45" s="1"/>
    </row>
    <row r="46" spans="2:4">
      <c r="B46" s="1">
        <v>7880</v>
      </c>
      <c r="C46" s="1" t="s">
        <v>391</v>
      </c>
      <c r="D46" s="1"/>
    </row>
    <row r="47" spans="2:4">
      <c r="B47" s="1">
        <v>7037</v>
      </c>
      <c r="C47" s="1" t="s">
        <v>392</v>
      </c>
      <c r="D47" s="1"/>
    </row>
    <row r="48" spans="2:4">
      <c r="B48" s="1">
        <v>7038</v>
      </c>
      <c r="C48" s="1" t="s">
        <v>393</v>
      </c>
      <c r="D48" s="1"/>
    </row>
    <row r="49" spans="2:4">
      <c r="B49" s="1">
        <v>7036</v>
      </c>
      <c r="C49" s="1" t="s">
        <v>394</v>
      </c>
      <c r="D49" s="1"/>
    </row>
    <row r="50" spans="2:4">
      <c r="B50" s="1">
        <v>9698</v>
      </c>
      <c r="C50" s="1" t="s">
        <v>395</v>
      </c>
      <c r="D50" s="1"/>
    </row>
    <row r="51" spans="2:4">
      <c r="B51" s="1">
        <v>7035</v>
      </c>
      <c r="C51" s="1" t="s">
        <v>396</v>
      </c>
      <c r="D51" s="1"/>
    </row>
    <row r="52" spans="2:4">
      <c r="B52" s="1">
        <v>7039</v>
      </c>
      <c r="C52" s="1" t="s">
        <v>397</v>
      </c>
      <c r="D52" s="1"/>
    </row>
    <row r="53" spans="2:4">
      <c r="B53" s="1">
        <v>10512</v>
      </c>
      <c r="C53" s="1" t="s">
        <v>398</v>
      </c>
      <c r="D53" s="1"/>
    </row>
    <row r="54" spans="2:4">
      <c r="B54" s="1">
        <v>10507</v>
      </c>
      <c r="C54" s="1" t="s">
        <v>399</v>
      </c>
      <c r="D54" s="1"/>
    </row>
    <row r="55" spans="2:4">
      <c r="B55" s="1">
        <v>10509</v>
      </c>
      <c r="C55" s="1" t="s">
        <v>400</v>
      </c>
      <c r="D55" s="1"/>
    </row>
    <row r="56" spans="2:4">
      <c r="B56" s="1">
        <v>7871</v>
      </c>
      <c r="C56" s="1" t="s">
        <v>401</v>
      </c>
      <c r="D56" s="1"/>
    </row>
    <row r="57" spans="2:4">
      <c r="B57" s="1">
        <v>7872</v>
      </c>
      <c r="C57" s="1" t="s">
        <v>402</v>
      </c>
      <c r="D57" s="1"/>
    </row>
    <row r="58" spans="2:4">
      <c r="B58" s="1">
        <v>10514</v>
      </c>
      <c r="C58" s="1" t="s">
        <v>403</v>
      </c>
      <c r="D58" s="1"/>
    </row>
    <row r="59" spans="2:4">
      <c r="B59" s="1">
        <v>10511</v>
      </c>
      <c r="C59" s="1" t="s">
        <v>404</v>
      </c>
      <c r="D59" s="1"/>
    </row>
    <row r="60" spans="2:4">
      <c r="B60" s="1">
        <v>7873</v>
      </c>
      <c r="C60" s="1" t="s">
        <v>405</v>
      </c>
      <c r="D60" s="1"/>
    </row>
    <row r="61" spans="2:4">
      <c r="B61" s="1">
        <v>10515</v>
      </c>
      <c r="C61" s="1" t="s">
        <v>406</v>
      </c>
      <c r="D61" s="1"/>
    </row>
    <row r="62" spans="2:4">
      <c r="B62" s="1">
        <v>10508</v>
      </c>
      <c r="C62" s="1" t="s">
        <v>407</v>
      </c>
      <c r="D62" s="1"/>
    </row>
    <row r="63" spans="2:4">
      <c r="B63" s="1">
        <v>7060</v>
      </c>
      <c r="C63" s="1" t="s">
        <v>408</v>
      </c>
      <c r="D63" s="1"/>
    </row>
    <row r="64" spans="2:4">
      <c r="B64" s="1">
        <v>7876</v>
      </c>
      <c r="C64" s="1" t="s">
        <v>409</v>
      </c>
      <c r="D64" s="1"/>
    </row>
    <row r="65" spans="2:4">
      <c r="B65" s="1">
        <v>8461</v>
      </c>
      <c r="C65" s="1" t="s">
        <v>410</v>
      </c>
      <c r="D65" s="1"/>
    </row>
    <row r="66" spans="2:4">
      <c r="B66" s="1">
        <v>10513</v>
      </c>
      <c r="C66" s="1" t="s">
        <v>411</v>
      </c>
      <c r="D66" s="1"/>
    </row>
    <row r="67" spans="2:4">
      <c r="B67" s="1">
        <v>7291</v>
      </c>
      <c r="C67" s="1" t="s">
        <v>412</v>
      </c>
      <c r="D67" s="1"/>
    </row>
    <row r="68" spans="2:4">
      <c r="B68" s="1">
        <v>7874</v>
      </c>
      <c r="C68" s="1" t="s">
        <v>413</v>
      </c>
      <c r="D68" s="1"/>
    </row>
    <row r="69" spans="2:4">
      <c r="B69" s="1">
        <v>7056</v>
      </c>
      <c r="C69" s="1" t="s">
        <v>414</v>
      </c>
      <c r="D69" s="1"/>
    </row>
    <row r="70" spans="2:4">
      <c r="B70" s="1">
        <v>8463</v>
      </c>
      <c r="C70" s="1" t="s">
        <v>415</v>
      </c>
      <c r="D70" s="1"/>
    </row>
    <row r="71" spans="2:4">
      <c r="B71" s="1">
        <v>10510</v>
      </c>
      <c r="C71" s="1" t="s">
        <v>416</v>
      </c>
      <c r="D71" s="1"/>
    </row>
    <row r="72" spans="2:4">
      <c r="B72" s="1">
        <v>7051</v>
      </c>
      <c r="C72" s="1" t="s">
        <v>417</v>
      </c>
      <c r="D72" s="1"/>
    </row>
    <row r="73" spans="2:4">
      <c r="B73" s="1">
        <v>7059</v>
      </c>
      <c r="C73" s="1" t="s">
        <v>418</v>
      </c>
      <c r="D73" s="1"/>
    </row>
    <row r="74" spans="2:4">
      <c r="B74" s="1">
        <v>7875</v>
      </c>
      <c r="C74" s="1" t="s">
        <v>419</v>
      </c>
      <c r="D74" s="1"/>
    </row>
    <row r="75" spans="2:4">
      <c r="B75" s="1">
        <v>9138</v>
      </c>
      <c r="C75" s="1" t="s">
        <v>420</v>
      </c>
      <c r="D75" s="1"/>
    </row>
    <row r="76" spans="2:4">
      <c r="B76" s="1">
        <v>7294</v>
      </c>
      <c r="C76" s="1" t="s">
        <v>421</v>
      </c>
      <c r="D76" s="1"/>
    </row>
    <row r="77" spans="2:4">
      <c r="B77" s="1">
        <v>9137</v>
      </c>
      <c r="C77" s="1" t="s">
        <v>422</v>
      </c>
      <c r="D77" s="1"/>
    </row>
    <row r="78" spans="2:4">
      <c r="B78" s="1">
        <v>9697</v>
      </c>
      <c r="C78" s="1" t="s">
        <v>423</v>
      </c>
      <c r="D78" s="1"/>
    </row>
    <row r="79" spans="2:4">
      <c r="B79" s="1">
        <v>7046</v>
      </c>
      <c r="C79" s="1" t="s">
        <v>424</v>
      </c>
      <c r="D79" s="1"/>
    </row>
    <row r="80" spans="2:4">
      <c r="B80" s="1">
        <v>9132</v>
      </c>
      <c r="C80" s="1" t="s">
        <v>425</v>
      </c>
      <c r="D80" s="1"/>
    </row>
    <row r="81" spans="2:4">
      <c r="B81" s="1">
        <v>7290</v>
      </c>
      <c r="C81" s="1" t="s">
        <v>426</v>
      </c>
      <c r="D81" s="1"/>
    </row>
    <row r="82" spans="2:4">
      <c r="B82" s="1">
        <v>7055</v>
      </c>
      <c r="C82" s="1" t="s">
        <v>427</v>
      </c>
      <c r="D82" s="1"/>
    </row>
    <row r="83" spans="2:4">
      <c r="B83" s="1">
        <v>10317</v>
      </c>
      <c r="C83" s="1" t="s">
        <v>428</v>
      </c>
      <c r="D83" s="1"/>
    </row>
    <row r="84" spans="2:4">
      <c r="B84" s="1">
        <v>10315</v>
      </c>
      <c r="C84" s="1" t="s">
        <v>429</v>
      </c>
      <c r="D84" s="1"/>
    </row>
    <row r="85" spans="2:4">
      <c r="B85" s="1">
        <v>7061</v>
      </c>
      <c r="C85" s="1" t="s">
        <v>430</v>
      </c>
      <c r="D85" s="1"/>
    </row>
    <row r="86" spans="2:4">
      <c r="B86" s="1">
        <v>9135</v>
      </c>
      <c r="C86" s="1" t="s">
        <v>431</v>
      </c>
      <c r="D86" s="1"/>
    </row>
    <row r="87" spans="2:4">
      <c r="B87" s="1">
        <v>7292</v>
      </c>
      <c r="C87" s="1" t="s">
        <v>432</v>
      </c>
      <c r="D87" s="1"/>
    </row>
    <row r="88" spans="2:4">
      <c r="B88" s="1">
        <v>7293</v>
      </c>
      <c r="C88" s="1" t="s">
        <v>433</v>
      </c>
      <c r="D88" s="1"/>
    </row>
    <row r="89" spans="2:4">
      <c r="B89" s="1">
        <v>9134</v>
      </c>
      <c r="C89" s="1" t="s">
        <v>434</v>
      </c>
      <c r="D89" s="1"/>
    </row>
    <row r="90" spans="2:4">
      <c r="B90" s="1">
        <v>9136</v>
      </c>
      <c r="C90" s="1" t="s">
        <v>435</v>
      </c>
      <c r="D90" s="1"/>
    </row>
    <row r="91" spans="2:4">
      <c r="B91" s="1">
        <v>7053</v>
      </c>
      <c r="C91" s="1" t="s">
        <v>436</v>
      </c>
      <c r="D91" s="1"/>
    </row>
    <row r="92" spans="2:4">
      <c r="B92" s="1">
        <v>7052</v>
      </c>
      <c r="C92" s="1" t="s">
        <v>437</v>
      </c>
      <c r="D92" s="1"/>
    </row>
    <row r="93" spans="2:4">
      <c r="B93" s="1">
        <v>9133</v>
      </c>
      <c r="C93" s="1" t="s">
        <v>438</v>
      </c>
      <c r="D93" s="1"/>
    </row>
    <row r="94" spans="2:4">
      <c r="B94" s="1">
        <v>7048</v>
      </c>
      <c r="C94" s="1" t="s">
        <v>439</v>
      </c>
      <c r="D94" s="1"/>
    </row>
    <row r="95" spans="2:4">
      <c r="B95" s="1">
        <v>7049</v>
      </c>
      <c r="C95" s="1" t="s">
        <v>440</v>
      </c>
      <c r="D95" s="1"/>
    </row>
    <row r="96" spans="2:4">
      <c r="B96" s="1">
        <v>2233</v>
      </c>
      <c r="C96" s="1" t="s">
        <v>441</v>
      </c>
      <c r="D96" s="1"/>
    </row>
    <row r="97" spans="2:4">
      <c r="B97" s="1">
        <v>378</v>
      </c>
      <c r="C97" s="1" t="s">
        <v>442</v>
      </c>
      <c r="D97" s="1"/>
    </row>
    <row r="98" spans="2:4">
      <c r="B98" s="1">
        <v>384</v>
      </c>
      <c r="C98" s="1" t="s">
        <v>443</v>
      </c>
      <c r="D98" s="1"/>
    </row>
    <row r="99" spans="2:4">
      <c r="B99" s="1">
        <v>383</v>
      </c>
      <c r="C99" s="1" t="s">
        <v>444</v>
      </c>
      <c r="D99" s="1"/>
    </row>
    <row r="100" spans="2:4">
      <c r="B100" s="1">
        <v>10358</v>
      </c>
      <c r="C100" s="1" t="s">
        <v>445</v>
      </c>
      <c r="D100" s="1"/>
    </row>
    <row r="101" spans="2:4">
      <c r="B101" s="1">
        <v>10356</v>
      </c>
      <c r="C101" s="1" t="s">
        <v>446</v>
      </c>
      <c r="D101" s="1"/>
    </row>
    <row r="102" spans="2:4">
      <c r="B102" s="1">
        <v>10357</v>
      </c>
      <c r="C102" s="1" t="s">
        <v>447</v>
      </c>
      <c r="D102" s="1"/>
    </row>
    <row r="103" spans="2:4">
      <c r="B103" s="1">
        <v>10314</v>
      </c>
      <c r="C103" s="1" t="s">
        <v>448</v>
      </c>
      <c r="D103" s="1"/>
    </row>
    <row r="104" spans="2:4">
      <c r="B104" s="1">
        <v>10313</v>
      </c>
      <c r="C104" s="1" t="s">
        <v>449</v>
      </c>
      <c r="D104" s="1"/>
    </row>
    <row r="105" spans="2:4">
      <c r="B105" s="1">
        <v>7047</v>
      </c>
      <c r="C105" s="1" t="s">
        <v>450</v>
      </c>
      <c r="D105" s="1"/>
    </row>
    <row r="106" spans="2:4">
      <c r="B106" s="1">
        <v>7058</v>
      </c>
      <c r="C106" s="1" t="s">
        <v>451</v>
      </c>
      <c r="D106" s="1"/>
    </row>
    <row r="107" spans="2:4">
      <c r="B107" s="1">
        <v>7054</v>
      </c>
      <c r="C107" s="1" t="s">
        <v>452</v>
      </c>
      <c r="D107" s="1"/>
    </row>
    <row r="108" spans="2:4">
      <c r="B108" s="1">
        <v>7057</v>
      </c>
      <c r="C108" s="1" t="s">
        <v>453</v>
      </c>
      <c r="D108" s="1"/>
    </row>
    <row r="109" spans="2:4">
      <c r="B109" s="1">
        <v>7289</v>
      </c>
      <c r="C109" s="1" t="s">
        <v>454</v>
      </c>
      <c r="D109" s="1"/>
    </row>
    <row r="110" spans="2:4">
      <c r="B110" s="1">
        <v>7050</v>
      </c>
      <c r="C110" s="1" t="s">
        <v>455</v>
      </c>
      <c r="D110" s="1"/>
    </row>
    <row r="111" spans="2:4">
      <c r="B111" s="1">
        <v>2232</v>
      </c>
      <c r="C111" s="1" t="s">
        <v>456</v>
      </c>
      <c r="D111" s="1"/>
    </row>
    <row r="112" spans="2:4">
      <c r="B112" s="1">
        <v>8462</v>
      </c>
      <c r="C112" s="1" t="s">
        <v>457</v>
      </c>
      <c r="D112" s="1"/>
    </row>
    <row r="113" spans="2:4">
      <c r="B113" s="1">
        <v>5058</v>
      </c>
      <c r="C113" s="1" t="s">
        <v>458</v>
      </c>
      <c r="D113" s="1"/>
    </row>
    <row r="114" spans="2:4">
      <c r="B114" s="1">
        <v>5059</v>
      </c>
      <c r="C114" s="1" t="s">
        <v>459</v>
      </c>
      <c r="D114" s="1"/>
    </row>
    <row r="115" spans="2:4">
      <c r="B115" s="1">
        <v>7044</v>
      </c>
      <c r="C115" s="1" t="s">
        <v>460</v>
      </c>
      <c r="D115" s="1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"/>
  <sheetViews>
    <sheetView workbookViewId="0">
      <selection activeCell="E2" sqref="E2"/>
    </sheetView>
  </sheetViews>
  <sheetFormatPr baseColWidth="10" defaultRowHeight="15"/>
  <cols>
    <col min="5" max="5" width="50" customWidth="1"/>
    <col min="6" max="6" width="15" customWidth="1"/>
    <col min="7" max="8" width="15" style="440" hidden="1" customWidth="1"/>
    <col min="9" max="9" width="14" customWidth="1"/>
    <col min="10" max="11" width="14" style="440" hidden="1" customWidth="1"/>
    <col min="13" max="14" width="0" style="440" hidden="1" customWidth="1"/>
    <col min="15" max="15" width="16.28515625" hidden="1" customWidth="1"/>
    <col min="16" max="17" width="0" hidden="1" customWidth="1"/>
  </cols>
  <sheetData>
    <row r="2" spans="2:17">
      <c r="E2" s="484" t="s">
        <v>2079</v>
      </c>
    </row>
    <row r="3" spans="2:17" ht="60">
      <c r="B3" s="103" t="s">
        <v>129</v>
      </c>
      <c r="C3" s="409" t="s">
        <v>2012</v>
      </c>
      <c r="D3" s="103" t="s">
        <v>680</v>
      </c>
      <c r="E3" s="485" t="s">
        <v>115</v>
      </c>
      <c r="F3" s="372" t="s">
        <v>24</v>
      </c>
      <c r="G3" s="372" t="s">
        <v>118</v>
      </c>
      <c r="H3" s="372" t="s">
        <v>119</v>
      </c>
      <c r="I3" s="372" t="s">
        <v>25</v>
      </c>
      <c r="J3" s="372" t="s">
        <v>118</v>
      </c>
      <c r="K3" s="372" t="s">
        <v>119</v>
      </c>
      <c r="L3" s="372" t="s">
        <v>1343</v>
      </c>
      <c r="M3" s="372" t="s">
        <v>118</v>
      </c>
      <c r="N3" s="372" t="s">
        <v>119</v>
      </c>
      <c r="O3" s="372" t="s">
        <v>824</v>
      </c>
      <c r="P3" s="372" t="s">
        <v>118</v>
      </c>
      <c r="Q3" s="372" t="s">
        <v>119</v>
      </c>
    </row>
    <row r="4" spans="2:17">
      <c r="B4" s="103">
        <v>1075</v>
      </c>
      <c r="C4" s="103">
        <v>48</v>
      </c>
      <c r="D4" s="103">
        <v>0.86</v>
      </c>
      <c r="E4" s="439" t="s">
        <v>2075</v>
      </c>
      <c r="F4" s="103" t="s">
        <v>672</v>
      </c>
      <c r="G4" s="103">
        <v>57</v>
      </c>
      <c r="H4" s="103">
        <v>47</v>
      </c>
      <c r="I4" s="103" t="s">
        <v>713</v>
      </c>
      <c r="J4" s="103">
        <v>7</v>
      </c>
      <c r="K4" s="103">
        <v>24</v>
      </c>
      <c r="L4" s="103" t="s">
        <v>713</v>
      </c>
      <c r="M4" s="103">
        <v>13</v>
      </c>
      <c r="N4" s="103">
        <v>21</v>
      </c>
      <c r="O4" s="103"/>
      <c r="P4" s="103"/>
      <c r="Q4" s="103"/>
    </row>
    <row r="5" spans="2:17">
      <c r="B5" s="103">
        <v>9022</v>
      </c>
      <c r="C5" s="103">
        <v>48</v>
      </c>
      <c r="D5" s="103">
        <v>1.44</v>
      </c>
      <c r="E5" s="439" t="s">
        <v>2076</v>
      </c>
      <c r="F5" s="103" t="s">
        <v>283</v>
      </c>
      <c r="G5" s="103">
        <v>6</v>
      </c>
      <c r="H5" s="103">
        <v>2</v>
      </c>
      <c r="I5" s="103" t="s">
        <v>674</v>
      </c>
      <c r="J5" s="103">
        <v>2</v>
      </c>
      <c r="K5" s="103">
        <v>4</v>
      </c>
      <c r="L5" s="103" t="s">
        <v>674</v>
      </c>
      <c r="M5" s="103">
        <v>4</v>
      </c>
      <c r="N5" s="103">
        <v>4</v>
      </c>
      <c r="O5" s="103"/>
      <c r="P5" s="103"/>
      <c r="Q5" s="103"/>
    </row>
    <row r="6" spans="2:17">
      <c r="B6" s="103">
        <v>1068</v>
      </c>
      <c r="C6" s="103">
        <v>12</v>
      </c>
      <c r="D6" s="103">
        <v>1.88</v>
      </c>
      <c r="E6" s="439" t="s">
        <v>2077</v>
      </c>
      <c r="F6" s="103" t="s">
        <v>672</v>
      </c>
      <c r="G6" s="103">
        <v>28</v>
      </c>
      <c r="H6" s="103">
        <v>46</v>
      </c>
      <c r="I6" s="103" t="s">
        <v>713</v>
      </c>
      <c r="J6" s="103">
        <v>5</v>
      </c>
      <c r="K6" s="103">
        <v>9</v>
      </c>
      <c r="L6" s="103" t="s">
        <v>713</v>
      </c>
      <c r="M6" s="103">
        <v>0</v>
      </c>
      <c r="N6" s="103">
        <v>4</v>
      </c>
      <c r="O6" s="103"/>
      <c r="P6" s="103"/>
      <c r="Q6" s="103"/>
    </row>
    <row r="7" spans="2:17">
      <c r="B7" s="103">
        <v>12978</v>
      </c>
      <c r="C7" s="103">
        <v>24</v>
      </c>
      <c r="D7" s="103">
        <v>1.98</v>
      </c>
      <c r="E7" s="439" t="s">
        <v>2078</v>
      </c>
      <c r="F7" s="103" t="s">
        <v>713</v>
      </c>
      <c r="G7" s="103">
        <v>17</v>
      </c>
      <c r="H7" s="103">
        <v>83</v>
      </c>
      <c r="I7" s="103" t="s">
        <v>713</v>
      </c>
      <c r="J7" s="103">
        <v>2</v>
      </c>
      <c r="K7" s="103">
        <v>42</v>
      </c>
      <c r="L7" s="103" t="s">
        <v>713</v>
      </c>
      <c r="M7" s="103">
        <v>6</v>
      </c>
      <c r="N7" s="103">
        <v>25</v>
      </c>
      <c r="O7" s="103"/>
      <c r="P7" s="103"/>
      <c r="Q7" s="10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8"/>
  <sheetViews>
    <sheetView topLeftCell="A5" workbookViewId="0">
      <selection activeCell="E6" sqref="E6:J6"/>
    </sheetView>
  </sheetViews>
  <sheetFormatPr baseColWidth="10" defaultRowHeight="15"/>
  <cols>
    <col min="2" max="4" width="0" style="449" hidden="1" customWidth="1"/>
    <col min="5" max="5" width="70.140625" customWidth="1"/>
    <col min="6" max="6" width="14.28515625" style="454" hidden="1" customWidth="1"/>
    <col min="7" max="7" width="17.85546875" hidden="1" customWidth="1"/>
    <col min="8" max="8" width="16.28515625" customWidth="1"/>
    <col min="10" max="10" width="15.5703125" customWidth="1"/>
  </cols>
  <sheetData>
    <row r="6" spans="2:10" ht="60">
      <c r="B6" s="3" t="s">
        <v>129</v>
      </c>
      <c r="C6" s="3" t="s">
        <v>305</v>
      </c>
      <c r="D6" s="3" t="s">
        <v>67</v>
      </c>
      <c r="E6" s="391" t="s">
        <v>115</v>
      </c>
      <c r="F6" s="409" t="s">
        <v>2012</v>
      </c>
      <c r="G6" s="372" t="s">
        <v>24</v>
      </c>
      <c r="H6" s="372" t="s">
        <v>25</v>
      </c>
      <c r="I6" s="372" t="s">
        <v>1343</v>
      </c>
      <c r="J6" s="372" t="s">
        <v>824</v>
      </c>
    </row>
    <row r="7" spans="2:10">
      <c r="B7" s="103">
        <v>19266</v>
      </c>
      <c r="C7" s="103">
        <v>12</v>
      </c>
      <c r="D7" s="103">
        <v>1.08</v>
      </c>
      <c r="E7" s="416" t="s">
        <v>2006</v>
      </c>
      <c r="F7" s="391">
        <v>12</v>
      </c>
      <c r="G7" s="416"/>
      <c r="H7" s="391" t="s">
        <v>2018</v>
      </c>
      <c r="I7" s="391" t="s">
        <v>2018</v>
      </c>
      <c r="J7" s="391" t="s">
        <v>2018</v>
      </c>
    </row>
    <row r="8" spans="2:10">
      <c r="B8" s="103">
        <v>19267</v>
      </c>
      <c r="C8" s="103">
        <v>12</v>
      </c>
      <c r="D8" s="103">
        <v>1.08</v>
      </c>
      <c r="E8" s="416" t="s">
        <v>2007</v>
      </c>
      <c r="F8" s="391">
        <v>12</v>
      </c>
      <c r="G8" s="416"/>
      <c r="H8" s="391" t="s">
        <v>2018</v>
      </c>
      <c r="I8" s="391" t="s">
        <v>2018</v>
      </c>
      <c r="J8" s="391" t="s">
        <v>2018</v>
      </c>
    </row>
    <row r="9" spans="2:10">
      <c r="B9" s="103">
        <v>19268</v>
      </c>
      <c r="C9" s="103">
        <v>12</v>
      </c>
      <c r="D9" s="103">
        <v>1.1499999999999999</v>
      </c>
      <c r="E9" s="416" t="s">
        <v>2008</v>
      </c>
      <c r="F9" s="391">
        <v>12</v>
      </c>
      <c r="G9" s="416"/>
      <c r="H9" s="391" t="s">
        <v>2018</v>
      </c>
      <c r="I9" s="391" t="s">
        <v>2018</v>
      </c>
      <c r="J9" s="391" t="s">
        <v>2018</v>
      </c>
    </row>
    <row r="10" spans="2:10">
      <c r="B10" s="103">
        <v>19270</v>
      </c>
      <c r="C10" s="103">
        <v>12</v>
      </c>
      <c r="D10" s="103">
        <v>1.1499999999999999</v>
      </c>
      <c r="E10" s="416" t="s">
        <v>1978</v>
      </c>
      <c r="F10" s="391">
        <v>12</v>
      </c>
      <c r="G10" s="416"/>
      <c r="H10" s="391" t="s">
        <v>2018</v>
      </c>
      <c r="I10" s="391" t="s">
        <v>2018</v>
      </c>
      <c r="J10" s="391" t="s">
        <v>2018</v>
      </c>
    </row>
    <row r="11" spans="2:10">
      <c r="B11" s="103">
        <v>19271</v>
      </c>
      <c r="C11" s="103">
        <v>12</v>
      </c>
      <c r="D11" s="103">
        <v>1.45</v>
      </c>
      <c r="E11" s="416" t="s">
        <v>1977</v>
      </c>
      <c r="F11" s="391">
        <v>12</v>
      </c>
      <c r="G11" s="416"/>
      <c r="H11" s="391" t="s">
        <v>2019</v>
      </c>
      <c r="I11" s="391" t="s">
        <v>2019</v>
      </c>
      <c r="J11" s="391" t="s">
        <v>2019</v>
      </c>
    </row>
    <row r="12" spans="2:10">
      <c r="B12" s="103">
        <v>19274</v>
      </c>
      <c r="C12" s="103">
        <v>12</v>
      </c>
      <c r="D12" s="103">
        <v>1.45</v>
      </c>
      <c r="E12" s="416" t="s">
        <v>1976</v>
      </c>
      <c r="F12" s="391">
        <v>12</v>
      </c>
      <c r="G12" s="416"/>
      <c r="H12" s="391" t="s">
        <v>2019</v>
      </c>
      <c r="I12" s="391" t="s">
        <v>2019</v>
      </c>
      <c r="J12" s="391" t="s">
        <v>2019</v>
      </c>
    </row>
    <row r="13" spans="2:10">
      <c r="B13" s="103">
        <v>19275</v>
      </c>
      <c r="C13" s="103">
        <v>12</v>
      </c>
      <c r="D13" s="103">
        <v>1.45</v>
      </c>
      <c r="E13" s="416" t="s">
        <v>1975</v>
      </c>
      <c r="F13" s="391">
        <v>12</v>
      </c>
      <c r="G13" s="416"/>
      <c r="H13" s="391" t="s">
        <v>2019</v>
      </c>
      <c r="I13" s="391" t="s">
        <v>2019</v>
      </c>
      <c r="J13" s="391" t="s">
        <v>2019</v>
      </c>
    </row>
    <row r="14" spans="2:10">
      <c r="B14" s="103">
        <v>19276</v>
      </c>
      <c r="C14" s="103">
        <v>12</v>
      </c>
      <c r="D14" s="103">
        <v>2.5499999999999998</v>
      </c>
      <c r="E14" s="416" t="s">
        <v>1974</v>
      </c>
      <c r="F14" s="391">
        <v>12</v>
      </c>
      <c r="G14" s="416"/>
      <c r="H14" s="391" t="s">
        <v>2018</v>
      </c>
      <c r="I14" s="391" t="s">
        <v>2018</v>
      </c>
      <c r="J14" s="391" t="s">
        <v>2018</v>
      </c>
    </row>
    <row r="15" spans="2:10">
      <c r="B15" s="103">
        <v>19278</v>
      </c>
      <c r="C15" s="103">
        <v>24</v>
      </c>
      <c r="D15" s="103">
        <v>0.95</v>
      </c>
      <c r="E15" s="416" t="s">
        <v>2009</v>
      </c>
      <c r="F15" s="391">
        <v>24</v>
      </c>
      <c r="G15" s="416"/>
      <c r="H15" s="391" t="s">
        <v>2020</v>
      </c>
      <c r="I15" s="391" t="s">
        <v>2020</v>
      </c>
      <c r="J15" s="391" t="s">
        <v>2020</v>
      </c>
    </row>
    <row r="16" spans="2:10">
      <c r="B16" s="103">
        <v>19280</v>
      </c>
      <c r="C16" s="103">
        <v>24</v>
      </c>
      <c r="D16" s="103">
        <v>0.95</v>
      </c>
      <c r="E16" s="416" t="s">
        <v>2010</v>
      </c>
      <c r="F16" s="391">
        <v>24</v>
      </c>
      <c r="G16" s="416"/>
      <c r="H16" s="391" t="s">
        <v>2020</v>
      </c>
      <c r="I16" s="391" t="s">
        <v>2020</v>
      </c>
      <c r="J16" s="391" t="s">
        <v>2020</v>
      </c>
    </row>
    <row r="17" spans="2:10">
      <c r="B17" s="103">
        <v>19281</v>
      </c>
      <c r="C17" s="103">
        <v>24</v>
      </c>
      <c r="D17" s="103">
        <v>0.95</v>
      </c>
      <c r="E17" s="416" t="s">
        <v>2011</v>
      </c>
      <c r="F17" s="391">
        <v>24</v>
      </c>
      <c r="G17" s="416"/>
      <c r="H17" s="391" t="s">
        <v>2020</v>
      </c>
      <c r="I17" s="391" t="s">
        <v>2020</v>
      </c>
      <c r="J17" s="391" t="s">
        <v>2020</v>
      </c>
    </row>
    <row r="18" spans="2:10">
      <c r="B18" s="103">
        <v>19282</v>
      </c>
      <c r="C18" s="103">
        <v>12</v>
      </c>
      <c r="D18" s="103">
        <v>1.55</v>
      </c>
      <c r="E18" s="416" t="s">
        <v>1973</v>
      </c>
      <c r="F18" s="391">
        <v>12</v>
      </c>
      <c r="G18" s="416"/>
      <c r="H18" s="391" t="s">
        <v>2019</v>
      </c>
      <c r="I18" s="391" t="s">
        <v>2019</v>
      </c>
      <c r="J18" s="391" t="s">
        <v>2019</v>
      </c>
    </row>
    <row r="19" spans="2:10">
      <c r="B19" s="103">
        <v>19283</v>
      </c>
      <c r="C19" s="103">
        <v>12</v>
      </c>
      <c r="D19" s="103">
        <v>1.55</v>
      </c>
      <c r="E19" s="416" t="s">
        <v>1972</v>
      </c>
      <c r="F19" s="391">
        <v>12</v>
      </c>
      <c r="G19" s="416"/>
      <c r="H19" s="391" t="s">
        <v>2019</v>
      </c>
      <c r="I19" s="391" t="s">
        <v>2019</v>
      </c>
      <c r="J19" s="391" t="s">
        <v>2019</v>
      </c>
    </row>
    <row r="20" spans="2:10">
      <c r="B20" s="103">
        <v>19284</v>
      </c>
      <c r="C20" s="103">
        <v>12</v>
      </c>
      <c r="D20" s="103">
        <v>1.55</v>
      </c>
      <c r="E20" s="416" t="s">
        <v>1971</v>
      </c>
      <c r="F20" s="391">
        <v>12</v>
      </c>
      <c r="G20" s="416"/>
      <c r="H20" s="391" t="s">
        <v>2019</v>
      </c>
      <c r="I20" s="391" t="s">
        <v>2019</v>
      </c>
      <c r="J20" s="391" t="s">
        <v>2019</v>
      </c>
    </row>
    <row r="21" spans="2:10">
      <c r="B21" s="103">
        <v>19285</v>
      </c>
      <c r="C21" s="103">
        <v>12</v>
      </c>
      <c r="D21" s="103">
        <v>0.75</v>
      </c>
      <c r="E21" s="416" t="s">
        <v>1970</v>
      </c>
      <c r="F21" s="391">
        <v>12</v>
      </c>
      <c r="G21" s="416"/>
      <c r="H21" s="391" t="s">
        <v>2021</v>
      </c>
      <c r="I21" s="391" t="s">
        <v>2021</v>
      </c>
      <c r="J21" s="391" t="s">
        <v>2021</v>
      </c>
    </row>
    <row r="22" spans="2:10">
      <c r="B22" s="103">
        <v>19286</v>
      </c>
      <c r="C22" s="103">
        <v>6</v>
      </c>
      <c r="D22" s="103">
        <v>1.98</v>
      </c>
      <c r="E22" s="416" t="s">
        <v>1969</v>
      </c>
      <c r="F22" s="391">
        <v>6</v>
      </c>
      <c r="G22" s="416"/>
      <c r="H22" s="391" t="s">
        <v>2018</v>
      </c>
      <c r="I22" s="391" t="s">
        <v>2018</v>
      </c>
      <c r="J22" s="391" t="s">
        <v>2018</v>
      </c>
    </row>
    <row r="23" spans="2:10">
      <c r="B23" s="103">
        <v>19287</v>
      </c>
      <c r="C23" s="103">
        <v>48</v>
      </c>
      <c r="D23" s="103">
        <v>1.26</v>
      </c>
      <c r="E23" s="416" t="s">
        <v>1968</v>
      </c>
      <c r="F23" s="391">
        <v>48</v>
      </c>
      <c r="G23" s="416"/>
      <c r="H23" s="391" t="s">
        <v>2022</v>
      </c>
      <c r="I23" s="391" t="s">
        <v>2022</v>
      </c>
      <c r="J23" s="391" t="s">
        <v>2022</v>
      </c>
    </row>
    <row r="24" spans="2:10">
      <c r="B24" s="103">
        <v>19289</v>
      </c>
      <c r="C24" s="103">
        <v>12</v>
      </c>
      <c r="D24" s="103">
        <v>2.25</v>
      </c>
      <c r="E24" s="416" t="s">
        <v>1967</v>
      </c>
      <c r="F24" s="391">
        <v>12</v>
      </c>
      <c r="G24" s="416"/>
      <c r="H24" s="391" t="s">
        <v>2019</v>
      </c>
      <c r="I24" s="391" t="s">
        <v>2019</v>
      </c>
      <c r="J24" s="391" t="s">
        <v>2019</v>
      </c>
    </row>
    <row r="25" spans="2:10">
      <c r="B25" s="103">
        <v>19290</v>
      </c>
      <c r="C25" s="103">
        <v>12</v>
      </c>
      <c r="D25" s="103">
        <v>2.25</v>
      </c>
      <c r="E25" s="416" t="s">
        <v>1966</v>
      </c>
      <c r="F25" s="391">
        <v>12</v>
      </c>
      <c r="G25" s="416"/>
      <c r="H25" s="391" t="s">
        <v>2019</v>
      </c>
      <c r="I25" s="391" t="s">
        <v>2019</v>
      </c>
      <c r="J25" s="391" t="s">
        <v>2019</v>
      </c>
    </row>
    <row r="26" spans="2:10">
      <c r="B26" s="103">
        <v>19291</v>
      </c>
      <c r="C26" s="103">
        <v>12</v>
      </c>
      <c r="D26" s="103">
        <v>2.25</v>
      </c>
      <c r="E26" s="416" t="s">
        <v>1965</v>
      </c>
      <c r="F26" s="391">
        <v>12</v>
      </c>
      <c r="G26" s="416"/>
      <c r="H26" s="391" t="s">
        <v>2019</v>
      </c>
      <c r="I26" s="391" t="s">
        <v>2019</v>
      </c>
      <c r="J26" s="391" t="s">
        <v>2019</v>
      </c>
    </row>
    <row r="27" spans="2:10">
      <c r="B27" s="103">
        <v>19292</v>
      </c>
      <c r="C27" s="103">
        <v>18</v>
      </c>
      <c r="D27" s="103">
        <v>0.95</v>
      </c>
      <c r="E27" s="416" t="s">
        <v>1964</v>
      </c>
      <c r="F27" s="391">
        <v>18</v>
      </c>
      <c r="G27" s="416"/>
      <c r="H27" s="391" t="s">
        <v>2023</v>
      </c>
      <c r="I27" s="391" t="s">
        <v>2023</v>
      </c>
      <c r="J27" s="391" t="s">
        <v>2023</v>
      </c>
    </row>
    <row r="28" spans="2:10">
      <c r="B28" s="103">
        <v>19293</v>
      </c>
      <c r="C28" s="103">
        <v>12</v>
      </c>
      <c r="D28" s="103">
        <v>1.3</v>
      </c>
      <c r="E28" s="416" t="s">
        <v>1963</v>
      </c>
      <c r="F28" s="391">
        <v>12</v>
      </c>
      <c r="G28" s="416"/>
      <c r="H28" s="391" t="s">
        <v>2024</v>
      </c>
      <c r="I28" s="391" t="s">
        <v>2024</v>
      </c>
      <c r="J28" s="391" t="s">
        <v>2024</v>
      </c>
    </row>
    <row r="29" spans="2:10">
      <c r="B29" s="103">
        <v>19295</v>
      </c>
      <c r="C29" s="103">
        <v>12</v>
      </c>
      <c r="D29" s="103">
        <v>1.96</v>
      </c>
      <c r="E29" s="416" t="s">
        <v>1962</v>
      </c>
      <c r="F29" s="391">
        <v>12</v>
      </c>
      <c r="G29" s="416"/>
      <c r="H29" s="464" t="s">
        <v>2019</v>
      </c>
      <c r="I29" s="464" t="s">
        <v>2019</v>
      </c>
      <c r="J29" s="464" t="s">
        <v>2019</v>
      </c>
    </row>
    <row r="30" spans="2:10">
      <c r="B30" s="103">
        <v>19296</v>
      </c>
      <c r="C30" s="103">
        <v>12</v>
      </c>
      <c r="D30" s="103">
        <v>1.96</v>
      </c>
      <c r="E30" s="416" t="s">
        <v>1961</v>
      </c>
      <c r="F30" s="391">
        <v>12</v>
      </c>
      <c r="G30" s="416"/>
      <c r="H30" s="464" t="s">
        <v>2019</v>
      </c>
      <c r="I30" s="464" t="s">
        <v>2019</v>
      </c>
      <c r="J30" s="464" t="s">
        <v>2019</v>
      </c>
    </row>
    <row r="31" spans="2:10">
      <c r="B31" s="103">
        <v>19297</v>
      </c>
      <c r="C31" s="103">
        <v>12</v>
      </c>
      <c r="D31" s="103">
        <v>1.96</v>
      </c>
      <c r="E31" s="416" t="s">
        <v>1960</v>
      </c>
      <c r="F31" s="391">
        <v>12</v>
      </c>
      <c r="G31" s="416"/>
      <c r="H31" s="391" t="s">
        <v>2019</v>
      </c>
      <c r="I31" s="391" t="s">
        <v>2019</v>
      </c>
      <c r="J31" s="391" t="s">
        <v>2019</v>
      </c>
    </row>
    <row r="32" spans="2:10">
      <c r="B32" s="103"/>
      <c r="C32" s="103"/>
      <c r="D32" s="103">
        <v>0.28000000000000003</v>
      </c>
      <c r="E32" s="416" t="s">
        <v>2013</v>
      </c>
      <c r="F32" s="391">
        <v>288</v>
      </c>
      <c r="G32" s="416"/>
      <c r="H32" s="391" t="s">
        <v>2021</v>
      </c>
      <c r="I32" s="391" t="s">
        <v>2021</v>
      </c>
      <c r="J32" s="391" t="s">
        <v>2021</v>
      </c>
    </row>
    <row r="33" spans="2:10">
      <c r="B33" s="103"/>
      <c r="C33" s="103"/>
      <c r="D33" s="103">
        <v>0.28000000000000003</v>
      </c>
      <c r="E33" s="416" t="s">
        <v>2014</v>
      </c>
      <c r="F33" s="391">
        <v>288</v>
      </c>
      <c r="G33" s="416"/>
      <c r="H33" s="391" t="s">
        <v>2021</v>
      </c>
      <c r="I33" s="391" t="s">
        <v>2021</v>
      </c>
      <c r="J33" s="391" t="s">
        <v>2021</v>
      </c>
    </row>
    <row r="34" spans="2:10">
      <c r="B34" s="103"/>
      <c r="C34" s="103"/>
      <c r="D34" s="103">
        <v>0.28000000000000003</v>
      </c>
      <c r="E34" s="416" t="s">
        <v>2015</v>
      </c>
      <c r="F34" s="391">
        <v>288</v>
      </c>
      <c r="G34" s="416"/>
      <c r="H34" s="391" t="s">
        <v>2021</v>
      </c>
      <c r="I34" s="391" t="s">
        <v>2021</v>
      </c>
      <c r="J34" s="391" t="s">
        <v>2021</v>
      </c>
    </row>
    <row r="35" spans="2:10">
      <c r="B35" s="103"/>
      <c r="C35" s="103"/>
      <c r="D35" s="103">
        <v>0.28000000000000003</v>
      </c>
      <c r="E35" s="416" t="s">
        <v>2016</v>
      </c>
      <c r="F35" s="391">
        <v>288</v>
      </c>
      <c r="G35" s="416"/>
      <c r="H35" s="391" t="s">
        <v>2021</v>
      </c>
      <c r="I35" s="391" t="s">
        <v>2021</v>
      </c>
      <c r="J35" s="391" t="s">
        <v>2021</v>
      </c>
    </row>
    <row r="36" spans="2:10">
      <c r="B36" s="103"/>
      <c r="C36" s="103"/>
      <c r="D36" s="103">
        <v>0.68</v>
      </c>
      <c r="E36" s="416" t="s">
        <v>2017</v>
      </c>
      <c r="F36" s="391">
        <v>12</v>
      </c>
      <c r="G36" s="416"/>
      <c r="H36" s="391" t="s">
        <v>2021</v>
      </c>
      <c r="I36" s="391" t="s">
        <v>2021</v>
      </c>
      <c r="J36" s="391" t="s">
        <v>2021</v>
      </c>
    </row>
    <row r="37" spans="2:10">
      <c r="E37" s="158"/>
      <c r="F37" s="387"/>
      <c r="G37" s="158"/>
      <c r="H37" s="158"/>
      <c r="I37" s="158"/>
      <c r="J37" s="158"/>
    </row>
    <row r="38" spans="2:10">
      <c r="E38" s="158"/>
      <c r="F38" s="387"/>
      <c r="G38" s="158"/>
      <c r="H38" s="158"/>
      <c r="I38" s="158"/>
      <c r="J38" s="158"/>
    </row>
  </sheetData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8:G46"/>
  <sheetViews>
    <sheetView topLeftCell="A4" workbookViewId="0">
      <selection activeCell="I13" sqref="I13"/>
    </sheetView>
  </sheetViews>
  <sheetFormatPr baseColWidth="10" defaultRowHeight="15"/>
  <cols>
    <col min="1" max="1" width="4.28515625" customWidth="1"/>
    <col min="2" max="2" width="9.85546875" customWidth="1"/>
    <col min="3" max="3" width="46.7109375" customWidth="1"/>
    <col min="4" max="4" width="15.28515625" style="374" customWidth="1"/>
    <col min="5" max="5" width="13.42578125" style="376" customWidth="1"/>
    <col min="6" max="6" width="10.85546875" style="376" customWidth="1"/>
    <col min="7" max="7" width="15.140625" customWidth="1"/>
  </cols>
  <sheetData>
    <row r="8" spans="2:7" ht="30">
      <c r="B8" s="498" t="s">
        <v>0</v>
      </c>
      <c r="C8" s="359" t="s">
        <v>2110</v>
      </c>
      <c r="D8" s="45" t="s">
        <v>763</v>
      </c>
      <c r="E8" s="45" t="s">
        <v>25</v>
      </c>
      <c r="F8" s="45" t="s">
        <v>1343</v>
      </c>
      <c r="G8" s="45" t="s">
        <v>2111</v>
      </c>
    </row>
    <row r="9" spans="2:7" hidden="1">
      <c r="C9" s="498" t="s">
        <v>1</v>
      </c>
      <c r="D9" s="498" t="s">
        <v>72</v>
      </c>
      <c r="E9" s="498"/>
      <c r="F9" s="498"/>
      <c r="G9" s="498"/>
    </row>
    <row r="10" spans="2:7">
      <c r="B10" s="498">
        <v>15460</v>
      </c>
      <c r="C10" s="500" t="s">
        <v>1344</v>
      </c>
      <c r="D10" s="498" t="s">
        <v>2106</v>
      </c>
      <c r="E10" s="498">
        <v>0</v>
      </c>
      <c r="F10" s="498" t="s">
        <v>713</v>
      </c>
      <c r="G10" s="498" t="s">
        <v>2108</v>
      </c>
    </row>
    <row r="11" spans="2:7">
      <c r="B11" s="498">
        <v>15461</v>
      </c>
      <c r="C11" s="500" t="s">
        <v>1312</v>
      </c>
      <c r="D11" s="498">
        <v>0</v>
      </c>
      <c r="E11" s="498" t="s">
        <v>713</v>
      </c>
      <c r="F11" s="498" t="s">
        <v>713</v>
      </c>
      <c r="G11" s="498" t="s">
        <v>2107</v>
      </c>
    </row>
    <row r="12" spans="2:7">
      <c r="B12" s="498">
        <v>15459</v>
      </c>
      <c r="C12" s="500" t="s">
        <v>1311</v>
      </c>
      <c r="D12" s="498">
        <v>0</v>
      </c>
      <c r="E12" s="498">
        <v>0</v>
      </c>
      <c r="F12" s="498">
        <v>0</v>
      </c>
      <c r="G12" s="498" t="s">
        <v>2107</v>
      </c>
    </row>
    <row r="13" spans="2:7" ht="26.25">
      <c r="B13" s="498">
        <v>15458</v>
      </c>
      <c r="C13" s="501" t="s">
        <v>1310</v>
      </c>
      <c r="D13" s="498">
        <v>0</v>
      </c>
      <c r="E13" s="498">
        <v>0</v>
      </c>
      <c r="F13" s="498">
        <v>0</v>
      </c>
      <c r="G13" s="498" t="s">
        <v>2107</v>
      </c>
    </row>
    <row r="14" spans="2:7">
      <c r="B14" s="498">
        <v>15470</v>
      </c>
      <c r="C14" s="500" t="s">
        <v>1321</v>
      </c>
      <c r="D14" s="498">
        <v>0</v>
      </c>
      <c r="E14" s="498">
        <v>0</v>
      </c>
      <c r="F14" s="498">
        <v>0</v>
      </c>
      <c r="G14" s="498" t="s">
        <v>2107</v>
      </c>
    </row>
    <row r="15" spans="2:7" hidden="1">
      <c r="B15" s="498">
        <v>16626</v>
      </c>
      <c r="C15" s="500" t="s">
        <v>1340</v>
      </c>
      <c r="D15" s="498" t="s">
        <v>713</v>
      </c>
      <c r="E15" s="502">
        <v>0</v>
      </c>
      <c r="F15" s="498" t="s">
        <v>713</v>
      </c>
      <c r="G15" s="498" t="s">
        <v>713</v>
      </c>
    </row>
    <row r="16" spans="2:7">
      <c r="B16" s="498">
        <v>15471</v>
      </c>
      <c r="C16" s="500" t="s">
        <v>1322</v>
      </c>
      <c r="D16" s="498">
        <v>0</v>
      </c>
      <c r="E16" s="498">
        <v>0</v>
      </c>
      <c r="F16" s="498">
        <v>0</v>
      </c>
      <c r="G16" s="498" t="s">
        <v>2107</v>
      </c>
    </row>
    <row r="17" spans="2:7">
      <c r="B17" s="498">
        <v>15472</v>
      </c>
      <c r="C17" s="500" t="s">
        <v>1323</v>
      </c>
      <c r="D17" s="498" t="s">
        <v>713</v>
      </c>
      <c r="E17" s="498">
        <v>0</v>
      </c>
      <c r="F17" s="498" t="s">
        <v>713</v>
      </c>
      <c r="G17" s="498" t="s">
        <v>713</v>
      </c>
    </row>
    <row r="18" spans="2:7">
      <c r="B18" s="498">
        <v>15468</v>
      </c>
      <c r="C18" s="500" t="s">
        <v>1319</v>
      </c>
      <c r="D18" s="498" t="s">
        <v>670</v>
      </c>
      <c r="E18" s="498" t="s">
        <v>807</v>
      </c>
      <c r="F18" s="498">
        <v>0</v>
      </c>
      <c r="G18" s="498" t="s">
        <v>807</v>
      </c>
    </row>
    <row r="19" spans="2:7">
      <c r="B19" s="498">
        <v>15469</v>
      </c>
      <c r="C19" s="500" t="s">
        <v>1320</v>
      </c>
      <c r="D19" s="498" t="s">
        <v>670</v>
      </c>
      <c r="E19" s="498" t="s">
        <v>807</v>
      </c>
      <c r="F19" s="498" t="s">
        <v>807</v>
      </c>
      <c r="G19" s="498" t="s">
        <v>807</v>
      </c>
    </row>
    <row r="20" spans="2:7">
      <c r="B20" s="498">
        <v>15467</v>
      </c>
      <c r="C20" s="500" t="s">
        <v>1318</v>
      </c>
      <c r="D20" s="498" t="s">
        <v>807</v>
      </c>
      <c r="E20" s="498" t="s">
        <v>2109</v>
      </c>
      <c r="F20" s="498" t="s">
        <v>807</v>
      </c>
      <c r="G20" s="498" t="s">
        <v>807</v>
      </c>
    </row>
    <row r="21" spans="2:7">
      <c r="B21" s="498">
        <v>15466</v>
      </c>
      <c r="C21" s="500" t="s">
        <v>1317</v>
      </c>
      <c r="D21" s="498" t="s">
        <v>807</v>
      </c>
      <c r="E21" s="498">
        <v>0</v>
      </c>
      <c r="F21" s="498" t="s">
        <v>807</v>
      </c>
      <c r="G21" s="498" t="s">
        <v>807</v>
      </c>
    </row>
    <row r="22" spans="2:7" hidden="1">
      <c r="B22" s="498">
        <v>13015</v>
      </c>
      <c r="C22" s="500" t="s">
        <v>1309</v>
      </c>
      <c r="D22" s="498" t="s">
        <v>713</v>
      </c>
      <c r="E22" s="498" t="s">
        <v>713</v>
      </c>
      <c r="F22" s="498" t="s">
        <v>713</v>
      </c>
      <c r="G22" s="498" t="s">
        <v>713</v>
      </c>
    </row>
    <row r="23" spans="2:7">
      <c r="B23" s="498">
        <v>15762</v>
      </c>
      <c r="C23" s="500" t="s">
        <v>1335</v>
      </c>
      <c r="D23" s="498">
        <v>0</v>
      </c>
      <c r="E23" s="498" t="s">
        <v>713</v>
      </c>
      <c r="F23" s="498" t="s">
        <v>713</v>
      </c>
      <c r="G23" s="498" t="s">
        <v>807</v>
      </c>
    </row>
    <row r="24" spans="2:7">
      <c r="B24" s="498">
        <v>15760</v>
      </c>
      <c r="C24" s="500" t="s">
        <v>1333</v>
      </c>
      <c r="D24" s="498">
        <v>0</v>
      </c>
      <c r="E24" s="498" t="s">
        <v>713</v>
      </c>
      <c r="F24" s="498" t="s">
        <v>713</v>
      </c>
      <c r="G24" s="498" t="s">
        <v>807</v>
      </c>
    </row>
    <row r="25" spans="2:7">
      <c r="B25" s="498">
        <v>15479</v>
      </c>
      <c r="C25" s="500" t="s">
        <v>1328</v>
      </c>
      <c r="D25" s="498">
        <v>0</v>
      </c>
      <c r="E25" s="498" t="s">
        <v>713</v>
      </c>
      <c r="F25" s="498" t="s">
        <v>713</v>
      </c>
      <c r="G25" s="498" t="s">
        <v>807</v>
      </c>
    </row>
    <row r="26" spans="2:7">
      <c r="B26" s="498">
        <v>15761</v>
      </c>
      <c r="C26" s="500" t="s">
        <v>1334</v>
      </c>
      <c r="D26" s="498">
        <v>0</v>
      </c>
      <c r="E26" s="498" t="s">
        <v>713</v>
      </c>
      <c r="F26" s="498" t="s">
        <v>713</v>
      </c>
      <c r="G26" s="498" t="s">
        <v>807</v>
      </c>
    </row>
    <row r="27" spans="2:7">
      <c r="B27" s="498">
        <v>15764</v>
      </c>
      <c r="C27" s="500" t="s">
        <v>1337</v>
      </c>
      <c r="D27" s="498">
        <v>0</v>
      </c>
      <c r="E27" s="498">
        <v>0</v>
      </c>
      <c r="F27" s="498" t="s">
        <v>713</v>
      </c>
      <c r="G27" s="498" t="s">
        <v>807</v>
      </c>
    </row>
    <row r="28" spans="2:7">
      <c r="B28" s="498">
        <v>15763</v>
      </c>
      <c r="C28" s="500" t="s">
        <v>1336</v>
      </c>
      <c r="D28" s="498">
        <v>0</v>
      </c>
      <c r="E28" s="498">
        <v>0</v>
      </c>
      <c r="F28" s="498" t="s">
        <v>713</v>
      </c>
      <c r="G28" s="498" t="s">
        <v>807</v>
      </c>
    </row>
    <row r="29" spans="2:7">
      <c r="B29" s="498">
        <v>15765</v>
      </c>
      <c r="C29" s="500" t="s">
        <v>1338</v>
      </c>
      <c r="D29" s="498">
        <v>0</v>
      </c>
      <c r="E29" s="498">
        <v>0</v>
      </c>
      <c r="F29" s="498" t="s">
        <v>713</v>
      </c>
      <c r="G29" s="498" t="s">
        <v>807</v>
      </c>
    </row>
    <row r="30" spans="2:7">
      <c r="B30" s="498">
        <v>15757</v>
      </c>
      <c r="C30" s="500" t="s">
        <v>1332</v>
      </c>
      <c r="D30" s="498" t="s">
        <v>803</v>
      </c>
      <c r="E30" s="498" t="s">
        <v>1345</v>
      </c>
      <c r="F30" s="498" t="s">
        <v>660</v>
      </c>
      <c r="G30" s="498" t="s">
        <v>678</v>
      </c>
    </row>
    <row r="31" spans="2:7">
      <c r="B31" s="498">
        <v>15755</v>
      </c>
      <c r="C31" s="500" t="s">
        <v>1330</v>
      </c>
      <c r="D31" s="498" t="s">
        <v>807</v>
      </c>
      <c r="E31" s="498" t="s">
        <v>807</v>
      </c>
      <c r="F31" s="498" t="s">
        <v>807</v>
      </c>
      <c r="G31" s="498" t="s">
        <v>807</v>
      </c>
    </row>
    <row r="32" spans="2:7">
      <c r="B32" s="498">
        <v>15475</v>
      </c>
      <c r="C32" s="500" t="s">
        <v>1326</v>
      </c>
      <c r="D32" s="498" t="s">
        <v>807</v>
      </c>
      <c r="E32" s="498" t="s">
        <v>807</v>
      </c>
      <c r="F32" s="498" t="s">
        <v>807</v>
      </c>
      <c r="G32" s="498" t="s">
        <v>807</v>
      </c>
    </row>
    <row r="33" spans="2:7">
      <c r="B33" s="498">
        <v>15473</v>
      </c>
      <c r="C33" s="500" t="s">
        <v>1324</v>
      </c>
      <c r="D33" s="498" t="s">
        <v>2106</v>
      </c>
      <c r="E33" s="498" t="s">
        <v>2107</v>
      </c>
      <c r="F33" s="498" t="s">
        <v>2107</v>
      </c>
      <c r="G33" s="498" t="s">
        <v>2107</v>
      </c>
    </row>
    <row r="34" spans="2:7">
      <c r="B34" s="498">
        <v>15474</v>
      </c>
      <c r="C34" s="500" t="s">
        <v>1325</v>
      </c>
      <c r="D34" s="498" t="s">
        <v>2106</v>
      </c>
      <c r="E34" s="498" t="s">
        <v>2107</v>
      </c>
      <c r="F34" s="498" t="s">
        <v>2107</v>
      </c>
      <c r="G34" s="498" t="s">
        <v>2107</v>
      </c>
    </row>
    <row r="35" spans="2:7" hidden="1">
      <c r="B35" s="498">
        <v>11596</v>
      </c>
      <c r="C35" s="500" t="s">
        <v>1308</v>
      </c>
      <c r="D35" s="498">
        <v>0</v>
      </c>
      <c r="E35" s="498">
        <v>0</v>
      </c>
      <c r="F35" s="498">
        <v>0</v>
      </c>
      <c r="G35" s="498">
        <v>0</v>
      </c>
    </row>
    <row r="36" spans="2:7" hidden="1">
      <c r="B36" s="498">
        <v>15462</v>
      </c>
      <c r="C36" s="500" t="s">
        <v>1313</v>
      </c>
      <c r="D36" s="498">
        <v>0</v>
      </c>
      <c r="E36" s="498">
        <v>0</v>
      </c>
      <c r="F36" s="498">
        <v>0</v>
      </c>
      <c r="G36" s="498">
        <v>0</v>
      </c>
    </row>
    <row r="37" spans="2:7" hidden="1">
      <c r="B37" s="498">
        <v>15465</v>
      </c>
      <c r="C37" s="500" t="s">
        <v>1316</v>
      </c>
      <c r="D37" s="498">
        <v>0</v>
      </c>
      <c r="E37" s="498" t="s">
        <v>713</v>
      </c>
      <c r="F37" s="498" t="s">
        <v>713</v>
      </c>
      <c r="G37" s="498">
        <v>0</v>
      </c>
    </row>
    <row r="38" spans="2:7" hidden="1">
      <c r="B38" s="498">
        <v>16624</v>
      </c>
      <c r="C38" s="500" t="s">
        <v>1339</v>
      </c>
      <c r="D38" s="498">
        <v>0</v>
      </c>
      <c r="E38" s="498" t="s">
        <v>713</v>
      </c>
      <c r="F38" s="498" t="s">
        <v>713</v>
      </c>
      <c r="G38" s="498">
        <v>0</v>
      </c>
    </row>
    <row r="39" spans="2:7" hidden="1">
      <c r="B39" s="498">
        <v>15464</v>
      </c>
      <c r="C39" s="500" t="s">
        <v>1315</v>
      </c>
      <c r="D39" s="498">
        <v>0</v>
      </c>
      <c r="E39" s="498">
        <v>0</v>
      </c>
      <c r="F39" s="498">
        <v>0</v>
      </c>
      <c r="G39" s="498">
        <v>0</v>
      </c>
    </row>
    <row r="40" spans="2:7">
      <c r="B40" s="498">
        <v>15463</v>
      </c>
      <c r="C40" s="500" t="s">
        <v>1314</v>
      </c>
      <c r="D40" s="498" t="s">
        <v>2106</v>
      </c>
      <c r="E40" s="498">
        <v>0</v>
      </c>
      <c r="F40" s="498">
        <v>0</v>
      </c>
      <c r="G40" s="498">
        <v>0</v>
      </c>
    </row>
    <row r="41" spans="2:7" hidden="1">
      <c r="B41" s="498">
        <v>15477</v>
      </c>
      <c r="C41" s="496" t="s">
        <v>1346</v>
      </c>
      <c r="D41" s="498" t="s">
        <v>807</v>
      </c>
      <c r="E41" s="498" t="s">
        <v>807</v>
      </c>
      <c r="F41" s="498" t="s">
        <v>807</v>
      </c>
      <c r="G41" s="498" t="s">
        <v>807</v>
      </c>
    </row>
    <row r="42" spans="2:7">
      <c r="B42" s="498">
        <v>15756</v>
      </c>
      <c r="C42" s="500" t="s">
        <v>1331</v>
      </c>
      <c r="D42" s="498" t="s">
        <v>1342</v>
      </c>
      <c r="E42" s="498" t="s">
        <v>2107</v>
      </c>
      <c r="F42" s="498" t="s">
        <v>2107</v>
      </c>
      <c r="G42" s="498" t="s">
        <v>2107</v>
      </c>
    </row>
    <row r="43" spans="2:7" ht="25.5" hidden="1">
      <c r="B43" s="498">
        <v>15478</v>
      </c>
      <c r="C43" s="497" t="s">
        <v>1347</v>
      </c>
      <c r="D43" s="498">
        <v>0</v>
      </c>
      <c r="E43" s="498">
        <v>0</v>
      </c>
      <c r="F43" s="498">
        <v>0</v>
      </c>
      <c r="G43" s="498">
        <v>0</v>
      </c>
    </row>
    <row r="44" spans="2:7">
      <c r="B44" s="498">
        <v>15754</v>
      </c>
      <c r="C44" s="500" t="s">
        <v>1329</v>
      </c>
      <c r="D44" s="498" t="s">
        <v>669</v>
      </c>
      <c r="E44" s="498" t="s">
        <v>807</v>
      </c>
      <c r="F44" s="498" t="s">
        <v>807</v>
      </c>
      <c r="G44" s="498" t="s">
        <v>807</v>
      </c>
    </row>
    <row r="45" spans="2:7">
      <c r="B45" s="498">
        <v>15476</v>
      </c>
      <c r="C45" s="500" t="s">
        <v>1327</v>
      </c>
      <c r="D45" s="498" t="s">
        <v>669</v>
      </c>
      <c r="E45" s="498" t="s">
        <v>807</v>
      </c>
      <c r="F45" s="498" t="s">
        <v>807</v>
      </c>
      <c r="G45" s="498" t="s">
        <v>807</v>
      </c>
    </row>
    <row r="46" spans="2:7" ht="25.5" hidden="1">
      <c r="B46" s="503" t="s">
        <v>1348</v>
      </c>
      <c r="C46" s="496" t="s">
        <v>1349</v>
      </c>
      <c r="D46" s="498">
        <v>0</v>
      </c>
      <c r="E46" s="498">
        <v>0</v>
      </c>
      <c r="F46" s="499">
        <v>0</v>
      </c>
      <c r="G46" s="498">
        <v>0</v>
      </c>
    </row>
  </sheetData>
  <sortState ref="B10:C64">
    <sortCondition ref="C10:C64"/>
  </sortState>
  <pageMargins left="0.7" right="0.7" top="0.75" bottom="0.75" header="0.3" footer="0.3"/>
  <pageSetup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F128"/>
  <sheetViews>
    <sheetView workbookViewId="0">
      <selection activeCell="B130" sqref="B130"/>
    </sheetView>
  </sheetViews>
  <sheetFormatPr baseColWidth="10" defaultRowHeight="15"/>
  <cols>
    <col min="2" max="2" width="50.42578125" customWidth="1"/>
    <col min="3" max="3" width="17.42578125" customWidth="1"/>
  </cols>
  <sheetData>
    <row r="3" spans="1:5" ht="45">
      <c r="A3" s="23" t="s">
        <v>0</v>
      </c>
      <c r="B3" s="24" t="s">
        <v>1980</v>
      </c>
      <c r="C3" s="45" t="s">
        <v>24</v>
      </c>
      <c r="D3" s="45" t="s">
        <v>25</v>
      </c>
      <c r="E3" s="45" t="s">
        <v>26</v>
      </c>
    </row>
    <row r="4" spans="1:5" hidden="1">
      <c r="A4" s="23">
        <v>9662</v>
      </c>
      <c r="B4" s="23" t="s">
        <v>461</v>
      </c>
      <c r="C4" s="45"/>
      <c r="D4" s="45"/>
      <c r="E4" s="45"/>
    </row>
    <row r="5" spans="1:5" hidden="1">
      <c r="A5" s="23">
        <v>7003</v>
      </c>
      <c r="B5" s="23" t="s">
        <v>462</v>
      </c>
      <c r="C5" s="45"/>
      <c r="D5" s="45"/>
      <c r="E5" s="45"/>
    </row>
    <row r="6" spans="1:5" hidden="1">
      <c r="A6" s="23">
        <v>6991</v>
      </c>
      <c r="B6" s="23" t="s">
        <v>463</v>
      </c>
      <c r="C6" s="45"/>
      <c r="D6" s="45"/>
      <c r="E6" s="45"/>
    </row>
    <row r="7" spans="1:5" hidden="1">
      <c r="A7" s="23">
        <v>6990</v>
      </c>
      <c r="B7" s="23" t="s">
        <v>464</v>
      </c>
      <c r="C7" s="45"/>
      <c r="D7" s="45"/>
      <c r="E7" s="45"/>
    </row>
    <row r="8" spans="1:5" hidden="1">
      <c r="A8" s="23">
        <v>16555</v>
      </c>
      <c r="B8" s="23" t="s">
        <v>465</v>
      </c>
      <c r="C8" s="45"/>
      <c r="D8" s="45"/>
      <c r="E8" s="45"/>
    </row>
    <row r="9" spans="1:5" hidden="1">
      <c r="A9" s="23">
        <v>4279</v>
      </c>
      <c r="B9" s="23" t="s">
        <v>466</v>
      </c>
      <c r="C9" s="45"/>
      <c r="D9" s="45"/>
      <c r="E9" s="45"/>
    </row>
    <row r="10" spans="1:5" s="63" customFormat="1" hidden="1">
      <c r="A10" s="65">
        <v>13245</v>
      </c>
      <c r="B10" s="65" t="s">
        <v>467</v>
      </c>
      <c r="C10" s="66" t="s">
        <v>672</v>
      </c>
      <c r="D10" s="66" t="s">
        <v>674</v>
      </c>
      <c r="E10" s="66" t="s">
        <v>674</v>
      </c>
    </row>
    <row r="11" spans="1:5" s="63" customFormat="1" hidden="1">
      <c r="A11" s="65">
        <v>9377</v>
      </c>
      <c r="B11" s="65" t="s">
        <v>468</v>
      </c>
      <c r="C11" s="66" t="s">
        <v>674</v>
      </c>
      <c r="D11" s="66" t="s">
        <v>673</v>
      </c>
      <c r="E11" s="66" t="s">
        <v>673</v>
      </c>
    </row>
    <row r="12" spans="1:5" hidden="1">
      <c r="A12" s="23">
        <v>6935</v>
      </c>
      <c r="B12" s="23" t="s">
        <v>469</v>
      </c>
      <c r="C12" s="45"/>
      <c r="D12" s="45"/>
      <c r="E12" s="45"/>
    </row>
    <row r="13" spans="1:5" hidden="1">
      <c r="A13" s="23">
        <v>10303</v>
      </c>
      <c r="B13" s="23" t="s">
        <v>470</v>
      </c>
      <c r="C13" s="45"/>
      <c r="D13" s="45"/>
      <c r="E13" s="45"/>
    </row>
    <row r="14" spans="1:5" hidden="1">
      <c r="A14" s="23">
        <v>395</v>
      </c>
      <c r="B14" s="23" t="s">
        <v>471</v>
      </c>
      <c r="C14" s="45"/>
      <c r="D14" s="45"/>
      <c r="E14" s="45"/>
    </row>
    <row r="15" spans="1:5">
      <c r="A15" s="23">
        <v>6999</v>
      </c>
      <c r="B15" s="23" t="s">
        <v>472</v>
      </c>
      <c r="C15" s="458" t="s">
        <v>1981</v>
      </c>
      <c r="D15" s="45"/>
      <c r="E15" s="45"/>
    </row>
    <row r="16" spans="1:5" hidden="1">
      <c r="A16" s="23">
        <v>15351</v>
      </c>
      <c r="B16" s="23" t="s">
        <v>473</v>
      </c>
      <c r="C16" s="458"/>
      <c r="D16" s="45"/>
      <c r="E16" s="45"/>
    </row>
    <row r="17" spans="1:5" hidden="1">
      <c r="A17" s="23">
        <v>15352</v>
      </c>
      <c r="B17" s="23" t="s">
        <v>474</v>
      </c>
      <c r="C17" s="458"/>
      <c r="D17" s="45"/>
      <c r="E17" s="45"/>
    </row>
    <row r="18" spans="1:5" hidden="1">
      <c r="A18" s="23">
        <v>15353</v>
      </c>
      <c r="B18" s="23" t="s">
        <v>475</v>
      </c>
      <c r="C18" s="458"/>
      <c r="D18" s="45"/>
      <c r="E18" s="45"/>
    </row>
    <row r="19" spans="1:5" hidden="1">
      <c r="A19" s="23">
        <v>16627</v>
      </c>
      <c r="B19" s="23" t="s">
        <v>476</v>
      </c>
      <c r="C19" s="458"/>
      <c r="D19" s="45"/>
      <c r="E19" s="45"/>
    </row>
    <row r="20" spans="1:5" hidden="1">
      <c r="A20" s="23">
        <v>15349</v>
      </c>
      <c r="B20" s="23" t="s">
        <v>477</v>
      </c>
      <c r="C20" s="458"/>
      <c r="D20" s="45"/>
      <c r="E20" s="45"/>
    </row>
    <row r="21" spans="1:5" hidden="1">
      <c r="A21" s="23">
        <v>9359</v>
      </c>
      <c r="B21" s="23" t="s">
        <v>478</v>
      </c>
      <c r="C21" s="458"/>
      <c r="D21" s="45"/>
      <c r="E21" s="45"/>
    </row>
    <row r="22" spans="1:5" hidden="1">
      <c r="A22" s="23">
        <v>9360</v>
      </c>
      <c r="B22" s="23" t="s">
        <v>479</v>
      </c>
      <c r="C22" s="458"/>
      <c r="D22" s="45"/>
      <c r="E22" s="45"/>
    </row>
    <row r="23" spans="1:5" hidden="1">
      <c r="A23" s="23">
        <v>9358</v>
      </c>
      <c r="B23" s="23" t="s">
        <v>480</v>
      </c>
      <c r="C23" s="458"/>
      <c r="D23" s="45"/>
      <c r="E23" s="45"/>
    </row>
    <row r="24" spans="1:5" hidden="1">
      <c r="A24" s="23">
        <v>7002</v>
      </c>
      <c r="B24" s="23" t="s">
        <v>481</v>
      </c>
      <c r="C24" s="458"/>
      <c r="D24" s="45"/>
      <c r="E24" s="45"/>
    </row>
    <row r="25" spans="1:5" hidden="1">
      <c r="A25" s="23">
        <v>6984</v>
      </c>
      <c r="B25" s="23" t="s">
        <v>482</v>
      </c>
      <c r="C25" s="458"/>
      <c r="D25" s="45"/>
      <c r="E25" s="45"/>
    </row>
    <row r="26" spans="1:5" hidden="1">
      <c r="A26" s="23">
        <v>7000</v>
      </c>
      <c r="B26" s="23" t="s">
        <v>483</v>
      </c>
      <c r="C26" s="458"/>
      <c r="D26" s="45"/>
      <c r="E26" s="45"/>
    </row>
    <row r="27" spans="1:5">
      <c r="A27" s="23">
        <v>7001</v>
      </c>
      <c r="B27" s="23" t="s">
        <v>484</v>
      </c>
      <c r="C27" s="458" t="s">
        <v>1981</v>
      </c>
      <c r="D27" s="45"/>
      <c r="E27" s="45"/>
    </row>
    <row r="28" spans="1:5" hidden="1">
      <c r="A28" s="23">
        <v>9445</v>
      </c>
      <c r="B28" s="23" t="s">
        <v>485</v>
      </c>
      <c r="C28" s="458"/>
      <c r="D28" s="45"/>
      <c r="E28" s="45"/>
    </row>
    <row r="29" spans="1:5" hidden="1">
      <c r="A29" s="23">
        <v>6987</v>
      </c>
      <c r="B29" s="23" t="s">
        <v>486</v>
      </c>
      <c r="C29" s="458"/>
      <c r="D29" s="45"/>
      <c r="E29" s="45"/>
    </row>
    <row r="30" spans="1:5" hidden="1">
      <c r="A30" s="23">
        <v>6988</v>
      </c>
      <c r="B30" s="23" t="s">
        <v>487</v>
      </c>
      <c r="C30" s="458"/>
      <c r="D30" s="45"/>
      <c r="E30" s="45"/>
    </row>
    <row r="31" spans="1:5" hidden="1">
      <c r="A31" s="23">
        <v>9785</v>
      </c>
      <c r="B31" s="23" t="s">
        <v>488</v>
      </c>
      <c r="C31" s="458"/>
      <c r="D31" s="45"/>
      <c r="E31" s="45"/>
    </row>
    <row r="32" spans="1:5" hidden="1">
      <c r="A32" s="23">
        <v>6989</v>
      </c>
      <c r="B32" s="23" t="s">
        <v>489</v>
      </c>
      <c r="C32" s="458"/>
      <c r="D32" s="45"/>
      <c r="E32" s="45"/>
    </row>
    <row r="33" spans="1:5" hidden="1">
      <c r="A33" s="23">
        <v>9975</v>
      </c>
      <c r="B33" s="23" t="s">
        <v>490</v>
      </c>
      <c r="C33" s="458"/>
      <c r="D33" s="45"/>
      <c r="E33" s="45"/>
    </row>
    <row r="34" spans="1:5" hidden="1">
      <c r="A34" s="23">
        <v>9976</v>
      </c>
      <c r="B34" s="23" t="s">
        <v>491</v>
      </c>
      <c r="C34" s="458"/>
      <c r="D34" s="45"/>
      <c r="E34" s="45"/>
    </row>
    <row r="35" spans="1:5" hidden="1">
      <c r="A35" s="23">
        <v>12426</v>
      </c>
      <c r="B35" s="23" t="s">
        <v>492</v>
      </c>
      <c r="C35" s="458"/>
      <c r="D35" s="45"/>
      <c r="E35" s="45"/>
    </row>
    <row r="36" spans="1:5" hidden="1">
      <c r="A36" s="23">
        <v>14416</v>
      </c>
      <c r="B36" s="23" t="s">
        <v>493</v>
      </c>
      <c r="C36" s="458"/>
      <c r="D36" s="45"/>
      <c r="E36" s="45"/>
    </row>
    <row r="37" spans="1:5" hidden="1">
      <c r="A37" s="23">
        <v>10273</v>
      </c>
      <c r="B37" s="23" t="s">
        <v>494</v>
      </c>
      <c r="C37" s="458"/>
      <c r="D37" s="45"/>
      <c r="E37" s="45"/>
    </row>
    <row r="38" spans="1:5" hidden="1">
      <c r="A38" s="23">
        <v>10182</v>
      </c>
      <c r="B38" s="23" t="s">
        <v>495</v>
      </c>
      <c r="C38" s="458"/>
      <c r="D38" s="45"/>
      <c r="E38" s="45"/>
    </row>
    <row r="39" spans="1:5" hidden="1">
      <c r="A39" s="23">
        <v>9977</v>
      </c>
      <c r="B39" s="23" t="s">
        <v>496</v>
      </c>
      <c r="C39" s="458"/>
      <c r="D39" s="45"/>
      <c r="E39" s="45"/>
    </row>
    <row r="40" spans="1:5" hidden="1">
      <c r="A40" s="23">
        <v>14804</v>
      </c>
      <c r="B40" s="23" t="s">
        <v>497</v>
      </c>
      <c r="C40" s="458"/>
      <c r="D40" s="45"/>
      <c r="E40" s="45"/>
    </row>
    <row r="41" spans="1:5" hidden="1">
      <c r="A41" s="23">
        <v>14793</v>
      </c>
      <c r="B41" s="23" t="s">
        <v>498</v>
      </c>
      <c r="C41" s="458"/>
      <c r="D41" s="45"/>
      <c r="E41" s="45"/>
    </row>
    <row r="42" spans="1:5" hidden="1">
      <c r="A42" s="23">
        <v>14794</v>
      </c>
      <c r="B42" s="23" t="s">
        <v>499</v>
      </c>
      <c r="C42" s="458"/>
      <c r="D42" s="45"/>
      <c r="E42" s="45"/>
    </row>
    <row r="43" spans="1:5" hidden="1">
      <c r="A43" s="23">
        <v>14795</v>
      </c>
      <c r="B43" s="23" t="s">
        <v>500</v>
      </c>
      <c r="C43" s="458"/>
      <c r="D43" s="45"/>
      <c r="E43" s="45"/>
    </row>
    <row r="44" spans="1:5" hidden="1">
      <c r="A44" s="23">
        <v>14803</v>
      </c>
      <c r="B44" s="23" t="s">
        <v>501</v>
      </c>
      <c r="C44" s="458"/>
      <c r="D44" s="45"/>
      <c r="E44" s="45"/>
    </row>
    <row r="45" spans="1:5" hidden="1">
      <c r="A45" s="23">
        <v>6647</v>
      </c>
      <c r="B45" s="23" t="s">
        <v>502</v>
      </c>
      <c r="C45" s="458"/>
      <c r="D45" s="45"/>
      <c r="E45" s="45"/>
    </row>
    <row r="46" spans="1:5" hidden="1">
      <c r="A46" s="23">
        <v>2026</v>
      </c>
      <c r="B46" s="23" t="s">
        <v>503</v>
      </c>
      <c r="C46" s="458"/>
      <c r="D46" s="45"/>
      <c r="E46" s="45"/>
    </row>
    <row r="47" spans="1:5" hidden="1">
      <c r="A47" s="23">
        <v>10270</v>
      </c>
      <c r="B47" s="23" t="s">
        <v>504</v>
      </c>
      <c r="C47" s="458"/>
      <c r="D47" s="45"/>
      <c r="E47" s="45"/>
    </row>
    <row r="48" spans="1:5" hidden="1">
      <c r="A48" s="23">
        <v>10136</v>
      </c>
      <c r="B48" s="23" t="s">
        <v>505</v>
      </c>
      <c r="C48" s="458"/>
      <c r="D48" s="45"/>
      <c r="E48" s="45"/>
    </row>
    <row r="49" spans="1:5" hidden="1">
      <c r="A49" s="23">
        <v>13257</v>
      </c>
      <c r="B49" s="23" t="s">
        <v>506</v>
      </c>
      <c r="C49" s="458"/>
      <c r="D49" s="45"/>
      <c r="E49" s="45"/>
    </row>
    <row r="50" spans="1:5">
      <c r="A50" s="23">
        <v>13255</v>
      </c>
      <c r="B50" s="23" t="s">
        <v>507</v>
      </c>
      <c r="C50" s="458" t="s">
        <v>672</v>
      </c>
      <c r="D50" s="45"/>
      <c r="E50" s="45"/>
    </row>
    <row r="51" spans="1:5">
      <c r="A51" s="23">
        <v>6234</v>
      </c>
      <c r="B51" s="23" t="s">
        <v>508</v>
      </c>
      <c r="C51" s="458" t="s">
        <v>672</v>
      </c>
      <c r="D51" s="45"/>
      <c r="E51" s="45"/>
    </row>
    <row r="52" spans="1:5" hidden="1">
      <c r="A52" s="23">
        <v>14422</v>
      </c>
      <c r="B52" s="23" t="s">
        <v>509</v>
      </c>
      <c r="C52" s="458"/>
      <c r="D52" s="45"/>
      <c r="E52" s="45"/>
    </row>
    <row r="53" spans="1:5" hidden="1">
      <c r="A53" s="23">
        <v>9973</v>
      </c>
      <c r="B53" s="23" t="s">
        <v>510</v>
      </c>
      <c r="C53" s="458"/>
      <c r="D53" s="45"/>
      <c r="E53" s="45"/>
    </row>
    <row r="54" spans="1:5" hidden="1">
      <c r="A54" s="23">
        <v>6986</v>
      </c>
      <c r="B54" s="23" t="s">
        <v>511</v>
      </c>
      <c r="C54" s="458"/>
      <c r="D54" s="45"/>
      <c r="E54" s="45"/>
    </row>
    <row r="55" spans="1:5" hidden="1">
      <c r="A55" s="23">
        <v>10305</v>
      </c>
      <c r="B55" s="23" t="s">
        <v>512</v>
      </c>
      <c r="C55" s="458"/>
      <c r="D55" s="45"/>
      <c r="E55" s="45"/>
    </row>
    <row r="56" spans="1:5" hidden="1">
      <c r="A56" s="23">
        <v>5239</v>
      </c>
      <c r="B56" s="23" t="s">
        <v>513</v>
      </c>
      <c r="C56" s="458"/>
      <c r="D56" s="45"/>
      <c r="E56" s="45"/>
    </row>
    <row r="57" spans="1:5" hidden="1">
      <c r="A57" s="23">
        <v>6985</v>
      </c>
      <c r="B57" s="23" t="s">
        <v>514</v>
      </c>
      <c r="C57" s="458"/>
      <c r="D57" s="45"/>
      <c r="E57" s="45"/>
    </row>
    <row r="58" spans="1:5" hidden="1">
      <c r="A58" s="23">
        <v>6993</v>
      </c>
      <c r="B58" s="23" t="s">
        <v>515</v>
      </c>
      <c r="C58" s="458"/>
      <c r="D58" s="45"/>
      <c r="E58" s="45"/>
    </row>
    <row r="59" spans="1:5" hidden="1">
      <c r="A59" s="23">
        <v>8491</v>
      </c>
      <c r="B59" s="23" t="s">
        <v>516</v>
      </c>
      <c r="C59" s="458"/>
      <c r="D59" s="45"/>
      <c r="E59" s="45"/>
    </row>
    <row r="60" spans="1:5" hidden="1">
      <c r="A60" s="23">
        <v>6983</v>
      </c>
      <c r="B60" s="23" t="s">
        <v>517</v>
      </c>
      <c r="C60" s="458"/>
      <c r="D60" s="45"/>
      <c r="E60" s="45"/>
    </row>
    <row r="61" spans="1:5" hidden="1">
      <c r="A61" s="23">
        <v>9361</v>
      </c>
      <c r="B61" s="23" t="s">
        <v>518</v>
      </c>
      <c r="C61" s="458"/>
      <c r="D61" s="45"/>
      <c r="E61" s="45"/>
    </row>
    <row r="62" spans="1:5" s="63" customFormat="1" hidden="1">
      <c r="A62" s="65">
        <v>4411</v>
      </c>
      <c r="B62" s="65" t="s">
        <v>519</v>
      </c>
      <c r="C62" s="458" t="s">
        <v>672</v>
      </c>
      <c r="D62" s="66" t="s">
        <v>674</v>
      </c>
      <c r="E62" s="66" t="s">
        <v>673</v>
      </c>
    </row>
    <row r="63" spans="1:5" s="63" customFormat="1" hidden="1">
      <c r="A63" s="65">
        <v>4412</v>
      </c>
      <c r="B63" s="65" t="s">
        <v>520</v>
      </c>
      <c r="C63" s="458" t="s">
        <v>673</v>
      </c>
      <c r="D63" s="66" t="s">
        <v>673</v>
      </c>
      <c r="E63" s="66" t="s">
        <v>673</v>
      </c>
    </row>
    <row r="64" spans="1:5" s="63" customFormat="1" hidden="1">
      <c r="A64" s="65">
        <v>8209</v>
      </c>
      <c r="B64" s="65" t="s">
        <v>521</v>
      </c>
      <c r="C64" s="458" t="s">
        <v>673</v>
      </c>
      <c r="D64" s="66" t="s">
        <v>673</v>
      </c>
      <c r="E64" s="66" t="s">
        <v>673</v>
      </c>
    </row>
    <row r="65" spans="1:5" hidden="1">
      <c r="A65" s="23">
        <v>13247</v>
      </c>
      <c r="B65" s="23" t="s">
        <v>522</v>
      </c>
      <c r="C65" s="458"/>
      <c r="D65" s="45"/>
      <c r="E65" s="45"/>
    </row>
    <row r="66" spans="1:5">
      <c r="A66" s="23">
        <v>12084</v>
      </c>
      <c r="B66" s="23" t="s">
        <v>523</v>
      </c>
      <c r="C66" s="458" t="s">
        <v>672</v>
      </c>
      <c r="D66" s="45"/>
      <c r="E66" s="45"/>
    </row>
    <row r="67" spans="1:5">
      <c r="A67" s="23">
        <v>11937</v>
      </c>
      <c r="B67" s="23" t="s">
        <v>524</v>
      </c>
      <c r="C67" s="458" t="s">
        <v>672</v>
      </c>
      <c r="D67" s="45"/>
      <c r="E67" s="45"/>
    </row>
    <row r="68" spans="1:5">
      <c r="A68" s="23">
        <v>11936</v>
      </c>
      <c r="B68" s="23" t="s">
        <v>525</v>
      </c>
      <c r="C68" s="458" t="s">
        <v>672</v>
      </c>
      <c r="D68" s="45"/>
      <c r="E68" s="45"/>
    </row>
    <row r="69" spans="1:5">
      <c r="A69" s="23">
        <v>12425</v>
      </c>
      <c r="B69" s="23" t="s">
        <v>526</v>
      </c>
      <c r="C69" s="458" t="s">
        <v>672</v>
      </c>
      <c r="D69" s="45"/>
      <c r="E69" s="45"/>
    </row>
    <row r="70" spans="1:5" s="63" customFormat="1" hidden="1">
      <c r="A70" s="65">
        <v>6236</v>
      </c>
      <c r="B70" s="65" t="s">
        <v>527</v>
      </c>
      <c r="C70" s="458" t="s">
        <v>675</v>
      </c>
      <c r="D70" s="66" t="s">
        <v>674</v>
      </c>
      <c r="E70" s="66" t="s">
        <v>674</v>
      </c>
    </row>
    <row r="71" spans="1:5" s="63" customFormat="1" hidden="1">
      <c r="A71" s="65">
        <v>6235</v>
      </c>
      <c r="B71" s="65" t="s">
        <v>676</v>
      </c>
      <c r="C71" s="458" t="s">
        <v>660</v>
      </c>
      <c r="D71" s="66" t="s">
        <v>673</v>
      </c>
      <c r="E71" s="66" t="s">
        <v>673</v>
      </c>
    </row>
    <row r="72" spans="1:5" s="63" customFormat="1" hidden="1">
      <c r="A72" s="65">
        <v>10330</v>
      </c>
      <c r="B72" s="65" t="s">
        <v>528</v>
      </c>
      <c r="C72" s="458" t="s">
        <v>675</v>
      </c>
      <c r="D72" s="66" t="s">
        <v>674</v>
      </c>
      <c r="E72" s="66" t="s">
        <v>674</v>
      </c>
    </row>
    <row r="73" spans="1:5" s="63" customFormat="1" hidden="1">
      <c r="A73" s="65">
        <v>11733</v>
      </c>
      <c r="B73" s="65" t="s">
        <v>529</v>
      </c>
      <c r="C73" s="458" t="s">
        <v>677</v>
      </c>
      <c r="D73" s="66" t="s">
        <v>674</v>
      </c>
      <c r="E73" s="66" t="s">
        <v>673</v>
      </c>
    </row>
    <row r="74" spans="1:5" s="63" customFormat="1" hidden="1">
      <c r="A74" s="65">
        <v>396</v>
      </c>
      <c r="B74" s="65" t="s">
        <v>530</v>
      </c>
      <c r="C74" s="458" t="s">
        <v>669</v>
      </c>
      <c r="D74" s="66" t="s">
        <v>673</v>
      </c>
      <c r="E74" s="66" t="s">
        <v>673</v>
      </c>
    </row>
    <row r="75" spans="1:5" s="63" customFormat="1" hidden="1">
      <c r="A75" s="65">
        <v>3631</v>
      </c>
      <c r="B75" s="65" t="s">
        <v>531</v>
      </c>
      <c r="C75" s="458" t="s">
        <v>673</v>
      </c>
      <c r="D75" s="66" t="s">
        <v>673</v>
      </c>
      <c r="E75" s="66" t="s">
        <v>674</v>
      </c>
    </row>
    <row r="76" spans="1:5" hidden="1">
      <c r="A76" s="23">
        <v>14208</v>
      </c>
      <c r="B76" s="23" t="s">
        <v>532</v>
      </c>
      <c r="C76" s="458"/>
      <c r="D76" s="45"/>
      <c r="E76" s="45"/>
    </row>
    <row r="77" spans="1:5" hidden="1">
      <c r="A77" s="23">
        <v>12942</v>
      </c>
      <c r="B77" s="23" t="s">
        <v>533</v>
      </c>
      <c r="C77" s="458"/>
      <c r="D77" s="45"/>
      <c r="E77" s="45"/>
    </row>
    <row r="78" spans="1:5" hidden="1">
      <c r="A78" s="23">
        <v>15348</v>
      </c>
      <c r="B78" s="23" t="s">
        <v>534</v>
      </c>
      <c r="C78" s="458"/>
      <c r="D78" s="45"/>
      <c r="E78" s="45"/>
    </row>
    <row r="79" spans="1:5" hidden="1">
      <c r="A79" s="23">
        <v>10153</v>
      </c>
      <c r="B79" s="23" t="s">
        <v>535</v>
      </c>
      <c r="C79" s="458"/>
      <c r="D79" s="45"/>
      <c r="E79" s="45"/>
    </row>
    <row r="80" spans="1:5" hidden="1">
      <c r="A80" s="23">
        <v>11056</v>
      </c>
      <c r="B80" s="23" t="s">
        <v>536</v>
      </c>
      <c r="C80" s="458"/>
      <c r="D80" s="45"/>
      <c r="E80" s="45"/>
    </row>
    <row r="81" spans="1:5" hidden="1">
      <c r="A81" s="23">
        <v>10138</v>
      </c>
      <c r="B81" s="23" t="s">
        <v>537</v>
      </c>
      <c r="C81" s="458"/>
      <c r="D81" s="45"/>
      <c r="E81" s="45"/>
    </row>
    <row r="82" spans="1:5" hidden="1">
      <c r="A82" s="23">
        <v>9789</v>
      </c>
      <c r="B82" s="23" t="s">
        <v>538</v>
      </c>
      <c r="C82" s="458"/>
      <c r="D82" s="45"/>
      <c r="E82" s="45"/>
    </row>
    <row r="83" spans="1:5" hidden="1">
      <c r="A83" s="23">
        <v>12943</v>
      </c>
      <c r="B83" s="23" t="s">
        <v>539</v>
      </c>
      <c r="C83" s="458"/>
      <c r="D83" s="45"/>
      <c r="E83" s="45"/>
    </row>
    <row r="84" spans="1:5" hidden="1">
      <c r="A84" s="23">
        <v>10523</v>
      </c>
      <c r="B84" s="23" t="s">
        <v>540</v>
      </c>
      <c r="C84" s="458"/>
      <c r="D84" s="45"/>
      <c r="E84" s="45"/>
    </row>
    <row r="85" spans="1:5" hidden="1">
      <c r="A85" s="23">
        <v>10776</v>
      </c>
      <c r="B85" s="23" t="s">
        <v>541</v>
      </c>
      <c r="C85" s="458"/>
      <c r="D85" s="45"/>
      <c r="E85" s="45"/>
    </row>
    <row r="86" spans="1:5" hidden="1">
      <c r="A86" s="23">
        <v>10777</v>
      </c>
      <c r="B86" s="23" t="s">
        <v>542</v>
      </c>
      <c r="C86" s="458"/>
      <c r="D86" s="45"/>
      <c r="E86" s="45"/>
    </row>
    <row r="87" spans="1:5" hidden="1">
      <c r="A87" s="23">
        <v>10522</v>
      </c>
      <c r="B87" s="23" t="s">
        <v>543</v>
      </c>
      <c r="C87" s="458"/>
      <c r="D87" s="45"/>
      <c r="E87" s="45"/>
    </row>
    <row r="88" spans="1:5" hidden="1">
      <c r="A88" s="23">
        <v>10521</v>
      </c>
      <c r="B88" s="23" t="s">
        <v>544</v>
      </c>
      <c r="C88" s="458"/>
      <c r="D88" s="45"/>
      <c r="E88" s="45"/>
    </row>
    <row r="89" spans="1:5" hidden="1">
      <c r="A89" s="23">
        <v>10269</v>
      </c>
      <c r="B89" s="23" t="s">
        <v>545</v>
      </c>
      <c r="C89" s="458"/>
      <c r="D89" s="45"/>
      <c r="E89" s="45"/>
    </row>
    <row r="90" spans="1:5" hidden="1">
      <c r="A90" s="23">
        <v>10918</v>
      </c>
      <c r="B90" s="23" t="s">
        <v>546</v>
      </c>
      <c r="C90" s="458"/>
      <c r="D90" s="45"/>
      <c r="E90" s="45"/>
    </row>
    <row r="91" spans="1:5" hidden="1">
      <c r="A91" s="23">
        <v>10919</v>
      </c>
      <c r="B91" s="23" t="s">
        <v>547</v>
      </c>
      <c r="C91" s="458"/>
      <c r="D91" s="45"/>
      <c r="E91" s="45"/>
    </row>
    <row r="92" spans="1:5" hidden="1">
      <c r="A92" s="23">
        <v>13246</v>
      </c>
      <c r="B92" s="23" t="s">
        <v>548</v>
      </c>
      <c r="C92" s="458"/>
      <c r="D92" s="45"/>
      <c r="E92" s="45"/>
    </row>
    <row r="93" spans="1:5" hidden="1">
      <c r="A93" s="23">
        <v>15039</v>
      </c>
      <c r="B93" s="23" t="s">
        <v>549</v>
      </c>
      <c r="C93" s="458"/>
      <c r="D93" s="45"/>
      <c r="E93" s="45"/>
    </row>
    <row r="94" spans="1:5" hidden="1">
      <c r="A94" s="23">
        <v>14576</v>
      </c>
      <c r="B94" s="23" t="s">
        <v>550</v>
      </c>
      <c r="C94" s="458"/>
      <c r="D94" s="45"/>
      <c r="E94" s="45"/>
    </row>
    <row r="95" spans="1:5">
      <c r="A95" s="23">
        <v>14988</v>
      </c>
      <c r="B95" s="23" t="s">
        <v>551</v>
      </c>
      <c r="C95" s="458" t="s">
        <v>674</v>
      </c>
      <c r="D95" s="45"/>
      <c r="E95" s="45"/>
    </row>
    <row r="96" spans="1:5">
      <c r="A96" s="23">
        <v>14797</v>
      </c>
      <c r="B96" s="23" t="s">
        <v>552</v>
      </c>
      <c r="C96" s="458" t="s">
        <v>674</v>
      </c>
      <c r="D96" s="45"/>
      <c r="E96" s="45"/>
    </row>
    <row r="97" spans="1:6">
      <c r="A97" s="23">
        <v>14987</v>
      </c>
      <c r="B97" s="23" t="s">
        <v>553</v>
      </c>
      <c r="C97" s="458" t="s">
        <v>674</v>
      </c>
      <c r="D97" s="45"/>
      <c r="E97" s="45"/>
    </row>
    <row r="98" spans="1:6">
      <c r="A98" s="23">
        <v>12579</v>
      </c>
      <c r="B98" s="23" t="s">
        <v>554</v>
      </c>
      <c r="C98" s="458" t="s">
        <v>1982</v>
      </c>
      <c r="D98" s="45"/>
      <c r="E98" s="45"/>
    </row>
    <row r="99" spans="1:6">
      <c r="A99" s="23">
        <v>12580</v>
      </c>
      <c r="B99" s="23" t="s">
        <v>555</v>
      </c>
      <c r="C99" s="458" t="s">
        <v>1982</v>
      </c>
      <c r="D99" s="45"/>
      <c r="E99" s="45"/>
    </row>
    <row r="100" spans="1:6" s="63" customFormat="1" hidden="1">
      <c r="A100" s="65">
        <v>5871</v>
      </c>
      <c r="B100" s="65" t="s">
        <v>556</v>
      </c>
      <c r="C100" s="458" t="s">
        <v>677</v>
      </c>
      <c r="D100" s="66" t="s">
        <v>673</v>
      </c>
      <c r="E100" s="66" t="s">
        <v>674</v>
      </c>
    </row>
    <row r="101" spans="1:6" s="63" customFormat="1" hidden="1">
      <c r="A101" s="65">
        <v>5870</v>
      </c>
      <c r="B101" s="65" t="s">
        <v>557</v>
      </c>
      <c r="C101" s="458" t="s">
        <v>677</v>
      </c>
      <c r="D101" s="66" t="s">
        <v>673</v>
      </c>
      <c r="E101" s="66" t="s">
        <v>673</v>
      </c>
    </row>
    <row r="102" spans="1:6" s="63" customFormat="1" hidden="1">
      <c r="A102" s="65">
        <v>6276</v>
      </c>
      <c r="B102" s="65" t="s">
        <v>558</v>
      </c>
      <c r="C102" s="459" t="s">
        <v>673</v>
      </c>
      <c r="D102" s="66" t="s">
        <v>673</v>
      </c>
      <c r="E102" s="66" t="s">
        <v>673</v>
      </c>
      <c r="F102" s="64"/>
    </row>
    <row r="103" spans="1:6" s="63" customFormat="1" hidden="1">
      <c r="A103" s="65">
        <v>16240</v>
      </c>
      <c r="B103" s="65" t="s">
        <v>559</v>
      </c>
      <c r="C103" s="459" t="s">
        <v>677</v>
      </c>
      <c r="D103" s="66" t="s">
        <v>673</v>
      </c>
      <c r="E103" s="66" t="s">
        <v>673</v>
      </c>
      <c r="F103" s="64"/>
    </row>
    <row r="104" spans="1:6" s="63" customFormat="1" hidden="1">
      <c r="A104" s="65">
        <v>9689</v>
      </c>
      <c r="B104" s="65" t="s">
        <v>560</v>
      </c>
      <c r="C104" s="459" t="s">
        <v>669</v>
      </c>
      <c r="D104" s="66" t="s">
        <v>674</v>
      </c>
      <c r="E104" s="66" t="s">
        <v>674</v>
      </c>
      <c r="F104" s="64"/>
    </row>
    <row r="105" spans="1:6" s="63" customFormat="1" hidden="1">
      <c r="A105" s="65">
        <v>3630</v>
      </c>
      <c r="B105" s="65" t="s">
        <v>561</v>
      </c>
      <c r="C105" s="459" t="s">
        <v>660</v>
      </c>
      <c r="D105" s="66" t="s">
        <v>673</v>
      </c>
      <c r="E105" s="66" t="s">
        <v>673</v>
      </c>
      <c r="F105" s="64"/>
    </row>
    <row r="106" spans="1:6" hidden="1">
      <c r="A106" s="23">
        <v>12432</v>
      </c>
      <c r="B106" s="23" t="s">
        <v>562</v>
      </c>
      <c r="C106" s="458"/>
      <c r="D106" s="45"/>
      <c r="E106" s="45"/>
    </row>
    <row r="107" spans="1:6" hidden="1">
      <c r="A107" s="23">
        <v>8658</v>
      </c>
      <c r="B107" s="23" t="s">
        <v>563</v>
      </c>
      <c r="C107" s="458"/>
      <c r="D107" s="45"/>
      <c r="E107" s="45"/>
    </row>
    <row r="108" spans="1:6" hidden="1">
      <c r="A108" s="23">
        <v>11058</v>
      </c>
      <c r="B108" s="23" t="s">
        <v>564</v>
      </c>
      <c r="C108" s="458"/>
      <c r="D108" s="45"/>
      <c r="E108" s="45"/>
    </row>
    <row r="109" spans="1:6" hidden="1">
      <c r="A109" s="23">
        <v>11059</v>
      </c>
      <c r="B109" s="23" t="s">
        <v>565</v>
      </c>
      <c r="C109" s="458"/>
      <c r="D109" s="45"/>
      <c r="E109" s="45"/>
    </row>
    <row r="110" spans="1:6" hidden="1">
      <c r="A110" s="23">
        <v>9788</v>
      </c>
      <c r="B110" s="23" t="s">
        <v>566</v>
      </c>
      <c r="C110" s="458"/>
      <c r="D110" s="45"/>
      <c r="E110" s="45"/>
    </row>
    <row r="111" spans="1:6" hidden="1">
      <c r="A111" s="23">
        <v>7909</v>
      </c>
      <c r="B111" s="23" t="s">
        <v>567</v>
      </c>
      <c r="C111" s="458"/>
      <c r="D111" s="45"/>
      <c r="E111" s="45"/>
    </row>
    <row r="112" spans="1:6" hidden="1">
      <c r="A112" s="23">
        <v>5769</v>
      </c>
      <c r="B112" s="23" t="s">
        <v>568</v>
      </c>
      <c r="C112" s="458"/>
      <c r="D112" s="45"/>
      <c r="E112" s="45"/>
    </row>
    <row r="113" spans="1:5" hidden="1">
      <c r="A113" s="23">
        <v>4286</v>
      </c>
      <c r="B113" s="23" t="s">
        <v>569</v>
      </c>
      <c r="C113" s="458"/>
      <c r="D113" s="45"/>
      <c r="E113" s="45"/>
    </row>
    <row r="114" spans="1:5" hidden="1">
      <c r="A114" s="23">
        <v>13261</v>
      </c>
      <c r="B114" s="23" t="s">
        <v>570</v>
      </c>
      <c r="C114" s="458"/>
      <c r="D114" s="45"/>
      <c r="E114" s="45"/>
    </row>
    <row r="115" spans="1:5" s="63" customFormat="1" hidden="1">
      <c r="A115" s="65">
        <v>1919</v>
      </c>
      <c r="B115" s="65" t="s">
        <v>571</v>
      </c>
      <c r="C115" s="458" t="s">
        <v>678</v>
      </c>
      <c r="D115" s="66" t="s">
        <v>674</v>
      </c>
      <c r="E115" s="66" t="s">
        <v>672</v>
      </c>
    </row>
    <row r="116" spans="1:5" hidden="1">
      <c r="A116" s="23">
        <v>8492</v>
      </c>
      <c r="B116" s="23" t="s">
        <v>572</v>
      </c>
      <c r="C116" s="458"/>
      <c r="D116" s="45"/>
      <c r="E116" s="45"/>
    </row>
    <row r="117" spans="1:5">
      <c r="A117" s="23">
        <v>10744</v>
      </c>
      <c r="B117" s="23" t="s">
        <v>573</v>
      </c>
      <c r="C117" s="458" t="s">
        <v>674</v>
      </c>
      <c r="D117" s="45"/>
      <c r="E117" s="45"/>
    </row>
    <row r="118" spans="1:5" hidden="1">
      <c r="A118" s="23">
        <v>10745</v>
      </c>
      <c r="B118" s="23" t="s">
        <v>574</v>
      </c>
      <c r="C118" s="458"/>
      <c r="D118" s="45"/>
      <c r="E118" s="45"/>
    </row>
    <row r="119" spans="1:5" hidden="1">
      <c r="A119" s="23">
        <v>16757</v>
      </c>
      <c r="B119" s="23" t="s">
        <v>575</v>
      </c>
      <c r="C119" s="458"/>
      <c r="D119" s="45"/>
      <c r="E119" s="45"/>
    </row>
    <row r="120" spans="1:5" hidden="1">
      <c r="A120" s="23">
        <v>16761</v>
      </c>
      <c r="B120" s="23" t="s">
        <v>576</v>
      </c>
      <c r="C120" s="458"/>
      <c r="D120" s="45"/>
      <c r="E120" s="45"/>
    </row>
    <row r="121" spans="1:5" s="63" customFormat="1" hidden="1">
      <c r="A121" s="65">
        <v>8135</v>
      </c>
      <c r="B121" s="65" t="s">
        <v>577</v>
      </c>
      <c r="C121" s="458" t="s">
        <v>660</v>
      </c>
      <c r="D121" s="66" t="s">
        <v>673</v>
      </c>
      <c r="E121" s="66" t="s">
        <v>674</v>
      </c>
    </row>
    <row r="122" spans="1:5" s="63" customFormat="1" hidden="1">
      <c r="A122" s="65">
        <v>10586</v>
      </c>
      <c r="B122" s="65" t="s">
        <v>578</v>
      </c>
      <c r="C122" s="458" t="s">
        <v>660</v>
      </c>
      <c r="D122" s="66" t="s">
        <v>673</v>
      </c>
      <c r="E122" s="66" t="s">
        <v>673</v>
      </c>
    </row>
    <row r="123" spans="1:5" s="63" customFormat="1" hidden="1">
      <c r="A123" s="65">
        <v>1212</v>
      </c>
      <c r="B123" s="65" t="s">
        <v>579</v>
      </c>
      <c r="C123" s="458" t="s">
        <v>660</v>
      </c>
      <c r="D123" s="66" t="s">
        <v>673</v>
      </c>
      <c r="E123" s="66" t="s">
        <v>673</v>
      </c>
    </row>
    <row r="124" spans="1:5" s="63" customFormat="1" hidden="1">
      <c r="A124" s="65">
        <v>10368</v>
      </c>
      <c r="B124" s="65" t="s">
        <v>580</v>
      </c>
      <c r="C124" s="458" t="s">
        <v>660</v>
      </c>
      <c r="D124" s="66" t="s">
        <v>673</v>
      </c>
      <c r="E124" s="66" t="s">
        <v>673</v>
      </c>
    </row>
    <row r="125" spans="1:5" s="63" customFormat="1" hidden="1">
      <c r="A125" s="65">
        <v>705</v>
      </c>
      <c r="B125" s="65" t="s">
        <v>581</v>
      </c>
      <c r="C125" s="458" t="s">
        <v>660</v>
      </c>
      <c r="D125" s="66" t="s">
        <v>673</v>
      </c>
      <c r="E125" s="66" t="s">
        <v>673</v>
      </c>
    </row>
    <row r="126" spans="1:5" s="63" customFormat="1" hidden="1">
      <c r="A126" s="65">
        <v>5872</v>
      </c>
      <c r="B126" s="65" t="s">
        <v>582</v>
      </c>
      <c r="C126" s="458" t="s">
        <v>669</v>
      </c>
      <c r="D126" s="66" t="s">
        <v>673</v>
      </c>
      <c r="E126" s="66" t="s">
        <v>674</v>
      </c>
    </row>
    <row r="127" spans="1:5" s="63" customFormat="1" hidden="1">
      <c r="A127" s="65">
        <v>5874</v>
      </c>
      <c r="B127" s="65" t="s">
        <v>583</v>
      </c>
      <c r="C127" s="458" t="s">
        <v>669</v>
      </c>
      <c r="D127" s="66" t="s">
        <v>673</v>
      </c>
      <c r="E127" s="66" t="s">
        <v>673</v>
      </c>
    </row>
    <row r="128" spans="1:5">
      <c r="A128" s="27"/>
      <c r="B128" s="27" t="s">
        <v>1983</v>
      </c>
      <c r="C128" s="460" t="s">
        <v>674</v>
      </c>
      <c r="D128" s="27"/>
      <c r="E128" s="27"/>
    </row>
  </sheetData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1"/>
  <sheetViews>
    <sheetView workbookViewId="0">
      <selection activeCell="I30" sqref="I30"/>
    </sheetView>
  </sheetViews>
  <sheetFormatPr baseColWidth="10" defaultRowHeight="15"/>
  <cols>
    <col min="3" max="3" width="60" customWidth="1"/>
  </cols>
  <sheetData>
    <row r="3" spans="2:5">
      <c r="B3" s="439" t="s">
        <v>0</v>
      </c>
      <c r="C3" s="439" t="s">
        <v>1</v>
      </c>
      <c r="D3" s="439" t="s">
        <v>118</v>
      </c>
      <c r="E3" s="439" t="s">
        <v>119</v>
      </c>
    </row>
    <row r="4" spans="2:5">
      <c r="B4" s="439">
        <v>15179</v>
      </c>
      <c r="C4" s="439" t="s">
        <v>1855</v>
      </c>
      <c r="D4" s="439"/>
      <c r="E4" s="439"/>
    </row>
    <row r="5" spans="2:5">
      <c r="B5" s="439">
        <v>15180</v>
      </c>
      <c r="C5" s="439" t="s">
        <v>1856</v>
      </c>
      <c r="D5" s="439"/>
      <c r="E5" s="439"/>
    </row>
    <row r="6" spans="2:5">
      <c r="B6" s="439">
        <v>15178</v>
      </c>
      <c r="C6" s="439" t="s">
        <v>1857</v>
      </c>
      <c r="D6" s="439"/>
      <c r="E6" s="439"/>
    </row>
    <row r="7" spans="2:5">
      <c r="B7" s="439">
        <v>16621</v>
      </c>
      <c r="C7" s="439" t="s">
        <v>1858</v>
      </c>
      <c r="D7" s="439"/>
      <c r="E7" s="439"/>
    </row>
    <row r="8" spans="2:5">
      <c r="B8" s="439">
        <v>14903</v>
      </c>
      <c r="C8" s="439" t="s">
        <v>1859</v>
      </c>
      <c r="D8" s="439"/>
      <c r="E8" s="439"/>
    </row>
    <row r="9" spans="2:5">
      <c r="B9" s="439">
        <v>13049</v>
      </c>
      <c r="C9" s="439" t="s">
        <v>1860</v>
      </c>
      <c r="D9" s="439"/>
      <c r="E9" s="439"/>
    </row>
    <row r="10" spans="2:5">
      <c r="B10" s="439">
        <v>355</v>
      </c>
      <c r="C10" s="439" t="s">
        <v>1861</v>
      </c>
      <c r="D10" s="439"/>
      <c r="E10" s="439"/>
    </row>
    <row r="11" spans="2:5">
      <c r="B11" s="439">
        <v>353</v>
      </c>
      <c r="C11" s="439" t="s">
        <v>1862</v>
      </c>
      <c r="D11" s="439"/>
      <c r="E11" s="439"/>
    </row>
    <row r="12" spans="2:5">
      <c r="B12" s="439">
        <v>10524</v>
      </c>
      <c r="C12" s="439" t="s">
        <v>72</v>
      </c>
      <c r="D12" s="439"/>
      <c r="E12" s="439"/>
    </row>
    <row r="13" spans="2:5">
      <c r="B13" s="439">
        <v>11724</v>
      </c>
      <c r="C13" s="439" t="s">
        <v>1863</v>
      </c>
      <c r="D13" s="439"/>
      <c r="E13" s="439"/>
    </row>
    <row r="14" spans="2:5">
      <c r="B14" s="439">
        <v>14660</v>
      </c>
      <c r="C14" s="439" t="s">
        <v>1864</v>
      </c>
      <c r="D14" s="439"/>
      <c r="E14" s="439"/>
    </row>
    <row r="15" spans="2:5">
      <c r="B15" s="439">
        <v>696</v>
      </c>
      <c r="C15" s="439" t="s">
        <v>1865</v>
      </c>
      <c r="D15" s="439"/>
      <c r="E15" s="439"/>
    </row>
    <row r="16" spans="2:5">
      <c r="B16" s="439">
        <v>12633</v>
      </c>
      <c r="C16" s="439" t="s">
        <v>1866</v>
      </c>
      <c r="D16" s="439"/>
      <c r="E16" s="439"/>
    </row>
    <row r="17" spans="2:5">
      <c r="B17" s="439">
        <v>9893</v>
      </c>
      <c r="C17" s="439" t="s">
        <v>1867</v>
      </c>
      <c r="D17" s="439"/>
      <c r="E17" s="439"/>
    </row>
    <row r="18" spans="2:5">
      <c r="B18" s="439">
        <v>16369</v>
      </c>
      <c r="C18" s="439" t="s">
        <v>1868</v>
      </c>
      <c r="D18" s="439"/>
      <c r="E18" s="439"/>
    </row>
    <row r="19" spans="2:5">
      <c r="B19" s="439">
        <v>13404</v>
      </c>
      <c r="C19" s="439" t="s">
        <v>1869</v>
      </c>
      <c r="D19" s="439"/>
      <c r="E19" s="439"/>
    </row>
    <row r="20" spans="2:5">
      <c r="B20" s="439">
        <v>10946</v>
      </c>
      <c r="C20" s="439" t="s">
        <v>1870</v>
      </c>
      <c r="D20" s="439"/>
      <c r="E20" s="439"/>
    </row>
    <row r="21" spans="2:5">
      <c r="B21" s="439">
        <v>10942</v>
      </c>
      <c r="C21" s="439" t="s">
        <v>1871</v>
      </c>
      <c r="D21" s="439"/>
      <c r="E21" s="439"/>
    </row>
    <row r="22" spans="2:5">
      <c r="B22" s="439">
        <v>10943</v>
      </c>
      <c r="C22" s="439" t="s">
        <v>1872</v>
      </c>
      <c r="D22" s="439"/>
      <c r="E22" s="439"/>
    </row>
    <row r="23" spans="2:5">
      <c r="B23" s="439">
        <v>10944</v>
      </c>
      <c r="C23" s="439" t="s">
        <v>1873</v>
      </c>
      <c r="D23" s="439"/>
      <c r="E23" s="439"/>
    </row>
    <row r="24" spans="2:5">
      <c r="B24" s="439">
        <v>10945</v>
      </c>
      <c r="C24" s="439" t="s">
        <v>1874</v>
      </c>
      <c r="D24" s="439"/>
      <c r="E24" s="439"/>
    </row>
    <row r="25" spans="2:5">
      <c r="B25" s="439">
        <v>695</v>
      </c>
      <c r="C25" s="439" t="s">
        <v>1875</v>
      </c>
      <c r="D25" s="439"/>
      <c r="E25" s="439"/>
    </row>
    <row r="26" spans="2:5">
      <c r="B26" s="439">
        <v>10523</v>
      </c>
      <c r="C26" s="439" t="s">
        <v>540</v>
      </c>
      <c r="D26" s="439"/>
      <c r="E26" s="439"/>
    </row>
    <row r="27" spans="2:5">
      <c r="B27" s="439">
        <v>14519</v>
      </c>
      <c r="C27" s="439" t="s">
        <v>1876</v>
      </c>
      <c r="D27" s="439"/>
      <c r="E27" s="439"/>
    </row>
    <row r="28" spans="2:5">
      <c r="B28" s="439">
        <v>14518</v>
      </c>
      <c r="C28" s="439" t="s">
        <v>1877</v>
      </c>
      <c r="D28" s="439"/>
      <c r="E28" s="439"/>
    </row>
    <row r="29" spans="2:5">
      <c r="B29" s="439">
        <v>14516</v>
      </c>
      <c r="C29" s="439" t="s">
        <v>1878</v>
      </c>
      <c r="D29" s="439"/>
      <c r="E29" s="439"/>
    </row>
    <row r="30" spans="2:5">
      <c r="B30" s="439">
        <v>14517</v>
      </c>
      <c r="C30" s="439" t="s">
        <v>1879</v>
      </c>
      <c r="D30" s="439"/>
      <c r="E30" s="439"/>
    </row>
    <row r="31" spans="2:5">
      <c r="B31" s="439">
        <v>14126</v>
      </c>
      <c r="C31" s="439" t="s">
        <v>1880</v>
      </c>
      <c r="D31" s="439"/>
      <c r="E31" s="439"/>
    </row>
    <row r="32" spans="2:5">
      <c r="B32" s="439">
        <v>14124</v>
      </c>
      <c r="C32" s="439" t="s">
        <v>1881</v>
      </c>
      <c r="D32" s="439"/>
      <c r="E32" s="439"/>
    </row>
    <row r="33" spans="2:5">
      <c r="B33" s="439">
        <v>13050</v>
      </c>
      <c r="C33" s="439" t="s">
        <v>1882</v>
      </c>
      <c r="D33" s="439"/>
      <c r="E33" s="439"/>
    </row>
    <row r="34" spans="2:5">
      <c r="B34" s="439">
        <v>13243</v>
      </c>
      <c r="C34" s="439" t="s">
        <v>1883</v>
      </c>
      <c r="D34" s="439"/>
      <c r="E34" s="439"/>
    </row>
    <row r="35" spans="2:5">
      <c r="B35" s="439">
        <v>13244</v>
      </c>
      <c r="C35" s="439" t="s">
        <v>1884</v>
      </c>
      <c r="D35" s="439"/>
      <c r="E35" s="439"/>
    </row>
    <row r="36" spans="2:5">
      <c r="B36" s="439">
        <v>2995</v>
      </c>
      <c r="C36" s="439" t="s">
        <v>640</v>
      </c>
      <c r="D36" s="439"/>
      <c r="E36" s="439"/>
    </row>
    <row r="37" spans="2:5">
      <c r="B37" s="439">
        <v>15174</v>
      </c>
      <c r="C37" s="439" t="s">
        <v>1885</v>
      </c>
      <c r="D37" s="439"/>
      <c r="E37" s="439"/>
    </row>
    <row r="38" spans="2:5">
      <c r="B38" s="439">
        <v>15175</v>
      </c>
      <c r="C38" s="439" t="s">
        <v>1886</v>
      </c>
      <c r="D38" s="439"/>
      <c r="E38" s="439"/>
    </row>
    <row r="39" spans="2:5">
      <c r="B39" s="439">
        <v>15173</v>
      </c>
      <c r="C39" s="439" t="s">
        <v>1887</v>
      </c>
      <c r="D39" s="439"/>
      <c r="E39" s="439"/>
    </row>
    <row r="40" spans="2:5">
      <c r="B40" s="439">
        <v>13051</v>
      </c>
      <c r="C40" s="439" t="s">
        <v>1888</v>
      </c>
      <c r="D40" s="439"/>
      <c r="E40" s="439"/>
    </row>
    <row r="41" spans="2:5">
      <c r="B41" s="439">
        <v>12239</v>
      </c>
      <c r="C41" s="439" t="s">
        <v>1889</v>
      </c>
      <c r="D41" s="439"/>
      <c r="E41" s="439"/>
    </row>
    <row r="42" spans="2:5">
      <c r="B42" s="439">
        <v>9447</v>
      </c>
      <c r="C42" s="439" t="s">
        <v>1890</v>
      </c>
      <c r="D42" s="439"/>
      <c r="E42" s="439"/>
    </row>
    <row r="43" spans="2:5">
      <c r="B43" s="439">
        <v>14520</v>
      </c>
      <c r="C43" s="439" t="s">
        <v>1891</v>
      </c>
      <c r="D43" s="439"/>
      <c r="E43" s="439"/>
    </row>
    <row r="44" spans="2:5">
      <c r="B44" s="439">
        <v>11969</v>
      </c>
      <c r="C44" s="439" t="s">
        <v>1892</v>
      </c>
      <c r="D44" s="439"/>
      <c r="E44" s="439"/>
    </row>
    <row r="45" spans="2:5">
      <c r="B45" s="439">
        <v>11968</v>
      </c>
      <c r="C45" s="439" t="s">
        <v>1893</v>
      </c>
      <c r="D45" s="439"/>
      <c r="E45" s="439"/>
    </row>
    <row r="46" spans="2:5">
      <c r="B46" s="439">
        <v>9446</v>
      </c>
      <c r="C46" s="439" t="s">
        <v>1894</v>
      </c>
      <c r="D46" s="439"/>
      <c r="E46" s="439"/>
    </row>
    <row r="47" spans="2:5">
      <c r="B47" s="439">
        <v>8733</v>
      </c>
      <c r="C47" s="439" t="s">
        <v>1895</v>
      </c>
      <c r="D47" s="439"/>
      <c r="E47" s="439"/>
    </row>
    <row r="48" spans="2:5">
      <c r="B48" s="439">
        <v>14902</v>
      </c>
      <c r="C48" s="439" t="s">
        <v>1896</v>
      </c>
      <c r="D48" s="439"/>
      <c r="E48" s="439"/>
    </row>
    <row r="49" spans="2:5">
      <c r="B49" s="439">
        <v>12632</v>
      </c>
      <c r="C49" s="439" t="s">
        <v>1897</v>
      </c>
      <c r="D49" s="439"/>
      <c r="E49" s="439"/>
    </row>
    <row r="50" spans="2:5">
      <c r="B50" s="439">
        <v>124</v>
      </c>
      <c r="C50" s="439" t="s">
        <v>1898</v>
      </c>
      <c r="D50" s="439"/>
      <c r="E50" s="439"/>
    </row>
    <row r="51" spans="2:5">
      <c r="B51" s="439">
        <v>123</v>
      </c>
      <c r="C51" s="439" t="s">
        <v>1899</v>
      </c>
      <c r="D51" s="439"/>
      <c r="E51" s="439"/>
    </row>
    <row r="52" spans="2:5">
      <c r="B52" s="439">
        <v>14123</v>
      </c>
      <c r="C52" s="439" t="s">
        <v>1900</v>
      </c>
      <c r="D52" s="439"/>
      <c r="E52" s="439"/>
    </row>
    <row r="53" spans="2:5">
      <c r="B53" s="439">
        <v>122</v>
      </c>
      <c r="C53" s="439" t="s">
        <v>1901</v>
      </c>
      <c r="D53" s="439"/>
      <c r="E53" s="439"/>
    </row>
    <row r="54" spans="2:5">
      <c r="B54" s="439">
        <v>121</v>
      </c>
      <c r="C54" s="439" t="s">
        <v>1902</v>
      </c>
      <c r="D54" s="439"/>
      <c r="E54" s="439"/>
    </row>
    <row r="55" spans="2:5">
      <c r="B55" s="439">
        <v>13662</v>
      </c>
      <c r="C55" s="439" t="s">
        <v>1903</v>
      </c>
      <c r="D55" s="439"/>
      <c r="E55" s="439"/>
    </row>
    <row r="56" spans="2:5">
      <c r="B56" s="439">
        <v>13660</v>
      </c>
      <c r="C56" s="439" t="s">
        <v>1904</v>
      </c>
      <c r="D56" s="439"/>
      <c r="E56" s="439"/>
    </row>
    <row r="57" spans="2:5">
      <c r="B57" s="439">
        <v>13674</v>
      </c>
      <c r="C57" s="439" t="s">
        <v>1905</v>
      </c>
      <c r="D57" s="439"/>
      <c r="E57" s="439"/>
    </row>
    <row r="58" spans="2:5">
      <c r="B58" s="439">
        <v>13661</v>
      </c>
      <c r="C58" s="439" t="s">
        <v>1906</v>
      </c>
      <c r="D58" s="439"/>
      <c r="E58" s="439"/>
    </row>
    <row r="59" spans="2:5">
      <c r="B59" s="439">
        <v>13675</v>
      </c>
      <c r="C59" s="439" t="s">
        <v>1907</v>
      </c>
      <c r="D59" s="439"/>
      <c r="E59" s="439"/>
    </row>
    <row r="60" spans="2:5">
      <c r="B60" s="439">
        <v>13665</v>
      </c>
      <c r="C60" s="439" t="s">
        <v>1908</v>
      </c>
      <c r="D60" s="439"/>
      <c r="E60" s="439"/>
    </row>
    <row r="61" spans="2:5">
      <c r="B61" s="439">
        <v>13667</v>
      </c>
      <c r="C61" s="439" t="s">
        <v>1909</v>
      </c>
      <c r="D61" s="439"/>
      <c r="E61" s="439"/>
    </row>
    <row r="62" spans="2:5">
      <c r="B62" s="439">
        <v>13668</v>
      </c>
      <c r="C62" s="439" t="s">
        <v>1910</v>
      </c>
      <c r="D62" s="439"/>
      <c r="E62" s="439"/>
    </row>
    <row r="63" spans="2:5">
      <c r="B63" s="439">
        <v>13669</v>
      </c>
      <c r="C63" s="439" t="s">
        <v>1911</v>
      </c>
      <c r="D63" s="439"/>
      <c r="E63" s="439"/>
    </row>
    <row r="64" spans="2:5">
      <c r="B64" s="439">
        <v>13670</v>
      </c>
      <c r="C64" s="439" t="s">
        <v>1912</v>
      </c>
      <c r="D64" s="439"/>
      <c r="E64" s="439"/>
    </row>
    <row r="65" spans="2:5">
      <c r="B65" s="439">
        <v>13671</v>
      </c>
      <c r="C65" s="439" t="s">
        <v>1913</v>
      </c>
      <c r="D65" s="439"/>
      <c r="E65" s="439"/>
    </row>
    <row r="66" spans="2:5">
      <c r="B66" s="439">
        <v>13672</v>
      </c>
      <c r="C66" s="439" t="s">
        <v>1914</v>
      </c>
      <c r="D66" s="439"/>
      <c r="E66" s="439"/>
    </row>
    <row r="67" spans="2:5">
      <c r="B67" s="439">
        <v>13673</v>
      </c>
      <c r="C67" s="439" t="s">
        <v>1915</v>
      </c>
      <c r="D67" s="439"/>
      <c r="E67" s="439"/>
    </row>
    <row r="68" spans="2:5">
      <c r="B68" s="439">
        <v>13664</v>
      </c>
      <c r="C68" s="439" t="s">
        <v>1916</v>
      </c>
      <c r="D68" s="439"/>
      <c r="E68" s="439"/>
    </row>
    <row r="69" spans="2:5">
      <c r="B69" s="439">
        <v>13666</v>
      </c>
      <c r="C69" s="439" t="s">
        <v>1917</v>
      </c>
      <c r="D69" s="439"/>
      <c r="E69" s="439"/>
    </row>
    <row r="70" spans="2:5">
      <c r="B70" s="439">
        <v>6409</v>
      </c>
      <c r="C70" s="439" t="s">
        <v>1918</v>
      </c>
      <c r="D70" s="439"/>
      <c r="E70" s="439"/>
    </row>
    <row r="71" spans="2:5">
      <c r="B71" s="439">
        <v>14580</v>
      </c>
      <c r="C71" s="439" t="s">
        <v>1919</v>
      </c>
      <c r="D71" s="439"/>
      <c r="E71" s="439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E85"/>
  <sheetViews>
    <sheetView workbookViewId="0">
      <selection activeCell="C3" sqref="C3:E71"/>
    </sheetView>
  </sheetViews>
  <sheetFormatPr baseColWidth="10" defaultRowHeight="15"/>
  <cols>
    <col min="4" max="4" width="44.42578125" customWidth="1"/>
  </cols>
  <sheetData>
    <row r="1" spans="3:5" s="129" customFormat="1"/>
    <row r="2" spans="3:5" s="129" customFormat="1"/>
    <row r="3" spans="3:5" s="129" customFormat="1">
      <c r="D3" s="129" t="s">
        <v>1471</v>
      </c>
    </row>
    <row r="4" spans="3:5" s="129" customFormat="1"/>
    <row r="5" spans="3:5" s="129" customFormat="1"/>
    <row r="6" spans="3:5" s="129" customFormat="1"/>
    <row r="9" spans="3:5">
      <c r="C9" s="130" t="s">
        <v>0</v>
      </c>
      <c r="D9" s="130" t="s">
        <v>1</v>
      </c>
      <c r="E9" s="130"/>
    </row>
    <row r="10" spans="3:5" hidden="1">
      <c r="C10" s="130">
        <v>13486</v>
      </c>
      <c r="D10" s="130" t="s">
        <v>1473</v>
      </c>
      <c r="E10" s="130"/>
    </row>
    <row r="11" spans="3:5" hidden="1">
      <c r="C11" s="130">
        <v>13485</v>
      </c>
      <c r="D11" s="130" t="s">
        <v>1474</v>
      </c>
      <c r="E11" s="130"/>
    </row>
    <row r="12" spans="3:5" hidden="1">
      <c r="C12" s="130">
        <v>14888</v>
      </c>
      <c r="D12" s="130" t="s">
        <v>1475</v>
      </c>
      <c r="E12" s="130"/>
    </row>
    <row r="13" spans="3:5" hidden="1">
      <c r="C13" s="130">
        <v>14889</v>
      </c>
      <c r="D13" s="130" t="s">
        <v>1476</v>
      </c>
      <c r="E13" s="130"/>
    </row>
    <row r="14" spans="3:5" hidden="1">
      <c r="C14" s="130">
        <v>14891</v>
      </c>
      <c r="D14" s="130" t="s">
        <v>1477</v>
      </c>
      <c r="E14" s="130"/>
    </row>
    <row r="15" spans="3:5" hidden="1">
      <c r="C15" s="130">
        <v>14890</v>
      </c>
      <c r="D15" s="130" t="s">
        <v>1478</v>
      </c>
      <c r="E15" s="130"/>
    </row>
    <row r="16" spans="3:5" hidden="1">
      <c r="C16" s="130">
        <v>14894</v>
      </c>
      <c r="D16" s="130" t="s">
        <v>1479</v>
      </c>
      <c r="E16" s="130"/>
    </row>
    <row r="17" spans="3:5" hidden="1">
      <c r="C17" s="130">
        <v>14892</v>
      </c>
      <c r="D17" s="130" t="s">
        <v>1480</v>
      </c>
      <c r="E17" s="130"/>
    </row>
    <row r="18" spans="3:5" hidden="1">
      <c r="C18" s="130">
        <v>14893</v>
      </c>
      <c r="D18" s="130" t="s">
        <v>1481</v>
      </c>
      <c r="E18" s="130"/>
    </row>
    <row r="19" spans="3:5" hidden="1">
      <c r="C19" s="130">
        <v>13490</v>
      </c>
      <c r="D19" s="130" t="s">
        <v>1482</v>
      </c>
      <c r="E19" s="130"/>
    </row>
    <row r="20" spans="3:5" hidden="1">
      <c r="C20" s="130">
        <v>13468</v>
      </c>
      <c r="D20" s="130" t="s">
        <v>1483</v>
      </c>
      <c r="E20" s="130"/>
    </row>
    <row r="21" spans="3:5" hidden="1">
      <c r="C21" s="130">
        <v>13467</v>
      </c>
      <c r="D21" s="130" t="s">
        <v>1484</v>
      </c>
      <c r="E21" s="130"/>
    </row>
    <row r="22" spans="3:5" hidden="1">
      <c r="C22" s="130">
        <v>13473</v>
      </c>
      <c r="D22" s="130" t="s">
        <v>1485</v>
      </c>
      <c r="E22" s="130"/>
    </row>
    <row r="23" spans="3:5" hidden="1">
      <c r="C23" s="130">
        <v>13475</v>
      </c>
      <c r="D23" s="130" t="s">
        <v>1486</v>
      </c>
      <c r="E23" s="130"/>
    </row>
    <row r="24" spans="3:5" hidden="1">
      <c r="C24" s="130">
        <v>13470</v>
      </c>
      <c r="D24" s="130" t="s">
        <v>1487</v>
      </c>
      <c r="E24" s="130"/>
    </row>
    <row r="25" spans="3:5" hidden="1">
      <c r="C25" s="130">
        <v>13466</v>
      </c>
      <c r="D25" s="130" t="s">
        <v>1488</v>
      </c>
      <c r="E25" s="130"/>
    </row>
    <row r="26" spans="3:5" hidden="1">
      <c r="C26" s="130">
        <v>13474</v>
      </c>
      <c r="D26" s="130" t="s">
        <v>1489</v>
      </c>
      <c r="E26" s="130"/>
    </row>
    <row r="27" spans="3:5" hidden="1">
      <c r="C27" s="130">
        <v>13469</v>
      </c>
      <c r="D27" s="130" t="s">
        <v>1490</v>
      </c>
      <c r="E27" s="130"/>
    </row>
    <row r="28" spans="3:5" hidden="1">
      <c r="C28" s="130">
        <v>13471</v>
      </c>
      <c r="D28" s="130" t="s">
        <v>1491</v>
      </c>
      <c r="E28" s="130"/>
    </row>
    <row r="29" spans="3:5" hidden="1">
      <c r="C29" s="130">
        <v>13472</v>
      </c>
      <c r="D29" s="130" t="s">
        <v>1492</v>
      </c>
      <c r="E29" s="130"/>
    </row>
    <row r="30" spans="3:5" hidden="1">
      <c r="C30" s="130">
        <v>13492</v>
      </c>
      <c r="D30" s="130" t="s">
        <v>1493</v>
      </c>
      <c r="E30" s="130"/>
    </row>
    <row r="31" spans="3:5" hidden="1">
      <c r="C31" s="130">
        <v>13489</v>
      </c>
      <c r="D31" s="130" t="s">
        <v>1494</v>
      </c>
      <c r="E31" s="130"/>
    </row>
    <row r="32" spans="3:5" hidden="1">
      <c r="C32" s="130">
        <v>13147</v>
      </c>
      <c r="D32" s="130" t="s">
        <v>1495</v>
      </c>
      <c r="E32" s="130"/>
    </row>
    <row r="33" spans="3:5" hidden="1">
      <c r="C33" s="130">
        <v>13146</v>
      </c>
      <c r="D33" s="130" t="s">
        <v>1496</v>
      </c>
      <c r="E33" s="130"/>
    </row>
    <row r="34" spans="3:5" hidden="1">
      <c r="C34" s="130">
        <v>13488</v>
      </c>
      <c r="D34" s="130" t="s">
        <v>1497</v>
      </c>
      <c r="E34" s="130"/>
    </row>
    <row r="35" spans="3:5" hidden="1">
      <c r="C35" s="130">
        <v>13504</v>
      </c>
      <c r="D35" s="130" t="s">
        <v>1498</v>
      </c>
      <c r="E35" s="130"/>
    </row>
    <row r="36" spans="3:5" hidden="1">
      <c r="C36" s="130">
        <v>13501</v>
      </c>
      <c r="D36" s="130" t="s">
        <v>1499</v>
      </c>
      <c r="E36" s="130"/>
    </row>
    <row r="37" spans="3:5" hidden="1">
      <c r="C37" s="130">
        <v>13508</v>
      </c>
      <c r="D37" s="130" t="s">
        <v>1500</v>
      </c>
      <c r="E37" s="130"/>
    </row>
    <row r="38" spans="3:5" hidden="1">
      <c r="C38" s="130">
        <v>13499</v>
      </c>
      <c r="D38" s="130" t="s">
        <v>1501</v>
      </c>
      <c r="E38" s="130"/>
    </row>
    <row r="39" spans="3:5" hidden="1">
      <c r="C39" s="130">
        <v>13156</v>
      </c>
      <c r="D39" s="130" t="s">
        <v>1502</v>
      </c>
      <c r="E39" s="130"/>
    </row>
    <row r="40" spans="3:5" hidden="1">
      <c r="C40" s="130">
        <v>13495</v>
      </c>
      <c r="D40" s="130" t="s">
        <v>1503</v>
      </c>
      <c r="E40" s="130"/>
    </row>
    <row r="41" spans="3:5" hidden="1">
      <c r="C41" s="130">
        <v>13500</v>
      </c>
      <c r="D41" s="130" t="s">
        <v>1504</v>
      </c>
      <c r="E41" s="130"/>
    </row>
    <row r="42" spans="3:5" hidden="1">
      <c r="C42" s="130">
        <v>13507</v>
      </c>
      <c r="D42" s="130" t="s">
        <v>1505</v>
      </c>
      <c r="E42" s="130"/>
    </row>
    <row r="43" spans="3:5" hidden="1">
      <c r="C43" s="130">
        <v>13497</v>
      </c>
      <c r="D43" s="130" t="s">
        <v>1506</v>
      </c>
      <c r="E43" s="130"/>
    </row>
    <row r="44" spans="3:5" hidden="1">
      <c r="C44" s="130">
        <v>13502</v>
      </c>
      <c r="D44" s="130" t="s">
        <v>1507</v>
      </c>
      <c r="E44" s="130"/>
    </row>
    <row r="45" spans="3:5" hidden="1">
      <c r="C45" s="130">
        <v>13158</v>
      </c>
      <c r="D45" s="130" t="s">
        <v>1508</v>
      </c>
      <c r="E45" s="130"/>
    </row>
    <row r="46" spans="3:5" hidden="1">
      <c r="C46" s="130">
        <v>13498</v>
      </c>
      <c r="D46" s="130" t="s">
        <v>1509</v>
      </c>
      <c r="E46" s="130"/>
    </row>
    <row r="47" spans="3:5" hidden="1">
      <c r="C47" s="130">
        <v>13494</v>
      </c>
      <c r="D47" s="130" t="s">
        <v>1510</v>
      </c>
      <c r="E47" s="130"/>
    </row>
    <row r="48" spans="3:5" hidden="1">
      <c r="C48" s="130">
        <v>13514</v>
      </c>
      <c r="D48" s="130" t="s">
        <v>1511</v>
      </c>
      <c r="E48" s="130"/>
    </row>
    <row r="49" spans="3:5" hidden="1">
      <c r="C49" s="130">
        <v>13513</v>
      </c>
      <c r="D49" s="130" t="s">
        <v>1512</v>
      </c>
      <c r="E49" s="130"/>
    </row>
    <row r="50" spans="3:5" hidden="1">
      <c r="C50" s="130">
        <v>13157</v>
      </c>
      <c r="D50" s="130" t="s">
        <v>1513</v>
      </c>
      <c r="E50" s="130"/>
    </row>
    <row r="51" spans="3:5" hidden="1">
      <c r="C51" s="130">
        <v>13150</v>
      </c>
      <c r="D51" s="130" t="s">
        <v>1514</v>
      </c>
      <c r="E51" s="130"/>
    </row>
    <row r="52" spans="3:5" hidden="1">
      <c r="C52" s="130">
        <v>13149</v>
      </c>
      <c r="D52" s="130" t="s">
        <v>1515</v>
      </c>
      <c r="E52" s="130"/>
    </row>
    <row r="53" spans="3:5" hidden="1">
      <c r="C53" s="130">
        <v>13159</v>
      </c>
      <c r="D53" s="130" t="s">
        <v>1516</v>
      </c>
      <c r="E53" s="130"/>
    </row>
    <row r="54" spans="3:5" hidden="1">
      <c r="C54" s="130">
        <v>13148</v>
      </c>
      <c r="D54" s="130" t="s">
        <v>1517</v>
      </c>
      <c r="E54" s="130"/>
    </row>
    <row r="55" spans="3:5" hidden="1">
      <c r="C55" s="130">
        <v>13160</v>
      </c>
      <c r="D55" s="130" t="s">
        <v>1518</v>
      </c>
      <c r="E55" s="130"/>
    </row>
    <row r="56" spans="3:5" hidden="1">
      <c r="C56" s="130">
        <v>13477</v>
      </c>
      <c r="D56" s="130" t="s">
        <v>1519</v>
      </c>
      <c r="E56" s="130"/>
    </row>
    <row r="57" spans="3:5" hidden="1">
      <c r="C57" s="130">
        <v>13145</v>
      </c>
      <c r="D57" s="130" t="s">
        <v>1520</v>
      </c>
      <c r="E57" s="130"/>
    </row>
    <row r="58" spans="3:5">
      <c r="C58" s="130">
        <v>13483</v>
      </c>
      <c r="D58" s="130" t="s">
        <v>1521</v>
      </c>
      <c r="E58" s="130" t="s">
        <v>1534</v>
      </c>
    </row>
    <row r="59" spans="3:5" hidden="1">
      <c r="C59" s="130">
        <v>13479</v>
      </c>
      <c r="D59" s="130" t="s">
        <v>1522</v>
      </c>
      <c r="E59" s="130"/>
    </row>
    <row r="60" spans="3:5">
      <c r="C60" s="130">
        <v>13482</v>
      </c>
      <c r="D60" s="130" t="s">
        <v>1523</v>
      </c>
      <c r="E60" s="130" t="s">
        <v>1535</v>
      </c>
    </row>
    <row r="61" spans="3:5" hidden="1">
      <c r="C61" s="130">
        <v>13478</v>
      </c>
      <c r="D61" s="130" t="s">
        <v>1524</v>
      </c>
      <c r="E61" s="130"/>
    </row>
    <row r="62" spans="3:5" hidden="1">
      <c r="C62" s="130">
        <v>13481</v>
      </c>
      <c r="D62" s="130" t="s">
        <v>1525</v>
      </c>
      <c r="E62" s="130"/>
    </row>
    <row r="63" spans="3:5" hidden="1">
      <c r="C63" s="130">
        <v>13484</v>
      </c>
      <c r="D63" s="130" t="s">
        <v>1526</v>
      </c>
      <c r="E63" s="130"/>
    </row>
    <row r="64" spans="3:5" hidden="1">
      <c r="C64" s="130">
        <v>13480</v>
      </c>
      <c r="D64" s="130" t="s">
        <v>1527</v>
      </c>
      <c r="E64" s="130"/>
    </row>
    <row r="65" spans="3:5" hidden="1">
      <c r="C65" s="130">
        <v>13151</v>
      </c>
      <c r="D65" s="130" t="s">
        <v>1528</v>
      </c>
      <c r="E65" s="130"/>
    </row>
    <row r="66" spans="3:5" hidden="1">
      <c r="C66" s="130">
        <v>13152</v>
      </c>
      <c r="D66" s="130" t="s">
        <v>1529</v>
      </c>
      <c r="E66" s="130"/>
    </row>
    <row r="67" spans="3:5">
      <c r="C67" s="130">
        <v>13153</v>
      </c>
      <c r="D67" s="130" t="s">
        <v>1530</v>
      </c>
      <c r="E67" s="130" t="s">
        <v>1535</v>
      </c>
    </row>
    <row r="68" spans="3:5">
      <c r="C68" s="130">
        <v>13154</v>
      </c>
      <c r="D68" s="130" t="s">
        <v>1531</v>
      </c>
      <c r="E68" s="130" t="s">
        <v>1535</v>
      </c>
    </row>
    <row r="69" spans="3:5">
      <c r="C69" s="130">
        <v>13155</v>
      </c>
      <c r="D69" s="130" t="s">
        <v>1532</v>
      </c>
      <c r="E69" s="130" t="s">
        <v>1535</v>
      </c>
    </row>
    <row r="70" spans="3:5">
      <c r="C70" s="130">
        <v>13487</v>
      </c>
      <c r="D70" s="130" t="s">
        <v>1533</v>
      </c>
      <c r="E70" s="130" t="s">
        <v>674</v>
      </c>
    </row>
    <row r="71" spans="3:5">
      <c r="C71" s="129"/>
      <c r="D71" s="129"/>
      <c r="E71" s="129"/>
    </row>
    <row r="72" spans="3:5">
      <c r="C72" s="129"/>
      <c r="D72" s="129"/>
      <c r="E72" s="129"/>
    </row>
    <row r="73" spans="3:5">
      <c r="C73" s="129"/>
      <c r="D73" s="129"/>
      <c r="E73" s="129"/>
    </row>
    <row r="74" spans="3:5">
      <c r="C74" s="129"/>
      <c r="D74" s="129"/>
      <c r="E74" s="129"/>
    </row>
    <row r="75" spans="3:5">
      <c r="C75" s="129"/>
      <c r="D75" s="129"/>
      <c r="E75" s="129"/>
    </row>
    <row r="76" spans="3:5">
      <c r="C76" s="129"/>
      <c r="D76" s="129"/>
      <c r="E76" s="129"/>
    </row>
    <row r="77" spans="3:5">
      <c r="C77" s="129"/>
      <c r="D77" s="129"/>
      <c r="E77" s="129"/>
    </row>
    <row r="78" spans="3:5">
      <c r="C78" s="129"/>
      <c r="D78" s="129"/>
      <c r="E78" s="129"/>
    </row>
    <row r="79" spans="3:5">
      <c r="C79" s="129"/>
      <c r="D79" s="129"/>
      <c r="E79" s="129"/>
    </row>
    <row r="80" spans="3:5">
      <c r="C80" s="129"/>
      <c r="D80" s="129"/>
      <c r="E80" s="129"/>
    </row>
    <row r="81" spans="3:5">
      <c r="C81" s="129"/>
      <c r="D81" s="129"/>
      <c r="E81" s="129"/>
    </row>
    <row r="82" spans="3:5">
      <c r="C82" s="129"/>
      <c r="D82" s="129"/>
      <c r="E82" s="129"/>
    </row>
    <row r="83" spans="3:5">
      <c r="C83" s="129"/>
      <c r="D83" s="129"/>
      <c r="E83" s="129"/>
    </row>
    <row r="84" spans="3:5">
      <c r="C84" s="129"/>
      <c r="D84" s="129"/>
      <c r="E84" s="129"/>
    </row>
    <row r="85" spans="3:5">
      <c r="C85" s="129"/>
      <c r="D85" s="129"/>
      <c r="E85" s="129"/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93"/>
  <sheetViews>
    <sheetView workbookViewId="0">
      <selection activeCell="H7" sqref="H7"/>
    </sheetView>
  </sheetViews>
  <sheetFormatPr baseColWidth="10" defaultRowHeight="15"/>
  <cols>
    <col min="3" max="3" width="65" customWidth="1"/>
  </cols>
  <sheetData>
    <row r="1" spans="2:4" s="129" customFormat="1"/>
    <row r="2" spans="2:4" s="129" customFormat="1"/>
    <row r="3" spans="2:4" s="129" customFormat="1"/>
    <row r="4" spans="2:4" s="129" customFormat="1"/>
    <row r="5" spans="2:4" s="129" customFormat="1"/>
    <row r="6" spans="2:4" s="129" customFormat="1"/>
    <row r="7" spans="2:4" s="129" customFormat="1"/>
    <row r="8" spans="2:4" s="129" customFormat="1"/>
    <row r="9" spans="2:4" s="129" customFormat="1"/>
    <row r="10" spans="2:4">
      <c r="C10" t="s">
        <v>1472</v>
      </c>
      <c r="D10" t="s">
        <v>75</v>
      </c>
    </row>
    <row r="11" spans="2:4" hidden="1">
      <c r="B11" s="123">
        <v>13596</v>
      </c>
      <c r="C11" s="123" t="s">
        <v>1387</v>
      </c>
      <c r="D11" s="123"/>
    </row>
    <row r="12" spans="2:4" hidden="1">
      <c r="B12" s="130">
        <v>7280</v>
      </c>
      <c r="C12" s="130" t="s">
        <v>1388</v>
      </c>
      <c r="D12" s="130"/>
    </row>
    <row r="13" spans="2:4" hidden="1">
      <c r="B13" s="130">
        <v>11739</v>
      </c>
      <c r="C13" s="130" t="s">
        <v>1389</v>
      </c>
      <c r="D13" s="130"/>
    </row>
    <row r="14" spans="2:4" hidden="1">
      <c r="B14" s="130">
        <v>6791</v>
      </c>
      <c r="C14" s="130" t="s">
        <v>1390</v>
      </c>
      <c r="D14" s="130"/>
    </row>
    <row r="15" spans="2:4" hidden="1">
      <c r="B15" s="130">
        <v>6838</v>
      </c>
      <c r="C15" s="130" t="s">
        <v>1391</v>
      </c>
      <c r="D15" s="130"/>
    </row>
    <row r="16" spans="2:4" hidden="1">
      <c r="B16" s="130">
        <v>9904</v>
      </c>
      <c r="C16" s="130" t="s">
        <v>1392</v>
      </c>
      <c r="D16" s="130"/>
    </row>
    <row r="17" spans="2:4" hidden="1">
      <c r="B17" s="130">
        <v>6785</v>
      </c>
      <c r="C17" s="130" t="s">
        <v>1393</v>
      </c>
      <c r="D17" s="130"/>
    </row>
    <row r="18" spans="2:4">
      <c r="B18" s="130">
        <v>8798</v>
      </c>
      <c r="C18" s="130" t="s">
        <v>1394</v>
      </c>
      <c r="D18" s="130" t="s">
        <v>674</v>
      </c>
    </row>
    <row r="19" spans="2:4" hidden="1">
      <c r="B19" s="130">
        <v>9905</v>
      </c>
      <c r="C19" s="130" t="s">
        <v>1395</v>
      </c>
      <c r="D19" s="130"/>
    </row>
    <row r="20" spans="2:4">
      <c r="B20" s="130">
        <v>10111</v>
      </c>
      <c r="C20" s="130" t="s">
        <v>1396</v>
      </c>
      <c r="D20" s="130" t="s">
        <v>674</v>
      </c>
    </row>
    <row r="21" spans="2:4" hidden="1">
      <c r="B21" s="130">
        <v>10663</v>
      </c>
      <c r="C21" s="130" t="s">
        <v>1397</v>
      </c>
      <c r="D21" s="130"/>
    </row>
    <row r="22" spans="2:4" hidden="1">
      <c r="B22" s="130">
        <v>8101</v>
      </c>
      <c r="C22" s="130" t="s">
        <v>1398</v>
      </c>
      <c r="D22" s="130"/>
    </row>
    <row r="23" spans="2:4">
      <c r="B23" s="130">
        <v>7629</v>
      </c>
      <c r="C23" s="130" t="s">
        <v>1399</v>
      </c>
      <c r="D23" s="130" t="s">
        <v>674</v>
      </c>
    </row>
    <row r="24" spans="2:4" hidden="1">
      <c r="B24" s="130">
        <v>7630</v>
      </c>
      <c r="C24" s="130" t="s">
        <v>1400</v>
      </c>
      <c r="D24" s="130"/>
    </row>
    <row r="25" spans="2:4" hidden="1">
      <c r="B25" s="130">
        <v>8100</v>
      </c>
      <c r="C25" s="130" t="s">
        <v>1401</v>
      </c>
      <c r="D25" s="130"/>
    </row>
    <row r="26" spans="2:4" hidden="1">
      <c r="B26" s="130">
        <v>6792</v>
      </c>
      <c r="C26" s="130" t="s">
        <v>1402</v>
      </c>
      <c r="D26" s="130"/>
    </row>
    <row r="27" spans="2:4" hidden="1">
      <c r="B27" s="130">
        <v>9270</v>
      </c>
      <c r="C27" s="130" t="s">
        <v>1403</v>
      </c>
      <c r="D27" s="130"/>
    </row>
    <row r="28" spans="2:4" hidden="1">
      <c r="B28" s="130">
        <v>10662</v>
      </c>
      <c r="C28" s="130" t="s">
        <v>1404</v>
      </c>
      <c r="D28" s="130"/>
    </row>
    <row r="29" spans="2:4" hidden="1">
      <c r="B29" s="130">
        <v>10661</v>
      </c>
      <c r="C29" s="130" t="s">
        <v>1405</v>
      </c>
      <c r="D29" s="130"/>
    </row>
    <row r="30" spans="2:4" hidden="1">
      <c r="B30" s="130">
        <v>10816</v>
      </c>
      <c r="C30" s="130" t="s">
        <v>1406</v>
      </c>
      <c r="D30" s="130"/>
    </row>
    <row r="31" spans="2:4" hidden="1">
      <c r="B31" s="130">
        <v>10817</v>
      </c>
      <c r="C31" s="130" t="s">
        <v>1407</v>
      </c>
      <c r="D31" s="130"/>
    </row>
    <row r="32" spans="2:4" hidden="1">
      <c r="B32" s="130">
        <v>7273</v>
      </c>
      <c r="C32" s="130" t="s">
        <v>1408</v>
      </c>
      <c r="D32" s="130"/>
    </row>
    <row r="33" spans="2:4" hidden="1">
      <c r="B33" s="130">
        <v>7272</v>
      </c>
      <c r="C33" s="130" t="s">
        <v>1409</v>
      </c>
      <c r="D33" s="130"/>
    </row>
    <row r="34" spans="2:4">
      <c r="B34" s="130">
        <v>16712</v>
      </c>
      <c r="C34" s="130" t="s">
        <v>1410</v>
      </c>
      <c r="D34" s="130" t="s">
        <v>672</v>
      </c>
    </row>
    <row r="35" spans="2:4">
      <c r="B35" s="130">
        <v>16713</v>
      </c>
      <c r="C35" s="130" t="s">
        <v>1411</v>
      </c>
      <c r="D35" s="130" t="s">
        <v>672</v>
      </c>
    </row>
    <row r="36" spans="2:4" hidden="1">
      <c r="B36" s="130">
        <v>11738</v>
      </c>
      <c r="C36" s="386" t="s">
        <v>1412</v>
      </c>
      <c r="D36" s="130"/>
    </row>
    <row r="37" spans="2:4" hidden="1">
      <c r="B37" s="130">
        <v>7281</v>
      </c>
      <c r="C37" s="386" t="s">
        <v>1413</v>
      </c>
      <c r="D37" s="130"/>
    </row>
    <row r="38" spans="2:4">
      <c r="B38" s="130">
        <v>16710</v>
      </c>
      <c r="C38" s="130" t="s">
        <v>1414</v>
      </c>
      <c r="D38" s="130" t="s">
        <v>672</v>
      </c>
    </row>
    <row r="39" spans="2:4">
      <c r="B39" s="130">
        <v>16711</v>
      </c>
      <c r="C39" s="130" t="s">
        <v>1415</v>
      </c>
      <c r="D39" s="130" t="s">
        <v>672</v>
      </c>
    </row>
    <row r="40" spans="2:4" hidden="1">
      <c r="B40" s="130">
        <v>7271</v>
      </c>
      <c r="C40" s="386" t="s">
        <v>1416</v>
      </c>
      <c r="D40" s="130"/>
    </row>
    <row r="41" spans="2:4">
      <c r="B41" s="130">
        <v>16704</v>
      </c>
      <c r="C41" s="130" t="s">
        <v>1417</v>
      </c>
      <c r="D41" s="130" t="s">
        <v>672</v>
      </c>
    </row>
    <row r="42" spans="2:4">
      <c r="B42" s="130">
        <v>16707</v>
      </c>
      <c r="C42" s="130" t="s">
        <v>1418</v>
      </c>
      <c r="D42" s="130" t="s">
        <v>672</v>
      </c>
    </row>
    <row r="43" spans="2:4" hidden="1">
      <c r="B43" s="130">
        <v>7270</v>
      </c>
      <c r="C43" s="386" t="s">
        <v>1419</v>
      </c>
      <c r="D43" s="130"/>
    </row>
    <row r="44" spans="2:4" hidden="1">
      <c r="B44" s="130">
        <v>8928</v>
      </c>
      <c r="C44" s="386" t="s">
        <v>1420</v>
      </c>
      <c r="D44" s="130"/>
    </row>
    <row r="45" spans="2:4" hidden="1">
      <c r="B45" s="130">
        <v>6774</v>
      </c>
      <c r="C45" s="386" t="s">
        <v>1421</v>
      </c>
      <c r="D45" s="130"/>
    </row>
    <row r="46" spans="2:4" hidden="1">
      <c r="B46" s="130">
        <v>6583</v>
      </c>
      <c r="C46" s="386" t="s">
        <v>1422</v>
      </c>
      <c r="D46" s="130"/>
    </row>
    <row r="47" spans="2:4" hidden="1">
      <c r="B47" s="130">
        <v>10656</v>
      </c>
      <c r="C47" s="386" t="s">
        <v>1423</v>
      </c>
      <c r="D47" s="130"/>
    </row>
    <row r="48" spans="2:4" hidden="1">
      <c r="B48" s="130">
        <v>6776</v>
      </c>
      <c r="C48" s="386" t="s">
        <v>1424</v>
      </c>
      <c r="D48" s="130"/>
    </row>
    <row r="49" spans="2:4" hidden="1">
      <c r="B49" s="130">
        <v>6772</v>
      </c>
      <c r="C49" s="386" t="s">
        <v>1425</v>
      </c>
      <c r="D49" s="130"/>
    </row>
    <row r="50" spans="2:4" hidden="1">
      <c r="B50" s="130">
        <v>6581</v>
      </c>
      <c r="C50" s="386" t="s">
        <v>1426</v>
      </c>
      <c r="D50" s="130"/>
    </row>
    <row r="51" spans="2:4" hidden="1">
      <c r="B51" s="130">
        <v>8783</v>
      </c>
      <c r="C51" s="386" t="s">
        <v>1427</v>
      </c>
      <c r="D51" s="130"/>
    </row>
    <row r="52" spans="2:4" hidden="1">
      <c r="B52" s="130">
        <v>6775</v>
      </c>
      <c r="C52" s="386" t="s">
        <v>1428</v>
      </c>
      <c r="D52" s="130"/>
    </row>
    <row r="53" spans="2:4" hidden="1">
      <c r="B53" s="130">
        <v>6773</v>
      </c>
      <c r="C53" s="386" t="s">
        <v>1429</v>
      </c>
      <c r="D53" s="130"/>
    </row>
    <row r="54" spans="2:4" hidden="1">
      <c r="B54" s="130">
        <v>6597</v>
      </c>
      <c r="C54" s="386" t="s">
        <v>1430</v>
      </c>
      <c r="D54" s="130"/>
    </row>
    <row r="55" spans="2:4" hidden="1">
      <c r="B55" s="130">
        <v>10660</v>
      </c>
      <c r="C55" s="130" t="s">
        <v>1431</v>
      </c>
      <c r="D55" s="130" t="s">
        <v>72</v>
      </c>
    </row>
    <row r="56" spans="2:4">
      <c r="B56" s="130">
        <v>10657</v>
      </c>
      <c r="C56" s="130" t="s">
        <v>1432</v>
      </c>
      <c r="D56" s="130" t="s">
        <v>674</v>
      </c>
    </row>
    <row r="57" spans="2:4" hidden="1">
      <c r="B57" s="130">
        <v>10658</v>
      </c>
      <c r="C57" s="130" t="s">
        <v>1433</v>
      </c>
      <c r="D57" s="130"/>
    </row>
    <row r="58" spans="2:4" hidden="1">
      <c r="B58" s="130">
        <v>10109</v>
      </c>
      <c r="C58" s="130" t="s">
        <v>1434</v>
      </c>
      <c r="D58" s="130"/>
    </row>
    <row r="59" spans="2:4" hidden="1">
      <c r="B59" s="130">
        <v>8099</v>
      </c>
      <c r="C59" s="386" t="s">
        <v>1435</v>
      </c>
      <c r="D59" s="130"/>
    </row>
    <row r="60" spans="2:4" hidden="1">
      <c r="B60" s="130">
        <v>7881</v>
      </c>
      <c r="C60" s="386" t="s">
        <v>1436</v>
      </c>
      <c r="D60" s="130"/>
    </row>
    <row r="61" spans="2:4" hidden="1">
      <c r="B61" s="130">
        <v>8097</v>
      </c>
      <c r="C61" s="386" t="s">
        <v>1437</v>
      </c>
      <c r="D61" s="130"/>
    </row>
    <row r="62" spans="2:4" hidden="1">
      <c r="B62" s="130">
        <v>8098</v>
      </c>
      <c r="C62" s="386" t="s">
        <v>1438</v>
      </c>
      <c r="D62" s="130"/>
    </row>
    <row r="63" spans="2:4" hidden="1">
      <c r="B63" s="130">
        <v>7626</v>
      </c>
      <c r="C63" s="386" t="s">
        <v>1439</v>
      </c>
      <c r="D63" s="130"/>
    </row>
    <row r="64" spans="2:4" hidden="1">
      <c r="B64" s="130">
        <v>6843</v>
      </c>
      <c r="C64" s="386" t="s">
        <v>1440</v>
      </c>
      <c r="D64" s="130"/>
    </row>
    <row r="65" spans="2:4">
      <c r="B65" s="130">
        <v>6786</v>
      </c>
      <c r="C65" s="130" t="s">
        <v>1441</v>
      </c>
      <c r="D65" s="130" t="s">
        <v>674</v>
      </c>
    </row>
    <row r="66" spans="2:4">
      <c r="B66" s="130">
        <v>6787</v>
      </c>
      <c r="C66" s="130" t="s">
        <v>1442</v>
      </c>
      <c r="D66" s="130" t="s">
        <v>674</v>
      </c>
    </row>
    <row r="67" spans="2:4">
      <c r="B67" s="130">
        <v>6784</v>
      </c>
      <c r="C67" s="130" t="s">
        <v>1443</v>
      </c>
      <c r="D67" s="130" t="s">
        <v>674</v>
      </c>
    </row>
    <row r="68" spans="2:4" hidden="1">
      <c r="B68" s="130">
        <v>6788</v>
      </c>
      <c r="C68" s="130" t="s">
        <v>1444</v>
      </c>
      <c r="D68" s="130"/>
    </row>
    <row r="69" spans="2:4" hidden="1">
      <c r="B69" s="130">
        <v>6781</v>
      </c>
      <c r="C69" s="130" t="s">
        <v>1445</v>
      </c>
      <c r="D69" s="130"/>
    </row>
    <row r="70" spans="2:4" hidden="1">
      <c r="B70" s="130">
        <v>7627</v>
      </c>
      <c r="C70" s="130" t="s">
        <v>1446</v>
      </c>
      <c r="D70" s="130"/>
    </row>
    <row r="71" spans="2:4" hidden="1">
      <c r="B71" s="130">
        <v>6779</v>
      </c>
      <c r="C71" s="130" t="s">
        <v>1447</v>
      </c>
      <c r="D71" s="130"/>
    </row>
    <row r="72" spans="2:4" hidden="1">
      <c r="B72" s="130">
        <v>6844</v>
      </c>
      <c r="C72" s="130" t="s">
        <v>1448</v>
      </c>
      <c r="D72" s="130"/>
    </row>
    <row r="73" spans="2:4" hidden="1">
      <c r="B73" s="130">
        <v>6782</v>
      </c>
      <c r="C73" s="130" t="s">
        <v>1449</v>
      </c>
      <c r="D73" s="130"/>
    </row>
    <row r="74" spans="2:4">
      <c r="B74" s="130">
        <v>7628</v>
      </c>
      <c r="C74" s="130" t="s">
        <v>1450</v>
      </c>
      <c r="D74" s="130" t="s">
        <v>674</v>
      </c>
    </row>
    <row r="75" spans="2:4" hidden="1">
      <c r="B75" s="130">
        <v>8552</v>
      </c>
      <c r="C75" s="130" t="s">
        <v>1451</v>
      </c>
      <c r="D75" s="130"/>
    </row>
    <row r="76" spans="2:4" hidden="1">
      <c r="B76" s="130">
        <v>9903</v>
      </c>
      <c r="C76" s="130" t="s">
        <v>1452</v>
      </c>
      <c r="D76" s="130"/>
    </row>
    <row r="77" spans="2:4" hidden="1">
      <c r="B77" s="130">
        <v>6841</v>
      </c>
      <c r="C77" s="130" t="s">
        <v>1453</v>
      </c>
      <c r="D77" s="130"/>
    </row>
    <row r="78" spans="2:4" hidden="1">
      <c r="B78" s="130">
        <v>9902</v>
      </c>
      <c r="C78" s="130" t="s">
        <v>1454</v>
      </c>
      <c r="D78" s="130"/>
    </row>
    <row r="79" spans="2:4" hidden="1">
      <c r="B79" s="130">
        <v>6793</v>
      </c>
      <c r="C79" s="130" t="s">
        <v>1455</v>
      </c>
      <c r="D79" s="130"/>
    </row>
    <row r="80" spans="2:4" hidden="1">
      <c r="B80" s="130">
        <v>12625</v>
      </c>
      <c r="C80" s="130" t="s">
        <v>1456</v>
      </c>
      <c r="D80" s="130"/>
    </row>
    <row r="81" spans="2:4" hidden="1">
      <c r="B81" s="130">
        <v>12626</v>
      </c>
      <c r="C81" s="130" t="s">
        <v>1457</v>
      </c>
      <c r="D81" s="130"/>
    </row>
    <row r="82" spans="2:4">
      <c r="B82" s="130">
        <v>8923</v>
      </c>
      <c r="C82" s="130" t="s">
        <v>1458</v>
      </c>
      <c r="D82" s="130" t="s">
        <v>674</v>
      </c>
    </row>
    <row r="83" spans="2:4">
      <c r="B83" s="130">
        <v>8926</v>
      </c>
      <c r="C83" s="130" t="s">
        <v>1459</v>
      </c>
      <c r="D83" s="130" t="s">
        <v>674</v>
      </c>
    </row>
    <row r="84" spans="2:4">
      <c r="B84" s="130">
        <v>8924</v>
      </c>
      <c r="C84" s="130" t="s">
        <v>1460</v>
      </c>
      <c r="D84" s="130" t="s">
        <v>674</v>
      </c>
    </row>
    <row r="85" spans="2:4">
      <c r="B85" s="130">
        <v>8925</v>
      </c>
      <c r="C85" s="130" t="s">
        <v>1461</v>
      </c>
      <c r="D85" s="130" t="s">
        <v>674</v>
      </c>
    </row>
    <row r="86" spans="2:4" hidden="1">
      <c r="B86" s="130">
        <v>9901</v>
      </c>
      <c r="C86" s="130" t="s">
        <v>1462</v>
      </c>
      <c r="D86" s="130" t="s">
        <v>72</v>
      </c>
    </row>
    <row r="87" spans="2:4">
      <c r="B87" s="130">
        <v>7879</v>
      </c>
      <c r="C87" s="130" t="s">
        <v>1463</v>
      </c>
      <c r="D87" s="130" t="s">
        <v>674</v>
      </c>
    </row>
    <row r="88" spans="2:4" hidden="1">
      <c r="B88" s="130">
        <v>10110</v>
      </c>
      <c r="C88" s="130" t="s">
        <v>1464</v>
      </c>
      <c r="D88" s="130"/>
    </row>
    <row r="89" spans="2:4" hidden="1">
      <c r="B89" s="130">
        <v>7275</v>
      </c>
      <c r="C89" s="130" t="s">
        <v>1465</v>
      </c>
      <c r="D89" s="130"/>
    </row>
    <row r="90" spans="2:4" hidden="1">
      <c r="B90" s="130">
        <v>7277</v>
      </c>
      <c r="C90" s="130" t="s">
        <v>1466</v>
      </c>
      <c r="D90" s="130"/>
    </row>
    <row r="91" spans="2:4" hidden="1">
      <c r="B91" s="130">
        <v>7276</v>
      </c>
      <c r="C91" s="130" t="s">
        <v>1467</v>
      </c>
      <c r="D91" s="130"/>
    </row>
    <row r="92" spans="2:4">
      <c r="B92" s="130">
        <v>6842</v>
      </c>
      <c r="C92" s="130" t="s">
        <v>1468</v>
      </c>
      <c r="D92" s="130" t="s">
        <v>672</v>
      </c>
    </row>
    <row r="93" spans="2:4" hidden="1">
      <c r="B93" s="130">
        <v>6789</v>
      </c>
      <c r="C93" s="130" t="s">
        <v>1469</v>
      </c>
      <c r="D93" s="130"/>
    </row>
  </sheetData>
  <sortState ref="B3:D86">
    <sortCondition ref="C3:C86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3:G157"/>
  <sheetViews>
    <sheetView topLeftCell="B10" workbookViewId="0">
      <selection activeCell="D92" sqref="D92"/>
    </sheetView>
  </sheetViews>
  <sheetFormatPr baseColWidth="10" defaultRowHeight="15"/>
  <cols>
    <col min="1" max="1" width="0" hidden="1" customWidth="1"/>
    <col min="3" max="3" width="58.28515625" customWidth="1"/>
    <col min="4" max="4" width="18" style="461" customWidth="1"/>
    <col min="5" max="5" width="16" style="384" hidden="1" customWidth="1"/>
    <col min="6" max="6" width="13.85546875" style="384" hidden="1" customWidth="1"/>
    <col min="7" max="7" width="11.42578125" style="384" hidden="1" customWidth="1"/>
  </cols>
  <sheetData>
    <row r="3" spans="2:7" s="158" customFormat="1" ht="60">
      <c r="B3" s="373" t="s">
        <v>0</v>
      </c>
      <c r="C3" s="373" t="s">
        <v>72</v>
      </c>
      <c r="D3" s="35" t="s">
        <v>2034</v>
      </c>
      <c r="E3" s="35" t="s">
        <v>671</v>
      </c>
      <c r="F3" s="35" t="s">
        <v>25</v>
      </c>
      <c r="G3" s="35" t="s">
        <v>26</v>
      </c>
    </row>
    <row r="4" spans="2:7" s="158" customFormat="1">
      <c r="B4" s="373">
        <v>8390</v>
      </c>
      <c r="C4" s="373" t="s">
        <v>584</v>
      </c>
      <c r="D4" s="389" t="s">
        <v>677</v>
      </c>
      <c r="E4" s="388" t="s">
        <v>660</v>
      </c>
      <c r="F4" s="389"/>
      <c r="G4" s="389"/>
    </row>
    <row r="5" spans="2:7" s="158" customFormat="1" hidden="1">
      <c r="B5" s="373">
        <v>13890</v>
      </c>
      <c r="C5" s="373" t="s">
        <v>585</v>
      </c>
      <c r="D5" s="389"/>
      <c r="E5" s="389"/>
      <c r="F5" s="389"/>
      <c r="G5" s="389"/>
    </row>
    <row r="6" spans="2:7" s="158" customFormat="1" hidden="1">
      <c r="B6" s="373">
        <v>13680</v>
      </c>
      <c r="C6" s="373" t="s">
        <v>586</v>
      </c>
      <c r="D6" s="389"/>
      <c r="E6" s="389"/>
      <c r="F6" s="389"/>
      <c r="G6" s="389"/>
    </row>
    <row r="7" spans="2:7" s="158" customFormat="1" hidden="1">
      <c r="B7" s="373">
        <v>6254</v>
      </c>
      <c r="C7" s="373" t="s">
        <v>587</v>
      </c>
      <c r="D7" s="389"/>
      <c r="E7" s="389"/>
      <c r="F7" s="389"/>
      <c r="G7" s="389"/>
    </row>
    <row r="8" spans="2:7" s="158" customFormat="1">
      <c r="B8" s="373">
        <v>12995</v>
      </c>
      <c r="C8" s="373" t="s">
        <v>588</v>
      </c>
      <c r="D8" s="389" t="s">
        <v>677</v>
      </c>
      <c r="E8" s="388" t="s">
        <v>660</v>
      </c>
      <c r="F8" s="389"/>
      <c r="G8" s="389"/>
    </row>
    <row r="9" spans="2:7" s="158" customFormat="1">
      <c r="B9" s="373">
        <v>12994</v>
      </c>
      <c r="C9" s="373" t="s">
        <v>589</v>
      </c>
      <c r="D9" s="389" t="s">
        <v>677</v>
      </c>
      <c r="E9" s="388" t="s">
        <v>660</v>
      </c>
      <c r="F9" s="389"/>
      <c r="G9" s="389"/>
    </row>
    <row r="10" spans="2:7" s="158" customFormat="1">
      <c r="B10" s="373">
        <v>12991</v>
      </c>
      <c r="C10" s="373" t="s">
        <v>590</v>
      </c>
      <c r="D10" s="389" t="s">
        <v>677</v>
      </c>
      <c r="E10" s="388" t="s">
        <v>660</v>
      </c>
      <c r="F10" s="389"/>
      <c r="G10" s="389"/>
    </row>
    <row r="11" spans="2:7" s="158" customFormat="1">
      <c r="B11" s="373">
        <v>12992</v>
      </c>
      <c r="C11" s="373" t="s">
        <v>591</v>
      </c>
      <c r="D11" s="389" t="s">
        <v>677</v>
      </c>
      <c r="E11" s="388" t="s">
        <v>660</v>
      </c>
      <c r="F11" s="389"/>
      <c r="G11" s="389"/>
    </row>
    <row r="12" spans="2:7" s="158" customFormat="1">
      <c r="B12" s="373">
        <v>11957</v>
      </c>
      <c r="C12" s="373" t="s">
        <v>592</v>
      </c>
      <c r="D12" s="389" t="s">
        <v>677</v>
      </c>
      <c r="E12" s="388" t="s">
        <v>660</v>
      </c>
      <c r="F12" s="389"/>
      <c r="G12" s="389"/>
    </row>
    <row r="13" spans="2:7" s="158" customFormat="1">
      <c r="B13" s="373">
        <v>9951</v>
      </c>
      <c r="C13" s="373" t="s">
        <v>593</v>
      </c>
      <c r="D13" s="389" t="s">
        <v>677</v>
      </c>
      <c r="E13" s="388" t="s">
        <v>660</v>
      </c>
      <c r="F13" s="389"/>
      <c r="G13" s="389"/>
    </row>
    <row r="14" spans="2:7" s="158" customFormat="1" hidden="1">
      <c r="B14" s="373">
        <v>12357</v>
      </c>
      <c r="C14" s="373" t="s">
        <v>594</v>
      </c>
      <c r="D14" s="389"/>
      <c r="E14" s="389"/>
      <c r="F14" s="389"/>
      <c r="G14" s="389"/>
    </row>
    <row r="15" spans="2:7" s="158" customFormat="1" hidden="1">
      <c r="B15" s="373">
        <v>765</v>
      </c>
      <c r="C15" s="373" t="s">
        <v>595</v>
      </c>
      <c r="D15" s="389"/>
      <c r="E15" s="389"/>
      <c r="F15" s="389"/>
      <c r="G15" s="389"/>
    </row>
    <row r="16" spans="2:7" s="158" customFormat="1" hidden="1">
      <c r="B16" s="373">
        <v>13248</v>
      </c>
      <c r="C16" s="373" t="s">
        <v>596</v>
      </c>
      <c r="D16" s="389"/>
      <c r="E16" s="388" t="s">
        <v>660</v>
      </c>
      <c r="F16" s="389"/>
      <c r="G16" s="389"/>
    </row>
    <row r="17" spans="2:7" s="158" customFormat="1" hidden="1">
      <c r="B17" s="373">
        <v>6564</v>
      </c>
      <c r="C17" s="373" t="s">
        <v>597</v>
      </c>
      <c r="D17" s="389"/>
      <c r="E17" s="389"/>
      <c r="F17" s="389"/>
      <c r="G17" s="389"/>
    </row>
    <row r="18" spans="2:7" s="158" customFormat="1" hidden="1">
      <c r="B18" s="373">
        <v>8799</v>
      </c>
      <c r="C18" s="373" t="s">
        <v>598</v>
      </c>
      <c r="D18" s="389"/>
      <c r="E18" s="389"/>
      <c r="F18" s="389"/>
      <c r="G18" s="389"/>
    </row>
    <row r="19" spans="2:7" s="158" customFormat="1" hidden="1">
      <c r="B19" s="373">
        <v>6372</v>
      </c>
      <c r="C19" s="373" t="s">
        <v>599</v>
      </c>
      <c r="D19" s="389"/>
      <c r="E19" s="389"/>
      <c r="F19" s="389"/>
      <c r="G19" s="389"/>
    </row>
    <row r="20" spans="2:7" s="158" customFormat="1" hidden="1">
      <c r="B20" s="373">
        <v>13249</v>
      </c>
      <c r="C20" s="373" t="s">
        <v>600</v>
      </c>
      <c r="D20" s="389"/>
      <c r="E20" s="388" t="s">
        <v>670</v>
      </c>
      <c r="F20" s="389"/>
      <c r="G20" s="389"/>
    </row>
    <row r="21" spans="2:7" s="158" customFormat="1" hidden="1">
      <c r="B21" s="373">
        <v>13250</v>
      </c>
      <c r="C21" s="373" t="s">
        <v>601</v>
      </c>
      <c r="D21" s="389"/>
      <c r="E21" s="388" t="s">
        <v>670</v>
      </c>
      <c r="F21" s="389"/>
      <c r="G21" s="389"/>
    </row>
    <row r="22" spans="2:7" s="158" customFormat="1" hidden="1">
      <c r="B22" s="373">
        <v>8387</v>
      </c>
      <c r="C22" s="373" t="s">
        <v>602</v>
      </c>
      <c r="D22" s="389"/>
      <c r="E22" s="389"/>
      <c r="F22" s="389"/>
      <c r="G22" s="389"/>
    </row>
    <row r="23" spans="2:7" s="158" customFormat="1" hidden="1">
      <c r="B23" s="373">
        <v>8386</v>
      </c>
      <c r="C23" s="373" t="s">
        <v>603</v>
      </c>
      <c r="D23" s="389"/>
      <c r="E23" s="389"/>
      <c r="F23" s="389"/>
      <c r="G23" s="389"/>
    </row>
    <row r="24" spans="2:7" s="158" customFormat="1" hidden="1">
      <c r="B24" s="373">
        <v>13515</v>
      </c>
      <c r="C24" s="373" t="s">
        <v>604</v>
      </c>
      <c r="D24" s="389"/>
      <c r="E24" s="389"/>
      <c r="F24" s="389"/>
      <c r="G24" s="389"/>
    </row>
    <row r="25" spans="2:7" s="158" customFormat="1" hidden="1">
      <c r="B25" s="373">
        <v>8105</v>
      </c>
      <c r="C25" s="373" t="s">
        <v>605</v>
      </c>
      <c r="D25" s="389"/>
      <c r="E25" s="389"/>
      <c r="F25" s="389"/>
      <c r="G25" s="389"/>
    </row>
    <row r="26" spans="2:7" s="158" customFormat="1" hidden="1">
      <c r="B26" s="373">
        <v>8104</v>
      </c>
      <c r="C26" s="373" t="s">
        <v>606</v>
      </c>
      <c r="D26" s="389"/>
      <c r="E26" s="389"/>
      <c r="F26" s="389"/>
      <c r="G26" s="389"/>
    </row>
    <row r="27" spans="2:7" s="158" customFormat="1" hidden="1">
      <c r="B27" s="373">
        <v>9025</v>
      </c>
      <c r="C27" s="373" t="s">
        <v>607</v>
      </c>
      <c r="D27" s="389"/>
      <c r="E27" s="389"/>
      <c r="F27" s="389"/>
      <c r="G27" s="389"/>
    </row>
    <row r="28" spans="2:7" s="158" customFormat="1" hidden="1">
      <c r="B28" s="373">
        <v>6816</v>
      </c>
      <c r="C28" s="373" t="s">
        <v>608</v>
      </c>
      <c r="D28" s="389"/>
      <c r="E28" s="389"/>
      <c r="F28" s="389"/>
      <c r="G28" s="389"/>
    </row>
    <row r="29" spans="2:7" s="158" customFormat="1" hidden="1">
      <c r="B29" s="373">
        <v>6715</v>
      </c>
      <c r="C29" s="373" t="s">
        <v>609</v>
      </c>
      <c r="D29" s="389"/>
      <c r="E29" s="389"/>
      <c r="F29" s="389"/>
      <c r="G29" s="389"/>
    </row>
    <row r="30" spans="2:7" s="158" customFormat="1">
      <c r="B30" s="373">
        <v>12125</v>
      </c>
      <c r="C30" s="373" t="s">
        <v>610</v>
      </c>
      <c r="D30" s="389" t="s">
        <v>1470</v>
      </c>
      <c r="E30" s="389" t="s">
        <v>1470</v>
      </c>
      <c r="F30" s="389" t="s">
        <v>709</v>
      </c>
      <c r="G30" s="389" t="s">
        <v>713</v>
      </c>
    </row>
    <row r="31" spans="2:7" s="158" customFormat="1">
      <c r="B31" s="373">
        <v>12333</v>
      </c>
      <c r="C31" s="373" t="s">
        <v>611</v>
      </c>
      <c r="D31" s="389" t="s">
        <v>1470</v>
      </c>
      <c r="E31" s="389" t="s">
        <v>1470</v>
      </c>
      <c r="F31" s="365" t="s">
        <v>713</v>
      </c>
      <c r="G31" s="389" t="s">
        <v>709</v>
      </c>
    </row>
    <row r="32" spans="2:7" s="158" customFormat="1" hidden="1">
      <c r="B32" s="373">
        <v>6815</v>
      </c>
      <c r="C32" s="373" t="s">
        <v>612</v>
      </c>
      <c r="D32" s="389"/>
      <c r="E32" s="389"/>
      <c r="F32" s="389"/>
      <c r="G32" s="389"/>
    </row>
    <row r="33" spans="2:7" s="158" customFormat="1">
      <c r="B33" s="373">
        <v>1998</v>
      </c>
      <c r="C33" s="373" t="s">
        <v>613</v>
      </c>
      <c r="D33" s="389" t="s">
        <v>1470</v>
      </c>
      <c r="E33" s="389" t="s">
        <v>1470</v>
      </c>
      <c r="F33" s="389" t="s">
        <v>1385</v>
      </c>
      <c r="G33" s="389" t="s">
        <v>713</v>
      </c>
    </row>
    <row r="34" spans="2:7" s="158" customFormat="1">
      <c r="B34" s="373">
        <v>6355</v>
      </c>
      <c r="C34" s="373" t="s">
        <v>614</v>
      </c>
      <c r="D34" s="389" t="s">
        <v>1470</v>
      </c>
      <c r="E34" s="389" t="s">
        <v>1470</v>
      </c>
      <c r="F34" s="389" t="s">
        <v>713</v>
      </c>
      <c r="G34" s="389" t="s">
        <v>709</v>
      </c>
    </row>
    <row r="35" spans="2:7" s="158" customFormat="1">
      <c r="B35" s="373">
        <v>12126</v>
      </c>
      <c r="C35" s="373" t="s">
        <v>615</v>
      </c>
      <c r="D35" s="389" t="s">
        <v>1470</v>
      </c>
      <c r="E35" s="389" t="s">
        <v>1470</v>
      </c>
      <c r="F35" s="389" t="s">
        <v>709</v>
      </c>
      <c r="G35" s="389" t="s">
        <v>713</v>
      </c>
    </row>
    <row r="36" spans="2:7" s="158" customFormat="1">
      <c r="B36" s="373">
        <v>6101</v>
      </c>
      <c r="C36" s="373" t="s">
        <v>616</v>
      </c>
      <c r="D36" s="389" t="s">
        <v>1470</v>
      </c>
      <c r="E36" s="389" t="s">
        <v>1470</v>
      </c>
      <c r="F36" s="389" t="s">
        <v>713</v>
      </c>
      <c r="G36" s="389" t="s">
        <v>713</v>
      </c>
    </row>
    <row r="37" spans="2:7" s="158" customFormat="1">
      <c r="B37" s="373">
        <v>12860</v>
      </c>
      <c r="C37" s="373" t="s">
        <v>617</v>
      </c>
      <c r="D37" s="389" t="s">
        <v>1470</v>
      </c>
      <c r="E37" s="389" t="s">
        <v>1470</v>
      </c>
      <c r="F37" s="389" t="s">
        <v>709</v>
      </c>
      <c r="G37" s="389" t="s">
        <v>713</v>
      </c>
    </row>
    <row r="38" spans="2:7" s="158" customFormat="1">
      <c r="B38" s="373">
        <v>12861</v>
      </c>
      <c r="C38" s="373" t="s">
        <v>618</v>
      </c>
      <c r="D38" s="389" t="s">
        <v>1470</v>
      </c>
      <c r="E38" s="389" t="s">
        <v>1470</v>
      </c>
      <c r="F38" s="389" t="s">
        <v>713</v>
      </c>
      <c r="G38" s="389" t="s">
        <v>713</v>
      </c>
    </row>
    <row r="39" spans="2:7" s="158" customFormat="1">
      <c r="B39" s="373">
        <v>6358</v>
      </c>
      <c r="C39" s="373" t="s">
        <v>619</v>
      </c>
      <c r="D39" s="389" t="s">
        <v>1470</v>
      </c>
      <c r="E39" s="389" t="s">
        <v>1470</v>
      </c>
      <c r="F39" s="389" t="s">
        <v>709</v>
      </c>
      <c r="G39" s="389" t="s">
        <v>709</v>
      </c>
    </row>
    <row r="40" spans="2:7" s="158" customFormat="1" hidden="1">
      <c r="B40" s="373">
        <v>14265</v>
      </c>
      <c r="C40" s="373" t="s">
        <v>620</v>
      </c>
      <c r="D40" s="389"/>
      <c r="E40" s="389"/>
      <c r="F40" s="389"/>
      <c r="G40" s="389"/>
    </row>
    <row r="41" spans="2:7" s="158" customFormat="1" hidden="1">
      <c r="B41" s="373">
        <v>14266</v>
      </c>
      <c r="C41" s="373" t="s">
        <v>621</v>
      </c>
      <c r="D41" s="389"/>
      <c r="E41" s="389"/>
      <c r="F41" s="389"/>
      <c r="G41" s="389"/>
    </row>
    <row r="42" spans="2:7" s="158" customFormat="1" hidden="1">
      <c r="B42" s="373">
        <v>14268</v>
      </c>
      <c r="C42" s="373" t="s">
        <v>622</v>
      </c>
      <c r="D42" s="389"/>
      <c r="E42" s="389"/>
      <c r="F42" s="389"/>
      <c r="G42" s="389"/>
    </row>
    <row r="43" spans="2:7" s="158" customFormat="1" hidden="1">
      <c r="B43" s="373">
        <v>14267</v>
      </c>
      <c r="C43" s="373" t="s">
        <v>623</v>
      </c>
      <c r="D43" s="389"/>
      <c r="E43" s="389"/>
      <c r="F43" s="389"/>
      <c r="G43" s="389"/>
    </row>
    <row r="44" spans="2:7" s="158" customFormat="1" hidden="1">
      <c r="B44" s="373">
        <v>14270</v>
      </c>
      <c r="C44" s="373" t="s">
        <v>624</v>
      </c>
      <c r="D44" s="389"/>
      <c r="E44" s="389"/>
      <c r="F44" s="389"/>
      <c r="G44" s="389"/>
    </row>
    <row r="45" spans="2:7" s="158" customFormat="1" hidden="1">
      <c r="B45" s="373">
        <v>11925</v>
      </c>
      <c r="C45" s="373" t="s">
        <v>625</v>
      </c>
      <c r="D45" s="389"/>
      <c r="E45" s="389"/>
      <c r="F45" s="389"/>
      <c r="G45" s="389"/>
    </row>
    <row r="46" spans="2:7" s="158" customFormat="1" hidden="1">
      <c r="B46" s="373">
        <v>14764</v>
      </c>
      <c r="C46" s="373" t="s">
        <v>626</v>
      </c>
      <c r="D46" s="389"/>
      <c r="E46" s="389"/>
      <c r="F46" s="389"/>
      <c r="G46" s="389"/>
    </row>
    <row r="47" spans="2:7" s="158" customFormat="1" hidden="1">
      <c r="B47" s="373">
        <v>13683</v>
      </c>
      <c r="C47" s="373" t="s">
        <v>627</v>
      </c>
      <c r="D47" s="389"/>
      <c r="E47" s="389" t="s">
        <v>713</v>
      </c>
      <c r="F47" s="389" t="s">
        <v>709</v>
      </c>
      <c r="G47" s="389" t="s">
        <v>709</v>
      </c>
    </row>
    <row r="48" spans="2:7" s="158" customFormat="1" hidden="1">
      <c r="B48" s="373">
        <v>13058</v>
      </c>
      <c r="C48" s="373" t="s">
        <v>628</v>
      </c>
      <c r="D48" s="389"/>
      <c r="E48" s="389"/>
      <c r="F48" s="389"/>
      <c r="G48" s="389"/>
    </row>
    <row r="49" spans="2:7" s="158" customFormat="1">
      <c r="B49" s="373">
        <v>14324</v>
      </c>
      <c r="C49" s="373" t="s">
        <v>629</v>
      </c>
      <c r="D49" s="389" t="s">
        <v>709</v>
      </c>
      <c r="E49" s="389" t="s">
        <v>709</v>
      </c>
      <c r="F49" s="389" t="s">
        <v>709</v>
      </c>
      <c r="G49" s="389" t="s">
        <v>709</v>
      </c>
    </row>
    <row r="50" spans="2:7" s="158" customFormat="1">
      <c r="B50" s="373">
        <v>15588</v>
      </c>
      <c r="C50" s="373" t="s">
        <v>630</v>
      </c>
      <c r="D50" s="389" t="s">
        <v>709</v>
      </c>
      <c r="E50" s="389" t="s">
        <v>72</v>
      </c>
      <c r="F50" s="389"/>
      <c r="G50" s="389"/>
    </row>
    <row r="51" spans="2:7" s="158" customFormat="1">
      <c r="B51" s="373">
        <v>15203</v>
      </c>
      <c r="C51" s="373" t="s">
        <v>631</v>
      </c>
      <c r="D51" s="389" t="s">
        <v>709</v>
      </c>
      <c r="E51" s="389" t="s">
        <v>713</v>
      </c>
      <c r="F51" s="389" t="s">
        <v>709</v>
      </c>
      <c r="G51" s="389" t="s">
        <v>713</v>
      </c>
    </row>
    <row r="52" spans="2:7" s="158" customFormat="1">
      <c r="B52" s="373">
        <v>15204</v>
      </c>
      <c r="C52" s="373" t="s">
        <v>632</v>
      </c>
      <c r="D52" s="389" t="s">
        <v>709</v>
      </c>
      <c r="E52" s="389" t="s">
        <v>713</v>
      </c>
      <c r="F52" s="389" t="s">
        <v>709</v>
      </c>
      <c r="G52" s="389" t="s">
        <v>713</v>
      </c>
    </row>
    <row r="53" spans="2:7" s="158" customFormat="1" hidden="1">
      <c r="B53" s="373">
        <v>15202</v>
      </c>
      <c r="C53" s="373" t="s">
        <v>633</v>
      </c>
      <c r="D53" s="389" t="s">
        <v>72</v>
      </c>
      <c r="E53" s="389" t="s">
        <v>72</v>
      </c>
      <c r="F53" s="389" t="s">
        <v>72</v>
      </c>
      <c r="G53" s="389"/>
    </row>
    <row r="54" spans="2:7" s="158" customFormat="1">
      <c r="B54" s="373">
        <v>15201</v>
      </c>
      <c r="C54" s="373" t="s">
        <v>634</v>
      </c>
      <c r="D54" s="389" t="s">
        <v>709</v>
      </c>
      <c r="E54" s="389" t="s">
        <v>713</v>
      </c>
      <c r="F54" s="389" t="s">
        <v>709</v>
      </c>
      <c r="G54" s="389" t="s">
        <v>713</v>
      </c>
    </row>
    <row r="55" spans="2:7" s="158" customFormat="1" ht="22.5" customHeight="1">
      <c r="B55" s="373">
        <v>13684</v>
      </c>
      <c r="C55" s="373" t="s">
        <v>635</v>
      </c>
      <c r="D55" s="389" t="s">
        <v>709</v>
      </c>
      <c r="E55" s="389"/>
      <c r="F55" s="389"/>
      <c r="G55" s="389"/>
    </row>
    <row r="56" spans="2:7" s="158" customFormat="1">
      <c r="B56" s="373">
        <v>13685</v>
      </c>
      <c r="C56" s="373" t="s">
        <v>636</v>
      </c>
      <c r="D56" s="389" t="s">
        <v>709</v>
      </c>
      <c r="E56" s="389"/>
      <c r="F56" s="389"/>
      <c r="G56" s="389"/>
    </row>
    <row r="57" spans="2:7" s="158" customFormat="1">
      <c r="B57" s="373">
        <v>14108</v>
      </c>
      <c r="C57" s="373" t="s">
        <v>637</v>
      </c>
      <c r="D57" s="389" t="s">
        <v>709</v>
      </c>
      <c r="E57" s="389"/>
      <c r="F57" s="389"/>
      <c r="G57" s="389"/>
    </row>
    <row r="58" spans="2:7" s="158" customFormat="1" hidden="1">
      <c r="B58" s="373">
        <v>8388</v>
      </c>
      <c r="C58" s="373" t="s">
        <v>638</v>
      </c>
      <c r="D58" s="389" t="s">
        <v>72</v>
      </c>
      <c r="E58" s="389"/>
      <c r="F58" s="389"/>
      <c r="G58" s="389"/>
    </row>
    <row r="59" spans="2:7" s="158" customFormat="1" hidden="1">
      <c r="B59" s="373">
        <v>7529</v>
      </c>
      <c r="C59" s="373" t="s">
        <v>639</v>
      </c>
      <c r="D59" s="389"/>
      <c r="E59" s="389"/>
      <c r="F59" s="389"/>
      <c r="G59" s="389"/>
    </row>
    <row r="60" spans="2:7" s="158" customFormat="1" hidden="1">
      <c r="B60" s="373">
        <v>2995</v>
      </c>
      <c r="C60" s="373" t="s">
        <v>640</v>
      </c>
      <c r="D60" s="389"/>
      <c r="E60" s="389" t="s">
        <v>807</v>
      </c>
      <c r="F60" s="389" t="s">
        <v>713</v>
      </c>
      <c r="G60" s="389" t="s">
        <v>713</v>
      </c>
    </row>
    <row r="61" spans="2:7" s="158" customFormat="1" hidden="1">
      <c r="B61" s="373">
        <v>15813</v>
      </c>
      <c r="C61" s="373" t="s">
        <v>641</v>
      </c>
      <c r="D61" s="389"/>
      <c r="E61" s="389"/>
      <c r="F61" s="389"/>
      <c r="G61" s="389"/>
    </row>
    <row r="62" spans="2:7" s="158" customFormat="1">
      <c r="B62" s="373">
        <v>15205</v>
      </c>
      <c r="C62" s="373" t="s">
        <v>642</v>
      </c>
      <c r="D62" s="389" t="s">
        <v>709</v>
      </c>
      <c r="E62" s="389"/>
      <c r="F62" s="389"/>
      <c r="G62" s="389"/>
    </row>
    <row r="63" spans="2:7" s="158" customFormat="1">
      <c r="B63" s="373">
        <v>14104</v>
      </c>
      <c r="C63" s="373" t="s">
        <v>643</v>
      </c>
      <c r="D63" s="389" t="s">
        <v>709</v>
      </c>
      <c r="E63" s="389"/>
      <c r="F63" s="389"/>
      <c r="G63" s="389"/>
    </row>
    <row r="64" spans="2:7" s="158" customFormat="1">
      <c r="B64" s="373">
        <v>7408</v>
      </c>
      <c r="C64" s="373" t="s">
        <v>644</v>
      </c>
      <c r="D64" s="389" t="s">
        <v>709</v>
      </c>
      <c r="E64" s="389"/>
      <c r="F64" s="389"/>
      <c r="G64" s="389"/>
    </row>
    <row r="65" spans="2:7" s="158" customFormat="1">
      <c r="B65" s="373">
        <v>14121</v>
      </c>
      <c r="C65" s="373" t="s">
        <v>645</v>
      </c>
      <c r="D65" s="389" t="s">
        <v>709</v>
      </c>
      <c r="E65" s="389"/>
      <c r="F65" s="389"/>
      <c r="G65" s="389"/>
    </row>
    <row r="66" spans="2:7" s="158" customFormat="1" hidden="1">
      <c r="B66" s="373">
        <v>14205</v>
      </c>
      <c r="C66" s="373" t="s">
        <v>646</v>
      </c>
      <c r="D66" s="389"/>
      <c r="E66" s="389"/>
      <c r="F66" s="389"/>
      <c r="G66" s="389"/>
    </row>
    <row r="67" spans="2:7" s="158" customFormat="1" hidden="1">
      <c r="B67" s="373">
        <v>14206</v>
      </c>
      <c r="C67" s="373" t="s">
        <v>647</v>
      </c>
      <c r="D67" s="389"/>
      <c r="E67" s="389"/>
      <c r="F67" s="389"/>
      <c r="G67" s="389"/>
    </row>
    <row r="68" spans="2:7" s="158" customFormat="1" hidden="1">
      <c r="B68" s="373">
        <v>7409</v>
      </c>
      <c r="C68" s="373" t="s">
        <v>648</v>
      </c>
      <c r="D68" s="389"/>
      <c r="E68" s="389"/>
      <c r="F68" s="389"/>
      <c r="G68" s="389"/>
    </row>
    <row r="69" spans="2:7" s="158" customFormat="1">
      <c r="B69" s="373">
        <v>11619</v>
      </c>
      <c r="C69" s="373" t="s">
        <v>649</v>
      </c>
      <c r="D69" s="389" t="s">
        <v>709</v>
      </c>
      <c r="E69" s="389" t="s">
        <v>709</v>
      </c>
      <c r="F69" s="389" t="s">
        <v>709</v>
      </c>
      <c r="G69" s="389" t="s">
        <v>709</v>
      </c>
    </row>
    <row r="70" spans="2:7" s="158" customFormat="1">
      <c r="B70" s="373">
        <v>15815</v>
      </c>
      <c r="C70" s="373" t="s">
        <v>650</v>
      </c>
      <c r="D70" s="389" t="s">
        <v>709</v>
      </c>
      <c r="E70" s="389" t="s">
        <v>709</v>
      </c>
      <c r="F70" s="389" t="s">
        <v>1386</v>
      </c>
      <c r="G70" s="389" t="s">
        <v>709</v>
      </c>
    </row>
    <row r="71" spans="2:7" s="158" customFormat="1">
      <c r="B71" s="373">
        <v>16226</v>
      </c>
      <c r="C71" s="373" t="s">
        <v>651</v>
      </c>
      <c r="D71" s="389" t="s">
        <v>709</v>
      </c>
      <c r="E71" s="389" t="s">
        <v>713</v>
      </c>
      <c r="F71" s="389" t="s">
        <v>713</v>
      </c>
      <c r="G71" s="389" t="s">
        <v>713</v>
      </c>
    </row>
    <row r="72" spans="2:7" s="158" customFormat="1">
      <c r="B72" s="373"/>
      <c r="C72" s="373" t="s">
        <v>1383</v>
      </c>
      <c r="D72" s="389" t="s">
        <v>709</v>
      </c>
      <c r="E72" s="389" t="s">
        <v>709</v>
      </c>
      <c r="F72" s="389" t="s">
        <v>709</v>
      </c>
      <c r="G72" s="389" t="s">
        <v>1384</v>
      </c>
    </row>
    <row r="73" spans="2:7" s="158" customFormat="1">
      <c r="B73" s="373">
        <v>15816</v>
      </c>
      <c r="C73" s="373" t="s">
        <v>652</v>
      </c>
      <c r="D73" s="389" t="s">
        <v>709</v>
      </c>
      <c r="E73" s="389" t="s">
        <v>709</v>
      </c>
      <c r="F73" s="389" t="s">
        <v>713</v>
      </c>
      <c r="G73" s="389" t="s">
        <v>713</v>
      </c>
    </row>
    <row r="74" spans="2:7" s="158" customFormat="1" hidden="1">
      <c r="B74" s="373">
        <v>12857</v>
      </c>
      <c r="C74" s="373" t="s">
        <v>653</v>
      </c>
      <c r="D74" s="389"/>
      <c r="E74" s="389" t="s">
        <v>713</v>
      </c>
      <c r="F74" s="389" t="s">
        <v>713</v>
      </c>
      <c r="G74" s="389" t="s">
        <v>713</v>
      </c>
    </row>
    <row r="75" spans="2:7" s="158" customFormat="1" hidden="1">
      <c r="B75" s="373"/>
      <c r="C75" s="373" t="s">
        <v>1382</v>
      </c>
      <c r="D75" s="389"/>
      <c r="E75" s="389" t="s">
        <v>709</v>
      </c>
      <c r="F75" s="389" t="s">
        <v>709</v>
      </c>
      <c r="G75" s="389" t="s">
        <v>709</v>
      </c>
    </row>
    <row r="76" spans="2:7" s="158" customFormat="1" hidden="1">
      <c r="B76" s="373">
        <v>12858</v>
      </c>
      <c r="C76" s="373" t="s">
        <v>654</v>
      </c>
      <c r="D76" s="389"/>
      <c r="E76" s="389" t="s">
        <v>713</v>
      </c>
      <c r="F76" s="389" t="s">
        <v>713</v>
      </c>
      <c r="G76" s="389" t="s">
        <v>713</v>
      </c>
    </row>
    <row r="77" spans="2:7" s="158" customFormat="1" hidden="1">
      <c r="B77" s="373">
        <v>15814</v>
      </c>
      <c r="C77" s="373" t="s">
        <v>655</v>
      </c>
      <c r="D77" s="389"/>
      <c r="E77" s="389" t="s">
        <v>709</v>
      </c>
      <c r="F77" s="389" t="s">
        <v>713</v>
      </c>
      <c r="G77" s="389" t="s">
        <v>713</v>
      </c>
    </row>
    <row r="78" spans="2:7" s="158" customFormat="1" hidden="1">
      <c r="B78" s="373">
        <v>8106</v>
      </c>
      <c r="C78" s="373" t="s">
        <v>656</v>
      </c>
      <c r="D78" s="389"/>
      <c r="E78" s="389" t="s">
        <v>713</v>
      </c>
      <c r="F78" s="389" t="s">
        <v>713</v>
      </c>
      <c r="G78" s="389" t="s">
        <v>713</v>
      </c>
    </row>
    <row r="79" spans="2:7" s="158" customFormat="1">
      <c r="B79" s="373">
        <v>6127</v>
      </c>
      <c r="C79" s="373" t="s">
        <v>657</v>
      </c>
      <c r="D79" s="389" t="s">
        <v>677</v>
      </c>
      <c r="E79" s="389" t="s">
        <v>713</v>
      </c>
      <c r="F79" s="389" t="s">
        <v>713</v>
      </c>
      <c r="G79" s="389" t="s">
        <v>713</v>
      </c>
    </row>
    <row r="80" spans="2:7" s="158" customFormat="1">
      <c r="B80" s="373">
        <v>8107</v>
      </c>
      <c r="C80" s="373" t="s">
        <v>658</v>
      </c>
      <c r="D80" s="389" t="s">
        <v>677</v>
      </c>
      <c r="E80" s="389" t="s">
        <v>713</v>
      </c>
      <c r="F80" s="389" t="s">
        <v>713</v>
      </c>
      <c r="G80" s="389" t="s">
        <v>713</v>
      </c>
    </row>
    <row r="81" spans="2:7" s="158" customFormat="1" hidden="1">
      <c r="B81" s="373">
        <v>703</v>
      </c>
      <c r="C81" s="373" t="s">
        <v>659</v>
      </c>
      <c r="D81" s="389"/>
      <c r="E81" s="389" t="s">
        <v>713</v>
      </c>
      <c r="F81" s="389" t="s">
        <v>713</v>
      </c>
      <c r="G81" s="389" t="s">
        <v>713</v>
      </c>
    </row>
    <row r="82" spans="2:7" s="158" customFormat="1" hidden="1">
      <c r="B82" s="373"/>
      <c r="C82" s="373" t="s">
        <v>1380</v>
      </c>
      <c r="D82" s="389"/>
      <c r="E82" s="389" t="s">
        <v>1381</v>
      </c>
      <c r="F82" s="389" t="s">
        <v>807</v>
      </c>
      <c r="G82" s="389" t="s">
        <v>807</v>
      </c>
    </row>
    <row r="83" spans="2:7" s="158" customFormat="1">
      <c r="D83" s="387"/>
      <c r="E83" s="387"/>
      <c r="F83" s="387"/>
      <c r="G83" s="387"/>
    </row>
    <row r="84" spans="2:7" s="158" customFormat="1">
      <c r="D84" s="387"/>
      <c r="E84" s="387"/>
      <c r="F84" s="387"/>
      <c r="G84" s="387"/>
    </row>
    <row r="85" spans="2:7" s="158" customFormat="1">
      <c r="D85" s="387"/>
      <c r="E85" s="387"/>
      <c r="F85" s="387"/>
      <c r="G85" s="387"/>
    </row>
    <row r="86" spans="2:7" s="158" customFormat="1">
      <c r="D86" s="387"/>
      <c r="E86" s="387"/>
      <c r="F86" s="387"/>
      <c r="G86" s="387"/>
    </row>
    <row r="87" spans="2:7" s="158" customFormat="1">
      <c r="D87" s="387"/>
      <c r="E87" s="387"/>
      <c r="F87" s="387"/>
      <c r="G87" s="387"/>
    </row>
    <row r="88" spans="2:7" s="158" customFormat="1">
      <c r="D88" s="387"/>
      <c r="E88" s="387"/>
      <c r="F88" s="387"/>
      <c r="G88" s="387"/>
    </row>
    <row r="89" spans="2:7" s="158" customFormat="1">
      <c r="D89" s="387"/>
      <c r="E89" s="387"/>
      <c r="F89" s="387"/>
      <c r="G89" s="387"/>
    </row>
    <row r="90" spans="2:7" s="158" customFormat="1">
      <c r="D90" s="387"/>
      <c r="E90" s="387"/>
      <c r="F90" s="387"/>
      <c r="G90" s="387"/>
    </row>
    <row r="91" spans="2:7" s="158" customFormat="1">
      <c r="D91" s="387"/>
      <c r="E91" s="387"/>
      <c r="F91" s="387"/>
      <c r="G91" s="387"/>
    </row>
    <row r="92" spans="2:7" s="158" customFormat="1">
      <c r="D92" s="387"/>
      <c r="E92" s="387"/>
      <c r="F92" s="387"/>
      <c r="G92" s="387"/>
    </row>
    <row r="93" spans="2:7" s="158" customFormat="1">
      <c r="D93" s="387"/>
      <c r="E93" s="387"/>
      <c r="F93" s="387"/>
      <c r="G93" s="387"/>
    </row>
    <row r="94" spans="2:7" s="158" customFormat="1">
      <c r="D94" s="387"/>
      <c r="E94" s="387"/>
      <c r="F94" s="387"/>
      <c r="G94" s="387"/>
    </row>
    <row r="95" spans="2:7" s="158" customFormat="1">
      <c r="D95" s="387"/>
      <c r="E95" s="387"/>
      <c r="F95" s="387"/>
      <c r="G95" s="387"/>
    </row>
    <row r="96" spans="2:7" s="158" customFormat="1">
      <c r="D96" s="387"/>
      <c r="E96" s="387"/>
      <c r="F96" s="387"/>
      <c r="G96" s="387"/>
    </row>
    <row r="97" spans="4:7" s="158" customFormat="1">
      <c r="D97" s="387"/>
      <c r="E97" s="387"/>
      <c r="F97" s="387"/>
      <c r="G97" s="387"/>
    </row>
    <row r="98" spans="4:7" s="158" customFormat="1">
      <c r="D98" s="387"/>
      <c r="E98" s="387"/>
      <c r="F98" s="387"/>
      <c r="G98" s="387"/>
    </row>
    <row r="99" spans="4:7" s="158" customFormat="1">
      <c r="D99" s="387"/>
      <c r="E99" s="387"/>
      <c r="F99" s="387"/>
      <c r="G99" s="387"/>
    </row>
    <row r="100" spans="4:7" s="158" customFormat="1">
      <c r="D100" s="387"/>
      <c r="E100" s="387"/>
      <c r="F100" s="387"/>
      <c r="G100" s="387"/>
    </row>
    <row r="101" spans="4:7" s="158" customFormat="1">
      <c r="D101" s="387"/>
      <c r="E101" s="387"/>
      <c r="F101" s="387"/>
      <c r="G101" s="387"/>
    </row>
    <row r="102" spans="4:7" s="158" customFormat="1">
      <c r="D102" s="387"/>
      <c r="E102" s="387"/>
      <c r="F102" s="387"/>
      <c r="G102" s="387"/>
    </row>
    <row r="103" spans="4:7" s="158" customFormat="1">
      <c r="D103" s="387"/>
      <c r="E103" s="387"/>
      <c r="F103" s="387"/>
      <c r="G103" s="387"/>
    </row>
    <row r="104" spans="4:7" s="158" customFormat="1">
      <c r="D104" s="387"/>
      <c r="E104" s="387"/>
      <c r="F104" s="387"/>
      <c r="G104" s="387"/>
    </row>
    <row r="105" spans="4:7" s="158" customFormat="1">
      <c r="D105" s="387"/>
      <c r="E105" s="387"/>
      <c r="F105" s="387"/>
      <c r="G105" s="387"/>
    </row>
    <row r="106" spans="4:7" s="158" customFormat="1">
      <c r="D106" s="387"/>
      <c r="E106" s="387"/>
      <c r="F106" s="387"/>
      <c r="G106" s="387"/>
    </row>
    <row r="107" spans="4:7" s="158" customFormat="1">
      <c r="D107" s="387"/>
      <c r="E107" s="387"/>
      <c r="F107" s="387"/>
      <c r="G107" s="387"/>
    </row>
    <row r="108" spans="4:7" s="158" customFormat="1">
      <c r="D108" s="387"/>
      <c r="E108" s="387"/>
      <c r="F108" s="387"/>
      <c r="G108" s="387"/>
    </row>
    <row r="109" spans="4:7" s="158" customFormat="1">
      <c r="D109" s="387"/>
      <c r="E109" s="387"/>
      <c r="F109" s="387"/>
      <c r="G109" s="387"/>
    </row>
    <row r="110" spans="4:7" s="158" customFormat="1">
      <c r="D110" s="387"/>
      <c r="E110" s="387"/>
      <c r="F110" s="387"/>
      <c r="G110" s="387"/>
    </row>
    <row r="111" spans="4:7" s="158" customFormat="1">
      <c r="D111" s="387"/>
      <c r="E111" s="387"/>
      <c r="F111" s="387"/>
      <c r="G111" s="387"/>
    </row>
    <row r="112" spans="4:7" s="158" customFormat="1">
      <c r="D112" s="387"/>
      <c r="E112" s="387"/>
      <c r="F112" s="387"/>
      <c r="G112" s="387"/>
    </row>
    <row r="113" spans="4:7" s="158" customFormat="1">
      <c r="D113" s="387"/>
      <c r="E113" s="387"/>
      <c r="F113" s="387"/>
      <c r="G113" s="387"/>
    </row>
    <row r="114" spans="4:7" s="158" customFormat="1">
      <c r="D114" s="387"/>
      <c r="E114" s="387"/>
      <c r="F114" s="387"/>
      <c r="G114" s="387"/>
    </row>
    <row r="115" spans="4:7" s="158" customFormat="1">
      <c r="D115" s="387"/>
      <c r="E115" s="387"/>
      <c r="F115" s="387"/>
      <c r="G115" s="387"/>
    </row>
    <row r="116" spans="4:7" s="158" customFormat="1">
      <c r="D116" s="387"/>
      <c r="E116" s="387"/>
      <c r="F116" s="387"/>
      <c r="G116" s="387"/>
    </row>
    <row r="117" spans="4:7" s="158" customFormat="1">
      <c r="D117" s="387"/>
      <c r="E117" s="387"/>
      <c r="F117" s="387"/>
      <c r="G117" s="387"/>
    </row>
    <row r="118" spans="4:7" s="158" customFormat="1">
      <c r="D118" s="387"/>
      <c r="E118" s="387"/>
      <c r="F118" s="387"/>
      <c r="G118" s="387"/>
    </row>
    <row r="119" spans="4:7" s="158" customFormat="1">
      <c r="D119" s="387"/>
      <c r="E119" s="387"/>
      <c r="F119" s="387"/>
      <c r="G119" s="387"/>
    </row>
    <row r="120" spans="4:7" s="158" customFormat="1">
      <c r="D120" s="387"/>
      <c r="E120" s="387"/>
      <c r="F120" s="387"/>
      <c r="G120" s="387"/>
    </row>
    <row r="121" spans="4:7" s="158" customFormat="1">
      <c r="D121" s="387"/>
      <c r="E121" s="387"/>
      <c r="F121" s="387"/>
      <c r="G121" s="387"/>
    </row>
    <row r="122" spans="4:7" s="158" customFormat="1">
      <c r="D122" s="387"/>
      <c r="E122" s="387"/>
      <c r="F122" s="387"/>
      <c r="G122" s="387"/>
    </row>
    <row r="123" spans="4:7" s="158" customFormat="1">
      <c r="D123" s="387"/>
      <c r="E123" s="387"/>
      <c r="F123" s="387"/>
      <c r="G123" s="387"/>
    </row>
    <row r="124" spans="4:7" s="158" customFormat="1">
      <c r="D124" s="387"/>
      <c r="E124" s="387"/>
      <c r="F124" s="387"/>
      <c r="G124" s="387"/>
    </row>
    <row r="125" spans="4:7" s="158" customFormat="1">
      <c r="D125" s="387"/>
      <c r="E125" s="387"/>
      <c r="F125" s="387"/>
      <c r="G125" s="387"/>
    </row>
    <row r="126" spans="4:7" s="158" customFormat="1">
      <c r="D126" s="387"/>
      <c r="E126" s="387"/>
      <c r="F126" s="387"/>
      <c r="G126" s="387"/>
    </row>
    <row r="127" spans="4:7" s="158" customFormat="1">
      <c r="D127" s="387"/>
      <c r="E127" s="387"/>
      <c r="F127" s="387"/>
      <c r="G127" s="387"/>
    </row>
    <row r="128" spans="4:7" s="158" customFormat="1">
      <c r="D128" s="387"/>
      <c r="E128" s="387"/>
      <c r="F128" s="387"/>
      <c r="G128" s="387"/>
    </row>
    <row r="129" spans="4:7" s="158" customFormat="1">
      <c r="D129" s="387"/>
      <c r="E129" s="387"/>
      <c r="F129" s="387"/>
      <c r="G129" s="387"/>
    </row>
    <row r="130" spans="4:7" s="158" customFormat="1">
      <c r="D130" s="387"/>
      <c r="E130" s="387"/>
      <c r="F130" s="387"/>
      <c r="G130" s="387"/>
    </row>
    <row r="131" spans="4:7" s="158" customFormat="1">
      <c r="D131" s="387"/>
      <c r="E131" s="387"/>
      <c r="F131" s="387"/>
      <c r="G131" s="387"/>
    </row>
    <row r="132" spans="4:7" s="158" customFormat="1">
      <c r="D132" s="387"/>
      <c r="E132" s="387"/>
      <c r="F132" s="387"/>
      <c r="G132" s="387"/>
    </row>
    <row r="133" spans="4:7" s="158" customFormat="1">
      <c r="D133" s="387"/>
      <c r="E133" s="387"/>
      <c r="F133" s="387"/>
      <c r="G133" s="387"/>
    </row>
    <row r="134" spans="4:7" s="158" customFormat="1">
      <c r="D134" s="387"/>
      <c r="E134" s="387"/>
      <c r="F134" s="387"/>
      <c r="G134" s="387"/>
    </row>
    <row r="135" spans="4:7" s="158" customFormat="1">
      <c r="D135" s="387"/>
      <c r="E135" s="387"/>
      <c r="F135" s="387"/>
      <c r="G135" s="387"/>
    </row>
    <row r="136" spans="4:7" s="158" customFormat="1">
      <c r="D136" s="387"/>
      <c r="E136" s="387"/>
      <c r="F136" s="387"/>
      <c r="G136" s="387"/>
    </row>
    <row r="137" spans="4:7" s="158" customFormat="1">
      <c r="D137" s="387"/>
      <c r="E137" s="387"/>
      <c r="F137" s="387"/>
      <c r="G137" s="387"/>
    </row>
    <row r="138" spans="4:7" s="158" customFormat="1">
      <c r="D138" s="387"/>
      <c r="E138" s="387"/>
      <c r="F138" s="387"/>
      <c r="G138" s="387"/>
    </row>
    <row r="139" spans="4:7" s="158" customFormat="1">
      <c r="D139" s="387"/>
      <c r="E139" s="387"/>
      <c r="F139" s="387"/>
      <c r="G139" s="387"/>
    </row>
    <row r="140" spans="4:7" s="158" customFormat="1">
      <c r="D140" s="387"/>
      <c r="E140" s="387"/>
      <c r="F140" s="387"/>
      <c r="G140" s="387"/>
    </row>
    <row r="141" spans="4:7" s="158" customFormat="1">
      <c r="D141" s="387"/>
      <c r="E141" s="387"/>
      <c r="F141" s="387"/>
      <c r="G141" s="387"/>
    </row>
    <row r="142" spans="4:7" s="158" customFormat="1">
      <c r="D142" s="387"/>
      <c r="E142" s="387"/>
      <c r="F142" s="387"/>
      <c r="G142" s="387"/>
    </row>
    <row r="143" spans="4:7" s="158" customFormat="1">
      <c r="D143" s="387"/>
      <c r="E143" s="387"/>
      <c r="F143" s="387"/>
      <c r="G143" s="387"/>
    </row>
    <row r="144" spans="4:7" s="158" customFormat="1">
      <c r="D144" s="387"/>
      <c r="E144" s="387"/>
      <c r="F144" s="387"/>
      <c r="G144" s="387"/>
    </row>
    <row r="145" spans="4:7" s="158" customFormat="1">
      <c r="D145" s="387"/>
      <c r="E145" s="387"/>
      <c r="F145" s="387"/>
      <c r="G145" s="387"/>
    </row>
    <row r="146" spans="4:7" s="158" customFormat="1">
      <c r="D146" s="387"/>
      <c r="E146" s="387"/>
      <c r="F146" s="387"/>
      <c r="G146" s="387"/>
    </row>
    <row r="147" spans="4:7" s="158" customFormat="1">
      <c r="D147" s="387"/>
      <c r="E147" s="387"/>
      <c r="F147" s="387"/>
      <c r="G147" s="387"/>
    </row>
    <row r="148" spans="4:7" s="158" customFormat="1">
      <c r="D148" s="387"/>
      <c r="E148" s="387"/>
      <c r="F148" s="387"/>
      <c r="G148" s="387"/>
    </row>
    <row r="149" spans="4:7" s="158" customFormat="1">
      <c r="D149" s="387"/>
      <c r="E149" s="387"/>
      <c r="F149" s="387"/>
      <c r="G149" s="387"/>
    </row>
    <row r="150" spans="4:7" s="158" customFormat="1">
      <c r="D150" s="387"/>
      <c r="E150" s="387"/>
      <c r="F150" s="387"/>
      <c r="G150" s="387"/>
    </row>
    <row r="151" spans="4:7" s="158" customFormat="1">
      <c r="D151" s="387"/>
      <c r="E151" s="387"/>
      <c r="F151" s="387"/>
      <c r="G151" s="387"/>
    </row>
    <row r="152" spans="4:7" s="158" customFormat="1">
      <c r="D152" s="387"/>
      <c r="E152" s="387"/>
      <c r="F152" s="387"/>
      <c r="G152" s="387"/>
    </row>
    <row r="153" spans="4:7" s="158" customFormat="1">
      <c r="D153" s="387"/>
      <c r="E153" s="387"/>
      <c r="F153" s="387"/>
      <c r="G153" s="387"/>
    </row>
    <row r="154" spans="4:7" s="158" customFormat="1">
      <c r="D154" s="387"/>
      <c r="E154" s="387"/>
      <c r="F154" s="387"/>
      <c r="G154" s="387"/>
    </row>
    <row r="155" spans="4:7" s="158" customFormat="1">
      <c r="D155" s="387"/>
      <c r="E155" s="387"/>
      <c r="F155" s="387"/>
      <c r="G155" s="387"/>
    </row>
    <row r="156" spans="4:7" s="158" customFormat="1">
      <c r="D156" s="387"/>
      <c r="E156" s="387"/>
      <c r="F156" s="387"/>
      <c r="G156" s="387"/>
    </row>
    <row r="157" spans="4:7" s="158" customFormat="1">
      <c r="D157" s="387"/>
      <c r="E157" s="387"/>
      <c r="F157" s="387"/>
      <c r="G157" s="38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4:H55"/>
  <sheetViews>
    <sheetView topLeftCell="A10" workbookViewId="0">
      <selection activeCell="A48" sqref="A48"/>
    </sheetView>
  </sheetViews>
  <sheetFormatPr baseColWidth="10" defaultRowHeight="15"/>
  <cols>
    <col min="2" max="2" width="52" customWidth="1"/>
    <col min="3" max="3" width="18.85546875" style="4" customWidth="1"/>
    <col min="4" max="4" width="14.85546875" style="4" customWidth="1"/>
    <col min="5" max="8" width="11.42578125" style="4"/>
  </cols>
  <sheetData>
    <row r="4" spans="1:8">
      <c r="B4" t="s">
        <v>1571</v>
      </c>
    </row>
    <row r="5" spans="1:8" ht="45">
      <c r="A5" s="1" t="s">
        <v>0</v>
      </c>
      <c r="B5" s="1" t="s">
        <v>1</v>
      </c>
      <c r="C5" s="3" t="s">
        <v>24</v>
      </c>
      <c r="D5" s="3" t="s">
        <v>25</v>
      </c>
      <c r="E5" s="3" t="s">
        <v>26</v>
      </c>
      <c r="F5" s="3" t="s">
        <v>27</v>
      </c>
      <c r="G5" s="3" t="s">
        <v>28</v>
      </c>
      <c r="H5" s="3" t="s">
        <v>29</v>
      </c>
    </row>
    <row r="6" spans="1:8" hidden="1">
      <c r="A6" s="1">
        <v>15586</v>
      </c>
      <c r="B6" s="1" t="s">
        <v>47</v>
      </c>
      <c r="C6" s="5"/>
      <c r="D6" s="5"/>
      <c r="E6" s="5"/>
      <c r="F6" s="5"/>
      <c r="G6" s="5"/>
      <c r="H6" s="5"/>
    </row>
    <row r="7" spans="1:8">
      <c r="A7" s="1">
        <v>3059</v>
      </c>
      <c r="B7" s="1" t="s">
        <v>62</v>
      </c>
      <c r="C7" s="5" t="s">
        <v>713</v>
      </c>
      <c r="D7" s="5" t="s">
        <v>282</v>
      </c>
      <c r="E7" s="5" t="s">
        <v>713</v>
      </c>
      <c r="F7" s="5"/>
      <c r="G7" s="5"/>
      <c r="H7" s="5"/>
    </row>
    <row r="8" spans="1:8">
      <c r="A8" s="1">
        <v>3061</v>
      </c>
      <c r="B8" s="1" t="s">
        <v>55</v>
      </c>
      <c r="C8" s="5" t="s">
        <v>713</v>
      </c>
      <c r="D8" s="5" t="s">
        <v>282</v>
      </c>
      <c r="E8" s="5" t="s">
        <v>713</v>
      </c>
      <c r="F8" s="5"/>
      <c r="G8" s="5"/>
      <c r="H8" s="5"/>
    </row>
    <row r="9" spans="1:8">
      <c r="A9" s="1">
        <v>3064</v>
      </c>
      <c r="B9" s="1" t="s">
        <v>66</v>
      </c>
      <c r="C9" s="5" t="s">
        <v>1569</v>
      </c>
      <c r="D9" s="5" t="s">
        <v>1564</v>
      </c>
      <c r="E9" s="5" t="s">
        <v>1563</v>
      </c>
      <c r="F9" s="5"/>
      <c r="G9" s="5"/>
      <c r="H9" s="5"/>
    </row>
    <row r="10" spans="1:8">
      <c r="A10" s="1">
        <v>3062</v>
      </c>
      <c r="B10" s="1" t="s">
        <v>1567</v>
      </c>
      <c r="C10" s="5" t="s">
        <v>283</v>
      </c>
      <c r="D10" s="5" t="s">
        <v>283</v>
      </c>
      <c r="E10" s="5" t="s">
        <v>713</v>
      </c>
      <c r="F10" s="5"/>
      <c r="G10" s="5"/>
      <c r="H10" s="5"/>
    </row>
    <row r="11" spans="1:8">
      <c r="A11" s="1">
        <v>12849</v>
      </c>
      <c r="B11" s="1" t="s">
        <v>122</v>
      </c>
      <c r="C11" s="5" t="s">
        <v>713</v>
      </c>
      <c r="D11" s="5" t="s">
        <v>283</v>
      </c>
      <c r="E11" s="5" t="s">
        <v>713</v>
      </c>
      <c r="F11" s="5"/>
      <c r="G11" s="5"/>
      <c r="H11" s="5"/>
    </row>
    <row r="12" spans="1:8" hidden="1">
      <c r="A12" s="1">
        <v>13273</v>
      </c>
      <c r="B12" s="1" t="s">
        <v>51</v>
      </c>
      <c r="C12" s="5" t="s">
        <v>72</v>
      </c>
      <c r="E12" s="5"/>
      <c r="F12" s="5"/>
      <c r="G12" s="5"/>
      <c r="H12" s="5"/>
    </row>
    <row r="13" spans="1:8">
      <c r="A13" s="1">
        <v>587</v>
      </c>
      <c r="B13" s="442" t="s">
        <v>57</v>
      </c>
      <c r="C13" s="5" t="s">
        <v>850</v>
      </c>
      <c r="D13" s="5" t="s">
        <v>1565</v>
      </c>
      <c r="E13" s="5" t="s">
        <v>282</v>
      </c>
      <c r="F13" s="5"/>
      <c r="G13" s="5"/>
      <c r="H13" s="5"/>
    </row>
    <row r="14" spans="1:8" hidden="1">
      <c r="A14" s="1">
        <v>13055</v>
      </c>
      <c r="B14" s="1" t="s">
        <v>52</v>
      </c>
      <c r="C14" s="5"/>
      <c r="D14" s="5"/>
      <c r="E14" s="5"/>
      <c r="F14" s="5"/>
      <c r="G14" s="5"/>
      <c r="H14" s="5"/>
    </row>
    <row r="15" spans="1:8">
      <c r="A15" s="1">
        <v>2818</v>
      </c>
      <c r="B15" s="1" t="s">
        <v>56</v>
      </c>
      <c r="C15" s="5" t="s">
        <v>1562</v>
      </c>
      <c r="D15" s="5" t="s">
        <v>850</v>
      </c>
      <c r="E15" s="5" t="s">
        <v>1565</v>
      </c>
      <c r="F15" s="5"/>
      <c r="G15" s="5"/>
      <c r="H15" s="5"/>
    </row>
    <row r="16" spans="1:8" hidden="1">
      <c r="A16" s="1">
        <v>9731</v>
      </c>
      <c r="B16" s="1" t="s">
        <v>124</v>
      </c>
      <c r="C16" s="5"/>
      <c r="D16" s="5"/>
      <c r="E16" s="5"/>
      <c r="F16" s="5"/>
      <c r="G16" s="5"/>
      <c r="H16" s="5"/>
    </row>
    <row r="17" spans="1:8" hidden="1">
      <c r="A17" s="1">
        <v>9515</v>
      </c>
      <c r="B17" s="1" t="s">
        <v>123</v>
      </c>
      <c r="C17" s="5"/>
      <c r="D17" s="5"/>
      <c r="E17" s="5"/>
      <c r="F17" s="5"/>
      <c r="G17" s="5"/>
      <c r="H17" s="5"/>
    </row>
    <row r="18" spans="1:8">
      <c r="A18" s="1">
        <v>3739</v>
      </c>
      <c r="B18" s="1" t="s">
        <v>65</v>
      </c>
      <c r="C18" s="5" t="s">
        <v>1565</v>
      </c>
      <c r="D18" s="5" t="s">
        <v>327</v>
      </c>
      <c r="E18" s="5" t="s">
        <v>283</v>
      </c>
      <c r="F18" s="5"/>
      <c r="G18" s="5"/>
      <c r="H18" s="5"/>
    </row>
    <row r="19" spans="1:8">
      <c r="A19" s="1">
        <v>1289</v>
      </c>
      <c r="B19" s="1" t="s">
        <v>59</v>
      </c>
      <c r="C19" s="5" t="s">
        <v>1568</v>
      </c>
      <c r="D19" s="5" t="s">
        <v>283</v>
      </c>
      <c r="E19" s="5" t="s">
        <v>833</v>
      </c>
      <c r="F19" s="5"/>
      <c r="G19" s="5"/>
      <c r="H19" s="5"/>
    </row>
    <row r="20" spans="1:8" hidden="1">
      <c r="A20" s="1">
        <v>1295</v>
      </c>
      <c r="B20" s="1" t="s">
        <v>53</v>
      </c>
      <c r="C20" s="5"/>
      <c r="D20" s="5"/>
      <c r="E20" s="5"/>
      <c r="F20" s="5"/>
      <c r="G20" s="5"/>
      <c r="H20" s="5"/>
    </row>
    <row r="21" spans="1:8">
      <c r="A21" s="1">
        <v>5355</v>
      </c>
      <c r="B21" s="1" t="s">
        <v>58</v>
      </c>
      <c r="C21" s="5" t="s">
        <v>282</v>
      </c>
      <c r="D21" s="5" t="s">
        <v>713</v>
      </c>
      <c r="E21" s="5" t="s">
        <v>283</v>
      </c>
      <c r="F21" s="5"/>
      <c r="G21" s="5"/>
      <c r="H21" s="5"/>
    </row>
    <row r="22" spans="1:8" hidden="1">
      <c r="A22" s="1">
        <v>3740</v>
      </c>
      <c r="B22" s="1" t="s">
        <v>64</v>
      </c>
      <c r="C22" s="5"/>
      <c r="D22" s="5"/>
      <c r="E22" s="5"/>
      <c r="F22" s="5"/>
      <c r="G22" s="5"/>
      <c r="H22" s="5"/>
    </row>
    <row r="23" spans="1:8">
      <c r="A23" s="1">
        <v>6250</v>
      </c>
      <c r="B23" s="1" t="s">
        <v>61</v>
      </c>
      <c r="C23" s="5" t="s">
        <v>833</v>
      </c>
      <c r="D23" s="5" t="s">
        <v>713</v>
      </c>
      <c r="E23" s="5" t="s">
        <v>674</v>
      </c>
      <c r="F23" s="5"/>
      <c r="G23" s="5"/>
      <c r="H23" s="5"/>
    </row>
    <row r="24" spans="1:8">
      <c r="A24" s="1">
        <v>7590</v>
      </c>
      <c r="B24" s="1" t="s">
        <v>60</v>
      </c>
      <c r="C24" s="5" t="s">
        <v>833</v>
      </c>
      <c r="D24" s="5" t="s">
        <v>713</v>
      </c>
      <c r="E24" s="5" t="s">
        <v>327</v>
      </c>
      <c r="F24" s="5"/>
      <c r="G24" s="5"/>
      <c r="H24" s="5"/>
    </row>
    <row r="25" spans="1:8">
      <c r="A25" s="1">
        <v>544</v>
      </c>
      <c r="B25" s="1" t="s">
        <v>63</v>
      </c>
      <c r="C25" s="5" t="s">
        <v>1570</v>
      </c>
      <c r="D25" s="5" t="s">
        <v>1566</v>
      </c>
      <c r="E25" s="5" t="s">
        <v>1549</v>
      </c>
      <c r="F25" s="5"/>
      <c r="G25" s="5"/>
      <c r="H25" s="5"/>
    </row>
    <row r="26" spans="1:8" hidden="1">
      <c r="A26" s="1">
        <v>13453</v>
      </c>
      <c r="B26" s="1" t="s">
        <v>50</v>
      </c>
      <c r="C26" s="5"/>
      <c r="D26" s="5"/>
      <c r="E26" s="5"/>
      <c r="F26" s="5"/>
      <c r="G26" s="5"/>
      <c r="H26" s="5"/>
    </row>
    <row r="28" spans="1:8" ht="30">
      <c r="B28" s="13" t="s">
        <v>69</v>
      </c>
      <c r="C28" s="14" t="s">
        <v>67</v>
      </c>
      <c r="D28" s="14" t="s">
        <v>70</v>
      </c>
      <c r="E28" s="14" t="s">
        <v>73</v>
      </c>
      <c r="F28" s="14" t="s">
        <v>74</v>
      </c>
      <c r="G28" s="14" t="s">
        <v>75</v>
      </c>
      <c r="H28" s="14" t="s">
        <v>76</v>
      </c>
    </row>
    <row r="29" spans="1:8">
      <c r="A29" s="1">
        <v>15586</v>
      </c>
      <c r="B29" s="1" t="s">
        <v>47</v>
      </c>
      <c r="C29" s="5" t="s">
        <v>72</v>
      </c>
      <c r="D29" s="5" t="s">
        <v>72</v>
      </c>
      <c r="E29" s="5"/>
      <c r="F29" s="5"/>
      <c r="G29" s="5"/>
      <c r="H29" s="5"/>
    </row>
    <row r="30" spans="1:8">
      <c r="A30" s="1">
        <v>3059</v>
      </c>
      <c r="B30" s="1" t="s">
        <v>62</v>
      </c>
      <c r="C30" s="5">
        <v>13.6</v>
      </c>
      <c r="D30" s="5" t="s">
        <v>71</v>
      </c>
      <c r="E30" s="5">
        <v>36</v>
      </c>
      <c r="F30" s="7">
        <f>C30/E30</f>
        <v>0.37777777777777777</v>
      </c>
      <c r="G30" s="5"/>
      <c r="H30" s="5">
        <f>G30*C30</f>
        <v>0</v>
      </c>
    </row>
    <row r="31" spans="1:8">
      <c r="A31" s="1">
        <v>3061</v>
      </c>
      <c r="B31" s="1" t="s">
        <v>55</v>
      </c>
      <c r="C31" s="5">
        <v>13.6</v>
      </c>
      <c r="D31" s="5" t="s">
        <v>71</v>
      </c>
      <c r="E31" s="5">
        <v>36</v>
      </c>
      <c r="F31" s="7">
        <f t="shared" ref="F31:F48" si="0">C31/E31</f>
        <v>0.37777777777777777</v>
      </c>
      <c r="G31" s="5">
        <v>0</v>
      </c>
      <c r="H31" s="5">
        <f t="shared" ref="H31:H48" si="1">G31*C31</f>
        <v>0</v>
      </c>
    </row>
    <row r="32" spans="1:8">
      <c r="A32" s="1">
        <v>3064</v>
      </c>
      <c r="B32" s="1" t="s">
        <v>66</v>
      </c>
      <c r="C32" s="5">
        <v>13.6</v>
      </c>
      <c r="D32" s="5" t="s">
        <v>71</v>
      </c>
      <c r="E32" s="5">
        <v>36</v>
      </c>
      <c r="F32" s="7">
        <f t="shared" si="0"/>
        <v>0.37777777777777777</v>
      </c>
      <c r="G32" s="5">
        <v>275</v>
      </c>
      <c r="H32" s="5">
        <f t="shared" si="1"/>
        <v>3740</v>
      </c>
    </row>
    <row r="33" spans="1:8">
      <c r="A33" s="1">
        <v>3062</v>
      </c>
      <c r="B33" s="1" t="s">
        <v>54</v>
      </c>
      <c r="C33" s="5">
        <v>15.2</v>
      </c>
      <c r="D33" s="5" t="s">
        <v>71</v>
      </c>
      <c r="E33" s="5">
        <v>36</v>
      </c>
      <c r="F33" s="7">
        <f t="shared" si="0"/>
        <v>0.42222222222222222</v>
      </c>
      <c r="G33" s="5"/>
      <c r="H33" s="5">
        <f t="shared" si="1"/>
        <v>0</v>
      </c>
    </row>
    <row r="34" spans="1:8">
      <c r="A34" s="1">
        <v>12849</v>
      </c>
      <c r="B34" s="1" t="s">
        <v>77</v>
      </c>
      <c r="C34" s="5">
        <v>15.2</v>
      </c>
      <c r="D34" s="5" t="s">
        <v>71</v>
      </c>
      <c r="E34" s="5">
        <v>36</v>
      </c>
      <c r="F34" s="7">
        <f t="shared" si="0"/>
        <v>0.42222222222222222</v>
      </c>
      <c r="G34" s="5"/>
      <c r="H34" s="5">
        <f t="shared" si="1"/>
        <v>0</v>
      </c>
    </row>
    <row r="35" spans="1:8">
      <c r="A35" s="1">
        <v>9731</v>
      </c>
      <c r="B35" s="1" t="s">
        <v>48</v>
      </c>
      <c r="C35" s="5">
        <v>0</v>
      </c>
      <c r="D35" s="5" t="s">
        <v>71</v>
      </c>
      <c r="E35" s="5">
        <v>36</v>
      </c>
      <c r="F35" s="7">
        <f t="shared" si="0"/>
        <v>0</v>
      </c>
      <c r="G35" s="5"/>
      <c r="H35" s="5">
        <f t="shared" si="1"/>
        <v>0</v>
      </c>
    </row>
    <row r="36" spans="1:8">
      <c r="A36" s="1">
        <v>9515</v>
      </c>
      <c r="B36" s="1" t="s">
        <v>49</v>
      </c>
      <c r="C36" s="5">
        <v>0</v>
      </c>
      <c r="D36" s="5" t="s">
        <v>71</v>
      </c>
      <c r="E36" s="5">
        <v>36</v>
      </c>
      <c r="F36" s="7">
        <f t="shared" si="0"/>
        <v>0</v>
      </c>
      <c r="G36" s="5"/>
      <c r="H36" s="5">
        <f t="shared" si="1"/>
        <v>0</v>
      </c>
    </row>
    <row r="37" spans="1:8">
      <c r="A37" s="1">
        <v>13273</v>
      </c>
      <c r="B37" s="1" t="s">
        <v>51</v>
      </c>
      <c r="C37" s="5">
        <v>8</v>
      </c>
      <c r="D37" s="5" t="s">
        <v>71</v>
      </c>
      <c r="E37" s="5">
        <v>12</v>
      </c>
      <c r="F37" s="7">
        <f t="shared" si="0"/>
        <v>0.66666666666666663</v>
      </c>
      <c r="G37" s="5"/>
      <c r="H37" s="5">
        <f t="shared" si="1"/>
        <v>0</v>
      </c>
    </row>
    <row r="38" spans="1:8">
      <c r="A38" s="1">
        <v>587</v>
      </c>
      <c r="B38" s="1" t="s">
        <v>57</v>
      </c>
      <c r="C38" s="5">
        <v>8.4</v>
      </c>
      <c r="D38" s="5" t="s">
        <v>71</v>
      </c>
      <c r="E38" s="5">
        <v>12</v>
      </c>
      <c r="F38" s="7">
        <f t="shared" si="0"/>
        <v>0.70000000000000007</v>
      </c>
      <c r="G38" s="5"/>
      <c r="H38" s="5">
        <f t="shared" si="1"/>
        <v>0</v>
      </c>
    </row>
    <row r="39" spans="1:8">
      <c r="A39" s="1">
        <v>13055</v>
      </c>
      <c r="B39" s="1" t="s">
        <v>52</v>
      </c>
      <c r="C39" s="5">
        <v>8</v>
      </c>
      <c r="D39" s="5" t="s">
        <v>71</v>
      </c>
      <c r="E39" s="5">
        <v>12</v>
      </c>
      <c r="F39" s="7">
        <f t="shared" si="0"/>
        <v>0.66666666666666663</v>
      </c>
      <c r="G39" s="5">
        <v>44</v>
      </c>
      <c r="H39" s="5">
        <f t="shared" si="1"/>
        <v>352</v>
      </c>
    </row>
    <row r="40" spans="1:8">
      <c r="A40" s="1">
        <v>2818</v>
      </c>
      <c r="B40" s="1" t="s">
        <v>56</v>
      </c>
      <c r="C40" s="5">
        <v>8.4</v>
      </c>
      <c r="D40" s="5" t="s">
        <v>71</v>
      </c>
      <c r="E40" s="5">
        <v>12</v>
      </c>
      <c r="F40" s="7">
        <f t="shared" si="0"/>
        <v>0.70000000000000007</v>
      </c>
      <c r="G40" s="5"/>
      <c r="H40" s="5">
        <f t="shared" si="1"/>
        <v>0</v>
      </c>
    </row>
    <row r="41" spans="1:8">
      <c r="A41" s="1">
        <v>6250</v>
      </c>
      <c r="B41" s="1" t="s">
        <v>61</v>
      </c>
      <c r="C41" s="5">
        <v>31.2</v>
      </c>
      <c r="D41" s="5" t="s">
        <v>71</v>
      </c>
      <c r="E41" s="5">
        <v>6</v>
      </c>
      <c r="F41" s="7">
        <f t="shared" si="0"/>
        <v>5.2</v>
      </c>
      <c r="G41" s="5"/>
      <c r="H41" s="5">
        <f t="shared" si="1"/>
        <v>0</v>
      </c>
    </row>
    <row r="42" spans="1:8">
      <c r="A42" s="1">
        <v>7590</v>
      </c>
      <c r="B42" s="1" t="s">
        <v>60</v>
      </c>
      <c r="C42" s="5">
        <v>31.2</v>
      </c>
      <c r="D42" s="5" t="s">
        <v>71</v>
      </c>
      <c r="E42" s="5">
        <v>6</v>
      </c>
      <c r="F42" s="7">
        <f t="shared" si="0"/>
        <v>5.2</v>
      </c>
      <c r="G42" s="5"/>
      <c r="H42" s="5">
        <f t="shared" si="1"/>
        <v>0</v>
      </c>
    </row>
    <row r="43" spans="1:8">
      <c r="A43" s="1">
        <v>544</v>
      </c>
      <c r="B43" s="1" t="s">
        <v>63</v>
      </c>
      <c r="C43" s="5">
        <v>31.2</v>
      </c>
      <c r="D43" s="5" t="s">
        <v>71</v>
      </c>
      <c r="E43" s="5">
        <v>6</v>
      </c>
      <c r="F43" s="7">
        <f t="shared" si="0"/>
        <v>5.2</v>
      </c>
      <c r="G43" s="5">
        <v>70</v>
      </c>
      <c r="H43" s="5">
        <f t="shared" si="1"/>
        <v>2184</v>
      </c>
    </row>
    <row r="44" spans="1:8">
      <c r="A44" s="1">
        <v>3739</v>
      </c>
      <c r="B44" s="1" t="s">
        <v>65</v>
      </c>
      <c r="C44" s="5">
        <v>7.78</v>
      </c>
      <c r="D44" s="6">
        <v>0.16</v>
      </c>
      <c r="E44" s="5">
        <v>6</v>
      </c>
      <c r="F44" s="7">
        <f t="shared" si="0"/>
        <v>1.2966666666666666</v>
      </c>
      <c r="G44" s="5">
        <v>0</v>
      </c>
      <c r="H44" s="5">
        <f t="shared" si="1"/>
        <v>0</v>
      </c>
    </row>
    <row r="45" spans="1:8">
      <c r="A45" s="1">
        <v>3740</v>
      </c>
      <c r="B45" s="1" t="s">
        <v>64</v>
      </c>
      <c r="C45" s="5">
        <v>7.78</v>
      </c>
      <c r="D45" s="6">
        <v>0.16</v>
      </c>
      <c r="E45" s="5">
        <v>6</v>
      </c>
      <c r="F45" s="7">
        <f t="shared" si="0"/>
        <v>1.2966666666666666</v>
      </c>
      <c r="G45" s="5"/>
      <c r="H45" s="5">
        <f t="shared" si="1"/>
        <v>0</v>
      </c>
    </row>
    <row r="46" spans="1:8">
      <c r="A46" s="1">
        <v>1289</v>
      </c>
      <c r="B46" s="1" t="s">
        <v>59</v>
      </c>
      <c r="C46" s="5">
        <v>3.7</v>
      </c>
      <c r="D46" s="6">
        <v>0.16</v>
      </c>
      <c r="E46" s="5">
        <v>12</v>
      </c>
      <c r="F46" s="7">
        <f t="shared" si="0"/>
        <v>0.30833333333333335</v>
      </c>
      <c r="G46" s="5"/>
      <c r="H46" s="5">
        <f t="shared" si="1"/>
        <v>0</v>
      </c>
    </row>
    <row r="47" spans="1:8">
      <c r="A47" s="1">
        <v>1295</v>
      </c>
      <c r="B47" s="1" t="s">
        <v>53</v>
      </c>
      <c r="C47" s="5">
        <v>3.7</v>
      </c>
      <c r="D47" s="6">
        <v>0.16</v>
      </c>
      <c r="E47" s="5">
        <v>12</v>
      </c>
      <c r="F47" s="7">
        <f t="shared" si="0"/>
        <v>0.30833333333333335</v>
      </c>
      <c r="G47" s="5"/>
      <c r="H47" s="5">
        <f t="shared" si="1"/>
        <v>0</v>
      </c>
    </row>
    <row r="48" spans="1:8">
      <c r="A48" s="1">
        <v>5355</v>
      </c>
      <c r="B48" s="1" t="s">
        <v>58</v>
      </c>
      <c r="C48" s="5">
        <v>6.9</v>
      </c>
      <c r="D48" s="6">
        <v>0.16</v>
      </c>
      <c r="E48" s="5">
        <v>36</v>
      </c>
      <c r="F48" s="7">
        <f t="shared" si="0"/>
        <v>0.19166666666666668</v>
      </c>
      <c r="G48" s="5"/>
      <c r="H48" s="5">
        <f t="shared" si="1"/>
        <v>0</v>
      </c>
    </row>
    <row r="49" spans="1:8">
      <c r="E49" s="10"/>
      <c r="F49" s="10"/>
      <c r="G49" s="5" t="s">
        <v>78</v>
      </c>
      <c r="H49" s="5">
        <f>SUM(H30:H48)</f>
        <v>6276</v>
      </c>
    </row>
    <row r="50" spans="1:8">
      <c r="E50" s="10"/>
      <c r="F50" s="10"/>
      <c r="G50" s="5" t="s">
        <v>79</v>
      </c>
      <c r="H50" s="5">
        <f>H30+H31+H32+H33+H34+H35+H36+H37+H38+H39+H40+H41+H42+H43</f>
        <v>6276</v>
      </c>
    </row>
    <row r="51" spans="1:8" ht="75">
      <c r="E51" s="10"/>
      <c r="F51" s="10"/>
      <c r="G51" s="3" t="s">
        <v>80</v>
      </c>
      <c r="H51" s="5">
        <f>+H44+H45+H46+H47+H48</f>
        <v>0</v>
      </c>
    </row>
    <row r="52" spans="1:8">
      <c r="A52" s="8"/>
      <c r="B52" s="8"/>
      <c r="C52" s="9"/>
      <c r="D52" s="9"/>
      <c r="E52" s="9"/>
      <c r="F52" s="9"/>
      <c r="G52" s="5" t="s">
        <v>68</v>
      </c>
      <c r="H52" s="7">
        <f>H51*16%</f>
        <v>0</v>
      </c>
    </row>
    <row r="53" spans="1:8" ht="30">
      <c r="A53" s="8"/>
      <c r="B53" s="8"/>
      <c r="C53" s="9"/>
      <c r="D53" s="9"/>
      <c r="E53" s="9"/>
      <c r="F53" s="9"/>
      <c r="G53" s="11" t="s">
        <v>81</v>
      </c>
      <c r="H53" s="12">
        <f>H50+H51+H52</f>
        <v>6276</v>
      </c>
    </row>
    <row r="54" spans="1:8">
      <c r="A54" s="8"/>
      <c r="B54" s="8"/>
      <c r="C54" s="9"/>
      <c r="D54" s="9"/>
      <c r="E54" s="9"/>
      <c r="F54" s="9"/>
      <c r="G54" s="10"/>
      <c r="H54" s="10"/>
    </row>
    <row r="55" spans="1:8">
      <c r="A55" s="8"/>
      <c r="B55" s="8"/>
      <c r="C55" s="9"/>
      <c r="D55" s="9"/>
      <c r="E55" s="9"/>
      <c r="F55" s="9"/>
      <c r="G55" s="10"/>
      <c r="H55" s="10"/>
    </row>
  </sheetData>
  <sortState ref="A6:B26">
    <sortCondition ref="B6:B26"/>
  </sortState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5:H10"/>
  <sheetViews>
    <sheetView workbookViewId="0">
      <selection activeCell="C14" sqref="C14"/>
    </sheetView>
  </sheetViews>
  <sheetFormatPr baseColWidth="10" defaultRowHeight="15"/>
  <cols>
    <col min="3" max="3" width="48.5703125" customWidth="1"/>
    <col min="4" max="6" width="0" hidden="1" customWidth="1"/>
    <col min="7" max="7" width="9.42578125" customWidth="1"/>
  </cols>
  <sheetData>
    <row r="5" spans="2:8" ht="30">
      <c r="B5" s="60" t="s">
        <v>0</v>
      </c>
      <c r="C5" s="60" t="s">
        <v>667</v>
      </c>
      <c r="D5" s="60" t="s">
        <v>161</v>
      </c>
      <c r="E5" s="60" t="s">
        <v>661</v>
      </c>
      <c r="F5" s="61" t="s">
        <v>666</v>
      </c>
      <c r="G5" s="62" t="s">
        <v>75</v>
      </c>
      <c r="H5" s="27"/>
    </row>
    <row r="6" spans="2:8">
      <c r="B6" s="23">
        <v>6089</v>
      </c>
      <c r="C6" s="23" t="s">
        <v>662</v>
      </c>
      <c r="D6" s="24">
        <v>60</v>
      </c>
      <c r="E6" s="58">
        <f>F6/30</f>
        <v>1.232</v>
      </c>
      <c r="F6" s="24">
        <v>36.96</v>
      </c>
      <c r="G6" s="24">
        <v>3</v>
      </c>
      <c r="H6" s="27" t="s">
        <v>668</v>
      </c>
    </row>
    <row r="7" spans="2:8">
      <c r="B7" s="23">
        <v>6090</v>
      </c>
      <c r="C7" s="23" t="s">
        <v>663</v>
      </c>
      <c r="D7" s="24">
        <v>60</v>
      </c>
      <c r="E7" s="58">
        <f t="shared" ref="E7:E9" si="0">F7/30</f>
        <v>1.68</v>
      </c>
      <c r="F7" s="24">
        <v>50.4</v>
      </c>
      <c r="G7" s="24">
        <v>2</v>
      </c>
      <c r="H7" s="27" t="s">
        <v>668</v>
      </c>
    </row>
    <row r="8" spans="2:8">
      <c r="B8" s="23">
        <v>12327</v>
      </c>
      <c r="C8" s="23" t="s">
        <v>664</v>
      </c>
      <c r="D8" s="24">
        <v>60</v>
      </c>
      <c r="E8" s="58">
        <f t="shared" si="0"/>
        <v>2.464</v>
      </c>
      <c r="F8" s="24">
        <v>73.92</v>
      </c>
      <c r="G8" s="24">
        <v>1</v>
      </c>
      <c r="H8" s="27" t="s">
        <v>668</v>
      </c>
    </row>
    <row r="9" spans="2:8">
      <c r="B9" s="23"/>
      <c r="C9" s="59" t="s">
        <v>665</v>
      </c>
      <c r="D9" s="24"/>
      <c r="E9" s="58">
        <f t="shared" si="0"/>
        <v>2.016</v>
      </c>
      <c r="F9" s="24">
        <v>60.48</v>
      </c>
      <c r="G9" s="24">
        <v>2</v>
      </c>
      <c r="H9" s="27" t="s">
        <v>668</v>
      </c>
    </row>
    <row r="10" spans="2:8">
      <c r="F10" t="s">
        <v>72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3:J64"/>
  <sheetViews>
    <sheetView topLeftCell="A34" workbookViewId="0">
      <selection activeCell="L19" sqref="L19"/>
    </sheetView>
  </sheetViews>
  <sheetFormatPr baseColWidth="10" defaultRowHeight="15"/>
  <cols>
    <col min="3" max="3" width="50.42578125" customWidth="1"/>
    <col min="4" max="4" width="30.85546875" customWidth="1"/>
    <col min="5" max="5" width="18.42578125" customWidth="1"/>
  </cols>
  <sheetData>
    <row r="3" spans="1:10">
      <c r="A3" s="194"/>
      <c r="B3" s="194"/>
      <c r="C3" s="194"/>
      <c r="D3" s="194"/>
      <c r="E3" s="194"/>
      <c r="F3" s="195"/>
      <c r="G3" s="194"/>
      <c r="H3" s="194"/>
      <c r="I3" s="194"/>
      <c r="J3" s="194"/>
    </row>
    <row r="4" spans="1:10">
      <c r="A4" s="194"/>
      <c r="B4" s="194"/>
      <c r="C4" s="194"/>
      <c r="D4" s="194"/>
      <c r="E4" s="194"/>
      <c r="F4" s="195"/>
      <c r="G4" s="194"/>
      <c r="H4" s="194"/>
      <c r="I4" s="194"/>
      <c r="J4" s="194"/>
    </row>
    <row r="5" spans="1:10">
      <c r="A5" s="194"/>
      <c r="B5" s="194"/>
      <c r="C5" s="194"/>
      <c r="D5" s="194"/>
      <c r="E5" s="194"/>
      <c r="F5" s="195"/>
      <c r="G5" s="194"/>
      <c r="H5" s="194"/>
      <c r="I5" s="194"/>
      <c r="J5" s="194"/>
    </row>
    <row r="6" spans="1:10" ht="15.75" thickBot="1">
      <c r="A6" s="194"/>
      <c r="B6" s="194"/>
      <c r="C6" s="194"/>
      <c r="D6" s="194"/>
      <c r="E6" s="194"/>
      <c r="F6" s="195"/>
      <c r="G6" s="194"/>
      <c r="H6" s="194"/>
      <c r="I6" s="194"/>
      <c r="J6" s="194"/>
    </row>
    <row r="7" spans="1:10" ht="15.75" thickBot="1">
      <c r="A7" s="542" t="s">
        <v>996</v>
      </c>
      <c r="B7" s="543"/>
      <c r="C7" s="543"/>
      <c r="D7" s="543"/>
      <c r="E7" s="543"/>
      <c r="F7" s="543"/>
      <c r="G7" s="544" t="s">
        <v>997</v>
      </c>
      <c r="H7" s="545"/>
      <c r="I7" s="545"/>
      <c r="J7" s="546"/>
    </row>
    <row r="8" spans="1:10" ht="64.5" thickBot="1">
      <c r="A8" s="196" t="s">
        <v>998</v>
      </c>
      <c r="B8" s="197" t="s">
        <v>999</v>
      </c>
      <c r="C8" s="196" t="s">
        <v>1000</v>
      </c>
      <c r="D8" s="198" t="s">
        <v>1001</v>
      </c>
      <c r="E8" s="199" t="s">
        <v>1002</v>
      </c>
      <c r="F8" s="200" t="s">
        <v>1003</v>
      </c>
      <c r="G8" s="201" t="s">
        <v>1004</v>
      </c>
      <c r="H8" s="202" t="s">
        <v>1005</v>
      </c>
      <c r="I8" s="202" t="s">
        <v>1006</v>
      </c>
      <c r="J8" s="203" t="s">
        <v>1007</v>
      </c>
    </row>
    <row r="9" spans="1:10" ht="15.75">
      <c r="A9" s="547" t="s">
        <v>1008</v>
      </c>
      <c r="B9" s="547" t="s">
        <v>1009</v>
      </c>
      <c r="C9" s="204" t="s">
        <v>1010</v>
      </c>
      <c r="D9" s="205">
        <v>7592396000984</v>
      </c>
      <c r="E9" s="206" t="s">
        <v>1011</v>
      </c>
      <c r="F9" s="207">
        <v>24</v>
      </c>
      <c r="G9" s="208">
        <v>9.76</v>
      </c>
      <c r="H9" s="209">
        <v>11.32</v>
      </c>
      <c r="I9" s="210">
        <f>G9/F9</f>
        <v>0.40666666666666668</v>
      </c>
      <c r="J9" s="211">
        <f>H9/F9</f>
        <v>0.47166666666666668</v>
      </c>
    </row>
    <row r="10" spans="1:10" ht="15.75">
      <c r="A10" s="548"/>
      <c r="B10" s="548"/>
      <c r="C10" s="212" t="s">
        <v>1012</v>
      </c>
      <c r="D10" s="213">
        <v>7592396000991</v>
      </c>
      <c r="E10" s="214" t="s">
        <v>1011</v>
      </c>
      <c r="F10" s="215">
        <v>24</v>
      </c>
      <c r="G10" s="216">
        <v>9.76</v>
      </c>
      <c r="H10" s="217">
        <v>11.32</v>
      </c>
      <c r="I10" s="218">
        <f t="shared" ref="I10:I64" si="0">G10/F10</f>
        <v>0.40666666666666668</v>
      </c>
      <c r="J10" s="219">
        <f t="shared" ref="J10:J64" si="1">H10/F10</f>
        <v>0.47166666666666668</v>
      </c>
    </row>
    <row r="11" spans="1:10" ht="15.75">
      <c r="A11" s="548"/>
      <c r="B11" s="548"/>
      <c r="C11" s="212" t="s">
        <v>1013</v>
      </c>
      <c r="D11" s="213">
        <v>7592396001004</v>
      </c>
      <c r="E11" s="214" t="s">
        <v>1011</v>
      </c>
      <c r="F11" s="215">
        <v>24</v>
      </c>
      <c r="G11" s="216">
        <v>9.76</v>
      </c>
      <c r="H11" s="217">
        <v>11.32</v>
      </c>
      <c r="I11" s="218">
        <f t="shared" si="0"/>
        <v>0.40666666666666668</v>
      </c>
      <c r="J11" s="219">
        <f t="shared" si="1"/>
        <v>0.47166666666666668</v>
      </c>
    </row>
    <row r="12" spans="1:10" ht="15.75">
      <c r="A12" s="548"/>
      <c r="B12" s="548"/>
      <c r="C12" s="212" t="s">
        <v>1014</v>
      </c>
      <c r="D12" s="213">
        <v>7592396001028</v>
      </c>
      <c r="E12" s="214" t="s">
        <v>1011</v>
      </c>
      <c r="F12" s="215">
        <v>24</v>
      </c>
      <c r="G12" s="216">
        <v>9.76</v>
      </c>
      <c r="H12" s="217">
        <v>11.32</v>
      </c>
      <c r="I12" s="218">
        <f t="shared" si="0"/>
        <v>0.40666666666666668</v>
      </c>
      <c r="J12" s="219">
        <f t="shared" si="1"/>
        <v>0.47166666666666668</v>
      </c>
    </row>
    <row r="13" spans="1:10" ht="15.75">
      <c r="A13" s="548"/>
      <c r="B13" s="548"/>
      <c r="C13" s="212" t="s">
        <v>1015</v>
      </c>
      <c r="D13" s="213">
        <v>7592396000977</v>
      </c>
      <c r="E13" s="214" t="s">
        <v>1011</v>
      </c>
      <c r="F13" s="215">
        <v>24</v>
      </c>
      <c r="G13" s="216">
        <v>9.76</v>
      </c>
      <c r="H13" s="217">
        <v>11.32</v>
      </c>
      <c r="I13" s="218">
        <f t="shared" si="0"/>
        <v>0.40666666666666668</v>
      </c>
      <c r="J13" s="219">
        <f t="shared" si="1"/>
        <v>0.47166666666666668</v>
      </c>
    </row>
    <row r="14" spans="1:10" ht="15.75">
      <c r="A14" s="548"/>
      <c r="B14" s="548"/>
      <c r="C14" s="212" t="s">
        <v>1016</v>
      </c>
      <c r="D14" s="213">
        <v>7592396001035</v>
      </c>
      <c r="E14" s="214" t="s">
        <v>1011</v>
      </c>
      <c r="F14" s="215">
        <v>24</v>
      </c>
      <c r="G14" s="216">
        <v>9.76</v>
      </c>
      <c r="H14" s="217">
        <v>11.32</v>
      </c>
      <c r="I14" s="218">
        <f t="shared" si="0"/>
        <v>0.40666666666666668</v>
      </c>
      <c r="J14" s="219">
        <f t="shared" si="1"/>
        <v>0.47166666666666668</v>
      </c>
    </row>
    <row r="15" spans="1:10" ht="15.75">
      <c r="A15" s="548"/>
      <c r="B15" s="548"/>
      <c r="C15" s="212" t="s">
        <v>1017</v>
      </c>
      <c r="D15" s="213">
        <v>7592396001219</v>
      </c>
      <c r="E15" s="214" t="s">
        <v>1011</v>
      </c>
      <c r="F15" s="215">
        <v>24</v>
      </c>
      <c r="G15" s="216">
        <v>9.76</v>
      </c>
      <c r="H15" s="217">
        <v>11.32</v>
      </c>
      <c r="I15" s="218">
        <f t="shared" si="0"/>
        <v>0.40666666666666668</v>
      </c>
      <c r="J15" s="219">
        <f t="shared" si="1"/>
        <v>0.47166666666666668</v>
      </c>
    </row>
    <row r="16" spans="1:10" ht="16.5" thickBot="1">
      <c r="A16" s="548"/>
      <c r="B16" s="549"/>
      <c r="C16" s="220" t="s">
        <v>1018</v>
      </c>
      <c r="D16" s="221">
        <v>7592396001820</v>
      </c>
      <c r="E16" s="222" t="s">
        <v>1011</v>
      </c>
      <c r="F16" s="223">
        <v>24</v>
      </c>
      <c r="G16" s="224">
        <v>9.76</v>
      </c>
      <c r="H16" s="225">
        <v>11.32</v>
      </c>
      <c r="I16" s="226">
        <f t="shared" si="0"/>
        <v>0.40666666666666668</v>
      </c>
      <c r="J16" s="227">
        <f t="shared" si="1"/>
        <v>0.47166666666666668</v>
      </c>
    </row>
    <row r="17" spans="1:10" ht="15.75">
      <c r="A17" s="548"/>
      <c r="B17" s="548" t="s">
        <v>1019</v>
      </c>
      <c r="C17" s="204" t="s">
        <v>1020</v>
      </c>
      <c r="D17" s="205">
        <v>7592396000328</v>
      </c>
      <c r="E17" s="206" t="s">
        <v>1021</v>
      </c>
      <c r="F17" s="207">
        <v>24</v>
      </c>
      <c r="G17" s="208">
        <v>9.17</v>
      </c>
      <c r="H17" s="209">
        <v>10.64</v>
      </c>
      <c r="I17" s="210">
        <f t="shared" si="0"/>
        <v>0.38208333333333333</v>
      </c>
      <c r="J17" s="211">
        <f t="shared" si="1"/>
        <v>0.44333333333333336</v>
      </c>
    </row>
    <row r="18" spans="1:10" ht="15.75">
      <c r="A18" s="548"/>
      <c r="B18" s="548"/>
      <c r="C18" s="228" t="s">
        <v>1022</v>
      </c>
      <c r="D18" s="229">
        <v>7592396000335</v>
      </c>
      <c r="E18" s="230" t="s">
        <v>1021</v>
      </c>
      <c r="F18" s="231">
        <v>24</v>
      </c>
      <c r="G18" s="216">
        <v>9.17</v>
      </c>
      <c r="H18" s="217">
        <v>10.64</v>
      </c>
      <c r="I18" s="218">
        <f t="shared" si="0"/>
        <v>0.38208333333333333</v>
      </c>
      <c r="J18" s="219">
        <f t="shared" si="1"/>
        <v>0.44333333333333336</v>
      </c>
    </row>
    <row r="19" spans="1:10" ht="15.75">
      <c r="A19" s="548"/>
      <c r="B19" s="548"/>
      <c r="C19" s="228" t="s">
        <v>1023</v>
      </c>
      <c r="D19" s="229">
        <v>7592396000342</v>
      </c>
      <c r="E19" s="230" t="s">
        <v>1021</v>
      </c>
      <c r="F19" s="231">
        <v>24</v>
      </c>
      <c r="G19" s="216">
        <v>9.17</v>
      </c>
      <c r="H19" s="217">
        <v>10.64</v>
      </c>
      <c r="I19" s="218">
        <f t="shared" si="0"/>
        <v>0.38208333333333333</v>
      </c>
      <c r="J19" s="219">
        <f t="shared" si="1"/>
        <v>0.44333333333333336</v>
      </c>
    </row>
    <row r="20" spans="1:10" ht="15.75">
      <c r="A20" s="548"/>
      <c r="B20" s="548"/>
      <c r="C20" s="228" t="s">
        <v>1024</v>
      </c>
      <c r="D20" s="229">
        <v>7592396000359</v>
      </c>
      <c r="E20" s="230" t="s">
        <v>1021</v>
      </c>
      <c r="F20" s="231">
        <v>24</v>
      </c>
      <c r="G20" s="216">
        <v>9.17</v>
      </c>
      <c r="H20" s="217">
        <v>10.64</v>
      </c>
      <c r="I20" s="218">
        <f t="shared" si="0"/>
        <v>0.38208333333333333</v>
      </c>
      <c r="J20" s="219">
        <f t="shared" si="1"/>
        <v>0.44333333333333336</v>
      </c>
    </row>
    <row r="21" spans="1:10" ht="15.75">
      <c r="A21" s="548"/>
      <c r="B21" s="548"/>
      <c r="C21" s="228" t="s">
        <v>1025</v>
      </c>
      <c r="D21" s="229">
        <v>7592396001097</v>
      </c>
      <c r="E21" s="230" t="s">
        <v>1021</v>
      </c>
      <c r="F21" s="231">
        <v>24</v>
      </c>
      <c r="G21" s="216">
        <v>9.17</v>
      </c>
      <c r="H21" s="217">
        <v>10.64</v>
      </c>
      <c r="I21" s="218">
        <f t="shared" si="0"/>
        <v>0.38208333333333333</v>
      </c>
      <c r="J21" s="219">
        <f t="shared" si="1"/>
        <v>0.44333333333333336</v>
      </c>
    </row>
    <row r="22" spans="1:10" ht="15.75">
      <c r="A22" s="548"/>
      <c r="B22" s="548"/>
      <c r="C22" s="228" t="s">
        <v>1026</v>
      </c>
      <c r="D22" s="229">
        <v>7592396000366</v>
      </c>
      <c r="E22" s="230" t="s">
        <v>1021</v>
      </c>
      <c r="F22" s="231">
        <v>24</v>
      </c>
      <c r="G22" s="216">
        <v>9.17</v>
      </c>
      <c r="H22" s="217">
        <v>10.64</v>
      </c>
      <c r="I22" s="218">
        <f t="shared" si="0"/>
        <v>0.38208333333333333</v>
      </c>
      <c r="J22" s="219">
        <f t="shared" si="1"/>
        <v>0.44333333333333336</v>
      </c>
    </row>
    <row r="23" spans="1:10" ht="15.75">
      <c r="A23" s="548"/>
      <c r="B23" s="548"/>
      <c r="C23" s="228" t="s">
        <v>1027</v>
      </c>
      <c r="D23" s="229">
        <v>7592396000526</v>
      </c>
      <c r="E23" s="230" t="s">
        <v>1021</v>
      </c>
      <c r="F23" s="231">
        <v>24</v>
      </c>
      <c r="G23" s="216">
        <v>9.17</v>
      </c>
      <c r="H23" s="217">
        <v>10.64</v>
      </c>
      <c r="I23" s="218">
        <f t="shared" si="0"/>
        <v>0.38208333333333333</v>
      </c>
      <c r="J23" s="219">
        <f t="shared" si="1"/>
        <v>0.44333333333333336</v>
      </c>
    </row>
    <row r="24" spans="1:10" ht="16.5" thickBot="1">
      <c r="A24" s="548"/>
      <c r="B24" s="549"/>
      <c r="C24" s="232" t="s">
        <v>1028</v>
      </c>
      <c r="D24" s="233">
        <v>7592396003077</v>
      </c>
      <c r="E24" s="234" t="s">
        <v>1021</v>
      </c>
      <c r="F24" s="235">
        <v>24</v>
      </c>
      <c r="G24" s="224">
        <v>9.17</v>
      </c>
      <c r="H24" s="225">
        <v>10.64</v>
      </c>
      <c r="I24" s="226">
        <f t="shared" si="0"/>
        <v>0.38208333333333333</v>
      </c>
      <c r="J24" s="227">
        <f t="shared" si="1"/>
        <v>0.44333333333333336</v>
      </c>
    </row>
    <row r="25" spans="1:10" ht="15.75">
      <c r="A25" s="548"/>
      <c r="B25" s="547" t="s">
        <v>1029</v>
      </c>
      <c r="C25" s="236" t="s">
        <v>1030</v>
      </c>
      <c r="D25" s="205">
        <v>7592396000724</v>
      </c>
      <c r="E25" s="206" t="s">
        <v>1031</v>
      </c>
      <c r="F25" s="207">
        <v>12</v>
      </c>
      <c r="G25" s="208">
        <v>11.84</v>
      </c>
      <c r="H25" s="209">
        <v>13.73</v>
      </c>
      <c r="I25" s="210">
        <f t="shared" si="0"/>
        <v>0.98666666666666669</v>
      </c>
      <c r="J25" s="211">
        <f t="shared" si="1"/>
        <v>1.1441666666666668</v>
      </c>
    </row>
    <row r="26" spans="1:10" ht="15.75">
      <c r="A26" s="548"/>
      <c r="B26" s="548"/>
      <c r="C26" s="237" t="s">
        <v>1032</v>
      </c>
      <c r="D26" s="229">
        <v>7592396000731</v>
      </c>
      <c r="E26" s="230" t="s">
        <v>1031</v>
      </c>
      <c r="F26" s="231">
        <v>12</v>
      </c>
      <c r="G26" s="216">
        <v>11.84</v>
      </c>
      <c r="H26" s="217">
        <v>13.73</v>
      </c>
      <c r="I26" s="218">
        <f t="shared" si="0"/>
        <v>0.98666666666666669</v>
      </c>
      <c r="J26" s="219">
        <f t="shared" si="1"/>
        <v>1.1441666666666668</v>
      </c>
    </row>
    <row r="27" spans="1:10" ht="15.75">
      <c r="A27" s="548"/>
      <c r="B27" s="548"/>
      <c r="C27" s="237" t="s">
        <v>1033</v>
      </c>
      <c r="D27" s="229">
        <v>7592396000830</v>
      </c>
      <c r="E27" s="230" t="s">
        <v>1031</v>
      </c>
      <c r="F27" s="231">
        <v>12</v>
      </c>
      <c r="G27" s="216">
        <v>11.84</v>
      </c>
      <c r="H27" s="217">
        <v>13.73</v>
      </c>
      <c r="I27" s="218">
        <f t="shared" si="0"/>
        <v>0.98666666666666669</v>
      </c>
      <c r="J27" s="219">
        <f t="shared" si="1"/>
        <v>1.1441666666666668</v>
      </c>
    </row>
    <row r="28" spans="1:10" ht="15.75">
      <c r="A28" s="548"/>
      <c r="B28" s="548"/>
      <c r="C28" s="237" t="s">
        <v>1034</v>
      </c>
      <c r="D28" s="229">
        <v>7592396000762</v>
      </c>
      <c r="E28" s="230" t="s">
        <v>1031</v>
      </c>
      <c r="F28" s="231">
        <v>12</v>
      </c>
      <c r="G28" s="216">
        <v>11.84</v>
      </c>
      <c r="H28" s="217">
        <v>13.73</v>
      </c>
      <c r="I28" s="218">
        <f t="shared" si="0"/>
        <v>0.98666666666666669</v>
      </c>
      <c r="J28" s="219">
        <f t="shared" si="1"/>
        <v>1.1441666666666668</v>
      </c>
    </row>
    <row r="29" spans="1:10" ht="15.75">
      <c r="A29" s="548"/>
      <c r="B29" s="548"/>
      <c r="C29" s="237" t="s">
        <v>1035</v>
      </c>
      <c r="D29" s="229">
        <v>7592396001080</v>
      </c>
      <c r="E29" s="230" t="s">
        <v>1031</v>
      </c>
      <c r="F29" s="231">
        <v>12</v>
      </c>
      <c r="G29" s="216">
        <v>11.84</v>
      </c>
      <c r="H29" s="217">
        <v>13.73</v>
      </c>
      <c r="I29" s="218">
        <f t="shared" si="0"/>
        <v>0.98666666666666669</v>
      </c>
      <c r="J29" s="219">
        <f t="shared" si="1"/>
        <v>1.1441666666666668</v>
      </c>
    </row>
    <row r="30" spans="1:10" ht="15.75">
      <c r="A30" s="548"/>
      <c r="B30" s="548"/>
      <c r="C30" s="237" t="s">
        <v>1036</v>
      </c>
      <c r="D30" s="229">
        <v>7592396001103</v>
      </c>
      <c r="E30" s="230" t="s">
        <v>1031</v>
      </c>
      <c r="F30" s="231">
        <v>12</v>
      </c>
      <c r="G30" s="216">
        <v>11.84</v>
      </c>
      <c r="H30" s="217">
        <v>13.73</v>
      </c>
      <c r="I30" s="218">
        <f t="shared" si="0"/>
        <v>0.98666666666666669</v>
      </c>
      <c r="J30" s="219">
        <f t="shared" si="1"/>
        <v>1.1441666666666668</v>
      </c>
    </row>
    <row r="31" spans="1:10" ht="15.75">
      <c r="A31" s="548"/>
      <c r="B31" s="548"/>
      <c r="C31" s="237" t="s">
        <v>1037</v>
      </c>
      <c r="D31" s="229">
        <v>7592396000809</v>
      </c>
      <c r="E31" s="230" t="s">
        <v>1031</v>
      </c>
      <c r="F31" s="231">
        <v>12</v>
      </c>
      <c r="G31" s="216">
        <v>11.84</v>
      </c>
      <c r="H31" s="217">
        <v>13.73</v>
      </c>
      <c r="I31" s="218">
        <f t="shared" si="0"/>
        <v>0.98666666666666669</v>
      </c>
      <c r="J31" s="219">
        <f t="shared" si="1"/>
        <v>1.1441666666666668</v>
      </c>
    </row>
    <row r="32" spans="1:10" ht="16.5" thickBot="1">
      <c r="A32" s="548"/>
      <c r="B32" s="549"/>
      <c r="C32" s="238" t="s">
        <v>1038</v>
      </c>
      <c r="D32" s="233">
        <v>7592396003084</v>
      </c>
      <c r="E32" s="234" t="s">
        <v>1031</v>
      </c>
      <c r="F32" s="235">
        <v>12</v>
      </c>
      <c r="G32" s="224">
        <v>11.84</v>
      </c>
      <c r="H32" s="225">
        <v>13.73</v>
      </c>
      <c r="I32" s="226">
        <f t="shared" si="0"/>
        <v>0.98666666666666669</v>
      </c>
      <c r="J32" s="227">
        <f t="shared" si="1"/>
        <v>1.1441666666666668</v>
      </c>
    </row>
    <row r="33" spans="1:10" ht="15.75">
      <c r="A33" s="548"/>
      <c r="B33" s="548" t="s">
        <v>1039</v>
      </c>
      <c r="C33" s="204" t="s">
        <v>1040</v>
      </c>
      <c r="D33" s="205">
        <v>7592396001332</v>
      </c>
      <c r="E33" s="206" t="s">
        <v>1041</v>
      </c>
      <c r="F33" s="207">
        <v>24</v>
      </c>
      <c r="G33" s="208">
        <v>5.33</v>
      </c>
      <c r="H33" s="209">
        <v>6.18</v>
      </c>
      <c r="I33" s="239">
        <f t="shared" si="0"/>
        <v>0.22208333333333333</v>
      </c>
      <c r="J33" s="240">
        <f t="shared" si="1"/>
        <v>0.25750000000000001</v>
      </c>
    </row>
    <row r="34" spans="1:10" ht="15.75">
      <c r="A34" s="548"/>
      <c r="B34" s="548"/>
      <c r="C34" s="228" t="s">
        <v>1042</v>
      </c>
      <c r="D34" s="229">
        <v>7592396001356</v>
      </c>
      <c r="E34" s="230" t="s">
        <v>1041</v>
      </c>
      <c r="F34" s="231">
        <v>24</v>
      </c>
      <c r="G34" s="216">
        <v>5.33</v>
      </c>
      <c r="H34" s="217">
        <v>6.18</v>
      </c>
      <c r="I34" s="218">
        <f t="shared" si="0"/>
        <v>0.22208333333333333</v>
      </c>
      <c r="J34" s="219">
        <f t="shared" si="1"/>
        <v>0.25750000000000001</v>
      </c>
    </row>
    <row r="35" spans="1:10" ht="16.5" thickBot="1">
      <c r="A35" s="548"/>
      <c r="B35" s="549"/>
      <c r="C35" s="232" t="s">
        <v>1043</v>
      </c>
      <c r="D35" s="233">
        <v>7592396001349</v>
      </c>
      <c r="E35" s="234" t="s">
        <v>1041</v>
      </c>
      <c r="F35" s="235">
        <v>24</v>
      </c>
      <c r="G35" s="224">
        <v>5.33</v>
      </c>
      <c r="H35" s="225">
        <v>6.18</v>
      </c>
      <c r="I35" s="241">
        <f t="shared" si="0"/>
        <v>0.22208333333333333</v>
      </c>
      <c r="J35" s="242">
        <f t="shared" si="1"/>
        <v>0.25750000000000001</v>
      </c>
    </row>
    <row r="36" spans="1:10" ht="15.75">
      <c r="A36" s="548"/>
      <c r="B36" s="550" t="s">
        <v>1044</v>
      </c>
      <c r="C36" s="204" t="s">
        <v>1045</v>
      </c>
      <c r="D36" s="205">
        <v>17592396003593</v>
      </c>
      <c r="E36" s="206" t="s">
        <v>1046</v>
      </c>
      <c r="F36" s="207">
        <v>6</v>
      </c>
      <c r="G36" s="208">
        <v>8.36</v>
      </c>
      <c r="H36" s="209">
        <v>9.6999999999999993</v>
      </c>
      <c r="I36" s="210">
        <f t="shared" si="0"/>
        <v>1.3933333333333333</v>
      </c>
      <c r="J36" s="211">
        <f t="shared" si="1"/>
        <v>1.6166666666666665</v>
      </c>
    </row>
    <row r="37" spans="1:10" ht="15.75">
      <c r="A37" s="548"/>
      <c r="B37" s="551"/>
      <c r="C37" s="228" t="s">
        <v>1047</v>
      </c>
      <c r="D37" s="229">
        <v>17592396003609</v>
      </c>
      <c r="E37" s="230" t="s">
        <v>1046</v>
      </c>
      <c r="F37" s="231">
        <v>6</v>
      </c>
      <c r="G37" s="216">
        <v>8.36</v>
      </c>
      <c r="H37" s="217">
        <v>9.6999999999999993</v>
      </c>
      <c r="I37" s="218">
        <f t="shared" si="0"/>
        <v>1.3933333333333333</v>
      </c>
      <c r="J37" s="219">
        <f t="shared" si="1"/>
        <v>1.6166666666666665</v>
      </c>
    </row>
    <row r="38" spans="1:10" ht="16.5" thickBot="1">
      <c r="A38" s="548"/>
      <c r="B38" s="552"/>
      <c r="C38" s="232" t="s">
        <v>1048</v>
      </c>
      <c r="D38" s="233">
        <v>17592396003616</v>
      </c>
      <c r="E38" s="234" t="s">
        <v>1046</v>
      </c>
      <c r="F38" s="235">
        <v>6</v>
      </c>
      <c r="G38" s="224">
        <v>8.36</v>
      </c>
      <c r="H38" s="225">
        <v>9.6999999999999993</v>
      </c>
      <c r="I38" s="226">
        <f t="shared" si="0"/>
        <v>1.3933333333333333</v>
      </c>
      <c r="J38" s="227">
        <f t="shared" si="1"/>
        <v>1.6166666666666665</v>
      </c>
    </row>
    <row r="39" spans="1:10" ht="15.75">
      <c r="A39" s="548"/>
      <c r="B39" s="550" t="s">
        <v>1049</v>
      </c>
      <c r="C39" s="204" t="s">
        <v>1050</v>
      </c>
      <c r="D39" s="205">
        <v>7592396001448</v>
      </c>
      <c r="E39" s="206" t="s">
        <v>1051</v>
      </c>
      <c r="F39" s="207">
        <v>24</v>
      </c>
      <c r="G39" s="208">
        <v>8.36</v>
      </c>
      <c r="H39" s="209">
        <v>9.6999999999999993</v>
      </c>
      <c r="I39" s="239">
        <f t="shared" si="0"/>
        <v>0.34833333333333333</v>
      </c>
      <c r="J39" s="240">
        <f t="shared" si="1"/>
        <v>0.40416666666666662</v>
      </c>
    </row>
    <row r="40" spans="1:10" ht="15.75">
      <c r="A40" s="548"/>
      <c r="B40" s="551"/>
      <c r="C40" s="243" t="s">
        <v>1052</v>
      </c>
      <c r="D40" s="244">
        <v>7592396001455</v>
      </c>
      <c r="E40" s="245" t="s">
        <v>1051</v>
      </c>
      <c r="F40" s="246">
        <v>24</v>
      </c>
      <c r="G40" s="216">
        <v>8.36</v>
      </c>
      <c r="H40" s="217">
        <v>9.6999999999999993</v>
      </c>
      <c r="I40" s="218">
        <f t="shared" si="0"/>
        <v>0.34833333333333333</v>
      </c>
      <c r="J40" s="219">
        <f t="shared" si="1"/>
        <v>0.40416666666666662</v>
      </c>
    </row>
    <row r="41" spans="1:10" ht="15.75">
      <c r="A41" s="548"/>
      <c r="B41" s="551"/>
      <c r="C41" s="243" t="s">
        <v>1053</v>
      </c>
      <c r="D41" s="244">
        <v>7592396001462</v>
      </c>
      <c r="E41" s="245" t="s">
        <v>1051</v>
      </c>
      <c r="F41" s="246">
        <v>24</v>
      </c>
      <c r="G41" s="216">
        <v>8.36</v>
      </c>
      <c r="H41" s="217">
        <v>9.6999999999999993</v>
      </c>
      <c r="I41" s="218">
        <f t="shared" si="0"/>
        <v>0.34833333333333333</v>
      </c>
      <c r="J41" s="219">
        <f t="shared" si="1"/>
        <v>0.40416666666666662</v>
      </c>
    </row>
    <row r="42" spans="1:10" ht="16.5" thickBot="1">
      <c r="A42" s="548"/>
      <c r="B42" s="552"/>
      <c r="C42" s="232" t="s">
        <v>1054</v>
      </c>
      <c r="D42" s="233">
        <v>7592396001547</v>
      </c>
      <c r="E42" s="234" t="s">
        <v>1051</v>
      </c>
      <c r="F42" s="235">
        <v>24</v>
      </c>
      <c r="G42" s="224">
        <v>8.36</v>
      </c>
      <c r="H42" s="225">
        <v>9.6999999999999993</v>
      </c>
      <c r="I42" s="241">
        <f t="shared" si="0"/>
        <v>0.34833333333333333</v>
      </c>
      <c r="J42" s="242">
        <f t="shared" si="1"/>
        <v>0.40416666666666662</v>
      </c>
    </row>
    <row r="43" spans="1:10" ht="15.75">
      <c r="A43" s="548"/>
      <c r="B43" s="550" t="s">
        <v>1055</v>
      </c>
      <c r="C43" s="247" t="s">
        <v>1056</v>
      </c>
      <c r="D43" s="248">
        <v>7592396002070</v>
      </c>
      <c r="E43" s="249" t="s">
        <v>1057</v>
      </c>
      <c r="F43" s="250">
        <v>12</v>
      </c>
      <c r="G43" s="208">
        <v>11.1</v>
      </c>
      <c r="H43" s="209">
        <v>12.88</v>
      </c>
      <c r="I43" s="210">
        <f t="shared" si="0"/>
        <v>0.92499999999999993</v>
      </c>
      <c r="J43" s="211">
        <f t="shared" si="1"/>
        <v>1.0733333333333335</v>
      </c>
    </row>
    <row r="44" spans="1:10" ht="15.75">
      <c r="A44" s="548"/>
      <c r="B44" s="551"/>
      <c r="C44" s="243" t="s">
        <v>1058</v>
      </c>
      <c r="D44" s="244">
        <v>7592396002094</v>
      </c>
      <c r="E44" s="245" t="s">
        <v>1057</v>
      </c>
      <c r="F44" s="246">
        <v>12</v>
      </c>
      <c r="G44" s="216">
        <v>11.1</v>
      </c>
      <c r="H44" s="217">
        <v>12.88</v>
      </c>
      <c r="I44" s="218">
        <f t="shared" si="0"/>
        <v>0.92499999999999993</v>
      </c>
      <c r="J44" s="219">
        <f t="shared" si="1"/>
        <v>1.0733333333333335</v>
      </c>
    </row>
    <row r="45" spans="1:10" ht="15.75">
      <c r="A45" s="548"/>
      <c r="B45" s="551"/>
      <c r="C45" s="243" t="s">
        <v>1059</v>
      </c>
      <c r="D45" s="244">
        <v>7592396002117</v>
      </c>
      <c r="E45" s="245" t="s">
        <v>1057</v>
      </c>
      <c r="F45" s="246">
        <v>12</v>
      </c>
      <c r="G45" s="216">
        <v>11.1</v>
      </c>
      <c r="H45" s="217">
        <v>12.88</v>
      </c>
      <c r="I45" s="218">
        <f t="shared" si="0"/>
        <v>0.92499999999999993</v>
      </c>
      <c r="J45" s="219">
        <f t="shared" si="1"/>
        <v>1.0733333333333335</v>
      </c>
    </row>
    <row r="46" spans="1:10" ht="15.75">
      <c r="A46" s="548"/>
      <c r="B46" s="551"/>
      <c r="C46" s="243" t="s">
        <v>1060</v>
      </c>
      <c r="D46" s="244">
        <v>7592396002131</v>
      </c>
      <c r="E46" s="245" t="s">
        <v>1057</v>
      </c>
      <c r="F46" s="246">
        <v>12</v>
      </c>
      <c r="G46" s="216">
        <v>11.1</v>
      </c>
      <c r="H46" s="217">
        <v>12.88</v>
      </c>
      <c r="I46" s="218">
        <f t="shared" si="0"/>
        <v>0.92499999999999993</v>
      </c>
      <c r="J46" s="219">
        <f t="shared" si="1"/>
        <v>1.0733333333333335</v>
      </c>
    </row>
    <row r="47" spans="1:10" ht="15.75">
      <c r="A47" s="548"/>
      <c r="B47" s="551"/>
      <c r="C47" s="243" t="s">
        <v>1061</v>
      </c>
      <c r="D47" s="244">
        <v>7592396002155</v>
      </c>
      <c r="E47" s="245" t="s">
        <v>1057</v>
      </c>
      <c r="F47" s="246">
        <v>12</v>
      </c>
      <c r="G47" s="216">
        <v>11.1</v>
      </c>
      <c r="H47" s="217">
        <v>12.88</v>
      </c>
      <c r="I47" s="218">
        <f t="shared" si="0"/>
        <v>0.92499999999999993</v>
      </c>
      <c r="J47" s="219">
        <f t="shared" si="1"/>
        <v>1.0733333333333335</v>
      </c>
    </row>
    <row r="48" spans="1:10" ht="16.5" thickBot="1">
      <c r="A48" s="548"/>
      <c r="B48" s="551"/>
      <c r="C48" s="243" t="s">
        <v>1062</v>
      </c>
      <c r="D48" s="244">
        <v>7592396002179</v>
      </c>
      <c r="E48" s="245" t="s">
        <v>1057</v>
      </c>
      <c r="F48" s="246">
        <v>12</v>
      </c>
      <c r="G48" s="224">
        <v>11.1</v>
      </c>
      <c r="H48" s="225">
        <v>12.88</v>
      </c>
      <c r="I48" s="251">
        <f t="shared" si="0"/>
        <v>0.92499999999999993</v>
      </c>
      <c r="J48" s="252">
        <f t="shared" si="1"/>
        <v>1.0733333333333335</v>
      </c>
    </row>
    <row r="49" spans="1:10" ht="15.75">
      <c r="A49" s="553" t="s">
        <v>1063</v>
      </c>
      <c r="B49" s="556" t="s">
        <v>1064</v>
      </c>
      <c r="C49" s="253" t="s">
        <v>1065</v>
      </c>
      <c r="D49" s="254">
        <v>7592396004869</v>
      </c>
      <c r="E49" s="255" t="s">
        <v>1066</v>
      </c>
      <c r="F49" s="256">
        <v>24</v>
      </c>
      <c r="G49" s="208">
        <v>9.86</v>
      </c>
      <c r="H49" s="209">
        <v>11.44</v>
      </c>
      <c r="I49" s="239">
        <f t="shared" si="0"/>
        <v>0.41083333333333333</v>
      </c>
      <c r="J49" s="240">
        <f t="shared" si="1"/>
        <v>0.47666666666666663</v>
      </c>
    </row>
    <row r="50" spans="1:10" ht="15.75">
      <c r="A50" s="554"/>
      <c r="B50" s="557"/>
      <c r="C50" s="243" t="s">
        <v>1067</v>
      </c>
      <c r="D50" s="244">
        <v>7592396004876</v>
      </c>
      <c r="E50" s="257" t="s">
        <v>1066</v>
      </c>
      <c r="F50" s="246">
        <v>24</v>
      </c>
      <c r="G50" s="216">
        <v>9.86</v>
      </c>
      <c r="H50" s="217">
        <v>11.44</v>
      </c>
      <c r="I50" s="218">
        <f t="shared" si="0"/>
        <v>0.41083333333333333</v>
      </c>
      <c r="J50" s="219">
        <f t="shared" si="1"/>
        <v>0.47666666666666663</v>
      </c>
    </row>
    <row r="51" spans="1:10" ht="16.5" thickBot="1">
      <c r="A51" s="554"/>
      <c r="B51" s="557"/>
      <c r="C51" s="243" t="s">
        <v>1068</v>
      </c>
      <c r="D51" s="244">
        <v>7592396001653</v>
      </c>
      <c r="E51" s="258" t="s">
        <v>1066</v>
      </c>
      <c r="F51" s="246">
        <v>24</v>
      </c>
      <c r="G51" s="224">
        <v>9.86</v>
      </c>
      <c r="H51" s="225">
        <v>11.44</v>
      </c>
      <c r="I51" s="241">
        <f t="shared" si="0"/>
        <v>0.41083333333333333</v>
      </c>
      <c r="J51" s="242">
        <f t="shared" si="1"/>
        <v>0.47666666666666663</v>
      </c>
    </row>
    <row r="52" spans="1:10" ht="15.75">
      <c r="A52" s="554"/>
      <c r="B52" s="558" t="s">
        <v>1069</v>
      </c>
      <c r="C52" s="259" t="s">
        <v>1070</v>
      </c>
      <c r="D52" s="260">
        <v>7592396003688</v>
      </c>
      <c r="E52" s="249" t="s">
        <v>1071</v>
      </c>
      <c r="F52" s="256">
        <v>24</v>
      </c>
      <c r="G52" s="208">
        <v>11.65</v>
      </c>
      <c r="H52" s="209">
        <v>13.51</v>
      </c>
      <c r="I52" s="210">
        <f>G52/F52</f>
        <v>0.48541666666666666</v>
      </c>
      <c r="J52" s="211">
        <f>H52/F52</f>
        <v>0.56291666666666662</v>
      </c>
    </row>
    <row r="53" spans="1:10" ht="15.75">
      <c r="A53" s="554"/>
      <c r="B53" s="559"/>
      <c r="C53" s="261" t="s">
        <v>1072</v>
      </c>
      <c r="D53" s="262">
        <v>7592396003695</v>
      </c>
      <c r="E53" s="245" t="s">
        <v>1071</v>
      </c>
      <c r="F53" s="246">
        <v>24</v>
      </c>
      <c r="G53" s="216">
        <v>11.65</v>
      </c>
      <c r="H53" s="217">
        <v>13.51</v>
      </c>
      <c r="I53" s="218">
        <f>G53/F53</f>
        <v>0.48541666666666666</v>
      </c>
      <c r="J53" s="219">
        <f>H53/F53</f>
        <v>0.56291666666666662</v>
      </c>
    </row>
    <row r="54" spans="1:10" ht="16.5" thickBot="1">
      <c r="A54" s="555"/>
      <c r="B54" s="560"/>
      <c r="C54" s="263" t="s">
        <v>1073</v>
      </c>
      <c r="D54" s="264">
        <v>7592396003671</v>
      </c>
      <c r="E54" s="245" t="s">
        <v>1071</v>
      </c>
      <c r="F54" s="235">
        <v>24</v>
      </c>
      <c r="G54" s="224">
        <v>11.65</v>
      </c>
      <c r="H54" s="225">
        <v>13.51</v>
      </c>
      <c r="I54" s="226">
        <f>G54/F54</f>
        <v>0.48541666666666666</v>
      </c>
      <c r="J54" s="227">
        <f>H54/F54</f>
        <v>0.56291666666666662</v>
      </c>
    </row>
    <row r="55" spans="1:10" ht="15.75">
      <c r="A55" s="550" t="s">
        <v>1074</v>
      </c>
      <c r="B55" s="204" t="s">
        <v>1075</v>
      </c>
      <c r="C55" s="204" t="s">
        <v>1076</v>
      </c>
      <c r="D55" s="205">
        <v>7592396000922</v>
      </c>
      <c r="E55" s="204" t="s">
        <v>1077</v>
      </c>
      <c r="F55" s="207">
        <v>24</v>
      </c>
      <c r="G55" s="208">
        <v>30.22</v>
      </c>
      <c r="H55" s="209">
        <v>30.22</v>
      </c>
      <c r="I55" s="210">
        <f t="shared" si="0"/>
        <v>1.2591666666666665</v>
      </c>
      <c r="J55" s="211">
        <f t="shared" si="1"/>
        <v>1.2591666666666665</v>
      </c>
    </row>
    <row r="56" spans="1:10" ht="15.75">
      <c r="A56" s="551"/>
      <c r="B56" s="247" t="s">
        <v>1078</v>
      </c>
      <c r="C56" s="247" t="s">
        <v>1079</v>
      </c>
      <c r="D56" s="248">
        <v>7592396004562</v>
      </c>
      <c r="E56" s="247" t="s">
        <v>1080</v>
      </c>
      <c r="F56" s="215">
        <v>24</v>
      </c>
      <c r="G56" s="216">
        <v>24.08</v>
      </c>
      <c r="H56" s="217">
        <v>24.08</v>
      </c>
      <c r="I56" s="239">
        <f t="shared" si="0"/>
        <v>1.0033333333333332</v>
      </c>
      <c r="J56" s="240">
        <f t="shared" si="1"/>
        <v>1.0033333333333332</v>
      </c>
    </row>
    <row r="57" spans="1:10" ht="15.75">
      <c r="A57" s="551"/>
      <c r="B57" s="228" t="s">
        <v>1081</v>
      </c>
      <c r="C57" s="228" t="s">
        <v>1082</v>
      </c>
      <c r="D57" s="229">
        <v>7592396002056</v>
      </c>
      <c r="E57" s="228" t="s">
        <v>1083</v>
      </c>
      <c r="F57" s="231">
        <v>24</v>
      </c>
      <c r="G57" s="216">
        <v>10.98</v>
      </c>
      <c r="H57" s="217">
        <v>10.98</v>
      </c>
      <c r="I57" s="218">
        <f t="shared" si="0"/>
        <v>0.45750000000000002</v>
      </c>
      <c r="J57" s="219">
        <f t="shared" si="1"/>
        <v>0.45750000000000002</v>
      </c>
    </row>
    <row r="58" spans="1:10" ht="15.75">
      <c r="A58" s="551"/>
      <c r="B58" s="228" t="s">
        <v>1084</v>
      </c>
      <c r="C58" s="228" t="s">
        <v>1085</v>
      </c>
      <c r="D58" s="229">
        <v>7592396000908</v>
      </c>
      <c r="E58" s="228" t="s">
        <v>1086</v>
      </c>
      <c r="F58" s="231">
        <v>144</v>
      </c>
      <c r="G58" s="216">
        <v>53.61</v>
      </c>
      <c r="H58" s="217">
        <v>53.61</v>
      </c>
      <c r="I58" s="239">
        <f t="shared" si="0"/>
        <v>0.37229166666666669</v>
      </c>
      <c r="J58" s="240">
        <f t="shared" si="1"/>
        <v>0.37229166666666669</v>
      </c>
    </row>
    <row r="59" spans="1:10" ht="16.5" thickBot="1">
      <c r="A59" s="552"/>
      <c r="B59" s="220" t="s">
        <v>1087</v>
      </c>
      <c r="C59" s="220" t="s">
        <v>1088</v>
      </c>
      <c r="D59" s="221">
        <v>7592396004579</v>
      </c>
      <c r="E59" s="220" t="s">
        <v>1089</v>
      </c>
      <c r="F59" s="223">
        <v>2</v>
      </c>
      <c r="G59" s="224">
        <v>27.94</v>
      </c>
      <c r="H59" s="225">
        <v>27.94</v>
      </c>
      <c r="I59" s="251">
        <f t="shared" si="0"/>
        <v>13.97</v>
      </c>
      <c r="J59" s="252">
        <f t="shared" si="1"/>
        <v>13.97</v>
      </c>
    </row>
    <row r="60" spans="1:10" ht="15.75">
      <c r="A60" s="561" t="s">
        <v>1090</v>
      </c>
      <c r="B60" s="212" t="s">
        <v>1091</v>
      </c>
      <c r="C60" s="212" t="s">
        <v>1092</v>
      </c>
      <c r="D60" s="213">
        <v>7592396000151</v>
      </c>
      <c r="E60" s="212" t="s">
        <v>1093</v>
      </c>
      <c r="F60" s="250">
        <v>16</v>
      </c>
      <c r="G60" s="208">
        <v>13.7</v>
      </c>
      <c r="H60" s="209">
        <v>13.7</v>
      </c>
      <c r="I60" s="239">
        <f t="shared" si="0"/>
        <v>0.85624999999999996</v>
      </c>
      <c r="J60" s="240">
        <f t="shared" si="1"/>
        <v>0.85624999999999996</v>
      </c>
    </row>
    <row r="61" spans="1:10" ht="16.5" thickBot="1">
      <c r="A61" s="562"/>
      <c r="B61" s="212" t="s">
        <v>1091</v>
      </c>
      <c r="C61" s="243" t="s">
        <v>1094</v>
      </c>
      <c r="D61" s="244">
        <v>7592396001905</v>
      </c>
      <c r="E61" s="243" t="s">
        <v>1095</v>
      </c>
      <c r="F61" s="235">
        <v>12</v>
      </c>
      <c r="G61" s="224">
        <v>69.48</v>
      </c>
      <c r="H61" s="225">
        <v>69.48</v>
      </c>
      <c r="I61" s="226">
        <f t="shared" si="0"/>
        <v>5.79</v>
      </c>
      <c r="J61" s="227">
        <f t="shared" si="1"/>
        <v>5.79</v>
      </c>
    </row>
    <row r="62" spans="1:10" ht="15.75">
      <c r="A62" s="539" t="s">
        <v>1096</v>
      </c>
      <c r="B62" s="265" t="s">
        <v>1084</v>
      </c>
      <c r="C62" s="265" t="s">
        <v>1097</v>
      </c>
      <c r="D62" s="254">
        <v>7592396003336</v>
      </c>
      <c r="E62" s="265" t="s">
        <v>1098</v>
      </c>
      <c r="F62" s="207">
        <v>144</v>
      </c>
      <c r="G62" s="208">
        <v>53.61</v>
      </c>
      <c r="H62" s="209">
        <v>62.19</v>
      </c>
      <c r="I62" s="210">
        <f t="shared" si="0"/>
        <v>0.37229166666666669</v>
      </c>
      <c r="J62" s="211">
        <f t="shared" si="1"/>
        <v>0.43187500000000001</v>
      </c>
    </row>
    <row r="63" spans="1:10" ht="15.75">
      <c r="A63" s="540"/>
      <c r="B63" s="228" t="s">
        <v>1075</v>
      </c>
      <c r="C63" s="228" t="s">
        <v>1099</v>
      </c>
      <c r="D63" s="229">
        <v>7592396005019</v>
      </c>
      <c r="E63" s="228" t="s">
        <v>1100</v>
      </c>
      <c r="F63" s="215">
        <v>24</v>
      </c>
      <c r="G63" s="216">
        <v>35.56</v>
      </c>
      <c r="H63" s="217">
        <v>41.25</v>
      </c>
      <c r="I63" s="239">
        <f t="shared" si="0"/>
        <v>1.4816666666666667</v>
      </c>
      <c r="J63" s="240">
        <f t="shared" si="1"/>
        <v>1.71875</v>
      </c>
    </row>
    <row r="64" spans="1:10" ht="32.25" thickBot="1">
      <c r="A64" s="541"/>
      <c r="B64" s="266" t="s">
        <v>1087</v>
      </c>
      <c r="C64" s="232" t="s">
        <v>1101</v>
      </c>
      <c r="D64" s="233">
        <v>7592396004609</v>
      </c>
      <c r="E64" s="234" t="s">
        <v>1089</v>
      </c>
      <c r="F64" s="235">
        <v>2</v>
      </c>
      <c r="G64" s="224">
        <v>31.94</v>
      </c>
      <c r="H64" s="225">
        <v>37.049999999999997</v>
      </c>
      <c r="I64" s="226">
        <f t="shared" si="0"/>
        <v>15.97</v>
      </c>
      <c r="J64" s="227">
        <f t="shared" si="1"/>
        <v>18.524999999999999</v>
      </c>
    </row>
  </sheetData>
  <mergeCells count="16">
    <mergeCell ref="A62:A64"/>
    <mergeCell ref="A7:F7"/>
    <mergeCell ref="G7:J7"/>
    <mergeCell ref="A9:A48"/>
    <mergeCell ref="B9:B16"/>
    <mergeCell ref="B17:B24"/>
    <mergeCell ref="B25:B32"/>
    <mergeCell ref="B33:B35"/>
    <mergeCell ref="B36:B38"/>
    <mergeCell ref="B39:B42"/>
    <mergeCell ref="B43:B48"/>
    <mergeCell ref="A49:A54"/>
    <mergeCell ref="B49:B51"/>
    <mergeCell ref="B52:B54"/>
    <mergeCell ref="A55:A59"/>
    <mergeCell ref="A60:A61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5:R84"/>
  <sheetViews>
    <sheetView topLeftCell="A17" workbookViewId="0">
      <selection activeCell="M78" sqref="M78"/>
    </sheetView>
  </sheetViews>
  <sheetFormatPr baseColWidth="10" defaultRowHeight="15"/>
  <cols>
    <col min="1" max="1" width="34" style="113" customWidth="1"/>
    <col min="2" max="2" width="0" hidden="1" customWidth="1"/>
    <col min="3" max="3" width="24" customWidth="1"/>
    <col min="5" max="10" width="0" hidden="1" customWidth="1"/>
    <col min="11" max="11" width="20" customWidth="1"/>
    <col min="12" max="12" width="20.140625" customWidth="1"/>
    <col min="13" max="13" width="15.28515625" customWidth="1"/>
    <col min="14" max="14" width="21.28515625" customWidth="1"/>
    <col min="15" max="15" width="18.28515625" customWidth="1"/>
  </cols>
  <sheetData>
    <row r="5" spans="1:18" ht="60">
      <c r="K5" s="119" t="s">
        <v>0</v>
      </c>
      <c r="L5" s="119" t="s">
        <v>1</v>
      </c>
      <c r="M5" s="45" t="s">
        <v>24</v>
      </c>
      <c r="N5" s="45" t="s">
        <v>25</v>
      </c>
      <c r="O5" s="45" t="s">
        <v>26</v>
      </c>
      <c r="P5" s="45" t="s">
        <v>27</v>
      </c>
      <c r="Q5" s="45" t="s">
        <v>28</v>
      </c>
      <c r="R5" s="45" t="s">
        <v>29</v>
      </c>
    </row>
    <row r="6" spans="1:18">
      <c r="K6" s="119">
        <v>14458</v>
      </c>
      <c r="L6" s="292" t="s">
        <v>1149</v>
      </c>
      <c r="M6" s="119"/>
      <c r="N6" s="119"/>
      <c r="O6" s="119"/>
      <c r="P6" s="119"/>
      <c r="Q6" s="119"/>
      <c r="R6" s="119"/>
    </row>
    <row r="7" spans="1:18">
      <c r="K7" s="119">
        <v>14460</v>
      </c>
      <c r="L7" s="292" t="s">
        <v>1150</v>
      </c>
      <c r="M7" s="119"/>
      <c r="N7" s="119"/>
      <c r="O7" s="119"/>
      <c r="P7" s="119"/>
      <c r="Q7" s="119"/>
      <c r="R7" s="119"/>
    </row>
    <row r="8" spans="1:18">
      <c r="K8" s="119">
        <v>14459</v>
      </c>
      <c r="L8" s="292" t="s">
        <v>1151</v>
      </c>
      <c r="M8" s="119"/>
      <c r="N8" s="119"/>
      <c r="O8" s="119"/>
      <c r="P8" s="119"/>
      <c r="Q8" s="119"/>
      <c r="R8" s="119"/>
    </row>
    <row r="9" spans="1:18">
      <c r="K9" s="119">
        <v>10977</v>
      </c>
      <c r="L9" s="292" t="s">
        <v>1152</v>
      </c>
      <c r="M9" s="119"/>
      <c r="N9" s="119"/>
      <c r="O9" s="119"/>
      <c r="P9" s="119"/>
      <c r="Q9" s="119"/>
      <c r="R9" s="119"/>
    </row>
    <row r="10" spans="1:18">
      <c r="K10" s="119">
        <v>11886</v>
      </c>
      <c r="L10" s="292" t="s">
        <v>1153</v>
      </c>
      <c r="M10" s="119"/>
      <c r="N10" s="119"/>
      <c r="O10" s="119"/>
      <c r="P10" s="119"/>
      <c r="Q10" s="119"/>
      <c r="R10" s="119"/>
    </row>
    <row r="11" spans="1:18">
      <c r="K11" s="119">
        <v>7333</v>
      </c>
      <c r="L11" s="292" t="s">
        <v>1154</v>
      </c>
      <c r="M11" s="119"/>
      <c r="N11" s="119"/>
      <c r="O11" s="119"/>
      <c r="P11" s="119"/>
      <c r="Q11" s="119"/>
      <c r="R11" s="119"/>
    </row>
    <row r="12" spans="1:18">
      <c r="K12" s="119">
        <v>4941</v>
      </c>
      <c r="L12" s="292" t="s">
        <v>1155</v>
      </c>
      <c r="M12" s="119"/>
      <c r="N12" s="119"/>
      <c r="O12" s="119"/>
      <c r="P12" s="119"/>
      <c r="Q12" s="119"/>
      <c r="R12" s="119"/>
    </row>
    <row r="13" spans="1:18">
      <c r="K13" s="119">
        <v>6074</v>
      </c>
      <c r="L13" s="292" t="s">
        <v>1156</v>
      </c>
      <c r="M13" s="119"/>
      <c r="N13" s="119"/>
      <c r="O13" s="119"/>
      <c r="P13" s="119"/>
      <c r="Q13" s="119"/>
      <c r="R13" s="119"/>
    </row>
    <row r="16" spans="1:18" s="279" customFormat="1" ht="63.75" hidden="1" customHeight="1">
      <c r="A16" s="572" t="s">
        <v>1232</v>
      </c>
      <c r="B16" s="573"/>
      <c r="C16" s="573"/>
      <c r="D16" s="573"/>
      <c r="E16" s="573"/>
      <c r="F16" s="573"/>
      <c r="G16" s="573"/>
      <c r="H16" s="573"/>
      <c r="I16" s="573"/>
      <c r="J16" s="574"/>
      <c r="K16" s="317"/>
      <c r="L16" s="317"/>
      <c r="M16" s="317"/>
      <c r="N16" s="317"/>
      <c r="O16" s="317"/>
      <c r="P16" s="317"/>
      <c r="Q16" s="317"/>
    </row>
    <row r="17" spans="1:17" s="279" customFormat="1" ht="63.75" customHeight="1">
      <c r="A17" s="293" t="s">
        <v>1233</v>
      </c>
      <c r="B17" s="294" t="s">
        <v>1234</v>
      </c>
      <c r="C17" s="295" t="s">
        <v>1235</v>
      </c>
      <c r="D17" s="296" t="s">
        <v>1236</v>
      </c>
      <c r="E17" s="294" t="s">
        <v>1237</v>
      </c>
      <c r="F17" s="280" t="s">
        <v>1238</v>
      </c>
      <c r="G17" s="295" t="s">
        <v>1239</v>
      </c>
      <c r="H17" s="296" t="s">
        <v>1240</v>
      </c>
      <c r="I17" s="297" t="s">
        <v>1241</v>
      </c>
      <c r="J17" s="319" t="s">
        <v>1242</v>
      </c>
      <c r="K17" s="318" t="s">
        <v>24</v>
      </c>
      <c r="L17" s="318" t="s">
        <v>25</v>
      </c>
      <c r="M17" s="318" t="s">
        <v>26</v>
      </c>
      <c r="N17" s="318" t="s">
        <v>824</v>
      </c>
      <c r="O17" s="318" t="s">
        <v>29</v>
      </c>
      <c r="P17" s="317"/>
      <c r="Q17" s="317"/>
    </row>
    <row r="18" spans="1:17" s="279" customFormat="1" ht="44.25" customHeight="1">
      <c r="A18" s="298" t="s">
        <v>1224</v>
      </c>
      <c r="B18" s="299">
        <v>5</v>
      </c>
      <c r="C18" s="300">
        <v>7592433000151</v>
      </c>
      <c r="D18" s="301" t="s">
        <v>1157</v>
      </c>
      <c r="E18" s="300">
        <v>12</v>
      </c>
      <c r="F18" s="302">
        <v>6.47</v>
      </c>
      <c r="G18" s="303">
        <v>77.69</v>
      </c>
      <c r="H18" s="304">
        <v>8.09</v>
      </c>
      <c r="I18" s="305" t="s">
        <v>1158</v>
      </c>
      <c r="J18" s="320">
        <v>8.09</v>
      </c>
      <c r="K18" s="321" t="s">
        <v>1226</v>
      </c>
      <c r="L18" s="321" t="s">
        <v>713</v>
      </c>
      <c r="M18" s="321" t="s">
        <v>713</v>
      </c>
      <c r="N18" s="321" t="s">
        <v>672</v>
      </c>
      <c r="O18" s="321" t="s">
        <v>713</v>
      </c>
      <c r="P18" s="317"/>
      <c r="Q18" s="317"/>
    </row>
    <row r="19" spans="1:17" s="279" customFormat="1" ht="63.75" hidden="1" customHeight="1">
      <c r="A19" s="298" t="s">
        <v>1224</v>
      </c>
      <c r="B19" s="299">
        <v>3</v>
      </c>
      <c r="C19" s="300">
        <v>7592433000137</v>
      </c>
      <c r="D19" s="301" t="s">
        <v>1159</v>
      </c>
      <c r="E19" s="300">
        <v>24</v>
      </c>
      <c r="F19" s="302">
        <v>3.33</v>
      </c>
      <c r="G19" s="303">
        <v>79.92</v>
      </c>
      <c r="H19" s="304">
        <v>4.16</v>
      </c>
      <c r="I19" s="305" t="s">
        <v>1158</v>
      </c>
      <c r="J19" s="320">
        <v>4.16</v>
      </c>
      <c r="K19" s="321" t="s">
        <v>72</v>
      </c>
      <c r="L19" s="321"/>
      <c r="M19" s="321"/>
      <c r="N19" s="321" t="s">
        <v>72</v>
      </c>
      <c r="O19" s="321"/>
      <c r="P19" s="317"/>
      <c r="Q19" s="317"/>
    </row>
    <row r="20" spans="1:17" s="279" customFormat="1" ht="63.75" hidden="1" customHeight="1">
      <c r="A20" s="305" t="s">
        <v>1224</v>
      </c>
      <c r="B20" s="299">
        <v>1</v>
      </c>
      <c r="C20" s="300">
        <v>7592433000311</v>
      </c>
      <c r="D20" s="301" t="s">
        <v>1160</v>
      </c>
      <c r="E20" s="300">
        <v>48</v>
      </c>
      <c r="F20" s="302">
        <v>1.03</v>
      </c>
      <c r="G20" s="303">
        <v>49.48</v>
      </c>
      <c r="H20" s="304">
        <v>1.29</v>
      </c>
      <c r="I20" s="305" t="s">
        <v>1158</v>
      </c>
      <c r="J20" s="320">
        <v>1.29</v>
      </c>
      <c r="K20" s="321"/>
      <c r="L20" s="321"/>
      <c r="M20" s="321"/>
      <c r="N20" s="321"/>
      <c r="O20" s="321"/>
      <c r="P20" s="317"/>
      <c r="Q20" s="317"/>
    </row>
    <row r="21" spans="1:17" s="279" customFormat="1" ht="63.75" hidden="1" customHeight="1">
      <c r="A21" s="305" t="s">
        <v>1225</v>
      </c>
      <c r="B21" s="299">
        <v>10</v>
      </c>
      <c r="C21" s="300">
        <v>7592433000649</v>
      </c>
      <c r="D21" s="301" t="s">
        <v>1157</v>
      </c>
      <c r="E21" s="300">
        <v>12</v>
      </c>
      <c r="F21" s="302">
        <v>6.72</v>
      </c>
      <c r="G21" s="303">
        <v>80.66</v>
      </c>
      <c r="H21" s="304">
        <v>8.4</v>
      </c>
      <c r="I21" s="305" t="s">
        <v>1158</v>
      </c>
      <c r="J21" s="320">
        <v>8.4</v>
      </c>
      <c r="K21" s="321"/>
      <c r="L21" s="321"/>
      <c r="M21" s="321"/>
      <c r="N21" s="321"/>
      <c r="O21" s="321"/>
      <c r="P21" s="317"/>
      <c r="Q21" s="317"/>
    </row>
    <row r="22" spans="1:17" s="279" customFormat="1" ht="63.75" hidden="1" customHeight="1">
      <c r="A22" s="305" t="s">
        <v>1161</v>
      </c>
      <c r="B22" s="299">
        <v>4</v>
      </c>
      <c r="C22" s="300">
        <v>7592433000908</v>
      </c>
      <c r="D22" s="301" t="s">
        <v>1162</v>
      </c>
      <c r="E22" s="300">
        <v>12</v>
      </c>
      <c r="F22" s="302">
        <v>6.24</v>
      </c>
      <c r="G22" s="303">
        <v>74.849999999999994</v>
      </c>
      <c r="H22" s="304">
        <v>7.8</v>
      </c>
      <c r="I22" s="305" t="s">
        <v>1158</v>
      </c>
      <c r="J22" s="320">
        <v>7.8</v>
      </c>
      <c r="K22" s="321"/>
      <c r="L22" s="321"/>
      <c r="M22" s="321"/>
      <c r="N22" s="321"/>
      <c r="O22" s="321"/>
      <c r="P22" s="317"/>
      <c r="Q22" s="317"/>
    </row>
    <row r="23" spans="1:17" s="279" customFormat="1" ht="63.75" hidden="1" customHeight="1">
      <c r="A23" s="305" t="s">
        <v>1161</v>
      </c>
      <c r="B23" s="299">
        <v>549</v>
      </c>
      <c r="C23" s="300">
        <v>7592433000564</v>
      </c>
      <c r="D23" s="301" t="s">
        <v>1163</v>
      </c>
      <c r="E23" s="300">
        <v>24</v>
      </c>
      <c r="F23" s="302">
        <v>3.34</v>
      </c>
      <c r="G23" s="303">
        <v>80.16</v>
      </c>
      <c r="H23" s="304">
        <v>4.18</v>
      </c>
      <c r="I23" s="305" t="s">
        <v>1158</v>
      </c>
      <c r="J23" s="320">
        <v>4.18</v>
      </c>
      <c r="K23" s="321"/>
      <c r="L23" s="321"/>
      <c r="M23" s="321"/>
      <c r="N23" s="321"/>
      <c r="O23" s="321"/>
      <c r="P23" s="317"/>
      <c r="Q23" s="317"/>
    </row>
    <row r="24" spans="1:17" s="279" customFormat="1" ht="63.75" hidden="1" customHeight="1">
      <c r="A24" s="305" t="s">
        <v>1161</v>
      </c>
      <c r="B24" s="299">
        <v>13</v>
      </c>
      <c r="C24" s="300">
        <v>7592433001851</v>
      </c>
      <c r="D24" s="301" t="s">
        <v>1164</v>
      </c>
      <c r="E24" s="300">
        <v>48</v>
      </c>
      <c r="F24" s="302">
        <v>0.95</v>
      </c>
      <c r="G24" s="303">
        <v>45.53</v>
      </c>
      <c r="H24" s="304">
        <v>1.19</v>
      </c>
      <c r="I24" s="305" t="s">
        <v>1158</v>
      </c>
      <c r="J24" s="320">
        <v>1.19</v>
      </c>
      <c r="K24" s="321"/>
      <c r="L24" s="321"/>
      <c r="M24" s="321"/>
      <c r="N24" s="321"/>
      <c r="O24" s="321"/>
      <c r="P24" s="317"/>
      <c r="Q24" s="317"/>
    </row>
    <row r="25" spans="1:17" s="279" customFormat="1" ht="63.75" hidden="1" customHeight="1">
      <c r="A25" s="305" t="s">
        <v>1165</v>
      </c>
      <c r="B25" s="299">
        <v>9</v>
      </c>
      <c r="C25" s="300">
        <v>7592433000502</v>
      </c>
      <c r="D25" s="301" t="s">
        <v>1166</v>
      </c>
      <c r="E25" s="300">
        <v>12</v>
      </c>
      <c r="F25" s="302">
        <v>7.92</v>
      </c>
      <c r="G25" s="303">
        <v>95.01</v>
      </c>
      <c r="H25" s="304">
        <v>9.9</v>
      </c>
      <c r="I25" s="305" t="s">
        <v>1158</v>
      </c>
      <c r="J25" s="320">
        <v>9.9</v>
      </c>
      <c r="K25" s="321"/>
      <c r="L25" s="321"/>
      <c r="M25" s="321"/>
      <c r="N25" s="321"/>
      <c r="O25" s="321"/>
      <c r="P25" s="317"/>
      <c r="Q25" s="317"/>
    </row>
    <row r="26" spans="1:17" s="279" customFormat="1" ht="63.75" hidden="1" customHeight="1">
      <c r="A26" s="305" t="s">
        <v>1165</v>
      </c>
      <c r="B26" s="299">
        <v>8</v>
      </c>
      <c r="C26" s="300">
        <v>7592433000519</v>
      </c>
      <c r="D26" s="301" t="s">
        <v>1163</v>
      </c>
      <c r="E26" s="300">
        <v>24</v>
      </c>
      <c r="F26" s="302">
        <v>4.04</v>
      </c>
      <c r="G26" s="303">
        <v>96.99</v>
      </c>
      <c r="H26" s="304">
        <v>5.05</v>
      </c>
      <c r="I26" s="305" t="s">
        <v>1158</v>
      </c>
      <c r="J26" s="320">
        <v>5.05</v>
      </c>
      <c r="K26" s="321"/>
      <c r="L26" s="321"/>
      <c r="M26" s="321"/>
      <c r="N26" s="321"/>
      <c r="O26" s="321"/>
      <c r="P26" s="317"/>
      <c r="Q26" s="317"/>
    </row>
    <row r="27" spans="1:17" s="279" customFormat="1" ht="42.75" customHeight="1">
      <c r="A27" s="298" t="s">
        <v>1167</v>
      </c>
      <c r="B27" s="299">
        <v>71</v>
      </c>
      <c r="C27" s="300">
        <v>7592433000885</v>
      </c>
      <c r="D27" s="301" t="s">
        <v>1162</v>
      </c>
      <c r="E27" s="300">
        <v>12</v>
      </c>
      <c r="F27" s="302">
        <v>4.5</v>
      </c>
      <c r="G27" s="303">
        <v>54</v>
      </c>
      <c r="H27" s="304">
        <v>5.63</v>
      </c>
      <c r="I27" s="305" t="s">
        <v>1158</v>
      </c>
      <c r="J27" s="320">
        <v>5.63</v>
      </c>
      <c r="K27" s="321" t="s">
        <v>282</v>
      </c>
      <c r="L27" s="321" t="s">
        <v>327</v>
      </c>
      <c r="M27" s="321" t="s">
        <v>327</v>
      </c>
      <c r="N27" s="321" t="s">
        <v>327</v>
      </c>
      <c r="O27" s="321" t="s">
        <v>327</v>
      </c>
      <c r="P27" s="317"/>
      <c r="Q27" s="317"/>
    </row>
    <row r="28" spans="1:17" s="279" customFormat="1" ht="38.25" customHeight="1">
      <c r="A28" s="316" t="s">
        <v>1167</v>
      </c>
      <c r="B28" s="299">
        <v>887</v>
      </c>
      <c r="C28" s="300">
        <v>7592433001981</v>
      </c>
      <c r="D28" s="301" t="s">
        <v>1168</v>
      </c>
      <c r="E28" s="300">
        <v>24</v>
      </c>
      <c r="F28" s="302">
        <v>2.1</v>
      </c>
      <c r="G28" s="303">
        <v>50.4</v>
      </c>
      <c r="H28" s="304">
        <v>2.63</v>
      </c>
      <c r="I28" s="305" t="s">
        <v>1158</v>
      </c>
      <c r="J28" s="320">
        <v>2.63</v>
      </c>
      <c r="K28" s="321" t="s">
        <v>282</v>
      </c>
      <c r="L28" s="321" t="s">
        <v>672</v>
      </c>
      <c r="M28" s="321" t="s">
        <v>672</v>
      </c>
      <c r="N28" s="321" t="s">
        <v>327</v>
      </c>
      <c r="O28" s="321" t="s">
        <v>327</v>
      </c>
      <c r="P28" s="317"/>
      <c r="Q28" s="317"/>
    </row>
    <row r="29" spans="1:17" s="279" customFormat="1" ht="63.75" hidden="1" customHeight="1">
      <c r="A29" s="305" t="s">
        <v>1167</v>
      </c>
      <c r="B29" s="299">
        <v>181</v>
      </c>
      <c r="C29" s="300">
        <v>7592433001042</v>
      </c>
      <c r="D29" s="301" t="s">
        <v>1164</v>
      </c>
      <c r="E29" s="300">
        <v>48</v>
      </c>
      <c r="F29" s="302">
        <v>0.66</v>
      </c>
      <c r="G29" s="303">
        <v>31.68</v>
      </c>
      <c r="H29" s="304">
        <v>0.83</v>
      </c>
      <c r="I29" s="305" t="s">
        <v>1158</v>
      </c>
      <c r="J29" s="320">
        <v>0.83</v>
      </c>
      <c r="K29" s="321"/>
      <c r="L29" s="321"/>
      <c r="M29" s="321"/>
      <c r="N29" s="321"/>
      <c r="O29" s="321"/>
      <c r="P29" s="317"/>
      <c r="Q29" s="317"/>
    </row>
    <row r="30" spans="1:17" s="279" customFormat="1" ht="63.75" hidden="1" customHeight="1">
      <c r="A30" s="575" t="s">
        <v>1243</v>
      </c>
      <c r="B30" s="576"/>
      <c r="C30" s="576"/>
      <c r="D30" s="576"/>
      <c r="E30" s="576"/>
      <c r="F30" s="576"/>
      <c r="G30" s="576"/>
      <c r="H30" s="576"/>
      <c r="I30" s="576"/>
      <c r="J30" s="576"/>
      <c r="K30" s="321"/>
      <c r="L30" s="321"/>
      <c r="M30" s="321"/>
      <c r="N30" s="321"/>
      <c r="O30" s="321"/>
      <c r="P30" s="317"/>
      <c r="Q30" s="317"/>
    </row>
    <row r="31" spans="1:17" s="279" customFormat="1" ht="39.75" customHeight="1">
      <c r="A31" s="307" t="s">
        <v>1169</v>
      </c>
      <c r="B31" s="299">
        <v>17</v>
      </c>
      <c r="C31" s="300">
        <v>7592433000342</v>
      </c>
      <c r="D31" s="301" t="s">
        <v>1170</v>
      </c>
      <c r="E31" s="300">
        <v>24</v>
      </c>
      <c r="F31" s="302">
        <v>1.67</v>
      </c>
      <c r="G31" s="303">
        <v>40.159999999999997</v>
      </c>
      <c r="H31" s="304">
        <v>2.38</v>
      </c>
      <c r="I31" s="305" t="s">
        <v>1158</v>
      </c>
      <c r="J31" s="320">
        <v>2.38</v>
      </c>
      <c r="K31" s="321" t="s">
        <v>327</v>
      </c>
      <c r="L31" s="321" t="s">
        <v>674</v>
      </c>
      <c r="M31" s="321" t="s">
        <v>674</v>
      </c>
      <c r="N31" s="321" t="s">
        <v>672</v>
      </c>
      <c r="O31" s="321" t="s">
        <v>713</v>
      </c>
      <c r="P31" s="317"/>
      <c r="Q31" s="317"/>
    </row>
    <row r="32" spans="1:17" s="279" customFormat="1" ht="55.5" customHeight="1">
      <c r="A32" s="291" t="s">
        <v>1244</v>
      </c>
      <c r="B32" s="299">
        <v>921</v>
      </c>
      <c r="C32" s="300">
        <v>7592433000175</v>
      </c>
      <c r="D32" s="301" t="s">
        <v>1170</v>
      </c>
      <c r="E32" s="300">
        <v>24</v>
      </c>
      <c r="F32" s="302">
        <v>1.27</v>
      </c>
      <c r="G32" s="303">
        <v>30.48</v>
      </c>
      <c r="H32" s="304">
        <v>1.65</v>
      </c>
      <c r="I32" s="305" t="s">
        <v>1158</v>
      </c>
      <c r="J32" s="320">
        <v>1.65</v>
      </c>
      <c r="K32" s="321" t="s">
        <v>1227</v>
      </c>
      <c r="L32" s="321" t="s">
        <v>674</v>
      </c>
      <c r="M32" s="321" t="s">
        <v>674</v>
      </c>
      <c r="N32" s="321" t="s">
        <v>672</v>
      </c>
      <c r="O32" s="321" t="s">
        <v>674</v>
      </c>
      <c r="P32" s="317"/>
      <c r="Q32" s="317"/>
    </row>
    <row r="33" spans="1:17" s="279" customFormat="1" ht="63.75" hidden="1" customHeight="1">
      <c r="A33" s="577" t="s">
        <v>1245</v>
      </c>
      <c r="B33" s="578"/>
      <c r="C33" s="578"/>
      <c r="D33" s="578"/>
      <c r="E33" s="578"/>
      <c r="F33" s="578"/>
      <c r="G33" s="578"/>
      <c r="H33" s="578"/>
      <c r="I33" s="578"/>
      <c r="J33" s="578"/>
      <c r="K33" s="321"/>
      <c r="L33" s="321"/>
      <c r="M33" s="321"/>
      <c r="N33" s="321"/>
      <c r="O33" s="321"/>
      <c r="P33" s="317"/>
      <c r="Q33" s="317"/>
    </row>
    <row r="34" spans="1:17" s="279" customFormat="1" ht="34.5" customHeight="1">
      <c r="A34" s="305" t="s">
        <v>1171</v>
      </c>
      <c r="B34" s="299">
        <v>52</v>
      </c>
      <c r="C34" s="300">
        <v>7592433001103</v>
      </c>
      <c r="D34" s="301" t="s">
        <v>1172</v>
      </c>
      <c r="E34" s="300">
        <v>24</v>
      </c>
      <c r="F34" s="302">
        <v>3.06</v>
      </c>
      <c r="G34" s="303">
        <v>73.33</v>
      </c>
      <c r="H34" s="304">
        <v>4.34</v>
      </c>
      <c r="I34" s="305" t="s">
        <v>1158</v>
      </c>
      <c r="J34" s="320">
        <v>4.34</v>
      </c>
      <c r="K34" s="321" t="s">
        <v>327</v>
      </c>
      <c r="L34" s="321" t="s">
        <v>713</v>
      </c>
      <c r="M34" s="321" t="s">
        <v>713</v>
      </c>
      <c r="N34" s="321" t="s">
        <v>674</v>
      </c>
      <c r="O34" s="321" t="s">
        <v>713</v>
      </c>
      <c r="P34" s="317"/>
      <c r="Q34" s="317"/>
    </row>
    <row r="35" spans="1:17" s="279" customFormat="1" ht="39.75" customHeight="1">
      <c r="A35" s="305" t="s">
        <v>1171</v>
      </c>
      <c r="B35" s="299">
        <v>73</v>
      </c>
      <c r="C35" s="300">
        <v>7592433000960</v>
      </c>
      <c r="D35" s="301" t="s">
        <v>1173</v>
      </c>
      <c r="E35" s="300">
        <v>25</v>
      </c>
      <c r="F35" s="302">
        <v>1.36</v>
      </c>
      <c r="G35" s="303">
        <v>33.950000000000003</v>
      </c>
      <c r="H35" s="304">
        <v>1.93</v>
      </c>
      <c r="I35" s="305" t="s">
        <v>1158</v>
      </c>
      <c r="J35" s="320">
        <v>1.93</v>
      </c>
      <c r="K35" s="321" t="s">
        <v>713</v>
      </c>
      <c r="L35" s="321" t="s">
        <v>713</v>
      </c>
      <c r="M35" s="321" t="s">
        <v>713</v>
      </c>
      <c r="N35" s="321" t="s">
        <v>674</v>
      </c>
      <c r="O35" s="321" t="s">
        <v>713</v>
      </c>
      <c r="P35" s="317"/>
      <c r="Q35" s="317"/>
    </row>
    <row r="36" spans="1:17" s="279" customFormat="1" ht="63.75" hidden="1" customHeight="1">
      <c r="A36" s="579" t="s">
        <v>1246</v>
      </c>
      <c r="B36" s="580"/>
      <c r="C36" s="580"/>
      <c r="D36" s="580"/>
      <c r="E36" s="580"/>
      <c r="F36" s="580"/>
      <c r="G36" s="580"/>
      <c r="H36" s="580"/>
      <c r="I36" s="580"/>
      <c r="J36" s="580"/>
      <c r="K36" s="321"/>
      <c r="L36" s="321"/>
      <c r="M36" s="321"/>
      <c r="N36" s="321"/>
      <c r="O36" s="321"/>
      <c r="P36" s="317"/>
      <c r="Q36" s="317"/>
    </row>
    <row r="37" spans="1:17" s="279" customFormat="1" ht="63.75" hidden="1" customHeight="1">
      <c r="A37" s="308" t="s">
        <v>1174</v>
      </c>
      <c r="B37" s="309">
        <v>791</v>
      </c>
      <c r="C37" s="310">
        <v>7592433007044</v>
      </c>
      <c r="D37" s="311" t="s">
        <v>1175</v>
      </c>
      <c r="E37" s="312">
        <v>4</v>
      </c>
      <c r="F37" s="313">
        <v>18.079999999999998</v>
      </c>
      <c r="G37" s="303">
        <v>72.33</v>
      </c>
      <c r="H37" s="314">
        <v>25.68</v>
      </c>
      <c r="I37" s="306">
        <v>4.1100000000000003</v>
      </c>
      <c r="J37" s="320">
        <v>29.79</v>
      </c>
      <c r="K37" s="321"/>
      <c r="L37" s="321"/>
      <c r="M37" s="321"/>
      <c r="N37" s="321"/>
      <c r="O37" s="321"/>
      <c r="P37" s="317"/>
      <c r="Q37" s="317"/>
    </row>
    <row r="38" spans="1:17" s="279" customFormat="1" ht="63.75" hidden="1" customHeight="1">
      <c r="A38" s="581" t="s">
        <v>1247</v>
      </c>
      <c r="B38" s="582"/>
      <c r="C38" s="582"/>
      <c r="D38" s="582"/>
      <c r="E38" s="582"/>
      <c r="F38" s="582"/>
      <c r="G38" s="582"/>
      <c r="H38" s="582"/>
      <c r="I38" s="582"/>
      <c r="J38" s="582"/>
      <c r="K38" s="321"/>
      <c r="L38" s="321"/>
      <c r="M38" s="321"/>
      <c r="N38" s="321"/>
      <c r="O38" s="321"/>
      <c r="P38" s="317"/>
      <c r="Q38" s="317"/>
    </row>
    <row r="39" spans="1:17" s="279" customFormat="1" ht="63.75" hidden="1" customHeight="1">
      <c r="A39" s="305" t="s">
        <v>1176</v>
      </c>
      <c r="B39" s="299">
        <v>571</v>
      </c>
      <c r="C39" s="300">
        <v>7592433001752</v>
      </c>
      <c r="D39" s="301" t="s">
        <v>1177</v>
      </c>
      <c r="E39" s="300">
        <v>24</v>
      </c>
      <c r="F39" s="302">
        <v>1.1399999999999999</v>
      </c>
      <c r="G39" s="303">
        <v>27.27</v>
      </c>
      <c r="H39" s="304">
        <v>1.61</v>
      </c>
      <c r="I39" s="306">
        <v>0.26</v>
      </c>
      <c r="J39" s="320">
        <v>1.87</v>
      </c>
      <c r="K39" s="321"/>
      <c r="L39" s="321"/>
      <c r="M39" s="321"/>
      <c r="N39" s="321"/>
      <c r="O39" s="321"/>
      <c r="P39" s="317"/>
      <c r="Q39" s="317"/>
    </row>
    <row r="40" spans="1:17" s="279" customFormat="1" ht="63.75" hidden="1" customHeight="1">
      <c r="A40" s="305" t="s">
        <v>1176</v>
      </c>
      <c r="B40" s="299">
        <v>572</v>
      </c>
      <c r="C40" s="300">
        <v>7592433001875</v>
      </c>
      <c r="D40" s="301" t="s">
        <v>1178</v>
      </c>
      <c r="E40" s="300">
        <v>48</v>
      </c>
      <c r="F40" s="302">
        <v>0.69</v>
      </c>
      <c r="G40" s="303">
        <v>32.93</v>
      </c>
      <c r="H40" s="304">
        <v>0.97</v>
      </c>
      <c r="I40" s="306">
        <v>0.16</v>
      </c>
      <c r="J40" s="320">
        <v>1.1299999999999999</v>
      </c>
      <c r="K40" s="321"/>
      <c r="L40" s="321"/>
      <c r="M40" s="321"/>
      <c r="N40" s="321"/>
      <c r="O40" s="321"/>
      <c r="P40" s="317"/>
      <c r="Q40" s="317"/>
    </row>
    <row r="41" spans="1:17" s="279" customFormat="1" ht="63.75" hidden="1" customHeight="1">
      <c r="A41" s="305" t="s">
        <v>1179</v>
      </c>
      <c r="B41" s="299">
        <v>587</v>
      </c>
      <c r="C41" s="300">
        <v>7592433006801</v>
      </c>
      <c r="D41" s="301" t="s">
        <v>1180</v>
      </c>
      <c r="E41" s="300">
        <v>12</v>
      </c>
      <c r="F41" s="302">
        <v>3.91</v>
      </c>
      <c r="G41" s="303">
        <v>46.97</v>
      </c>
      <c r="H41" s="304">
        <v>5.56</v>
      </c>
      <c r="I41" s="306">
        <v>0.89</v>
      </c>
      <c r="J41" s="320">
        <v>6.45</v>
      </c>
      <c r="K41" s="321"/>
      <c r="L41" s="321"/>
      <c r="M41" s="321"/>
      <c r="N41" s="321"/>
      <c r="O41" s="321"/>
      <c r="P41" s="317"/>
      <c r="Q41" s="317"/>
    </row>
    <row r="42" spans="1:17" s="279" customFormat="1" ht="63.75" hidden="1" customHeight="1">
      <c r="A42" s="305" t="s">
        <v>1181</v>
      </c>
      <c r="B42" s="299">
        <v>372</v>
      </c>
      <c r="C42" s="300">
        <v>7592433000991</v>
      </c>
      <c r="D42" s="301" t="s">
        <v>1177</v>
      </c>
      <c r="E42" s="300">
        <v>24</v>
      </c>
      <c r="F42" s="302">
        <v>1.7</v>
      </c>
      <c r="G42" s="303">
        <v>40.869999999999997</v>
      </c>
      <c r="H42" s="304">
        <v>2.42</v>
      </c>
      <c r="I42" s="306">
        <v>0.39</v>
      </c>
      <c r="J42" s="320">
        <v>2.81</v>
      </c>
      <c r="K42" s="321"/>
      <c r="L42" s="321"/>
      <c r="M42" s="321"/>
      <c r="N42" s="321"/>
      <c r="O42" s="321"/>
      <c r="P42" s="317"/>
      <c r="Q42" s="317"/>
    </row>
    <row r="43" spans="1:17" s="279" customFormat="1" ht="63.75" hidden="1" customHeight="1">
      <c r="A43" s="305" t="s">
        <v>1181</v>
      </c>
      <c r="B43" s="299">
        <v>574</v>
      </c>
      <c r="C43" s="300">
        <v>7592433001882</v>
      </c>
      <c r="D43" s="301" t="s">
        <v>1178</v>
      </c>
      <c r="E43" s="300">
        <v>48</v>
      </c>
      <c r="F43" s="302">
        <v>0.87</v>
      </c>
      <c r="G43" s="303">
        <v>41.77</v>
      </c>
      <c r="H43" s="304">
        <v>1.24</v>
      </c>
      <c r="I43" s="306">
        <v>0.2</v>
      </c>
      <c r="J43" s="320">
        <v>1.43</v>
      </c>
      <c r="K43" s="321"/>
      <c r="L43" s="321"/>
      <c r="M43" s="321"/>
      <c r="N43" s="321"/>
      <c r="O43" s="321"/>
      <c r="P43" s="317"/>
      <c r="Q43" s="317"/>
    </row>
    <row r="44" spans="1:17" s="279" customFormat="1" ht="36" customHeight="1">
      <c r="A44" s="305" t="s">
        <v>1182</v>
      </c>
      <c r="B44" s="299">
        <v>23</v>
      </c>
      <c r="C44" s="300">
        <v>7592433000618</v>
      </c>
      <c r="D44" s="301" t="s">
        <v>1180</v>
      </c>
      <c r="E44" s="300">
        <v>12</v>
      </c>
      <c r="F44" s="302">
        <v>4.09</v>
      </c>
      <c r="G44" s="303">
        <v>49.08</v>
      </c>
      <c r="H44" s="304">
        <v>5.32</v>
      </c>
      <c r="I44" s="305" t="s">
        <v>1158</v>
      </c>
      <c r="J44" s="320">
        <v>5.32</v>
      </c>
      <c r="K44" s="321" t="s">
        <v>283</v>
      </c>
      <c r="L44" s="321" t="s">
        <v>674</v>
      </c>
      <c r="M44" s="321" t="s">
        <v>713</v>
      </c>
      <c r="N44" s="321" t="s">
        <v>674</v>
      </c>
      <c r="O44" s="321" t="s">
        <v>713</v>
      </c>
      <c r="P44" s="317"/>
      <c r="Q44" s="317"/>
    </row>
    <row r="45" spans="1:17" s="279" customFormat="1" ht="63.75" hidden="1" customHeight="1">
      <c r="A45" s="305" t="s">
        <v>1182</v>
      </c>
      <c r="B45" s="299">
        <v>679</v>
      </c>
      <c r="C45" s="300">
        <v>7592433002902</v>
      </c>
      <c r="D45" s="301" t="s">
        <v>1183</v>
      </c>
      <c r="E45" s="300">
        <v>24</v>
      </c>
      <c r="F45" s="302">
        <v>2.0699999999999998</v>
      </c>
      <c r="G45" s="303">
        <v>49.7</v>
      </c>
      <c r="H45" s="304">
        <v>2.69</v>
      </c>
      <c r="I45" s="305" t="s">
        <v>1158</v>
      </c>
      <c r="J45" s="320">
        <v>2.69</v>
      </c>
      <c r="K45" s="321"/>
      <c r="L45" s="321"/>
      <c r="M45" s="321"/>
      <c r="N45" s="321"/>
      <c r="O45" s="321"/>
      <c r="P45" s="317"/>
      <c r="Q45" s="317"/>
    </row>
    <row r="46" spans="1:17" s="279" customFormat="1" ht="63.75" hidden="1" customHeight="1">
      <c r="A46" s="305" t="s">
        <v>1182</v>
      </c>
      <c r="B46" s="299">
        <v>672</v>
      </c>
      <c r="C46" s="300">
        <v>7592433002896</v>
      </c>
      <c r="D46" s="301" t="s">
        <v>1178</v>
      </c>
      <c r="E46" s="300">
        <v>48</v>
      </c>
      <c r="F46" s="302">
        <v>0.93</v>
      </c>
      <c r="G46" s="303">
        <v>44.83</v>
      </c>
      <c r="H46" s="304">
        <v>1.21</v>
      </c>
      <c r="I46" s="305" t="s">
        <v>1158</v>
      </c>
      <c r="J46" s="320">
        <v>1.21</v>
      </c>
      <c r="K46" s="321"/>
      <c r="L46" s="321"/>
      <c r="M46" s="321"/>
      <c r="N46" s="321"/>
      <c r="O46" s="321"/>
      <c r="P46" s="317"/>
      <c r="Q46" s="317"/>
    </row>
    <row r="47" spans="1:17" s="279" customFormat="1" ht="63.75" hidden="1" customHeight="1">
      <c r="A47" s="583" t="s">
        <v>1184</v>
      </c>
      <c r="B47" s="584"/>
      <c r="C47" s="584"/>
      <c r="D47" s="584"/>
      <c r="E47" s="584"/>
      <c r="F47" s="584"/>
      <c r="G47" s="584"/>
      <c r="H47" s="584"/>
      <c r="I47" s="584"/>
      <c r="J47" s="584"/>
      <c r="K47" s="321"/>
      <c r="L47" s="321"/>
      <c r="M47" s="321"/>
      <c r="N47" s="321"/>
      <c r="O47" s="321"/>
      <c r="P47" s="317"/>
      <c r="Q47" s="317"/>
    </row>
    <row r="48" spans="1:17" s="279" customFormat="1" ht="38.25" customHeight="1">
      <c r="A48" s="298" t="s">
        <v>1185</v>
      </c>
      <c r="B48" s="299">
        <v>62</v>
      </c>
      <c r="C48" s="300">
        <v>7592433001073</v>
      </c>
      <c r="D48" s="315" t="s">
        <v>1186</v>
      </c>
      <c r="E48" s="300">
        <v>12</v>
      </c>
      <c r="F48" s="302">
        <v>1.3</v>
      </c>
      <c r="G48" s="303">
        <v>15.6</v>
      </c>
      <c r="H48" s="304">
        <v>1.85</v>
      </c>
      <c r="I48" s="306">
        <v>0.3</v>
      </c>
      <c r="J48" s="320">
        <v>2.14</v>
      </c>
      <c r="K48" s="321" t="s">
        <v>1228</v>
      </c>
      <c r="L48" s="321" t="s">
        <v>674</v>
      </c>
      <c r="M48" s="321" t="s">
        <v>672</v>
      </c>
      <c r="N48" s="321" t="s">
        <v>672</v>
      </c>
      <c r="O48" s="321" t="s">
        <v>672</v>
      </c>
      <c r="P48" s="317"/>
      <c r="Q48" s="317"/>
    </row>
    <row r="49" spans="1:17" s="279" customFormat="1" ht="42.75" customHeight="1">
      <c r="A49" s="298" t="s">
        <v>1185</v>
      </c>
      <c r="B49" s="299">
        <v>63</v>
      </c>
      <c r="C49" s="300">
        <v>7592433001080</v>
      </c>
      <c r="D49" s="315" t="s">
        <v>1187</v>
      </c>
      <c r="E49" s="300">
        <v>12</v>
      </c>
      <c r="F49" s="302">
        <v>2.04</v>
      </c>
      <c r="G49" s="303">
        <v>24.53</v>
      </c>
      <c r="H49" s="304">
        <v>2.9</v>
      </c>
      <c r="I49" s="306">
        <v>0.46</v>
      </c>
      <c r="J49" s="320">
        <v>3.37</v>
      </c>
      <c r="K49" s="321" t="s">
        <v>1228</v>
      </c>
      <c r="L49" s="321" t="s">
        <v>713</v>
      </c>
      <c r="M49" s="321" t="s">
        <v>672</v>
      </c>
      <c r="N49" s="321" t="s">
        <v>672</v>
      </c>
      <c r="O49" s="321" t="s">
        <v>672</v>
      </c>
      <c r="P49" s="317"/>
      <c r="Q49" s="317"/>
    </row>
    <row r="50" spans="1:17" s="279" customFormat="1" ht="63.75" hidden="1" customHeight="1">
      <c r="A50" s="305" t="s">
        <v>1188</v>
      </c>
      <c r="B50" s="299">
        <v>643</v>
      </c>
      <c r="C50" s="300">
        <v>7592433001523</v>
      </c>
      <c r="D50" s="315" t="s">
        <v>1186</v>
      </c>
      <c r="E50" s="300">
        <v>12</v>
      </c>
      <c r="F50" s="302">
        <v>1.1100000000000001</v>
      </c>
      <c r="G50" s="303">
        <v>13.33</v>
      </c>
      <c r="H50" s="304">
        <v>1.58</v>
      </c>
      <c r="I50" s="306">
        <v>0.25</v>
      </c>
      <c r="J50" s="320">
        <v>1.83</v>
      </c>
      <c r="K50" s="321"/>
      <c r="L50" s="321"/>
      <c r="M50" s="321"/>
      <c r="N50" s="321"/>
      <c r="O50" s="321"/>
      <c r="P50" s="317"/>
      <c r="Q50" s="317"/>
    </row>
    <row r="51" spans="1:17" s="279" customFormat="1" ht="63.75" hidden="1" customHeight="1">
      <c r="A51" s="305" t="s">
        <v>1189</v>
      </c>
      <c r="B51" s="299">
        <v>321</v>
      </c>
      <c r="C51" s="300">
        <v>7592433001455</v>
      </c>
      <c r="D51" s="315" t="s">
        <v>1190</v>
      </c>
      <c r="E51" s="300">
        <v>4</v>
      </c>
      <c r="F51" s="313">
        <v>21.4</v>
      </c>
      <c r="G51" s="303">
        <v>85.58</v>
      </c>
      <c r="H51" s="314">
        <v>30.38</v>
      </c>
      <c r="I51" s="306">
        <v>4.8600000000000003</v>
      </c>
      <c r="J51" s="320">
        <v>35.24</v>
      </c>
      <c r="K51" s="321"/>
      <c r="L51" s="321"/>
      <c r="M51" s="321"/>
      <c r="N51" s="321"/>
      <c r="O51" s="321"/>
      <c r="P51" s="317"/>
      <c r="Q51" s="317"/>
    </row>
    <row r="52" spans="1:17" s="279" customFormat="1" ht="63.75" hidden="1" customHeight="1">
      <c r="A52" s="563" t="s">
        <v>1191</v>
      </c>
      <c r="B52" s="564"/>
      <c r="C52" s="564"/>
      <c r="D52" s="564"/>
      <c r="E52" s="564"/>
      <c r="F52" s="564"/>
      <c r="G52" s="564"/>
      <c r="H52" s="564"/>
      <c r="I52" s="564"/>
      <c r="J52" s="564"/>
      <c r="K52" s="321"/>
      <c r="L52" s="321"/>
      <c r="M52" s="321"/>
      <c r="N52" s="321"/>
      <c r="O52" s="321"/>
      <c r="P52" s="317"/>
      <c r="Q52" s="317"/>
    </row>
    <row r="53" spans="1:17" s="279" customFormat="1" ht="63.75" hidden="1" customHeight="1">
      <c r="A53" s="305" t="s">
        <v>1192</v>
      </c>
      <c r="B53" s="299">
        <v>512</v>
      </c>
      <c r="C53" s="300">
        <v>7592433001578</v>
      </c>
      <c r="D53" s="305" t="s">
        <v>1193</v>
      </c>
      <c r="E53" s="300">
        <v>3</v>
      </c>
      <c r="F53" s="302">
        <v>6.05</v>
      </c>
      <c r="G53" s="303">
        <v>18.16</v>
      </c>
      <c r="H53" s="304">
        <v>8.7799999999999994</v>
      </c>
      <c r="I53" s="306">
        <v>1.4</v>
      </c>
      <c r="J53" s="320">
        <v>10.18</v>
      </c>
      <c r="K53" s="321"/>
      <c r="L53" s="321"/>
      <c r="M53" s="321"/>
      <c r="N53" s="321"/>
      <c r="O53" s="321"/>
      <c r="P53" s="317"/>
      <c r="Q53" s="317"/>
    </row>
    <row r="54" spans="1:17" s="279" customFormat="1" ht="63.75" hidden="1" customHeight="1">
      <c r="A54" s="305" t="s">
        <v>1194</v>
      </c>
      <c r="B54" s="299">
        <v>331</v>
      </c>
      <c r="C54" s="300">
        <v>7592433006986</v>
      </c>
      <c r="D54" s="305" t="s">
        <v>1193</v>
      </c>
      <c r="E54" s="300">
        <v>2</v>
      </c>
      <c r="F54" s="302">
        <v>7.75</v>
      </c>
      <c r="G54" s="303">
        <v>15.51</v>
      </c>
      <c r="H54" s="314">
        <v>11.24</v>
      </c>
      <c r="I54" s="306">
        <v>1.8</v>
      </c>
      <c r="J54" s="320">
        <v>13.04</v>
      </c>
      <c r="K54" s="321"/>
      <c r="L54" s="321"/>
      <c r="M54" s="321"/>
      <c r="N54" s="321"/>
      <c r="O54" s="321"/>
      <c r="P54" s="317"/>
      <c r="Q54" s="317"/>
    </row>
    <row r="55" spans="1:17" s="279" customFormat="1" ht="63.75" hidden="1" customHeight="1">
      <c r="A55" s="305" t="s">
        <v>1195</v>
      </c>
      <c r="B55" s="299">
        <v>289</v>
      </c>
      <c r="C55" s="300">
        <v>7592433006832</v>
      </c>
      <c r="D55" s="305" t="s">
        <v>1196</v>
      </c>
      <c r="E55" s="300">
        <v>4</v>
      </c>
      <c r="F55" s="313">
        <v>21.18</v>
      </c>
      <c r="G55" s="303">
        <v>84.72</v>
      </c>
      <c r="H55" s="314">
        <v>30.71</v>
      </c>
      <c r="I55" s="306">
        <v>4.91</v>
      </c>
      <c r="J55" s="320">
        <v>35.619999999999997</v>
      </c>
      <c r="K55" s="321"/>
      <c r="L55" s="321"/>
      <c r="M55" s="321"/>
      <c r="N55" s="321"/>
      <c r="O55" s="321"/>
      <c r="P55" s="317"/>
      <c r="Q55" s="317"/>
    </row>
    <row r="56" spans="1:17" s="279" customFormat="1" ht="63.75" hidden="1" customHeight="1">
      <c r="A56" s="305" t="s">
        <v>1197</v>
      </c>
      <c r="B56" s="299">
        <v>726</v>
      </c>
      <c r="C56" s="300">
        <v>7592433007006</v>
      </c>
      <c r="D56" s="305" t="s">
        <v>1198</v>
      </c>
      <c r="E56" s="300">
        <v>3</v>
      </c>
      <c r="F56" s="302">
        <v>4.8</v>
      </c>
      <c r="G56" s="303">
        <v>14.4</v>
      </c>
      <c r="H56" s="304">
        <v>6.96</v>
      </c>
      <c r="I56" s="305" t="s">
        <v>1158</v>
      </c>
      <c r="J56" s="320">
        <v>6.96</v>
      </c>
      <c r="K56" s="321"/>
      <c r="L56" s="321"/>
      <c r="M56" s="321"/>
      <c r="N56" s="321"/>
      <c r="O56" s="321"/>
      <c r="P56" s="317"/>
      <c r="Q56" s="317"/>
    </row>
    <row r="57" spans="1:17" s="279" customFormat="1" ht="63.75" hidden="1" customHeight="1">
      <c r="A57" s="305" t="s">
        <v>1199</v>
      </c>
      <c r="B57" s="299">
        <v>287</v>
      </c>
      <c r="C57" s="300">
        <v>7592433001394</v>
      </c>
      <c r="D57" s="305" t="s">
        <v>1198</v>
      </c>
      <c r="E57" s="300">
        <v>3</v>
      </c>
      <c r="F57" s="302">
        <v>4.7699999999999996</v>
      </c>
      <c r="G57" s="303">
        <v>14.31</v>
      </c>
      <c r="H57" s="304">
        <v>6.92</v>
      </c>
      <c r="I57" s="306">
        <v>1.1100000000000001</v>
      </c>
      <c r="J57" s="320">
        <v>8.02</v>
      </c>
      <c r="K57" s="321"/>
      <c r="L57" s="321"/>
      <c r="M57" s="321"/>
      <c r="N57" s="321"/>
      <c r="O57" s="321"/>
      <c r="P57" s="317"/>
      <c r="Q57" s="317"/>
    </row>
    <row r="58" spans="1:17" s="279" customFormat="1" ht="63.75" hidden="1" customHeight="1">
      <c r="A58" s="305" t="s">
        <v>1200</v>
      </c>
      <c r="B58" s="299">
        <v>285</v>
      </c>
      <c r="C58" s="300">
        <v>7592433001141</v>
      </c>
      <c r="D58" s="305" t="s">
        <v>1198</v>
      </c>
      <c r="E58" s="300">
        <v>3</v>
      </c>
      <c r="F58" s="302">
        <v>3.39</v>
      </c>
      <c r="G58" s="303">
        <v>10.17</v>
      </c>
      <c r="H58" s="304">
        <v>4.92</v>
      </c>
      <c r="I58" s="305" t="s">
        <v>1158</v>
      </c>
      <c r="J58" s="320">
        <v>4.92</v>
      </c>
      <c r="K58" s="321"/>
      <c r="L58" s="321"/>
      <c r="M58" s="321"/>
      <c r="N58" s="321"/>
      <c r="O58" s="321"/>
      <c r="P58" s="317"/>
      <c r="Q58" s="317"/>
    </row>
    <row r="59" spans="1:17" s="279" customFormat="1" ht="63.75" hidden="1" customHeight="1">
      <c r="A59" s="290" t="s">
        <v>1248</v>
      </c>
      <c r="B59" s="299">
        <v>1027</v>
      </c>
      <c r="C59" s="300">
        <v>7592433001974</v>
      </c>
      <c r="D59" s="305" t="s">
        <v>1201</v>
      </c>
      <c r="E59" s="300">
        <v>12</v>
      </c>
      <c r="F59" s="302">
        <v>4.5</v>
      </c>
      <c r="G59" s="303">
        <v>54</v>
      </c>
      <c r="H59" s="304">
        <v>6.53</v>
      </c>
      <c r="I59" s="306">
        <v>1.04</v>
      </c>
      <c r="J59" s="320">
        <v>7.57</v>
      </c>
      <c r="K59" s="321"/>
      <c r="L59" s="321"/>
      <c r="M59" s="321"/>
      <c r="N59" s="321"/>
      <c r="O59" s="321"/>
      <c r="P59" s="317"/>
      <c r="Q59" s="317"/>
    </row>
    <row r="60" spans="1:17" s="279" customFormat="1" ht="63.75" hidden="1" customHeight="1">
      <c r="A60" s="290" t="s">
        <v>1249</v>
      </c>
      <c r="B60" s="299">
        <v>1028</v>
      </c>
      <c r="C60" s="300">
        <v>7592433001967</v>
      </c>
      <c r="D60" s="305" t="s">
        <v>1201</v>
      </c>
      <c r="E60" s="300">
        <v>12</v>
      </c>
      <c r="F60" s="302">
        <v>4.5</v>
      </c>
      <c r="G60" s="303">
        <v>54</v>
      </c>
      <c r="H60" s="304">
        <v>6.53</v>
      </c>
      <c r="I60" s="306">
        <v>1.04</v>
      </c>
      <c r="J60" s="320">
        <v>7.57</v>
      </c>
      <c r="K60" s="321"/>
      <c r="L60" s="321"/>
      <c r="M60" s="321"/>
      <c r="N60" s="321"/>
      <c r="O60" s="321"/>
      <c r="P60" s="317"/>
      <c r="Q60" s="317"/>
    </row>
    <row r="61" spans="1:17" s="279" customFormat="1" ht="63.75" hidden="1" customHeight="1">
      <c r="A61" s="290" t="s">
        <v>1250</v>
      </c>
      <c r="B61" s="299">
        <v>1024</v>
      </c>
      <c r="C61" s="300">
        <v>7592433001943</v>
      </c>
      <c r="D61" s="305" t="s">
        <v>1201</v>
      </c>
      <c r="E61" s="300">
        <v>12</v>
      </c>
      <c r="F61" s="302">
        <v>4.5999999999999996</v>
      </c>
      <c r="G61" s="303">
        <v>55.2</v>
      </c>
      <c r="H61" s="304">
        <v>6.67</v>
      </c>
      <c r="I61" s="306">
        <v>1.07</v>
      </c>
      <c r="J61" s="320">
        <v>7.74</v>
      </c>
      <c r="K61" s="321"/>
      <c r="L61" s="321"/>
      <c r="M61" s="321"/>
      <c r="N61" s="321"/>
      <c r="O61" s="321"/>
      <c r="P61" s="317"/>
      <c r="Q61" s="317"/>
    </row>
    <row r="62" spans="1:17" s="279" customFormat="1" ht="63.75" hidden="1" customHeight="1">
      <c r="A62" s="565" t="s">
        <v>1251</v>
      </c>
      <c r="B62" s="566"/>
      <c r="C62" s="566"/>
      <c r="D62" s="566"/>
      <c r="E62" s="566"/>
      <c r="F62" s="566"/>
      <c r="G62" s="566"/>
      <c r="H62" s="566"/>
      <c r="I62" s="566"/>
      <c r="J62" s="566"/>
      <c r="K62" s="321"/>
      <c r="L62" s="321"/>
      <c r="M62" s="321"/>
      <c r="N62" s="321"/>
      <c r="O62" s="321"/>
      <c r="P62" s="317"/>
      <c r="Q62" s="317"/>
    </row>
    <row r="63" spans="1:17" s="279" customFormat="1" ht="63.75" hidden="1" customHeight="1">
      <c r="A63" s="305" t="s">
        <v>1202</v>
      </c>
      <c r="B63" s="299">
        <v>641</v>
      </c>
      <c r="C63" s="300">
        <v>7592433001820</v>
      </c>
      <c r="D63" s="301" t="s">
        <v>1203</v>
      </c>
      <c r="E63" s="300">
        <v>12</v>
      </c>
      <c r="F63" s="302">
        <v>1.37</v>
      </c>
      <c r="G63" s="303">
        <v>16.440000000000001</v>
      </c>
      <c r="H63" s="304">
        <v>1.95</v>
      </c>
      <c r="I63" s="306">
        <v>0.31</v>
      </c>
      <c r="J63" s="320">
        <v>2.2599999999999998</v>
      </c>
      <c r="K63" s="321"/>
      <c r="L63" s="321"/>
      <c r="M63" s="321"/>
      <c r="N63" s="321"/>
      <c r="O63" s="321"/>
      <c r="P63" s="317"/>
      <c r="Q63" s="317"/>
    </row>
    <row r="64" spans="1:17" s="279" customFormat="1" ht="63.75" hidden="1" customHeight="1">
      <c r="A64" s="305" t="s">
        <v>1204</v>
      </c>
      <c r="B64" s="299">
        <v>642</v>
      </c>
      <c r="C64" s="300">
        <v>7592433001813</v>
      </c>
      <c r="D64" s="301" t="s">
        <v>1203</v>
      </c>
      <c r="E64" s="300">
        <v>12</v>
      </c>
      <c r="F64" s="302">
        <v>1.37</v>
      </c>
      <c r="G64" s="303">
        <v>16.440000000000001</v>
      </c>
      <c r="H64" s="304">
        <v>1.95</v>
      </c>
      <c r="I64" s="306">
        <v>0.31</v>
      </c>
      <c r="J64" s="320">
        <v>2.2599999999999998</v>
      </c>
      <c r="K64" s="321"/>
      <c r="L64" s="321"/>
      <c r="M64" s="321"/>
      <c r="N64" s="321"/>
      <c r="O64" s="321"/>
      <c r="P64" s="317"/>
      <c r="Q64" s="317"/>
    </row>
    <row r="65" spans="1:17" s="279" customFormat="1" ht="63.75" hidden="1" customHeight="1">
      <c r="A65" s="305" t="s">
        <v>1205</v>
      </c>
      <c r="B65" s="299">
        <v>629</v>
      </c>
      <c r="C65" s="300">
        <v>7592433001837</v>
      </c>
      <c r="D65" s="301" t="s">
        <v>1206</v>
      </c>
      <c r="E65" s="300">
        <v>72</v>
      </c>
      <c r="F65" s="302">
        <v>0.37</v>
      </c>
      <c r="G65" s="303">
        <v>26.64</v>
      </c>
      <c r="H65" s="304">
        <v>0.53</v>
      </c>
      <c r="I65" s="306">
        <v>0.08</v>
      </c>
      <c r="J65" s="320">
        <v>0.61</v>
      </c>
      <c r="K65" s="321"/>
      <c r="L65" s="321"/>
      <c r="M65" s="321"/>
      <c r="N65" s="321"/>
      <c r="O65" s="321"/>
      <c r="P65" s="317"/>
      <c r="Q65" s="317"/>
    </row>
    <row r="66" spans="1:17" s="279" customFormat="1" ht="63.75" hidden="1" customHeight="1">
      <c r="A66" s="305" t="s">
        <v>1207</v>
      </c>
      <c r="B66" s="299">
        <v>628</v>
      </c>
      <c r="C66" s="300">
        <v>7592433001844</v>
      </c>
      <c r="D66" s="301" t="s">
        <v>1206</v>
      </c>
      <c r="E66" s="300">
        <v>72</v>
      </c>
      <c r="F66" s="302">
        <v>0.37</v>
      </c>
      <c r="G66" s="303">
        <v>26.64</v>
      </c>
      <c r="H66" s="304">
        <v>0.53</v>
      </c>
      <c r="I66" s="306">
        <v>0.08</v>
      </c>
      <c r="J66" s="320">
        <v>0.61</v>
      </c>
      <c r="K66" s="321"/>
      <c r="L66" s="321"/>
      <c r="M66" s="321"/>
      <c r="N66" s="321"/>
      <c r="O66" s="321"/>
      <c r="P66" s="317"/>
      <c r="Q66" s="317"/>
    </row>
    <row r="67" spans="1:17" s="279" customFormat="1" ht="63.75" hidden="1" customHeight="1">
      <c r="A67" s="290" t="s">
        <v>1252</v>
      </c>
      <c r="B67" s="299">
        <v>630</v>
      </c>
      <c r="C67" s="300">
        <v>7592433001783</v>
      </c>
      <c r="D67" s="301" t="s">
        <v>1208</v>
      </c>
      <c r="E67" s="300">
        <v>72</v>
      </c>
      <c r="F67" s="302">
        <v>0.22</v>
      </c>
      <c r="G67" s="303">
        <v>15.84</v>
      </c>
      <c r="H67" s="304">
        <v>0.31</v>
      </c>
      <c r="I67" s="306">
        <v>0.05</v>
      </c>
      <c r="J67" s="320">
        <v>0.36</v>
      </c>
      <c r="K67" s="321"/>
      <c r="L67" s="321"/>
      <c r="M67" s="321"/>
      <c r="N67" s="321"/>
      <c r="O67" s="321"/>
      <c r="P67" s="317"/>
      <c r="Q67" s="317"/>
    </row>
    <row r="68" spans="1:17" s="279" customFormat="1" ht="63.75" hidden="1" customHeight="1">
      <c r="A68" s="290" t="s">
        <v>1253</v>
      </c>
      <c r="B68" s="299">
        <v>631</v>
      </c>
      <c r="C68" s="300">
        <v>7592433001769</v>
      </c>
      <c r="D68" s="301" t="s">
        <v>1208</v>
      </c>
      <c r="E68" s="300">
        <v>72</v>
      </c>
      <c r="F68" s="302">
        <v>0.22</v>
      </c>
      <c r="G68" s="303">
        <v>15.84</v>
      </c>
      <c r="H68" s="304">
        <v>0.31</v>
      </c>
      <c r="I68" s="306">
        <v>0.05</v>
      </c>
      <c r="J68" s="320">
        <v>0.36</v>
      </c>
      <c r="K68" s="321"/>
      <c r="L68" s="321"/>
      <c r="M68" s="321"/>
      <c r="N68" s="321"/>
      <c r="O68" s="321"/>
      <c r="P68" s="317"/>
      <c r="Q68" s="317"/>
    </row>
    <row r="69" spans="1:17" s="279" customFormat="1" ht="63.75" hidden="1" customHeight="1">
      <c r="A69" s="290" t="s">
        <v>1254</v>
      </c>
      <c r="B69" s="299">
        <v>632</v>
      </c>
      <c r="C69" s="300">
        <v>7592433001776</v>
      </c>
      <c r="D69" s="301" t="s">
        <v>1208</v>
      </c>
      <c r="E69" s="300">
        <v>72</v>
      </c>
      <c r="F69" s="302">
        <v>0.22</v>
      </c>
      <c r="G69" s="303">
        <v>15.84</v>
      </c>
      <c r="H69" s="304">
        <v>0.31</v>
      </c>
      <c r="I69" s="306">
        <v>0.05</v>
      </c>
      <c r="J69" s="320">
        <v>0.36</v>
      </c>
      <c r="K69" s="321"/>
      <c r="L69" s="321"/>
      <c r="M69" s="321"/>
      <c r="N69" s="321"/>
      <c r="O69" s="321"/>
      <c r="P69" s="317"/>
      <c r="Q69" s="317"/>
    </row>
    <row r="70" spans="1:17" s="279" customFormat="1" ht="63.75" hidden="1" customHeight="1">
      <c r="A70" s="567" t="s">
        <v>1209</v>
      </c>
      <c r="B70" s="568"/>
      <c r="C70" s="568"/>
      <c r="D70" s="568"/>
      <c r="E70" s="568"/>
      <c r="F70" s="568"/>
      <c r="G70" s="568"/>
      <c r="H70" s="568"/>
      <c r="I70" s="568"/>
      <c r="J70" s="568"/>
      <c r="K70" s="321"/>
      <c r="L70" s="321"/>
      <c r="M70" s="321"/>
      <c r="N70" s="321"/>
      <c r="O70" s="321"/>
      <c r="P70" s="317"/>
      <c r="Q70" s="317"/>
    </row>
    <row r="71" spans="1:17" s="279" customFormat="1" ht="63.75" hidden="1" customHeight="1">
      <c r="A71" s="305" t="s">
        <v>1210</v>
      </c>
      <c r="B71" s="299">
        <v>936</v>
      </c>
      <c r="C71" s="300">
        <v>7592433006662</v>
      </c>
      <c r="D71" s="301" t="s">
        <v>1211</v>
      </c>
      <c r="E71" s="300">
        <v>18</v>
      </c>
      <c r="F71" s="302">
        <v>0.85</v>
      </c>
      <c r="G71" s="303">
        <v>15.3</v>
      </c>
      <c r="H71" s="304">
        <v>1.06</v>
      </c>
      <c r="I71" s="305" t="s">
        <v>1158</v>
      </c>
      <c r="J71" s="320">
        <v>1.06</v>
      </c>
      <c r="K71" s="321"/>
      <c r="L71" s="321"/>
      <c r="M71" s="321"/>
      <c r="N71" s="321"/>
      <c r="O71" s="321"/>
      <c r="P71" s="317"/>
      <c r="Q71" s="317"/>
    </row>
    <row r="72" spans="1:17" s="279" customFormat="1" ht="42" customHeight="1">
      <c r="A72" s="298" t="s">
        <v>1229</v>
      </c>
      <c r="B72" s="299">
        <v>881</v>
      </c>
      <c r="C72" s="300">
        <v>7592433006665</v>
      </c>
      <c r="D72" s="301" t="s">
        <v>1211</v>
      </c>
      <c r="E72" s="300">
        <v>18</v>
      </c>
      <c r="F72" s="302">
        <v>0.85</v>
      </c>
      <c r="G72" s="303">
        <v>15.3</v>
      </c>
      <c r="H72" s="304">
        <v>1.06</v>
      </c>
      <c r="I72" s="305" t="s">
        <v>1158</v>
      </c>
      <c r="J72" s="320">
        <v>1.06</v>
      </c>
      <c r="K72" s="321" t="s">
        <v>1231</v>
      </c>
      <c r="L72" s="321" t="s">
        <v>674</v>
      </c>
      <c r="M72" s="321" t="s">
        <v>674</v>
      </c>
      <c r="N72" s="321" t="s">
        <v>713</v>
      </c>
      <c r="O72" s="321" t="s">
        <v>713</v>
      </c>
      <c r="P72" s="317"/>
      <c r="Q72" s="317"/>
    </row>
    <row r="73" spans="1:17" s="279" customFormat="1" ht="63.75" hidden="1" customHeight="1">
      <c r="A73" s="305" t="s">
        <v>1212</v>
      </c>
      <c r="B73" s="299">
        <v>931</v>
      </c>
      <c r="C73" s="300">
        <v>7592433006689</v>
      </c>
      <c r="D73" s="301" t="s">
        <v>1211</v>
      </c>
      <c r="E73" s="300">
        <v>18</v>
      </c>
      <c r="F73" s="302">
        <v>0.85</v>
      </c>
      <c r="G73" s="303">
        <v>15.3</v>
      </c>
      <c r="H73" s="304">
        <v>1.06</v>
      </c>
      <c r="I73" s="305" t="s">
        <v>1158</v>
      </c>
      <c r="J73" s="320">
        <v>1.06</v>
      </c>
      <c r="K73" s="321"/>
      <c r="L73" s="321"/>
      <c r="M73" s="321"/>
      <c r="N73" s="321"/>
      <c r="O73" s="321"/>
      <c r="P73" s="317"/>
      <c r="Q73" s="317"/>
    </row>
    <row r="74" spans="1:17" s="279" customFormat="1" ht="63.75" hidden="1" customHeight="1">
      <c r="A74" s="316" t="s">
        <v>1230</v>
      </c>
      <c r="B74" s="299">
        <v>849</v>
      </c>
      <c r="C74" s="300">
        <v>7592433006689</v>
      </c>
      <c r="D74" s="301" t="s">
        <v>1211</v>
      </c>
      <c r="E74" s="300">
        <v>18</v>
      </c>
      <c r="F74" s="302">
        <v>0.85</v>
      </c>
      <c r="G74" s="303">
        <v>15.3</v>
      </c>
      <c r="H74" s="304">
        <v>1.06</v>
      </c>
      <c r="I74" s="305" t="s">
        <v>1158</v>
      </c>
      <c r="J74" s="320">
        <v>1.06</v>
      </c>
      <c r="K74" s="321" t="s">
        <v>672</v>
      </c>
      <c r="L74" s="321" t="s">
        <v>674</v>
      </c>
      <c r="M74" s="321"/>
      <c r="N74" s="321"/>
      <c r="O74" s="321"/>
      <c r="P74" s="317"/>
      <c r="Q74" s="317"/>
    </row>
    <row r="75" spans="1:17" s="279" customFormat="1" ht="63.75" hidden="1" customHeight="1">
      <c r="A75" s="305" t="s">
        <v>1213</v>
      </c>
      <c r="B75" s="299">
        <v>932</v>
      </c>
      <c r="C75" s="300">
        <v>7592433006672</v>
      </c>
      <c r="D75" s="301" t="s">
        <v>1211</v>
      </c>
      <c r="E75" s="300">
        <v>18</v>
      </c>
      <c r="F75" s="302">
        <v>0.85</v>
      </c>
      <c r="G75" s="303">
        <v>15.3</v>
      </c>
      <c r="H75" s="304">
        <v>1.06</v>
      </c>
      <c r="I75" s="305" t="s">
        <v>1158</v>
      </c>
      <c r="J75" s="320">
        <v>1.06</v>
      </c>
      <c r="K75" s="321"/>
      <c r="L75" s="321"/>
      <c r="M75" s="321"/>
      <c r="N75" s="321"/>
      <c r="O75" s="321"/>
      <c r="P75" s="317"/>
      <c r="Q75" s="317"/>
    </row>
    <row r="76" spans="1:17" s="279" customFormat="1" ht="63.75" hidden="1" customHeight="1">
      <c r="A76" s="316" t="s">
        <v>1214</v>
      </c>
      <c r="B76" s="299">
        <v>850</v>
      </c>
      <c r="C76" s="300">
        <v>7592433006672</v>
      </c>
      <c r="D76" s="301" t="s">
        <v>1211</v>
      </c>
      <c r="E76" s="300">
        <v>18</v>
      </c>
      <c r="F76" s="302">
        <v>0.85</v>
      </c>
      <c r="G76" s="303">
        <v>15.3</v>
      </c>
      <c r="H76" s="304">
        <v>1.06</v>
      </c>
      <c r="I76" s="305" t="s">
        <v>1158</v>
      </c>
      <c r="J76" s="320">
        <v>1.06</v>
      </c>
      <c r="K76" s="321" t="s">
        <v>1231</v>
      </c>
      <c r="L76" s="321" t="s">
        <v>674</v>
      </c>
      <c r="M76" s="321"/>
      <c r="N76" s="321"/>
      <c r="O76" s="321"/>
      <c r="P76" s="317"/>
      <c r="Q76" s="317"/>
    </row>
    <row r="77" spans="1:17" s="279" customFormat="1" ht="63.75" hidden="1" customHeight="1">
      <c r="A77" s="305" t="s">
        <v>1215</v>
      </c>
      <c r="B77" s="299">
        <v>935</v>
      </c>
      <c r="C77" s="300">
        <v>7592433006702</v>
      </c>
      <c r="D77" s="301" t="s">
        <v>1211</v>
      </c>
      <c r="E77" s="300">
        <v>18</v>
      </c>
      <c r="F77" s="302">
        <v>0.71</v>
      </c>
      <c r="G77" s="303">
        <v>12.78</v>
      </c>
      <c r="H77" s="304">
        <v>0.89</v>
      </c>
      <c r="I77" s="305" t="s">
        <v>1158</v>
      </c>
      <c r="J77" s="320">
        <v>0.89</v>
      </c>
      <c r="K77" s="321"/>
      <c r="L77" s="321"/>
      <c r="M77" s="321"/>
      <c r="N77" s="321"/>
      <c r="O77" s="321"/>
      <c r="P77" s="317"/>
      <c r="Q77" s="317"/>
    </row>
    <row r="78" spans="1:17" s="279" customFormat="1" ht="39" customHeight="1">
      <c r="A78" s="316" t="s">
        <v>1216</v>
      </c>
      <c r="B78" s="299">
        <v>848</v>
      </c>
      <c r="C78" s="300">
        <v>7592433006702</v>
      </c>
      <c r="D78" s="301" t="s">
        <v>1211</v>
      </c>
      <c r="E78" s="300">
        <v>18</v>
      </c>
      <c r="F78" s="302">
        <v>0.71</v>
      </c>
      <c r="G78" s="303">
        <v>12.78</v>
      </c>
      <c r="H78" s="304">
        <v>0.89</v>
      </c>
      <c r="I78" s="305" t="s">
        <v>1158</v>
      </c>
      <c r="J78" s="320">
        <v>0.89</v>
      </c>
      <c r="K78" s="321" t="s">
        <v>672</v>
      </c>
      <c r="L78" s="321" t="s">
        <v>674</v>
      </c>
      <c r="M78" s="321" t="s">
        <v>674</v>
      </c>
      <c r="N78" s="321" t="s">
        <v>713</v>
      </c>
      <c r="O78" s="321" t="s">
        <v>713</v>
      </c>
      <c r="P78" s="317"/>
      <c r="Q78" s="317"/>
    </row>
    <row r="79" spans="1:17" s="279" customFormat="1" ht="63.75" hidden="1" customHeight="1">
      <c r="A79" s="569" t="s">
        <v>1217</v>
      </c>
      <c r="B79" s="570"/>
      <c r="C79" s="570"/>
      <c r="D79" s="570"/>
      <c r="E79" s="570"/>
      <c r="F79" s="570"/>
      <c r="G79" s="570"/>
      <c r="H79" s="570"/>
      <c r="I79" s="570"/>
      <c r="J79" s="571"/>
    </row>
    <row r="80" spans="1:17" s="279" customFormat="1" ht="63.75" hidden="1" customHeight="1">
      <c r="A80" s="288" t="s">
        <v>1218</v>
      </c>
      <c r="B80" s="281">
        <v>613</v>
      </c>
      <c r="C80" s="289"/>
      <c r="D80" s="288" t="s">
        <v>1198</v>
      </c>
      <c r="E80" s="282">
        <v>25</v>
      </c>
      <c r="F80" s="283">
        <v>4.95</v>
      </c>
      <c r="G80" s="283">
        <v>123.75</v>
      </c>
      <c r="H80" s="285">
        <v>4.95</v>
      </c>
      <c r="I80" s="289"/>
      <c r="J80" s="289"/>
    </row>
    <row r="81" spans="1:10" s="279" customFormat="1" ht="63.75" hidden="1" customHeight="1">
      <c r="A81" s="290" t="s">
        <v>1219</v>
      </c>
      <c r="B81" s="281">
        <v>22</v>
      </c>
      <c r="C81" s="289"/>
      <c r="D81" s="288" t="s">
        <v>1220</v>
      </c>
      <c r="E81" s="282">
        <v>1</v>
      </c>
      <c r="F81" s="286">
        <v>24.75</v>
      </c>
      <c r="G81" s="284">
        <v>24.75</v>
      </c>
      <c r="H81" s="287">
        <v>24.75</v>
      </c>
      <c r="I81" s="289"/>
      <c r="J81" s="289"/>
    </row>
    <row r="82" spans="1:10" s="279" customFormat="1" ht="63.75" hidden="1" customHeight="1">
      <c r="A82" s="288" t="s">
        <v>1221</v>
      </c>
      <c r="B82" s="281">
        <v>569</v>
      </c>
      <c r="C82" s="289"/>
      <c r="D82" s="288" t="s">
        <v>1198</v>
      </c>
      <c r="E82" s="282">
        <v>25</v>
      </c>
      <c r="F82" s="283">
        <v>6.9</v>
      </c>
      <c r="G82" s="283">
        <v>172.5</v>
      </c>
      <c r="H82" s="285">
        <v>6.9</v>
      </c>
      <c r="I82" s="289"/>
      <c r="J82" s="289"/>
    </row>
    <row r="83" spans="1:10" s="279" customFormat="1" ht="63.75" hidden="1" customHeight="1">
      <c r="A83" s="288" t="s">
        <v>1222</v>
      </c>
      <c r="B83" s="281">
        <v>684</v>
      </c>
      <c r="C83" s="289"/>
      <c r="D83" s="288" t="s">
        <v>1198</v>
      </c>
      <c r="E83" s="282">
        <v>25</v>
      </c>
      <c r="F83" s="283">
        <v>6.5</v>
      </c>
      <c r="G83" s="283">
        <v>162.5</v>
      </c>
      <c r="H83" s="285">
        <v>6.5</v>
      </c>
      <c r="I83" s="289"/>
      <c r="J83" s="289"/>
    </row>
    <row r="84" spans="1:10" s="279" customFormat="1" ht="63.75" hidden="1" customHeight="1">
      <c r="A84" s="288" t="s">
        <v>1223</v>
      </c>
      <c r="B84" s="281">
        <v>570</v>
      </c>
      <c r="C84" s="289"/>
      <c r="D84" s="288" t="s">
        <v>1198</v>
      </c>
      <c r="E84" s="282">
        <v>25</v>
      </c>
      <c r="F84" s="283">
        <v>5.9</v>
      </c>
      <c r="G84" s="283">
        <v>147.5</v>
      </c>
      <c r="H84" s="285">
        <v>5.9</v>
      </c>
      <c r="I84" s="289"/>
      <c r="J84" s="289"/>
    </row>
  </sheetData>
  <mergeCells count="10">
    <mergeCell ref="A52:J52"/>
    <mergeCell ref="A62:J62"/>
    <mergeCell ref="A70:J70"/>
    <mergeCell ref="A79:J79"/>
    <mergeCell ref="A16:J16"/>
    <mergeCell ref="A30:J30"/>
    <mergeCell ref="A33:J33"/>
    <mergeCell ref="A36:J36"/>
    <mergeCell ref="A38:J38"/>
    <mergeCell ref="A47:J47"/>
  </mergeCells>
  <pageMargins left="0.7" right="0.7" top="0.75" bottom="0.75" header="0.3" footer="0.3"/>
  <pageSetup paperSize="11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I19"/>
  <sheetViews>
    <sheetView workbookViewId="0">
      <selection activeCell="E12" sqref="E12"/>
    </sheetView>
  </sheetViews>
  <sheetFormatPr baseColWidth="10" defaultRowHeight="15"/>
  <cols>
    <col min="3" max="3" width="48.140625" style="80" customWidth="1"/>
    <col min="4" max="5" width="11.85546875" style="80" customWidth="1"/>
    <col min="6" max="6" width="11.5703125" style="80" customWidth="1"/>
    <col min="7" max="7" width="16.28515625" customWidth="1"/>
    <col min="8" max="8" width="14" customWidth="1"/>
  </cols>
  <sheetData>
    <row r="3" spans="2:9">
      <c r="C3" s="80" t="s">
        <v>1949</v>
      </c>
    </row>
    <row r="5" spans="2:9" ht="45">
      <c r="B5" s="24" t="s">
        <v>1365</v>
      </c>
      <c r="C5" s="24" t="s">
        <v>115</v>
      </c>
      <c r="D5" s="45" t="s">
        <v>1108</v>
      </c>
      <c r="E5" s="45" t="s">
        <v>75</v>
      </c>
      <c r="F5" s="45" t="s">
        <v>681</v>
      </c>
      <c r="G5" s="45" t="s">
        <v>24</v>
      </c>
      <c r="H5" s="45" t="s">
        <v>25</v>
      </c>
      <c r="I5" s="45" t="s">
        <v>26</v>
      </c>
    </row>
    <row r="6" spans="2:9">
      <c r="B6" s="24">
        <v>2867</v>
      </c>
      <c r="C6" s="355" t="s">
        <v>1351</v>
      </c>
      <c r="D6" s="45">
        <v>18.48</v>
      </c>
      <c r="E6" s="45">
        <v>0</v>
      </c>
      <c r="F6" s="45">
        <f>+D6*E6</f>
        <v>0</v>
      </c>
      <c r="G6" s="24" t="s">
        <v>713</v>
      </c>
      <c r="H6" s="24" t="s">
        <v>713</v>
      </c>
      <c r="I6" s="24" t="s">
        <v>713</v>
      </c>
    </row>
    <row r="7" spans="2:9">
      <c r="B7" s="24">
        <v>7976</v>
      </c>
      <c r="C7" s="355" t="s">
        <v>1352</v>
      </c>
      <c r="D7" s="45">
        <v>22.49</v>
      </c>
      <c r="E7" s="45">
        <v>0</v>
      </c>
      <c r="F7" s="45">
        <f t="shared" ref="F7:F16" si="0">+D7*E7</f>
        <v>0</v>
      </c>
      <c r="G7" s="24" t="s">
        <v>713</v>
      </c>
      <c r="H7" s="24" t="s">
        <v>713</v>
      </c>
      <c r="I7" s="24" t="s">
        <v>807</v>
      </c>
    </row>
    <row r="8" spans="2:9">
      <c r="B8" s="24">
        <v>12944</v>
      </c>
      <c r="C8" s="355" t="s">
        <v>1353</v>
      </c>
      <c r="D8" s="45">
        <v>20.79</v>
      </c>
      <c r="E8" s="45">
        <v>0</v>
      </c>
      <c r="F8" s="45">
        <f t="shared" si="0"/>
        <v>0</v>
      </c>
      <c r="G8" s="24" t="s">
        <v>713</v>
      </c>
      <c r="H8" s="24" t="s">
        <v>713</v>
      </c>
      <c r="I8" s="24" t="s">
        <v>807</v>
      </c>
    </row>
    <row r="9" spans="2:9">
      <c r="B9" s="24">
        <v>4342</v>
      </c>
      <c r="C9" s="355" t="s">
        <v>1354</v>
      </c>
      <c r="D9" s="45">
        <v>17.170000000000002</v>
      </c>
      <c r="E9" s="45">
        <v>120</v>
      </c>
      <c r="F9" s="45">
        <f t="shared" si="0"/>
        <v>2060.4</v>
      </c>
      <c r="G9" s="24" t="s">
        <v>803</v>
      </c>
      <c r="H9" s="24" t="s">
        <v>1364</v>
      </c>
      <c r="I9" s="24" t="s">
        <v>660</v>
      </c>
    </row>
    <row r="10" spans="2:9" hidden="1">
      <c r="B10" s="24">
        <v>12591</v>
      </c>
      <c r="C10" s="355" t="s">
        <v>1355</v>
      </c>
      <c r="D10" s="45"/>
      <c r="E10" s="45"/>
      <c r="F10" s="45">
        <f t="shared" si="0"/>
        <v>0</v>
      </c>
      <c r="G10" s="24" t="s">
        <v>713</v>
      </c>
      <c r="H10" s="24"/>
      <c r="I10" s="24"/>
    </row>
    <row r="11" spans="2:9" hidden="1">
      <c r="B11" s="24">
        <v>9372</v>
      </c>
      <c r="C11" s="355" t="s">
        <v>1356</v>
      </c>
      <c r="D11" s="45"/>
      <c r="E11" s="45"/>
      <c r="F11" s="45">
        <f t="shared" si="0"/>
        <v>0</v>
      </c>
      <c r="G11" s="24" t="s">
        <v>713</v>
      </c>
      <c r="H11" s="24"/>
      <c r="I11" s="24"/>
    </row>
    <row r="12" spans="2:9">
      <c r="B12" s="24">
        <v>8337</v>
      </c>
      <c r="C12" s="355" t="s">
        <v>1357</v>
      </c>
      <c r="D12" s="45">
        <v>17.12</v>
      </c>
      <c r="E12" s="45">
        <v>0</v>
      </c>
      <c r="F12" s="45">
        <f t="shared" si="0"/>
        <v>0</v>
      </c>
      <c r="G12" s="24" t="s">
        <v>72</v>
      </c>
      <c r="H12" s="24" t="s">
        <v>72</v>
      </c>
      <c r="I12" s="24" t="s">
        <v>72</v>
      </c>
    </row>
    <row r="13" spans="2:9" hidden="1">
      <c r="B13" s="24">
        <v>8554</v>
      </c>
      <c r="C13" s="355" t="s">
        <v>1358</v>
      </c>
      <c r="D13" s="45"/>
      <c r="E13" s="45"/>
      <c r="F13" s="45">
        <f t="shared" si="0"/>
        <v>0</v>
      </c>
      <c r="G13" s="24"/>
      <c r="H13" s="24"/>
      <c r="I13" s="24"/>
    </row>
    <row r="14" spans="2:9" hidden="1">
      <c r="B14" s="24">
        <v>10239</v>
      </c>
      <c r="C14" s="355" t="s">
        <v>1359</v>
      </c>
      <c r="D14" s="45"/>
      <c r="E14" s="45"/>
      <c r="F14" s="45">
        <f t="shared" si="0"/>
        <v>0</v>
      </c>
      <c r="G14" s="24"/>
      <c r="H14" s="24"/>
      <c r="I14" s="24"/>
    </row>
    <row r="15" spans="2:9" hidden="1">
      <c r="B15" s="24">
        <v>9658</v>
      </c>
      <c r="C15" s="355" t="s">
        <v>1360</v>
      </c>
      <c r="D15" s="45"/>
      <c r="E15" s="45"/>
      <c r="F15" s="45">
        <f t="shared" si="0"/>
        <v>0</v>
      </c>
      <c r="G15" s="24"/>
      <c r="H15" s="24"/>
      <c r="I15" s="24"/>
    </row>
    <row r="16" spans="2:9" hidden="1">
      <c r="B16" s="24">
        <v>9330</v>
      </c>
      <c r="C16" s="355" t="s">
        <v>1361</v>
      </c>
      <c r="D16" s="45"/>
      <c r="E16" s="45"/>
      <c r="F16" s="45">
        <f t="shared" si="0"/>
        <v>0</v>
      </c>
      <c r="G16" s="24"/>
      <c r="H16" s="24"/>
      <c r="I16" s="24"/>
    </row>
    <row r="17" spans="2:6">
      <c r="B17" s="129"/>
      <c r="F17" s="80">
        <f>SUM(F6:F16)</f>
        <v>2060.4</v>
      </c>
    </row>
    <row r="18" spans="2:6">
      <c r="F18" s="80">
        <v>1559.43</v>
      </c>
    </row>
    <row r="19" spans="2:6">
      <c r="F19" s="80">
        <f>F17-F18</f>
        <v>500.97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H20"/>
  <sheetViews>
    <sheetView workbookViewId="0">
      <selection activeCell="C28" sqref="C28"/>
    </sheetView>
  </sheetViews>
  <sheetFormatPr baseColWidth="10" defaultRowHeight="15"/>
  <cols>
    <col min="2" max="2" width="40.42578125" customWidth="1"/>
  </cols>
  <sheetData>
    <row r="4" spans="1:8" ht="75">
      <c r="A4" s="1" t="s">
        <v>0</v>
      </c>
      <c r="B4" s="1" t="s">
        <v>1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spans="1:8">
      <c r="A5" s="1">
        <v>3057</v>
      </c>
      <c r="B5" s="1" t="s">
        <v>86</v>
      </c>
      <c r="C5" s="1"/>
      <c r="D5" s="1"/>
      <c r="E5" s="1"/>
      <c r="F5" s="1"/>
      <c r="G5" s="1"/>
      <c r="H5" s="1"/>
    </row>
    <row r="6" spans="1:8">
      <c r="A6" s="1">
        <v>1619</v>
      </c>
      <c r="B6" s="1" t="s">
        <v>84</v>
      </c>
      <c r="C6" s="1"/>
      <c r="D6" s="1"/>
      <c r="E6" s="1"/>
      <c r="F6" s="1"/>
      <c r="G6" s="1"/>
      <c r="H6" s="1"/>
    </row>
    <row r="7" spans="1:8">
      <c r="A7" s="1">
        <v>2648</v>
      </c>
      <c r="B7" s="1" t="s">
        <v>87</v>
      </c>
      <c r="C7" s="1"/>
      <c r="D7" s="1"/>
      <c r="E7" s="1"/>
      <c r="F7" s="1"/>
      <c r="G7" s="1"/>
      <c r="H7" s="1"/>
    </row>
    <row r="8" spans="1:8">
      <c r="A8" s="1">
        <v>14237</v>
      </c>
      <c r="B8" s="1" t="s">
        <v>82</v>
      </c>
      <c r="C8" s="1"/>
      <c r="D8" s="1"/>
      <c r="E8" s="1"/>
      <c r="F8" s="1"/>
      <c r="G8" s="1"/>
      <c r="H8" s="1"/>
    </row>
    <row r="9" spans="1:8">
      <c r="A9" s="1">
        <v>3782</v>
      </c>
      <c r="B9" s="1" t="s">
        <v>85</v>
      </c>
      <c r="C9" s="1"/>
      <c r="D9" s="1"/>
      <c r="E9" s="1"/>
      <c r="F9" s="1"/>
      <c r="G9" s="1"/>
      <c r="H9" s="1"/>
    </row>
    <row r="10" spans="1:8">
      <c r="A10" s="1">
        <v>12435</v>
      </c>
      <c r="B10" s="1" t="s">
        <v>83</v>
      </c>
      <c r="C10" s="1"/>
      <c r="D10" s="1"/>
      <c r="E10" s="1"/>
      <c r="F10" s="1"/>
      <c r="G10" s="1"/>
      <c r="H10" s="1"/>
    </row>
    <row r="13" spans="1:8" ht="30">
      <c r="B13" s="13" t="s">
        <v>69</v>
      </c>
      <c r="C13" s="14" t="s">
        <v>67</v>
      </c>
      <c r="D13" s="14" t="s">
        <v>70</v>
      </c>
      <c r="E13" s="14" t="s">
        <v>73</v>
      </c>
      <c r="F13" s="14" t="s">
        <v>74</v>
      </c>
      <c r="G13" s="14" t="s">
        <v>75</v>
      </c>
      <c r="H13" s="14" t="s">
        <v>76</v>
      </c>
    </row>
    <row r="14" spans="1:8">
      <c r="A14" s="1">
        <v>3057</v>
      </c>
      <c r="B14" s="1" t="s">
        <v>86</v>
      </c>
      <c r="C14" s="5"/>
      <c r="D14" s="5" t="s">
        <v>71</v>
      </c>
      <c r="E14" s="5"/>
      <c r="F14" s="5"/>
      <c r="G14" s="5"/>
      <c r="H14" s="5">
        <f>C14*G14</f>
        <v>0</v>
      </c>
    </row>
    <row r="15" spans="1:8">
      <c r="A15" s="1">
        <v>1619</v>
      </c>
      <c r="B15" s="1" t="s">
        <v>84</v>
      </c>
      <c r="C15" s="5"/>
      <c r="D15" s="5" t="s">
        <v>71</v>
      </c>
      <c r="E15" s="5"/>
      <c r="F15" s="5"/>
      <c r="G15" s="5"/>
      <c r="H15" s="5">
        <f t="shared" ref="H15:H19" si="0">C15*G15</f>
        <v>0</v>
      </c>
    </row>
    <row r="16" spans="1:8">
      <c r="A16" s="1">
        <v>2648</v>
      </c>
      <c r="B16" s="1" t="s">
        <v>87</v>
      </c>
      <c r="C16" s="5"/>
      <c r="D16" s="5" t="s">
        <v>71</v>
      </c>
      <c r="E16" s="5"/>
      <c r="F16" s="5"/>
      <c r="G16" s="5"/>
      <c r="H16" s="5">
        <f t="shared" si="0"/>
        <v>0</v>
      </c>
    </row>
    <row r="17" spans="1:8">
      <c r="A17" s="1">
        <v>14237</v>
      </c>
      <c r="B17" s="1" t="s">
        <v>82</v>
      </c>
      <c r="C17" s="5"/>
      <c r="D17" s="5" t="s">
        <v>71</v>
      </c>
      <c r="E17" s="5"/>
      <c r="F17" s="5"/>
      <c r="G17" s="5"/>
      <c r="H17" s="5">
        <f t="shared" si="0"/>
        <v>0</v>
      </c>
    </row>
    <row r="18" spans="1:8">
      <c r="A18" s="1">
        <v>3782</v>
      </c>
      <c r="B18" s="1" t="s">
        <v>85</v>
      </c>
      <c r="C18" s="5"/>
      <c r="D18" s="5" t="s">
        <v>71</v>
      </c>
      <c r="E18" s="5"/>
      <c r="F18" s="5"/>
      <c r="G18" s="5"/>
      <c r="H18" s="5">
        <f t="shared" si="0"/>
        <v>0</v>
      </c>
    </row>
    <row r="19" spans="1:8">
      <c r="A19" s="1">
        <v>12435</v>
      </c>
      <c r="B19" s="1" t="s">
        <v>83</v>
      </c>
      <c r="C19" s="5"/>
      <c r="D19" s="5" t="s">
        <v>68</v>
      </c>
      <c r="E19" s="5"/>
      <c r="F19" s="5"/>
      <c r="G19" s="5"/>
      <c r="H19" s="5">
        <f t="shared" si="0"/>
        <v>0</v>
      </c>
    </row>
    <row r="20" spans="1:8" ht="30">
      <c r="G20" s="2" t="s">
        <v>81</v>
      </c>
      <c r="H20" s="15">
        <f>SUM(H14:H19)</f>
        <v>0</v>
      </c>
    </row>
  </sheetData>
  <sortState ref="A5:B10">
    <sortCondition ref="B5:B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4:R113"/>
  <sheetViews>
    <sheetView topLeftCell="B72" workbookViewId="0">
      <selection activeCell="B109" sqref="B109:I114"/>
    </sheetView>
  </sheetViews>
  <sheetFormatPr baseColWidth="10" defaultRowHeight="15"/>
  <cols>
    <col min="1" max="1" width="0" hidden="1" customWidth="1"/>
    <col min="3" max="3" width="48" customWidth="1"/>
    <col min="4" max="4" width="12" style="113" customWidth="1"/>
    <col min="5" max="9" width="11.42578125" style="113" customWidth="1"/>
    <col min="10" max="10" width="11.42578125" style="113"/>
    <col min="13" max="13" width="43.42578125" customWidth="1"/>
    <col min="14" max="14" width="0" hidden="1" customWidth="1"/>
  </cols>
  <sheetData>
    <row r="4" spans="2:10">
      <c r="C4" s="113" t="s">
        <v>1107</v>
      </c>
    </row>
    <row r="5" spans="2:10">
      <c r="C5" s="269">
        <v>44445</v>
      </c>
      <c r="D5" s="268"/>
    </row>
    <row r="6" spans="2:10">
      <c r="C6" t="s">
        <v>1106</v>
      </c>
      <c r="I6" s="113" t="s">
        <v>1122</v>
      </c>
    </row>
    <row r="7" spans="2:10" ht="30">
      <c r="B7" s="130" t="s">
        <v>0</v>
      </c>
      <c r="C7" s="130" t="s">
        <v>1</v>
      </c>
      <c r="D7" s="3" t="s">
        <v>1121</v>
      </c>
      <c r="E7" s="103" t="s">
        <v>305</v>
      </c>
      <c r="F7" s="272" t="s">
        <v>75</v>
      </c>
      <c r="G7" s="103" t="s">
        <v>680</v>
      </c>
      <c r="H7" s="273" t="s">
        <v>1108</v>
      </c>
      <c r="I7" s="103" t="s">
        <v>305</v>
      </c>
      <c r="J7" s="273" t="s">
        <v>1123</v>
      </c>
    </row>
    <row r="8" spans="2:10">
      <c r="B8" s="130">
        <v>17887</v>
      </c>
      <c r="C8" s="130" t="s">
        <v>1109</v>
      </c>
      <c r="D8" s="103">
        <v>24</v>
      </c>
      <c r="E8" s="103">
        <v>480</v>
      </c>
      <c r="F8" s="272">
        <f>E8/24</f>
        <v>20</v>
      </c>
      <c r="G8" s="103">
        <v>0.76</v>
      </c>
      <c r="H8" s="382">
        <v>18.3</v>
      </c>
      <c r="I8" s="7">
        <f>H8/D8</f>
        <v>0.76250000000000007</v>
      </c>
      <c r="J8" s="272">
        <f>H8*F8</f>
        <v>366</v>
      </c>
    </row>
    <row r="9" spans="2:10">
      <c r="B9" s="130">
        <v>9755</v>
      </c>
      <c r="C9" s="130" t="s">
        <v>1110</v>
      </c>
      <c r="D9" s="103">
        <v>24</v>
      </c>
      <c r="E9" s="103">
        <v>480</v>
      </c>
      <c r="F9" s="272">
        <f>E9/24</f>
        <v>20</v>
      </c>
      <c r="G9" s="103">
        <v>0.56000000000000005</v>
      </c>
      <c r="H9" s="382">
        <v>13.4</v>
      </c>
      <c r="I9" s="7">
        <f t="shared" ref="I9:I23" si="0">H9/D9</f>
        <v>0.55833333333333335</v>
      </c>
      <c r="J9" s="272">
        <f t="shared" ref="J9:J23" si="1">H9*F9</f>
        <v>268</v>
      </c>
    </row>
    <row r="10" spans="2:10">
      <c r="B10" s="130">
        <v>10396</v>
      </c>
      <c r="C10" s="130" t="s">
        <v>1111</v>
      </c>
      <c r="D10" s="103">
        <v>12</v>
      </c>
      <c r="E10" s="103">
        <v>240</v>
      </c>
      <c r="F10" s="272">
        <f>E10/12</f>
        <v>20</v>
      </c>
      <c r="G10" s="103">
        <v>1.0900000000000001</v>
      </c>
      <c r="H10" s="382">
        <v>13.1</v>
      </c>
      <c r="I10" s="7">
        <f t="shared" si="0"/>
        <v>1.0916666666666666</v>
      </c>
      <c r="J10" s="272">
        <f t="shared" si="1"/>
        <v>262</v>
      </c>
    </row>
    <row r="11" spans="2:10">
      <c r="B11" s="130">
        <v>950</v>
      </c>
      <c r="C11" s="130" t="s">
        <v>1112</v>
      </c>
      <c r="D11" s="103">
        <v>100</v>
      </c>
      <c r="E11" s="103">
        <v>100</v>
      </c>
      <c r="F11" s="272">
        <f>E11/100</f>
        <v>1</v>
      </c>
      <c r="G11" s="103">
        <v>0.21</v>
      </c>
      <c r="H11" s="382">
        <v>21.1</v>
      </c>
      <c r="I11" s="7">
        <f t="shared" si="0"/>
        <v>0.21100000000000002</v>
      </c>
      <c r="J11" s="272">
        <f t="shared" si="1"/>
        <v>21.1</v>
      </c>
    </row>
    <row r="12" spans="2:10">
      <c r="B12" s="130">
        <v>8162</v>
      </c>
      <c r="C12" s="130" t="s">
        <v>1102</v>
      </c>
      <c r="D12" s="103">
        <v>1000</v>
      </c>
      <c r="E12" s="382">
        <v>20</v>
      </c>
      <c r="F12" s="272">
        <f>E12</f>
        <v>20</v>
      </c>
      <c r="G12" s="382">
        <v>6.1</v>
      </c>
      <c r="H12" s="382">
        <v>6.1</v>
      </c>
      <c r="I12" s="12">
        <f t="shared" si="0"/>
        <v>6.0999999999999995E-3</v>
      </c>
      <c r="J12" s="382">
        <f t="shared" si="1"/>
        <v>122</v>
      </c>
    </row>
    <row r="13" spans="2:10">
      <c r="B13" s="130">
        <v>17888</v>
      </c>
      <c r="C13" s="130" t="s">
        <v>1103</v>
      </c>
      <c r="D13" s="103">
        <v>1000</v>
      </c>
      <c r="E13" s="382">
        <v>10</v>
      </c>
      <c r="F13" s="272">
        <f>E13</f>
        <v>10</v>
      </c>
      <c r="G13" s="382">
        <v>8.6</v>
      </c>
      <c r="H13" s="382">
        <v>8.6</v>
      </c>
      <c r="I13" s="12">
        <f t="shared" si="0"/>
        <v>8.6E-3</v>
      </c>
      <c r="J13" s="382">
        <f t="shared" si="1"/>
        <v>86</v>
      </c>
    </row>
    <row r="14" spans="2:10">
      <c r="B14" s="130">
        <v>9579</v>
      </c>
      <c r="C14" s="130" t="s">
        <v>1104</v>
      </c>
      <c r="D14" s="103">
        <v>1000</v>
      </c>
      <c r="E14" s="103">
        <v>40</v>
      </c>
      <c r="F14" s="272">
        <f>E14</f>
        <v>40</v>
      </c>
      <c r="G14" s="382">
        <v>3.4</v>
      </c>
      <c r="H14" s="382">
        <v>3.4</v>
      </c>
      <c r="I14" s="12">
        <f t="shared" si="0"/>
        <v>3.3999999999999998E-3</v>
      </c>
      <c r="J14" s="382">
        <f t="shared" si="1"/>
        <v>136</v>
      </c>
    </row>
    <row r="15" spans="2:10">
      <c r="B15" s="130">
        <v>7960</v>
      </c>
      <c r="C15" s="130" t="s">
        <v>1105</v>
      </c>
      <c r="D15" s="103">
        <v>1000</v>
      </c>
      <c r="E15" s="103">
        <v>40</v>
      </c>
      <c r="F15" s="272">
        <f>E15</f>
        <v>40</v>
      </c>
      <c r="G15" s="103">
        <v>0.01</v>
      </c>
      <c r="H15" s="382">
        <v>8</v>
      </c>
      <c r="I15" s="12">
        <f t="shared" si="0"/>
        <v>8.0000000000000002E-3</v>
      </c>
      <c r="J15" s="382">
        <f t="shared" si="1"/>
        <v>320</v>
      </c>
    </row>
    <row r="16" spans="2:10">
      <c r="B16" s="130">
        <v>9500</v>
      </c>
      <c r="C16" s="130" t="s">
        <v>1113</v>
      </c>
      <c r="D16" s="103">
        <v>24</v>
      </c>
      <c r="E16" s="103">
        <v>360</v>
      </c>
      <c r="F16" s="272">
        <f>E16/24</f>
        <v>15</v>
      </c>
      <c r="G16" s="103">
        <v>0.65</v>
      </c>
      <c r="H16" s="382">
        <v>15.5</v>
      </c>
      <c r="I16" s="7">
        <f t="shared" si="0"/>
        <v>0.64583333333333337</v>
      </c>
      <c r="J16" s="382">
        <f t="shared" si="1"/>
        <v>232.5</v>
      </c>
    </row>
    <row r="17" spans="2:18" ht="30">
      <c r="B17" s="130">
        <v>15426</v>
      </c>
      <c r="C17" s="275" t="s">
        <v>1114</v>
      </c>
      <c r="D17" s="271">
        <v>12</v>
      </c>
      <c r="E17" s="271">
        <v>180</v>
      </c>
      <c r="F17" s="271">
        <f>E17/12</f>
        <v>15</v>
      </c>
      <c r="G17" s="271">
        <v>0.98</v>
      </c>
      <c r="H17" s="382">
        <v>11.7</v>
      </c>
      <c r="I17" s="276">
        <f t="shared" si="0"/>
        <v>0.97499999999999998</v>
      </c>
      <c r="J17" s="382">
        <f t="shared" si="1"/>
        <v>175.5</v>
      </c>
      <c r="M17" s="400" t="s">
        <v>1579</v>
      </c>
      <c r="N17" s="3" t="s">
        <v>1121</v>
      </c>
      <c r="O17" s="272" t="s">
        <v>75</v>
      </c>
      <c r="P17" s="273" t="s">
        <v>1108</v>
      </c>
      <c r="Q17" s="103" t="s">
        <v>680</v>
      </c>
      <c r="R17" s="273" t="s">
        <v>1123</v>
      </c>
    </row>
    <row r="18" spans="2:18" ht="30">
      <c r="B18" s="130">
        <v>15428</v>
      </c>
      <c r="C18" s="275" t="s">
        <v>1115</v>
      </c>
      <c r="D18" s="271">
        <v>12</v>
      </c>
      <c r="E18" s="271">
        <v>180</v>
      </c>
      <c r="F18" s="271">
        <f>E18/12</f>
        <v>15</v>
      </c>
      <c r="G18" s="271">
        <v>0.98</v>
      </c>
      <c r="H18" s="382">
        <v>11.7</v>
      </c>
      <c r="I18" s="276">
        <f t="shared" si="0"/>
        <v>0.97499999999999998</v>
      </c>
      <c r="J18" s="382">
        <f t="shared" si="1"/>
        <v>175.5</v>
      </c>
      <c r="M18" s="31" t="s">
        <v>1111</v>
      </c>
      <c r="N18" s="103">
        <v>12</v>
      </c>
      <c r="O18" s="103">
        <v>250</v>
      </c>
      <c r="P18" s="17">
        <v>13.1</v>
      </c>
      <c r="Q18" s="103"/>
      <c r="R18" s="103">
        <f t="shared" ref="R18:R19" si="2">O18*P18</f>
        <v>3275</v>
      </c>
    </row>
    <row r="19" spans="2:18">
      <c r="B19" s="130">
        <v>15767</v>
      </c>
      <c r="C19" s="275" t="s">
        <v>1116</v>
      </c>
      <c r="D19" s="271">
        <v>24</v>
      </c>
      <c r="E19" s="271">
        <v>360</v>
      </c>
      <c r="F19" s="271">
        <f>E19/24</f>
        <v>15</v>
      </c>
      <c r="G19" s="271">
        <v>0.49</v>
      </c>
      <c r="H19" s="382">
        <v>11.7</v>
      </c>
      <c r="I19" s="276">
        <f t="shared" si="0"/>
        <v>0.48749999999999999</v>
      </c>
      <c r="J19" s="382">
        <f t="shared" si="1"/>
        <v>175.5</v>
      </c>
      <c r="M19" s="129" t="s">
        <v>1578</v>
      </c>
      <c r="N19" s="103">
        <v>24</v>
      </c>
      <c r="O19" s="103">
        <v>50</v>
      </c>
      <c r="P19" s="103">
        <v>11.8</v>
      </c>
      <c r="Q19" s="103"/>
      <c r="R19" s="103">
        <f t="shared" si="2"/>
        <v>590</v>
      </c>
    </row>
    <row r="20" spans="2:18">
      <c r="B20" s="130">
        <v>13577</v>
      </c>
      <c r="C20" s="130" t="s">
        <v>1117</v>
      </c>
      <c r="D20" s="103">
        <v>72</v>
      </c>
      <c r="E20" s="103">
        <v>72</v>
      </c>
      <c r="F20" s="272">
        <f>E20/72</f>
        <v>1</v>
      </c>
      <c r="G20" s="103">
        <v>0.2</v>
      </c>
      <c r="H20" s="382">
        <v>14.4</v>
      </c>
      <c r="I20" s="7">
        <f t="shared" si="0"/>
        <v>0.2</v>
      </c>
      <c r="J20" s="382">
        <f t="shared" si="1"/>
        <v>14.4</v>
      </c>
      <c r="R20">
        <f>SUM(R18:R19)</f>
        <v>3865</v>
      </c>
    </row>
    <row r="21" spans="2:18">
      <c r="B21" s="130">
        <v>2647</v>
      </c>
      <c r="C21" s="130" t="s">
        <v>1118</v>
      </c>
      <c r="D21" s="103">
        <v>252</v>
      </c>
      <c r="E21" s="103">
        <v>252</v>
      </c>
      <c r="F21" s="272">
        <f>E21/252</f>
        <v>1</v>
      </c>
      <c r="G21" s="103">
        <v>0.15</v>
      </c>
      <c r="H21" s="382">
        <v>37.200000000000003</v>
      </c>
      <c r="I21" s="7">
        <f t="shared" si="0"/>
        <v>0.14761904761904762</v>
      </c>
      <c r="J21" s="382">
        <f t="shared" si="1"/>
        <v>37.200000000000003</v>
      </c>
    </row>
    <row r="22" spans="2:18">
      <c r="B22" s="130">
        <v>14999</v>
      </c>
      <c r="C22" s="130" t="s">
        <v>1119</v>
      </c>
      <c r="D22" s="103">
        <v>100</v>
      </c>
      <c r="E22" s="103">
        <v>200</v>
      </c>
      <c r="F22" s="272">
        <f>E22/100</f>
        <v>2</v>
      </c>
      <c r="G22" s="103">
        <v>0.38</v>
      </c>
      <c r="H22" s="382">
        <v>37.5</v>
      </c>
      <c r="I22" s="7">
        <f t="shared" si="0"/>
        <v>0.375</v>
      </c>
      <c r="J22" s="382">
        <f t="shared" si="1"/>
        <v>75</v>
      </c>
    </row>
    <row r="23" spans="2:18">
      <c r="B23" s="130">
        <v>17889</v>
      </c>
      <c r="C23" s="130" t="s">
        <v>1120</v>
      </c>
      <c r="D23" s="103">
        <v>48</v>
      </c>
      <c r="E23" s="103">
        <v>1920</v>
      </c>
      <c r="F23" s="272">
        <f>E23/48</f>
        <v>40</v>
      </c>
      <c r="G23" s="103">
        <v>0.36</v>
      </c>
      <c r="H23" s="382">
        <v>17.5</v>
      </c>
      <c r="I23" s="7">
        <f t="shared" si="0"/>
        <v>0.36458333333333331</v>
      </c>
      <c r="J23" s="382">
        <f t="shared" si="1"/>
        <v>700</v>
      </c>
    </row>
    <row r="24" spans="2:18">
      <c r="B24" s="130"/>
      <c r="C24" s="130"/>
      <c r="D24" s="103"/>
      <c r="E24" s="103"/>
      <c r="F24" s="103"/>
      <c r="G24" s="103"/>
      <c r="H24" s="103"/>
      <c r="I24" s="270"/>
      <c r="J24" s="274">
        <f>SUM(J8:J23)</f>
        <v>3166.7</v>
      </c>
    </row>
    <row r="25" spans="2:18">
      <c r="D25" s="507" t="s">
        <v>1109</v>
      </c>
      <c r="E25" s="508"/>
      <c r="F25" s="508"/>
      <c r="G25" s="508"/>
      <c r="H25" s="113">
        <f>G8</f>
        <v>0.76</v>
      </c>
      <c r="I25" s="113">
        <v>2</v>
      </c>
      <c r="J25" s="113">
        <f>H25*I25</f>
        <v>1.52</v>
      </c>
    </row>
    <row r="26" spans="2:18">
      <c r="J26" s="383">
        <f>J24-J25</f>
        <v>3165.18</v>
      </c>
    </row>
    <row r="28" spans="2:18" ht="74.25" customHeight="1">
      <c r="C28" s="103" t="s">
        <v>1771</v>
      </c>
      <c r="D28" s="3" t="s">
        <v>1121</v>
      </c>
      <c r="E28" s="272" t="s">
        <v>75</v>
      </c>
      <c r="F28" s="273" t="s">
        <v>1108</v>
      </c>
      <c r="G28" s="103" t="s">
        <v>680</v>
      </c>
      <c r="H28" s="273" t="s">
        <v>1123</v>
      </c>
    </row>
    <row r="29" spans="2:18" hidden="1">
      <c r="C29" s="130" t="s">
        <v>1124</v>
      </c>
      <c r="D29" s="103">
        <v>20</v>
      </c>
      <c r="E29" s="103">
        <v>0</v>
      </c>
      <c r="F29" s="103">
        <v>34.799999999999997</v>
      </c>
      <c r="G29" s="7">
        <f>F29/D29</f>
        <v>1.7399999999999998</v>
      </c>
      <c r="H29" s="103">
        <f>E29*F29</f>
        <v>0</v>
      </c>
      <c r="I29" s="113" t="s">
        <v>668</v>
      </c>
    </row>
    <row r="30" spans="2:18" hidden="1">
      <c r="C30" s="130" t="s">
        <v>1125</v>
      </c>
      <c r="D30" s="103">
        <v>20</v>
      </c>
      <c r="E30" s="103">
        <v>0</v>
      </c>
      <c r="F30" s="103">
        <v>34.799999999999997</v>
      </c>
      <c r="G30" s="7">
        <f t="shared" ref="G30:G56" si="3">F30/D30</f>
        <v>1.7399999999999998</v>
      </c>
      <c r="H30" s="103">
        <f t="shared" ref="H30:H56" si="4">E30*F30</f>
        <v>0</v>
      </c>
      <c r="I30" s="400" t="s">
        <v>668</v>
      </c>
    </row>
    <row r="31" spans="2:18">
      <c r="C31" s="130" t="s">
        <v>1127</v>
      </c>
      <c r="D31" s="103">
        <v>10</v>
      </c>
      <c r="E31" s="17">
        <v>200</v>
      </c>
      <c r="F31" s="17">
        <v>8.6</v>
      </c>
      <c r="G31" s="7">
        <f t="shared" si="3"/>
        <v>0.86</v>
      </c>
      <c r="H31" s="103">
        <f t="shared" si="4"/>
        <v>1720</v>
      </c>
      <c r="I31" s="400" t="s">
        <v>668</v>
      </c>
    </row>
    <row r="32" spans="2:18">
      <c r="C32" s="130" t="s">
        <v>1128</v>
      </c>
      <c r="D32" s="103">
        <v>24</v>
      </c>
      <c r="E32" s="17">
        <v>20</v>
      </c>
      <c r="F32" s="17">
        <v>18.3</v>
      </c>
      <c r="G32" s="7">
        <f t="shared" si="3"/>
        <v>0.76250000000000007</v>
      </c>
      <c r="H32" s="103">
        <f t="shared" si="4"/>
        <v>366</v>
      </c>
      <c r="I32" s="400" t="s">
        <v>668</v>
      </c>
    </row>
    <row r="33" spans="2:18">
      <c r="C33" s="130" t="s">
        <v>1110</v>
      </c>
      <c r="D33" s="103">
        <v>24</v>
      </c>
      <c r="E33" s="17">
        <v>50</v>
      </c>
      <c r="F33" s="17">
        <v>13.1</v>
      </c>
      <c r="G33" s="7">
        <f t="shared" si="3"/>
        <v>0.54583333333333328</v>
      </c>
      <c r="H33" s="103">
        <f t="shared" si="4"/>
        <v>655</v>
      </c>
      <c r="I33" s="400" t="s">
        <v>668</v>
      </c>
    </row>
    <row r="34" spans="2:18" hidden="1">
      <c r="C34" s="130" t="s">
        <v>1111</v>
      </c>
      <c r="D34" s="103">
        <v>12</v>
      </c>
      <c r="E34" s="103">
        <v>0</v>
      </c>
      <c r="F34" s="17">
        <v>13.1</v>
      </c>
      <c r="G34" s="7">
        <f t="shared" si="3"/>
        <v>1.0916666666666666</v>
      </c>
      <c r="H34" s="103">
        <f t="shared" si="4"/>
        <v>0</v>
      </c>
      <c r="I34" s="400" t="s">
        <v>668</v>
      </c>
    </row>
    <row r="35" spans="2:18" s="129" customFormat="1">
      <c r="C35" s="130" t="s">
        <v>1580</v>
      </c>
      <c r="D35" s="103">
        <v>15</v>
      </c>
      <c r="E35" s="17">
        <v>60</v>
      </c>
      <c r="F35" s="17">
        <v>13.5</v>
      </c>
      <c r="G35" s="7">
        <f t="shared" si="3"/>
        <v>0.9</v>
      </c>
      <c r="H35" s="103">
        <f t="shared" si="4"/>
        <v>810</v>
      </c>
      <c r="I35" s="400" t="s">
        <v>668</v>
      </c>
      <c r="J35" s="400"/>
    </row>
    <row r="36" spans="2:18" s="129" customFormat="1" hidden="1">
      <c r="B36" s="130">
        <v>9579</v>
      </c>
      <c r="C36" s="130" t="s">
        <v>1104</v>
      </c>
      <c r="D36" s="103">
        <v>1000</v>
      </c>
      <c r="E36" s="391">
        <v>0</v>
      </c>
      <c r="F36" s="391">
        <v>3.4</v>
      </c>
      <c r="G36" s="7">
        <f t="shared" si="3"/>
        <v>3.3999999999999998E-3</v>
      </c>
      <c r="H36" s="103">
        <f t="shared" si="4"/>
        <v>0</v>
      </c>
      <c r="I36" s="400" t="s">
        <v>668</v>
      </c>
      <c r="J36" s="400"/>
      <c r="N36" s="10"/>
      <c r="O36" s="10"/>
      <c r="P36" s="10"/>
      <c r="Q36" s="10"/>
      <c r="R36" s="10"/>
    </row>
    <row r="37" spans="2:18" s="129" customFormat="1">
      <c r="B37" s="123"/>
      <c r="C37" s="130" t="s">
        <v>1582</v>
      </c>
      <c r="D37" s="103">
        <v>24</v>
      </c>
      <c r="E37" s="17">
        <v>7</v>
      </c>
      <c r="F37" s="17">
        <v>19.7</v>
      </c>
      <c r="G37" s="7">
        <f t="shared" si="3"/>
        <v>0.8208333333333333</v>
      </c>
      <c r="H37" s="103">
        <f t="shared" si="4"/>
        <v>137.9</v>
      </c>
      <c r="I37" s="400" t="s">
        <v>668</v>
      </c>
      <c r="J37" s="400"/>
      <c r="N37" s="10"/>
      <c r="O37" s="10"/>
      <c r="P37" s="10"/>
      <c r="Q37" s="10"/>
      <c r="R37" s="10"/>
    </row>
    <row r="38" spans="2:18" s="129" customFormat="1">
      <c r="B38" s="123"/>
      <c r="C38" s="130" t="s">
        <v>1119</v>
      </c>
      <c r="D38" s="103">
        <v>100</v>
      </c>
      <c r="E38" s="17">
        <v>3</v>
      </c>
      <c r="F38" s="17">
        <v>37.5</v>
      </c>
      <c r="G38" s="7">
        <f t="shared" si="3"/>
        <v>0.375</v>
      </c>
      <c r="H38" s="103">
        <f t="shared" si="4"/>
        <v>112.5</v>
      </c>
      <c r="I38" s="400" t="s">
        <v>668</v>
      </c>
      <c r="J38" s="400"/>
      <c r="N38" s="10"/>
      <c r="O38" s="10"/>
      <c r="P38" s="10"/>
      <c r="Q38" s="10"/>
      <c r="R38" s="10"/>
    </row>
    <row r="39" spans="2:18" s="129" customFormat="1">
      <c r="C39" s="130" t="s">
        <v>1583</v>
      </c>
      <c r="D39" s="103">
        <v>24</v>
      </c>
      <c r="E39" s="17">
        <v>7</v>
      </c>
      <c r="F39" s="17">
        <v>19.7</v>
      </c>
      <c r="G39" s="7">
        <f t="shared" si="3"/>
        <v>0.8208333333333333</v>
      </c>
      <c r="H39" s="103">
        <f t="shared" si="4"/>
        <v>137.9</v>
      </c>
      <c r="I39" s="400" t="s">
        <v>668</v>
      </c>
      <c r="J39" s="400"/>
      <c r="N39" s="10"/>
      <c r="O39" s="10"/>
      <c r="P39" s="10"/>
      <c r="Q39" s="10"/>
      <c r="R39" s="10"/>
    </row>
    <row r="40" spans="2:18" hidden="1">
      <c r="C40" s="39" t="s">
        <v>1129</v>
      </c>
      <c r="D40" s="103">
        <v>96</v>
      </c>
      <c r="E40" s="103">
        <v>0</v>
      </c>
      <c r="F40" s="103">
        <v>51.2</v>
      </c>
      <c r="G40" s="7">
        <f t="shared" si="3"/>
        <v>0.53333333333333333</v>
      </c>
      <c r="H40" s="103">
        <f t="shared" si="4"/>
        <v>0</v>
      </c>
      <c r="I40" s="400" t="s">
        <v>668</v>
      </c>
      <c r="R40" t="s">
        <v>72</v>
      </c>
    </row>
    <row r="41" spans="2:18" hidden="1">
      <c r="C41" s="39" t="s">
        <v>1130</v>
      </c>
      <c r="D41" s="103">
        <v>96</v>
      </c>
      <c r="E41" s="103">
        <v>0</v>
      </c>
      <c r="F41" s="103">
        <v>51.2</v>
      </c>
      <c r="G41" s="7">
        <f t="shared" si="3"/>
        <v>0.53333333333333333</v>
      </c>
      <c r="H41" s="103">
        <f t="shared" si="4"/>
        <v>0</v>
      </c>
      <c r="I41" s="400" t="s">
        <v>668</v>
      </c>
    </row>
    <row r="42" spans="2:18">
      <c r="C42" s="39" t="s">
        <v>1131</v>
      </c>
      <c r="D42" s="103">
        <v>24</v>
      </c>
      <c r="E42" s="17">
        <v>20</v>
      </c>
      <c r="F42" s="17">
        <v>15.5</v>
      </c>
      <c r="G42" s="7">
        <f t="shared" si="3"/>
        <v>0.64583333333333337</v>
      </c>
      <c r="H42" s="103">
        <f t="shared" si="4"/>
        <v>310</v>
      </c>
      <c r="I42" s="400" t="s">
        <v>668</v>
      </c>
    </row>
    <row r="43" spans="2:18" hidden="1">
      <c r="C43" s="39" t="s">
        <v>1132</v>
      </c>
      <c r="D43" s="103">
        <v>12</v>
      </c>
      <c r="E43" s="103">
        <v>0</v>
      </c>
      <c r="F43" s="103">
        <v>15.5</v>
      </c>
      <c r="G43" s="7">
        <f t="shared" si="3"/>
        <v>1.2916666666666667</v>
      </c>
      <c r="H43" s="103">
        <f t="shared" si="4"/>
        <v>0</v>
      </c>
      <c r="I43" s="400" t="s">
        <v>668</v>
      </c>
    </row>
    <row r="44" spans="2:18" hidden="1">
      <c r="C44" s="39" t="s">
        <v>1133</v>
      </c>
      <c r="D44" s="103">
        <v>12</v>
      </c>
      <c r="E44" s="103">
        <v>0</v>
      </c>
      <c r="F44" s="103">
        <v>15.5</v>
      </c>
      <c r="G44" s="7">
        <f t="shared" si="3"/>
        <v>1.2916666666666667</v>
      </c>
      <c r="H44" s="103">
        <f t="shared" si="4"/>
        <v>0</v>
      </c>
      <c r="I44" s="400" t="s">
        <v>668</v>
      </c>
    </row>
    <row r="45" spans="2:18">
      <c r="C45" s="39" t="s">
        <v>1134</v>
      </c>
      <c r="D45" s="103">
        <v>12</v>
      </c>
      <c r="E45" s="17">
        <v>20</v>
      </c>
      <c r="F45" s="17">
        <v>7.7</v>
      </c>
      <c r="G45" s="7">
        <f t="shared" si="3"/>
        <v>0.64166666666666672</v>
      </c>
      <c r="H45" s="103">
        <f t="shared" si="4"/>
        <v>154</v>
      </c>
      <c r="I45" s="400" t="s">
        <v>668</v>
      </c>
    </row>
    <row r="46" spans="2:18">
      <c r="C46" s="39" t="s">
        <v>1135</v>
      </c>
      <c r="D46" s="103">
        <v>24</v>
      </c>
      <c r="E46" s="17">
        <v>20</v>
      </c>
      <c r="F46" s="17">
        <v>12</v>
      </c>
      <c r="G46" s="7">
        <f t="shared" si="3"/>
        <v>0.5</v>
      </c>
      <c r="H46" s="103">
        <f t="shared" si="4"/>
        <v>240</v>
      </c>
      <c r="I46" s="400" t="s">
        <v>668</v>
      </c>
    </row>
    <row r="47" spans="2:18">
      <c r="C47" s="39" t="s">
        <v>1136</v>
      </c>
      <c r="D47" s="103">
        <v>12</v>
      </c>
      <c r="E47" s="17">
        <v>20</v>
      </c>
      <c r="F47" s="17">
        <v>12</v>
      </c>
      <c r="G47" s="7">
        <f t="shared" si="3"/>
        <v>1</v>
      </c>
      <c r="H47" s="103">
        <f t="shared" si="4"/>
        <v>240</v>
      </c>
      <c r="I47" s="400" t="s">
        <v>668</v>
      </c>
    </row>
    <row r="48" spans="2:18">
      <c r="C48" s="39" t="s">
        <v>1137</v>
      </c>
      <c r="D48" s="103">
        <v>24</v>
      </c>
      <c r="E48" s="17">
        <v>20</v>
      </c>
      <c r="F48" s="17">
        <v>12</v>
      </c>
      <c r="G48" s="7">
        <f t="shared" si="3"/>
        <v>0.5</v>
      </c>
      <c r="H48" s="103">
        <f t="shared" si="4"/>
        <v>240</v>
      </c>
      <c r="I48" s="400" t="s">
        <v>668</v>
      </c>
    </row>
    <row r="49" spans="3:10">
      <c r="C49" s="39" t="s">
        <v>1138</v>
      </c>
      <c r="D49" s="103">
        <v>12</v>
      </c>
      <c r="E49" s="17">
        <v>20</v>
      </c>
      <c r="F49" s="17">
        <v>12</v>
      </c>
      <c r="G49" s="7">
        <f t="shared" si="3"/>
        <v>1</v>
      </c>
      <c r="H49" s="103">
        <f t="shared" si="4"/>
        <v>240</v>
      </c>
      <c r="I49" s="400" t="s">
        <v>668</v>
      </c>
    </row>
    <row r="50" spans="3:10">
      <c r="C50" s="130" t="s">
        <v>1139</v>
      </c>
      <c r="D50" s="103">
        <v>24</v>
      </c>
      <c r="E50" s="17">
        <v>20</v>
      </c>
      <c r="F50" s="17">
        <v>12</v>
      </c>
      <c r="G50" s="7">
        <f t="shared" si="3"/>
        <v>0.5</v>
      </c>
      <c r="H50" s="103">
        <f t="shared" si="4"/>
        <v>240</v>
      </c>
      <c r="I50" s="400" t="s">
        <v>668</v>
      </c>
    </row>
    <row r="51" spans="3:10">
      <c r="C51" s="130" t="s">
        <v>1140</v>
      </c>
      <c r="D51" s="103">
        <v>12</v>
      </c>
      <c r="E51" s="17">
        <v>20</v>
      </c>
      <c r="F51" s="17">
        <v>12</v>
      </c>
      <c r="G51" s="7">
        <f t="shared" si="3"/>
        <v>1</v>
      </c>
      <c r="H51" s="103">
        <f t="shared" si="4"/>
        <v>240</v>
      </c>
      <c r="I51" s="400" t="s">
        <v>668</v>
      </c>
    </row>
    <row r="52" spans="3:10">
      <c r="C52" s="130" t="s">
        <v>1141</v>
      </c>
      <c r="D52" s="103">
        <v>72</v>
      </c>
      <c r="E52" s="17">
        <v>2</v>
      </c>
      <c r="F52" s="17">
        <v>21.6</v>
      </c>
      <c r="G52" s="7">
        <f t="shared" si="3"/>
        <v>0.30000000000000004</v>
      </c>
      <c r="H52" s="103">
        <f t="shared" si="4"/>
        <v>43.2</v>
      </c>
      <c r="I52" s="509" t="s">
        <v>1581</v>
      </c>
      <c r="J52" s="510"/>
    </row>
    <row r="53" spans="3:10" hidden="1">
      <c r="C53" s="130" t="s">
        <v>1142</v>
      </c>
      <c r="D53" s="103">
        <v>72</v>
      </c>
      <c r="E53" s="103"/>
      <c r="F53" s="103">
        <v>12.5</v>
      </c>
      <c r="G53" s="7">
        <f t="shared" si="3"/>
        <v>0.1736111111111111</v>
      </c>
      <c r="H53" s="103">
        <f t="shared" si="4"/>
        <v>0</v>
      </c>
      <c r="I53" s="113" t="s">
        <v>72</v>
      </c>
    </row>
    <row r="54" spans="3:10">
      <c r="C54" s="130" t="s">
        <v>1143</v>
      </c>
      <c r="D54" s="103">
        <v>48</v>
      </c>
      <c r="E54" s="17">
        <v>30</v>
      </c>
      <c r="F54" s="17">
        <v>17.5</v>
      </c>
      <c r="G54" s="7">
        <f t="shared" si="3"/>
        <v>0.36458333333333331</v>
      </c>
      <c r="H54" s="103">
        <f t="shared" si="4"/>
        <v>525</v>
      </c>
      <c r="I54" s="113" t="s">
        <v>668</v>
      </c>
    </row>
    <row r="55" spans="3:10" hidden="1">
      <c r="C55" s="130" t="s">
        <v>1144</v>
      </c>
      <c r="D55" s="103">
        <v>48</v>
      </c>
      <c r="E55" s="103">
        <v>0</v>
      </c>
      <c r="F55" s="103">
        <v>17.5</v>
      </c>
      <c r="G55" s="7">
        <f t="shared" si="3"/>
        <v>0.36458333333333331</v>
      </c>
      <c r="H55" s="103">
        <f t="shared" si="4"/>
        <v>0</v>
      </c>
      <c r="I55" s="400" t="s">
        <v>668</v>
      </c>
    </row>
    <row r="56" spans="3:10">
      <c r="C56" s="130" t="s">
        <v>1145</v>
      </c>
      <c r="D56" s="103">
        <v>288</v>
      </c>
      <c r="E56" s="17">
        <v>3</v>
      </c>
      <c r="F56" s="17">
        <v>89</v>
      </c>
      <c r="G56" s="7">
        <f t="shared" si="3"/>
        <v>0.30902777777777779</v>
      </c>
      <c r="H56" s="103">
        <f t="shared" si="4"/>
        <v>267</v>
      </c>
      <c r="I56" s="400" t="s">
        <v>668</v>
      </c>
    </row>
    <row r="57" spans="3:10">
      <c r="C57" s="130"/>
      <c r="D57" s="103" t="s">
        <v>1146</v>
      </c>
      <c r="E57" s="103"/>
      <c r="F57" s="103"/>
      <c r="G57" s="103"/>
      <c r="H57" s="103">
        <f>SUM(H29:H56)</f>
        <v>6678.5</v>
      </c>
    </row>
    <row r="58" spans="3:10">
      <c r="C58" s="130" t="s">
        <v>1769</v>
      </c>
      <c r="D58" s="103"/>
      <c r="E58" s="103"/>
      <c r="F58" s="103"/>
      <c r="G58" s="103"/>
      <c r="H58" s="103"/>
    </row>
    <row r="59" spans="3:10">
      <c r="C59" s="130" t="s">
        <v>1582</v>
      </c>
      <c r="D59" s="103"/>
      <c r="E59" s="103"/>
      <c r="F59" s="103"/>
      <c r="G59" s="7">
        <f>G37</f>
        <v>0.8208333333333333</v>
      </c>
      <c r="H59" s="103">
        <f>G59*48</f>
        <v>39.4</v>
      </c>
      <c r="I59" s="113" t="s">
        <v>1770</v>
      </c>
    </row>
    <row r="60" spans="3:10">
      <c r="C60" s="130"/>
      <c r="D60" s="103"/>
      <c r="E60" s="103"/>
      <c r="F60" s="103"/>
      <c r="G60" s="103"/>
      <c r="H60" s="103">
        <f>H57-H59</f>
        <v>6639.1</v>
      </c>
    </row>
    <row r="61" spans="3:10">
      <c r="C61" s="130"/>
      <c r="D61" s="103"/>
      <c r="E61" s="103"/>
      <c r="F61" s="103"/>
      <c r="G61" s="103"/>
      <c r="H61" s="103"/>
    </row>
    <row r="62" spans="3:10">
      <c r="C62" s="130"/>
      <c r="D62" s="103"/>
      <c r="E62" s="103"/>
      <c r="F62" s="103"/>
      <c r="G62" s="103"/>
      <c r="H62" s="103"/>
    </row>
    <row r="63" spans="3:10">
      <c r="C63" s="130"/>
      <c r="D63" s="103"/>
      <c r="E63" s="103"/>
      <c r="F63" s="103"/>
      <c r="G63" s="103"/>
      <c r="H63" s="103"/>
    </row>
    <row r="64" spans="3:10">
      <c r="C64" s="130"/>
      <c r="D64" s="103"/>
      <c r="E64" s="103"/>
      <c r="F64" s="103"/>
      <c r="G64" s="103"/>
      <c r="H64" s="103"/>
    </row>
    <row r="65" spans="2:13">
      <c r="C65" s="130"/>
      <c r="D65" s="103"/>
      <c r="E65" s="103"/>
      <c r="F65" s="103"/>
      <c r="G65" s="103"/>
      <c r="H65" s="103"/>
    </row>
    <row r="66" spans="2:13" ht="50.25" customHeight="1">
      <c r="B66" s="440"/>
      <c r="C66" s="103" t="s">
        <v>1950</v>
      </c>
      <c r="D66" s="3" t="s">
        <v>1121</v>
      </c>
      <c r="E66" s="272" t="s">
        <v>75</v>
      </c>
      <c r="F66" s="273" t="s">
        <v>1108</v>
      </c>
      <c r="G66" s="103" t="s">
        <v>680</v>
      </c>
      <c r="H66" s="273" t="s">
        <v>1123</v>
      </c>
      <c r="I66" s="441"/>
      <c r="J66" s="441"/>
    </row>
    <row r="67" spans="2:13" hidden="1">
      <c r="B67" s="440"/>
      <c r="C67" s="439" t="s">
        <v>1124</v>
      </c>
      <c r="D67" s="103">
        <v>20</v>
      </c>
      <c r="E67" s="103">
        <v>0</v>
      </c>
      <c r="F67" s="103">
        <v>34.799999999999997</v>
      </c>
      <c r="G67" s="7">
        <f>F67/D67</f>
        <v>1.7399999999999998</v>
      </c>
      <c r="H67" s="103">
        <f>E67*F67</f>
        <v>0</v>
      </c>
      <c r="I67" s="441" t="s">
        <v>668</v>
      </c>
      <c r="J67" s="441"/>
      <c r="L67" s="439" t="s">
        <v>0</v>
      </c>
      <c r="M67" s="439" t="s">
        <v>1</v>
      </c>
    </row>
    <row r="68" spans="2:13" hidden="1">
      <c r="B68" s="440"/>
      <c r="C68" s="439" t="s">
        <v>1125</v>
      </c>
      <c r="D68" s="103">
        <v>20</v>
      </c>
      <c r="E68" s="103">
        <v>0</v>
      </c>
      <c r="F68" s="103">
        <v>34.799999999999997</v>
      </c>
      <c r="G68" s="7">
        <f t="shared" ref="G68:G96" si="5">F68/D68</f>
        <v>1.7399999999999998</v>
      </c>
      <c r="H68" s="103">
        <f t="shared" ref="H68:H96" si="6">E68*F68</f>
        <v>0</v>
      </c>
      <c r="I68" s="441" t="s">
        <v>668</v>
      </c>
      <c r="J68" s="441"/>
      <c r="L68" s="401">
        <v>8162</v>
      </c>
      <c r="M68" s="401" t="s">
        <v>1102</v>
      </c>
    </row>
    <row r="69" spans="2:13">
      <c r="B69" s="440"/>
      <c r="C69" s="103" t="s">
        <v>1127</v>
      </c>
      <c r="D69" s="103">
        <v>10</v>
      </c>
      <c r="E69" s="17">
        <v>0</v>
      </c>
      <c r="F69" s="17">
        <v>8.6</v>
      </c>
      <c r="G69" s="7">
        <f t="shared" si="5"/>
        <v>0.86</v>
      </c>
      <c r="H69" s="103">
        <f t="shared" si="6"/>
        <v>0</v>
      </c>
      <c r="I69" s="441" t="s">
        <v>668</v>
      </c>
      <c r="J69" s="441"/>
      <c r="L69" s="123"/>
      <c r="M69" s="123"/>
    </row>
    <row r="70" spans="2:13" hidden="1">
      <c r="B70" s="440"/>
      <c r="C70" s="103" t="s">
        <v>1128</v>
      </c>
      <c r="D70" s="103">
        <v>24</v>
      </c>
      <c r="E70" s="17">
        <v>0</v>
      </c>
      <c r="F70" s="17">
        <v>18.3</v>
      </c>
      <c r="G70" s="7">
        <f t="shared" si="5"/>
        <v>0.76250000000000007</v>
      </c>
      <c r="H70" s="103">
        <f t="shared" si="6"/>
        <v>0</v>
      </c>
      <c r="I70" s="441" t="s">
        <v>668</v>
      </c>
      <c r="J70" s="441"/>
      <c r="L70" s="123"/>
      <c r="M70" s="123"/>
    </row>
    <row r="71" spans="2:13" hidden="1">
      <c r="B71" s="440"/>
      <c r="C71" s="103" t="s">
        <v>1110</v>
      </c>
      <c r="D71" s="103">
        <v>24</v>
      </c>
      <c r="E71" s="17">
        <v>0</v>
      </c>
      <c r="F71" s="17">
        <v>13.1</v>
      </c>
      <c r="G71" s="7">
        <f t="shared" si="5"/>
        <v>0.54583333333333328</v>
      </c>
      <c r="H71" s="103">
        <f t="shared" si="6"/>
        <v>0</v>
      </c>
      <c r="I71" s="441" t="s">
        <v>668</v>
      </c>
      <c r="J71" s="441"/>
      <c r="L71" s="123"/>
      <c r="M71" s="123"/>
    </row>
    <row r="72" spans="2:13">
      <c r="B72" s="440"/>
      <c r="C72" s="103" t="s">
        <v>1111</v>
      </c>
      <c r="D72" s="103">
        <v>12</v>
      </c>
      <c r="E72" s="17">
        <v>0</v>
      </c>
      <c r="F72" s="17">
        <v>14</v>
      </c>
      <c r="G72" s="7">
        <f t="shared" si="5"/>
        <v>1.1666666666666667</v>
      </c>
      <c r="H72" s="103">
        <f t="shared" si="6"/>
        <v>0</v>
      </c>
      <c r="I72" s="441" t="s">
        <v>668</v>
      </c>
      <c r="J72" s="441"/>
      <c r="L72" s="123"/>
      <c r="M72" s="123"/>
    </row>
    <row r="73" spans="2:13" hidden="1">
      <c r="B73" s="439">
        <v>16237</v>
      </c>
      <c r="C73" s="103" t="s">
        <v>1580</v>
      </c>
      <c r="D73" s="103">
        <v>15</v>
      </c>
      <c r="E73" s="17">
        <v>0</v>
      </c>
      <c r="F73" s="17">
        <v>13.5</v>
      </c>
      <c r="G73" s="7">
        <f t="shared" si="5"/>
        <v>0.9</v>
      </c>
      <c r="H73" s="103">
        <f t="shared" si="6"/>
        <v>0</v>
      </c>
      <c r="I73" s="441" t="s">
        <v>668</v>
      </c>
      <c r="J73" s="441"/>
      <c r="L73" s="123"/>
      <c r="M73" s="123"/>
    </row>
    <row r="74" spans="2:13" s="440" customFormat="1">
      <c r="C74" s="103" t="s">
        <v>1952</v>
      </c>
      <c r="D74" s="103">
        <v>120</v>
      </c>
      <c r="E74" s="17">
        <v>15</v>
      </c>
      <c r="F74" s="17">
        <v>8.3000000000000007</v>
      </c>
      <c r="G74" s="7">
        <f t="shared" si="5"/>
        <v>6.9166666666666668E-2</v>
      </c>
      <c r="H74" s="103">
        <f t="shared" si="6"/>
        <v>124.50000000000001</v>
      </c>
      <c r="I74" s="441" t="s">
        <v>668</v>
      </c>
      <c r="J74" s="441"/>
      <c r="L74" s="123"/>
      <c r="M74" s="123"/>
    </row>
    <row r="75" spans="2:13">
      <c r="B75" s="439">
        <v>9579</v>
      </c>
      <c r="C75" s="103" t="s">
        <v>1104</v>
      </c>
      <c r="D75" s="103">
        <v>1000</v>
      </c>
      <c r="E75" s="17">
        <v>0</v>
      </c>
      <c r="F75" s="391">
        <v>3.4</v>
      </c>
      <c r="G75" s="7">
        <f t="shared" si="5"/>
        <v>3.3999999999999998E-3</v>
      </c>
      <c r="H75" s="103">
        <f t="shared" si="6"/>
        <v>0</v>
      </c>
      <c r="I75" s="441" t="s">
        <v>668</v>
      </c>
      <c r="J75" s="441"/>
      <c r="L75" s="123"/>
      <c r="M75" s="123"/>
    </row>
    <row r="76" spans="2:13" hidden="1">
      <c r="B76" s="123"/>
      <c r="C76" s="103" t="s">
        <v>1582</v>
      </c>
      <c r="D76" s="103">
        <v>24</v>
      </c>
      <c r="E76" s="17">
        <v>0</v>
      </c>
      <c r="F76" s="17">
        <v>19.7</v>
      </c>
      <c r="G76" s="7">
        <f t="shared" si="5"/>
        <v>0.8208333333333333</v>
      </c>
      <c r="H76" s="103">
        <f t="shared" si="6"/>
        <v>0</v>
      </c>
      <c r="I76" s="441" t="s">
        <v>668</v>
      </c>
      <c r="J76" s="441"/>
      <c r="L76" s="123"/>
      <c r="M76" s="123"/>
    </row>
    <row r="77" spans="2:13" hidden="1">
      <c r="B77" s="123"/>
      <c r="C77" s="103" t="s">
        <v>1119</v>
      </c>
      <c r="D77" s="103">
        <v>100</v>
      </c>
      <c r="E77" s="17">
        <v>0</v>
      </c>
      <c r="F77" s="17">
        <v>37.5</v>
      </c>
      <c r="G77" s="7">
        <f t="shared" si="5"/>
        <v>0.375</v>
      </c>
      <c r="H77" s="103">
        <f t="shared" si="6"/>
        <v>0</v>
      </c>
      <c r="I77" s="441" t="s">
        <v>668</v>
      </c>
      <c r="J77" s="441"/>
      <c r="L77" s="123"/>
      <c r="M77" s="123"/>
    </row>
    <row r="78" spans="2:13" hidden="1">
      <c r="B78" s="440"/>
      <c r="C78" s="103" t="s">
        <v>1583</v>
      </c>
      <c r="D78" s="103">
        <v>24</v>
      </c>
      <c r="E78" s="17">
        <v>0</v>
      </c>
      <c r="F78" s="17">
        <v>19.7</v>
      </c>
      <c r="G78" s="7">
        <f t="shared" si="5"/>
        <v>0.8208333333333333</v>
      </c>
      <c r="H78" s="103">
        <f t="shared" si="6"/>
        <v>0</v>
      </c>
      <c r="I78" s="441" t="s">
        <v>668</v>
      </c>
      <c r="J78" s="441"/>
      <c r="L78" s="123"/>
      <c r="M78" s="123"/>
    </row>
    <row r="79" spans="2:13">
      <c r="B79" s="440"/>
      <c r="C79" s="367" t="s">
        <v>1129</v>
      </c>
      <c r="D79" s="103">
        <v>96</v>
      </c>
      <c r="E79" s="17">
        <v>10</v>
      </c>
      <c r="F79" s="103">
        <v>51.2</v>
      </c>
      <c r="G79" s="7">
        <f t="shared" si="5"/>
        <v>0.53333333333333333</v>
      </c>
      <c r="H79" s="103">
        <f t="shared" si="6"/>
        <v>512</v>
      </c>
      <c r="I79" s="441" t="s">
        <v>668</v>
      </c>
      <c r="J79" s="441"/>
      <c r="L79" s="123"/>
      <c r="M79" s="123"/>
    </row>
    <row r="80" spans="2:13">
      <c r="B80" s="440"/>
      <c r="C80" s="367" t="s">
        <v>1130</v>
      </c>
      <c r="D80" s="103">
        <v>96</v>
      </c>
      <c r="E80" s="17">
        <v>10</v>
      </c>
      <c r="F80" s="103">
        <v>51.2</v>
      </c>
      <c r="G80" s="7">
        <f t="shared" si="5"/>
        <v>0.53333333333333333</v>
      </c>
      <c r="H80" s="103">
        <f t="shared" si="6"/>
        <v>512</v>
      </c>
      <c r="I80" s="441" t="s">
        <v>668</v>
      </c>
      <c r="J80" s="441"/>
      <c r="L80" s="123"/>
      <c r="M80" s="123"/>
    </row>
    <row r="81" spans="2:13" s="440" customFormat="1" hidden="1">
      <c r="C81" s="367"/>
      <c r="D81" s="103"/>
      <c r="E81" s="17"/>
      <c r="F81" s="103"/>
      <c r="G81" s="7"/>
      <c r="H81" s="103"/>
      <c r="I81" s="441"/>
      <c r="J81" s="441"/>
      <c r="L81" s="123"/>
      <c r="M81" s="123"/>
    </row>
    <row r="82" spans="2:13" s="440" customFormat="1" hidden="1">
      <c r="B82" s="439">
        <v>2647</v>
      </c>
      <c r="C82" s="103" t="s">
        <v>1118</v>
      </c>
      <c r="D82" s="103">
        <v>252</v>
      </c>
      <c r="E82" s="17" t="s">
        <v>72</v>
      </c>
      <c r="F82" s="103"/>
      <c r="G82" s="7"/>
      <c r="H82" s="103"/>
      <c r="I82" s="441"/>
      <c r="J82" s="441"/>
      <c r="L82" s="123"/>
      <c r="M82" s="123"/>
    </row>
    <row r="83" spans="2:13" s="440" customFormat="1" hidden="1">
      <c r="C83" s="103" t="s">
        <v>1951</v>
      </c>
      <c r="D83" s="103"/>
      <c r="E83" s="17"/>
      <c r="F83" s="103"/>
      <c r="G83" s="7"/>
      <c r="H83" s="103"/>
      <c r="I83" s="441"/>
      <c r="J83" s="441"/>
      <c r="L83" s="123"/>
      <c r="M83" s="123"/>
    </row>
    <row r="84" spans="2:13" s="440" customFormat="1" hidden="1">
      <c r="B84" s="439">
        <v>950</v>
      </c>
      <c r="C84" s="103" t="s">
        <v>1953</v>
      </c>
      <c r="D84" s="103"/>
      <c r="E84" s="17"/>
      <c r="F84" s="103"/>
      <c r="G84" s="7"/>
      <c r="H84" s="103"/>
      <c r="I84" s="441"/>
      <c r="J84" s="441"/>
      <c r="L84" s="123"/>
      <c r="M84" s="123"/>
    </row>
    <row r="85" spans="2:13" s="440" customFormat="1" hidden="1">
      <c r="C85" s="367"/>
      <c r="D85" s="103"/>
      <c r="E85" s="17"/>
      <c r="F85" s="103"/>
      <c r="G85" s="7"/>
      <c r="H85" s="103"/>
      <c r="I85" s="441"/>
      <c r="J85" s="441"/>
      <c r="L85" s="123"/>
      <c r="M85" s="123"/>
    </row>
    <row r="86" spans="2:13" hidden="1">
      <c r="B86" s="439">
        <v>9500</v>
      </c>
      <c r="C86" s="367" t="s">
        <v>1131</v>
      </c>
      <c r="D86" s="103">
        <v>24</v>
      </c>
      <c r="E86" s="17">
        <v>0</v>
      </c>
      <c r="F86" s="17">
        <v>15.5</v>
      </c>
      <c r="G86" s="7">
        <f t="shared" si="5"/>
        <v>0.64583333333333337</v>
      </c>
      <c r="H86" s="103">
        <f t="shared" si="6"/>
        <v>0</v>
      </c>
      <c r="I86" s="441" t="s">
        <v>668</v>
      </c>
      <c r="J86" s="441"/>
      <c r="L86" s="123"/>
      <c r="M86" s="123"/>
    </row>
    <row r="87" spans="2:13" hidden="1">
      <c r="B87" s="440"/>
      <c r="C87" s="367" t="s">
        <v>1132</v>
      </c>
      <c r="D87" s="103">
        <v>12</v>
      </c>
      <c r="E87" s="17">
        <v>0</v>
      </c>
      <c r="F87" s="103">
        <v>15.5</v>
      </c>
      <c r="G87" s="7">
        <f t="shared" si="5"/>
        <v>1.2916666666666667</v>
      </c>
      <c r="H87" s="103">
        <f t="shared" si="6"/>
        <v>0</v>
      </c>
      <c r="I87" s="441" t="s">
        <v>668</v>
      </c>
      <c r="J87" s="441"/>
      <c r="L87" s="123"/>
      <c r="M87" s="123"/>
    </row>
    <row r="88" spans="2:13" hidden="1">
      <c r="B88" s="440"/>
      <c r="C88" s="367" t="s">
        <v>1133</v>
      </c>
      <c r="D88" s="103">
        <v>12</v>
      </c>
      <c r="E88" s="17">
        <v>0</v>
      </c>
      <c r="F88" s="103">
        <v>15.5</v>
      </c>
      <c r="G88" s="7">
        <f t="shared" si="5"/>
        <v>1.2916666666666667</v>
      </c>
      <c r="H88" s="103">
        <f t="shared" si="6"/>
        <v>0</v>
      </c>
      <c r="I88" s="441" t="s">
        <v>668</v>
      </c>
      <c r="J88" s="441"/>
      <c r="L88" s="123"/>
      <c r="M88" s="123"/>
    </row>
    <row r="89" spans="2:13">
      <c r="B89" s="439">
        <v>18707</v>
      </c>
      <c r="C89" s="367" t="s">
        <v>1134</v>
      </c>
      <c r="D89" s="103">
        <v>12</v>
      </c>
      <c r="E89" s="17">
        <v>15</v>
      </c>
      <c r="F89" s="17">
        <v>7.7</v>
      </c>
      <c r="G89" s="7">
        <f t="shared" si="5"/>
        <v>0.64166666666666672</v>
      </c>
      <c r="H89" s="103">
        <f t="shared" si="6"/>
        <v>115.5</v>
      </c>
      <c r="I89" s="441" t="s">
        <v>668</v>
      </c>
      <c r="J89" s="441"/>
      <c r="L89" s="123"/>
      <c r="M89" s="123"/>
    </row>
    <row r="90" spans="2:13" hidden="1">
      <c r="B90" s="439">
        <v>18714</v>
      </c>
      <c r="C90" s="367" t="s">
        <v>1955</v>
      </c>
      <c r="D90" s="103">
        <v>24</v>
      </c>
      <c r="E90" s="17">
        <v>0</v>
      </c>
      <c r="F90" s="17">
        <v>12</v>
      </c>
      <c r="G90" s="7">
        <f t="shared" si="5"/>
        <v>0.5</v>
      </c>
      <c r="H90" s="103">
        <f t="shared" si="6"/>
        <v>0</v>
      </c>
      <c r="I90" s="441" t="s">
        <v>668</v>
      </c>
      <c r="J90" s="441"/>
      <c r="L90" s="123"/>
      <c r="M90" s="123"/>
    </row>
    <row r="91" spans="2:13">
      <c r="B91" s="439">
        <v>15430</v>
      </c>
      <c r="C91" s="367" t="s">
        <v>1956</v>
      </c>
      <c r="D91" s="103">
        <v>12</v>
      </c>
      <c r="E91" s="17">
        <v>15</v>
      </c>
      <c r="F91" s="17">
        <v>12</v>
      </c>
      <c r="G91" s="7">
        <f t="shared" si="5"/>
        <v>1</v>
      </c>
      <c r="H91" s="103">
        <f t="shared" si="6"/>
        <v>180</v>
      </c>
      <c r="I91" s="441" t="s">
        <v>668</v>
      </c>
      <c r="J91" s="441"/>
      <c r="L91" s="123"/>
      <c r="M91" s="123"/>
    </row>
    <row r="92" spans="2:13" hidden="1">
      <c r="B92" s="439">
        <v>15767</v>
      </c>
      <c r="C92" s="367" t="s">
        <v>1137</v>
      </c>
      <c r="D92" s="103">
        <v>24</v>
      </c>
      <c r="E92" s="17">
        <v>0</v>
      </c>
      <c r="F92" s="17">
        <v>12</v>
      </c>
      <c r="G92" s="7">
        <f t="shared" si="5"/>
        <v>0.5</v>
      </c>
      <c r="H92" s="103">
        <f t="shared" si="6"/>
        <v>0</v>
      </c>
      <c r="I92" s="441" t="s">
        <v>668</v>
      </c>
      <c r="J92" s="441"/>
      <c r="L92" s="322">
        <v>17889</v>
      </c>
      <c r="M92" s="322" t="s">
        <v>1954</v>
      </c>
    </row>
    <row r="93" spans="2:13">
      <c r="B93" s="439">
        <v>15428</v>
      </c>
      <c r="C93" s="367" t="s">
        <v>1138</v>
      </c>
      <c r="D93" s="103">
        <v>12</v>
      </c>
      <c r="E93" s="17">
        <v>15</v>
      </c>
      <c r="F93" s="17">
        <v>12</v>
      </c>
      <c r="G93" s="7">
        <f t="shared" si="5"/>
        <v>1</v>
      </c>
      <c r="H93" s="103">
        <f t="shared" si="6"/>
        <v>180</v>
      </c>
      <c r="I93" s="441" t="s">
        <v>668</v>
      </c>
      <c r="J93" s="441"/>
    </row>
    <row r="94" spans="2:13" hidden="1">
      <c r="B94" s="439">
        <v>16239</v>
      </c>
      <c r="C94" s="103" t="s">
        <v>1139</v>
      </c>
      <c r="D94" s="103">
        <v>24</v>
      </c>
      <c r="E94" s="17">
        <v>0</v>
      </c>
      <c r="F94" s="17">
        <v>12</v>
      </c>
      <c r="G94" s="7">
        <f t="shared" si="5"/>
        <v>0.5</v>
      </c>
      <c r="H94" s="103">
        <f t="shared" si="6"/>
        <v>0</v>
      </c>
      <c r="I94" s="441" t="s">
        <v>668</v>
      </c>
      <c r="J94" s="441"/>
    </row>
    <row r="95" spans="2:13">
      <c r="B95" s="439">
        <v>15426</v>
      </c>
      <c r="C95" s="103" t="s">
        <v>1140</v>
      </c>
      <c r="D95" s="103">
        <v>12</v>
      </c>
      <c r="E95" s="17">
        <v>15</v>
      </c>
      <c r="F95" s="17">
        <v>12</v>
      </c>
      <c r="G95" s="7">
        <f t="shared" si="5"/>
        <v>1</v>
      </c>
      <c r="H95" s="103">
        <f t="shared" si="6"/>
        <v>180</v>
      </c>
      <c r="I95" s="441" t="s">
        <v>668</v>
      </c>
      <c r="J95" s="441"/>
    </row>
    <row r="96" spans="2:13">
      <c r="B96" s="440"/>
      <c r="C96" s="103" t="s">
        <v>1957</v>
      </c>
      <c r="D96" s="103">
        <v>72</v>
      </c>
      <c r="E96" s="17">
        <v>20</v>
      </c>
      <c r="F96" s="17">
        <v>21.6</v>
      </c>
      <c r="G96" s="7">
        <f t="shared" si="5"/>
        <v>0.30000000000000004</v>
      </c>
      <c r="H96" s="103">
        <f t="shared" si="6"/>
        <v>432</v>
      </c>
      <c r="I96" s="441" t="s">
        <v>668</v>
      </c>
      <c r="J96" s="376"/>
    </row>
    <row r="97" spans="2:10" s="440" customFormat="1">
      <c r="C97" s="10"/>
      <c r="D97" s="103"/>
      <c r="E97" s="391"/>
      <c r="F97" s="391"/>
      <c r="G97" s="471"/>
      <c r="H97" s="10"/>
      <c r="I97" s="461"/>
      <c r="J97" s="376"/>
    </row>
    <row r="98" spans="2:10">
      <c r="D98" s="512" t="s">
        <v>72</v>
      </c>
      <c r="E98" s="512"/>
      <c r="F98" s="391" t="s">
        <v>72</v>
      </c>
      <c r="G98" s="113" t="s">
        <v>78</v>
      </c>
      <c r="H98" s="113">
        <f>SUM(H67:H96)</f>
        <v>2236</v>
      </c>
    </row>
    <row r="99" spans="2:10" ht="15.75" thickBot="1">
      <c r="C99" s="472" t="s">
        <v>1770</v>
      </c>
      <c r="D99" s="511" t="s">
        <v>1952</v>
      </c>
      <c r="E99" s="511"/>
      <c r="F99" s="469">
        <v>8</v>
      </c>
      <c r="G99" s="470">
        <v>7.0000000000000007E-2</v>
      </c>
      <c r="H99" s="113">
        <f>F99*G99</f>
        <v>0.56000000000000005</v>
      </c>
    </row>
    <row r="100" spans="2:10" ht="30.75" thickBot="1">
      <c r="H100" s="473">
        <f>H98-H99</f>
        <v>2235.44</v>
      </c>
      <c r="I100" s="474" t="s">
        <v>81</v>
      </c>
    </row>
    <row r="104" spans="2:10" ht="30">
      <c r="D104" s="3" t="s">
        <v>1121</v>
      </c>
      <c r="E104" s="272" t="s">
        <v>75</v>
      </c>
      <c r="F104" s="273" t="s">
        <v>1108</v>
      </c>
      <c r="G104" s="103" t="s">
        <v>680</v>
      </c>
      <c r="H104" s="273" t="s">
        <v>1123</v>
      </c>
    </row>
    <row r="105" spans="2:10" hidden="1">
      <c r="B105" s="439">
        <v>9755</v>
      </c>
      <c r="C105" s="439" t="s">
        <v>1110</v>
      </c>
      <c r="D105" s="103">
        <v>24</v>
      </c>
      <c r="E105" s="103">
        <v>0</v>
      </c>
      <c r="F105" s="272">
        <v>14</v>
      </c>
      <c r="G105" s="103">
        <v>0.56000000000000005</v>
      </c>
      <c r="H105" s="382">
        <f>E105*F105</f>
        <v>0</v>
      </c>
      <c r="I105" s="461" t="s">
        <v>668</v>
      </c>
      <c r="J105" s="391"/>
    </row>
    <row r="106" spans="2:10">
      <c r="B106" s="439">
        <v>10396</v>
      </c>
      <c r="C106" s="103" t="s">
        <v>1111</v>
      </c>
      <c r="D106" s="103">
        <v>12</v>
      </c>
      <c r="E106" s="17">
        <v>200</v>
      </c>
      <c r="F106" s="17">
        <v>14</v>
      </c>
      <c r="G106" s="7">
        <f t="shared" ref="G106:G107" si="7">F106/D106</f>
        <v>1.1666666666666667</v>
      </c>
      <c r="H106" s="382">
        <f t="shared" ref="H106:H107" si="8">E106*F106</f>
        <v>2800</v>
      </c>
      <c r="I106" s="461" t="s">
        <v>668</v>
      </c>
    </row>
    <row r="107" spans="2:10">
      <c r="B107" s="439">
        <v>9579</v>
      </c>
      <c r="C107" s="103" t="s">
        <v>1104</v>
      </c>
      <c r="D107" s="103">
        <v>1000</v>
      </c>
      <c r="E107" s="17">
        <v>30</v>
      </c>
      <c r="F107" s="391">
        <v>3.4</v>
      </c>
      <c r="G107" s="7">
        <f t="shared" si="7"/>
        <v>3.3999999999999998E-3</v>
      </c>
      <c r="H107" s="382">
        <f t="shared" si="8"/>
        <v>102</v>
      </c>
      <c r="I107" s="461" t="s">
        <v>281</v>
      </c>
    </row>
    <row r="108" spans="2:10">
      <c r="H108" s="113">
        <f>SUM(H105:H107)</f>
        <v>2902</v>
      </c>
    </row>
    <row r="111" spans="2:10" s="440" customFormat="1">
      <c r="D111" s="465"/>
      <c r="E111" s="465"/>
      <c r="F111" s="465"/>
      <c r="G111" s="465"/>
      <c r="H111" s="465"/>
      <c r="I111" s="465"/>
      <c r="J111" s="465"/>
    </row>
    <row r="112" spans="2:10" ht="30">
      <c r="B112" s="440"/>
      <c r="C112" s="103" t="s">
        <v>2047</v>
      </c>
      <c r="D112" s="3" t="s">
        <v>1121</v>
      </c>
      <c r="E112" s="468" t="s">
        <v>75</v>
      </c>
      <c r="F112" s="273" t="s">
        <v>1108</v>
      </c>
      <c r="G112" s="103" t="s">
        <v>680</v>
      </c>
      <c r="H112" s="273" t="s">
        <v>1123</v>
      </c>
      <c r="I112" s="465"/>
    </row>
    <row r="113" spans="2:9">
      <c r="B113" s="440"/>
      <c r="C113" s="103" t="s">
        <v>1127</v>
      </c>
      <c r="D113" s="103">
        <v>10</v>
      </c>
      <c r="E113" s="17">
        <v>100</v>
      </c>
      <c r="F113" s="17">
        <v>8.6</v>
      </c>
      <c r="G113" s="7">
        <f t="shared" ref="G113" si="9">F113/D113</f>
        <v>0.86</v>
      </c>
      <c r="H113" s="103">
        <f t="shared" ref="H113" si="10">E113*F113</f>
        <v>860</v>
      </c>
      <c r="I113" s="465" t="s">
        <v>668</v>
      </c>
    </row>
  </sheetData>
  <mergeCells count="4">
    <mergeCell ref="D25:G25"/>
    <mergeCell ref="I52:J52"/>
    <mergeCell ref="D99:E99"/>
    <mergeCell ref="D98:E98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C15"/>
  <sheetViews>
    <sheetView workbookViewId="0">
      <selection activeCell="D4" sqref="D4"/>
    </sheetView>
  </sheetViews>
  <sheetFormatPr baseColWidth="10" defaultRowHeight="15"/>
  <cols>
    <col min="3" max="3" width="60.5703125" customWidth="1"/>
  </cols>
  <sheetData>
    <row r="4" spans="2:3">
      <c r="B4" s="130" t="s">
        <v>0</v>
      </c>
      <c r="C4" s="130" t="s">
        <v>1</v>
      </c>
    </row>
    <row r="5" spans="2:3">
      <c r="B5" s="130">
        <v>12972</v>
      </c>
      <c r="C5" s="130" t="s">
        <v>1660</v>
      </c>
    </row>
    <row r="6" spans="2:3">
      <c r="B6" s="130">
        <v>16330</v>
      </c>
      <c r="C6" s="130" t="s">
        <v>1661</v>
      </c>
    </row>
    <row r="7" spans="2:3">
      <c r="B7" s="130">
        <v>16329</v>
      </c>
      <c r="C7" s="130" t="s">
        <v>1662</v>
      </c>
    </row>
    <row r="8" spans="2:3">
      <c r="B8" s="130">
        <v>9707</v>
      </c>
      <c r="C8" s="130" t="s">
        <v>1663</v>
      </c>
    </row>
    <row r="9" spans="2:3">
      <c r="B9" s="130">
        <v>6602</v>
      </c>
      <c r="C9" s="130" t="s">
        <v>1664</v>
      </c>
    </row>
    <row r="10" spans="2:3">
      <c r="B10" s="130">
        <v>6920</v>
      </c>
      <c r="C10" s="130" t="s">
        <v>1665</v>
      </c>
    </row>
    <row r="11" spans="2:3">
      <c r="B11" s="130">
        <v>6601</v>
      </c>
      <c r="C11" s="130" t="s">
        <v>1666</v>
      </c>
    </row>
    <row r="12" spans="2:3">
      <c r="B12" s="130">
        <v>10583</v>
      </c>
      <c r="C12" s="130" t="s">
        <v>1667</v>
      </c>
    </row>
    <row r="13" spans="2:3">
      <c r="B13" s="130">
        <v>10230</v>
      </c>
      <c r="C13" s="130" t="s">
        <v>1668</v>
      </c>
    </row>
    <row r="14" spans="2:3">
      <c r="B14" s="130">
        <v>10824</v>
      </c>
      <c r="C14" s="130" t="s">
        <v>1669</v>
      </c>
    </row>
    <row r="15" spans="2:3">
      <c r="B15" s="130">
        <v>12197</v>
      </c>
      <c r="C15" s="130" t="s">
        <v>1670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63</vt:i4>
      </vt:variant>
    </vt:vector>
  </HeadingPairs>
  <TitlesOfParts>
    <vt:vector size="63" baseType="lpstr">
      <vt:lpstr>INVERSIONES BENAR</vt:lpstr>
      <vt:lpstr>EFE</vt:lpstr>
      <vt:lpstr>VERDUGO</vt:lpstr>
      <vt:lpstr>QUESOLANDIA</vt:lpstr>
      <vt:lpstr>LACTIOS R.D.C.A</vt:lpstr>
      <vt:lpstr>CERVEZA POLAR</vt:lpstr>
      <vt:lpstr>REGIONAL</vt:lpstr>
      <vt:lpstr>AVION</vt:lpstr>
      <vt:lpstr>LA LUCHA</vt:lpstr>
      <vt:lpstr>ARROZ SANTONI</vt:lpstr>
      <vt:lpstr>PULPA FRUTAS</vt:lpstr>
      <vt:lpstr>DOÑA ALISA</vt:lpstr>
      <vt:lpstr>ARROZ MARY</vt:lpstr>
      <vt:lpstr>RICHAR PEREIRA</vt:lpstr>
      <vt:lpstr>SALINERA</vt:lpstr>
      <vt:lpstr>VELANDIA</vt:lpstr>
      <vt:lpstr>CARBON LA ISLEÑA</vt:lpstr>
      <vt:lpstr>DAVIMAR</vt:lpstr>
      <vt:lpstr>COMERCIALIZADO GLOBAL ALIMENTOS</vt:lpstr>
      <vt:lpstr>VENTA DE CERVEZA DEL SEPTIEMBRE</vt:lpstr>
      <vt:lpstr>VENTA DE CERVEZA DEL MES AGOSTO</vt:lpstr>
      <vt:lpstr>ANALIZIS VENT CAMBUR  PLATANO</vt:lpstr>
      <vt:lpstr>EUREKA DIRECTO</vt:lpstr>
      <vt:lpstr>DISMARKET EXPRESS.C.A</vt:lpstr>
      <vt:lpstr>COPOSA</vt:lpstr>
      <vt:lpstr>TAPA AMARILLA</vt:lpstr>
      <vt:lpstr>AMANECER  KALDY  VERO CAFE</vt:lpstr>
      <vt:lpstr>MASAS FACILES TEQUEÑO</vt:lpstr>
      <vt:lpstr>ALFONZO RIVAS</vt:lpstr>
      <vt:lpstr>PAPELERIA MARACAY</vt:lpstr>
      <vt:lpstr>TORONDOY CHARCUTERIA</vt:lpstr>
      <vt:lpstr>CHARCUTERIA TOVAR</vt:lpstr>
      <vt:lpstr>DOÑAFLORA  SERVIPOR CHARCUTERI</vt:lpstr>
      <vt:lpstr>LA GRANJA CHARCUTERIA</vt:lpstr>
      <vt:lpstr>LAMARSELLINA CHARCUTERIA </vt:lpstr>
      <vt:lpstr>FLOR DE ARAGUA CHARCUTERIA</vt:lpstr>
      <vt:lpstr> ROMA Y MONTALBAN</vt:lpstr>
      <vt:lpstr>DAMASCU</vt:lpstr>
      <vt:lpstr>PRESUPUESTO 2 DE SEPT</vt:lpstr>
      <vt:lpstr>CORTE PROM PEPSI FIN SEMANA </vt:lpstr>
      <vt:lpstr>CARGIL</vt:lpstr>
      <vt:lpstr>PEPSI</vt:lpstr>
      <vt:lpstr>HISTORIA PROCT NAVIDAD 2020</vt:lpstr>
      <vt:lpstr>ROMA C.A</vt:lpstr>
      <vt:lpstr>DISBECA</vt:lpstr>
      <vt:lpstr>FACIMEN DE QUESO </vt:lpstr>
      <vt:lpstr>FACILICITADOR DE CIGARRILLO</vt:lpstr>
      <vt:lpstr>CHARCUTERIA FRANCIS</vt:lpstr>
      <vt:lpstr>FACIMEN POLLO </vt:lpstr>
      <vt:lpstr>GRUPO CAPITAL</vt:lpstr>
      <vt:lpstr>CORPORACION D-S.M PERFUMERIA</vt:lpstr>
      <vt:lpstr>PRODUCTOS MAS AMERIACA PRODUCTO</vt:lpstr>
      <vt:lpstr>UNO PUREZA PERFUMERIA</vt:lpstr>
      <vt:lpstr>DIMASSI PERFUMERIA</vt:lpstr>
      <vt:lpstr>DIPROCHER PERFUMERIA</vt:lpstr>
      <vt:lpstr> DURACENTRO PREFUMERIA</vt:lpstr>
      <vt:lpstr>TUTTO IMPOT PERFUMERIA</vt:lpstr>
      <vt:lpstr> ROLDAL PERFUMERIA</vt:lpstr>
      <vt:lpstr>CAMACHO PERFUMERIA</vt:lpstr>
      <vt:lpstr>LA MARCONA</vt:lpstr>
      <vt:lpstr>NATULAC</vt:lpstr>
      <vt:lpstr>GENICA</vt:lpstr>
      <vt:lpstr>MONACA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TESORERIA-15</dc:creator>
  <cp:lastModifiedBy>Tesoreria-12</cp:lastModifiedBy>
  <cp:lastPrinted>2021-10-07T20:55:00Z</cp:lastPrinted>
  <dcterms:created xsi:type="dcterms:W3CDTF">2021-08-31T17:43:05Z</dcterms:created>
  <dcterms:modified xsi:type="dcterms:W3CDTF">2021-10-13T19:54:17Z</dcterms:modified>
</cp:coreProperties>
</file>