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7650" activeTab="3"/>
  </bookViews>
  <sheets>
    <sheet name="KEPCHUP" sheetId="1" r:id="rId1"/>
    <sheet name="M I VACA " sheetId="2" r:id="rId2"/>
    <sheet name="TIQUIRE FLORES " sheetId="3" r:id="rId3"/>
    <sheet name="TOMATE PELADO " sheetId="4" r:id="rId4"/>
    <sheet name="FACCIMEN " sheetId="5" r:id="rId5"/>
    <sheet name="CAUDRO FINAL" sheetId="6" r:id="rId6"/>
  </sheets>
  <calcPr calcId="162913"/>
</workbook>
</file>

<file path=xl/calcChain.xml><?xml version="1.0" encoding="utf-8"?>
<calcChain xmlns="http://schemas.openxmlformats.org/spreadsheetml/2006/main">
  <c r="G82" i="4" l="1"/>
  <c r="E81" i="4"/>
  <c r="E82" i="4" s="1"/>
  <c r="E79" i="4"/>
  <c r="E67" i="4" l="1"/>
  <c r="E68" i="4" s="1"/>
  <c r="G68" i="4"/>
  <c r="E65" i="4"/>
  <c r="E54" i="4" l="1"/>
  <c r="E55" i="4" s="1"/>
  <c r="E52" i="4"/>
  <c r="G55" i="4" l="1"/>
  <c r="E62" i="3"/>
  <c r="E63" i="3" s="1"/>
  <c r="E60" i="3"/>
  <c r="G63" i="3"/>
  <c r="H12" i="6"/>
  <c r="H11" i="6"/>
  <c r="G230" i="1" l="1"/>
  <c r="G231" i="1" s="1"/>
  <c r="G228" i="1"/>
  <c r="G52" i="3"/>
  <c r="E51" i="3"/>
  <c r="E52" i="3" s="1"/>
  <c r="E49" i="3"/>
  <c r="Q22" i="6" l="1"/>
  <c r="H17" i="6" l="1"/>
  <c r="P21" i="6"/>
  <c r="Q21" i="6" s="1"/>
  <c r="I11" i="6" l="1"/>
  <c r="I231" i="1" l="1"/>
  <c r="G213" i="1" l="1"/>
  <c r="G214" i="1" s="1"/>
  <c r="I214" i="1"/>
  <c r="G211" i="1"/>
  <c r="G43" i="4"/>
  <c r="E42" i="4"/>
  <c r="E43" i="4" s="1"/>
  <c r="E40" i="4"/>
  <c r="M41" i="3"/>
  <c r="G41" i="3"/>
  <c r="E39" i="3"/>
  <c r="E38" i="3"/>
  <c r="E40" i="3" l="1"/>
  <c r="E41" i="3" s="1"/>
  <c r="G38" i="2"/>
  <c r="E37" i="2"/>
  <c r="N207" i="1" l="1"/>
  <c r="E25" i="4"/>
  <c r="E26" i="4" s="1"/>
  <c r="G21" i="2"/>
  <c r="E20" i="2"/>
  <c r="G22" i="3"/>
  <c r="G192" i="1"/>
  <c r="G193" i="1" s="1"/>
  <c r="E20" i="3" l="1"/>
  <c r="E19" i="3"/>
  <c r="E21" i="3" l="1"/>
  <c r="E22" i="3" s="1"/>
  <c r="G26" i="4"/>
  <c r="E23" i="4"/>
  <c r="I193" i="1"/>
  <c r="G190" i="1"/>
  <c r="G10" i="2" l="1"/>
  <c r="E9" i="2"/>
  <c r="I181" i="1" l="1"/>
  <c r="G180" i="1"/>
  <c r="G181" i="1" s="1"/>
  <c r="G178" i="1"/>
  <c r="G11" i="4" l="1"/>
  <c r="E10" i="4"/>
  <c r="E11" i="4" s="1"/>
  <c r="E8" i="4"/>
  <c r="G162" i="1"/>
  <c r="E6" i="3"/>
  <c r="E7" i="3" s="1"/>
  <c r="E8" i="3" s="1"/>
  <c r="G8" i="3"/>
  <c r="E5" i="3" l="1"/>
  <c r="G164" i="1" l="1"/>
  <c r="G165" i="1" s="1"/>
  <c r="I165" i="1"/>
  <c r="I152" i="1" l="1"/>
  <c r="G150" i="1"/>
  <c r="G151" i="1" s="1"/>
  <c r="G152" i="1" s="1"/>
  <c r="G149" i="1"/>
  <c r="I140" i="1" l="1"/>
  <c r="G138" i="1"/>
  <c r="G137" i="1"/>
  <c r="G139" i="1" l="1"/>
  <c r="G140" i="1" s="1"/>
  <c r="G87" i="1"/>
  <c r="O132" i="1"/>
  <c r="G122" i="1"/>
  <c r="G123" i="1" s="1"/>
  <c r="I123" i="1" l="1"/>
  <c r="G120" i="1"/>
  <c r="I112" i="1" l="1"/>
  <c r="G111" i="1"/>
  <c r="G112" i="1" s="1"/>
  <c r="G109" i="1"/>
  <c r="I97" i="1" l="1"/>
  <c r="G96" i="1"/>
  <c r="G97" i="1" s="1"/>
  <c r="G94" i="1"/>
  <c r="G88" i="1" l="1"/>
  <c r="G85" i="1"/>
  <c r="G62" i="1" l="1"/>
  <c r="G53" i="1" l="1"/>
  <c r="G75" i="1"/>
  <c r="G76" i="1" s="1"/>
  <c r="G73" i="1" l="1"/>
  <c r="G45" i="1" l="1"/>
  <c r="G47" i="1" s="1"/>
  <c r="G36" i="1" l="1"/>
  <c r="G38" i="1" s="1"/>
  <c r="G27" i="1" l="1"/>
  <c r="G15" i="1" l="1"/>
</calcChain>
</file>

<file path=xl/comments1.xml><?xml version="1.0" encoding="utf-8"?>
<comments xmlns="http://schemas.openxmlformats.org/spreadsheetml/2006/main">
  <authors>
    <author>Tesoreria-12</author>
  </authors>
  <commentList>
    <comment ref="C54" authorId="0" shapeId="0">
      <text>
        <r>
          <rPr>
            <b/>
            <sz val="9"/>
            <color indexed="81"/>
            <rFont val="Tahoma"/>
            <charset val="1"/>
          </rPr>
          <t>Tesoreria-12:</t>
        </r>
        <r>
          <rPr>
            <sz val="9"/>
            <color indexed="81"/>
            <rFont val="Tahoma"/>
            <charset val="1"/>
          </rPr>
          <t xml:space="preserve">
RESTAN POR CANCELAR  27 DE CAJAS  
</t>
        </r>
      </text>
    </comment>
    <comment ref="D65" authorId="0" shapeId="0">
      <text>
        <r>
          <rPr>
            <b/>
            <sz val="9"/>
            <color indexed="81"/>
            <rFont val="Tahoma"/>
            <charset val="1"/>
          </rPr>
          <t>Tesoreria-12:</t>
        </r>
        <r>
          <rPr>
            <sz val="9"/>
            <color indexed="81"/>
            <rFont val="Tahoma"/>
            <charset val="1"/>
          </rPr>
          <t xml:space="preserve">
FINALIZADO  SE CANCELA LA  TOTALIDAD  3 DE DICIEMBRE 2021
</t>
        </r>
      </text>
    </comment>
  </commentList>
</comments>
</file>

<file path=xl/comments2.xml><?xml version="1.0" encoding="utf-8"?>
<comments xmlns="http://schemas.openxmlformats.org/spreadsheetml/2006/main">
  <authors>
    <author>Tesoreria-12</author>
    <author>ThecnoMacVZLA</author>
  </authors>
  <commentList>
    <comment ref="D57" authorId="0" shapeId="0">
      <text>
        <r>
          <rPr>
            <b/>
            <sz val="9"/>
            <color indexed="81"/>
            <rFont val="Tahoma"/>
            <charset val="1"/>
          </rPr>
          <t>Tesoreria-12:</t>
        </r>
        <r>
          <rPr>
            <sz val="9"/>
            <color indexed="81"/>
            <rFont val="Tahoma"/>
            <charset val="1"/>
          </rPr>
          <t xml:space="preserve">
PENDIENTE 3 UNIDADES PROXIMO CORTE 
</t>
        </r>
      </text>
    </comment>
    <comment ref="D70" authorId="0" shapeId="0">
      <text>
        <r>
          <rPr>
            <sz val="9"/>
            <color indexed="81"/>
            <rFont val="Tahoma"/>
            <charset val="1"/>
          </rPr>
          <t xml:space="preserve">PENDIENTES  10 UNIDADES PROXIMO CORTE 
</t>
        </r>
      </text>
    </comment>
    <comment ref="D84" authorId="1" shapeId="0">
      <text>
        <r>
          <rPr>
            <b/>
            <sz val="9"/>
            <color indexed="81"/>
            <rFont val="Tahoma"/>
            <charset val="1"/>
          </rPr>
          <t>ThecnoMacVZLA:</t>
        </r>
        <r>
          <rPr>
            <sz val="9"/>
            <color indexed="81"/>
            <rFont val="Tahoma"/>
            <charset val="1"/>
          </rPr>
          <t xml:space="preserve">
PENDIENTE 9 UNIDADES PARA EL PROXIMO CORTE.
</t>
        </r>
      </text>
    </comment>
  </commentList>
</comments>
</file>

<file path=xl/connections.xml><?xml version="1.0" encoding="utf-8"?>
<connections xmlns="http://schemas.openxmlformats.org/spreadsheetml/2006/main">
  <connection id="1" name="I" type="4" refreshedVersion="0" background="1">
    <webPr xml="1" sourceData="1" url="Z:\I.xml" htmlTables="1" htmlFormat="all"/>
  </connection>
</connections>
</file>

<file path=xl/sharedStrings.xml><?xml version="1.0" encoding="utf-8"?>
<sst xmlns="http://schemas.openxmlformats.org/spreadsheetml/2006/main" count="454" uniqueCount="120">
  <si>
    <t>16/01/2021</t>
  </si>
  <si>
    <t>01/02/2021</t>
  </si>
  <si>
    <t>LIMPIADOR DE POCETAS 1LT CICLON</t>
  </si>
  <si>
    <t>DESINFECTANTE FRAGANCIAS VARIADOS 1LT GLOBAL CLEAN</t>
  </si>
  <si>
    <t>FECHA DE RECEPCION</t>
  </si>
  <si>
    <t>CDG</t>
  </si>
  <si>
    <t xml:space="preserve">CANTIADES RECIBIDAD </t>
  </si>
  <si>
    <t xml:space="preserve">LECHE CONDESADA 390 GR GLOBAL </t>
  </si>
  <si>
    <t>PRECIO  AL COSTO  POR  UNIDAD</t>
  </si>
  <si>
    <t xml:space="preserve">VENTAS POR  UNIDAD </t>
  </si>
  <si>
    <t xml:space="preserve">TOTAL  A PAGAR </t>
  </si>
  <si>
    <t xml:space="preserve">CENTRO DE DISTRIBUCIONES  FRANCIS </t>
  </si>
  <si>
    <t>ANALISIS DE VENTA/ DEL 17 AL 26 DE ABRIL</t>
  </si>
  <si>
    <t>ANALISIS DE VENTA/ DEL 27 DE ABRIL  AL 9 DE MAYO  DE ABRIL</t>
  </si>
  <si>
    <t>NOTA: PROXIMO CORTE CAMBIO DE PRECIO</t>
  </si>
  <si>
    <t xml:space="preserve">TOTAL  </t>
  </si>
  <si>
    <t>NOTA:</t>
  </si>
  <si>
    <t xml:space="preserve">SE ANEXA 8 UNIDADES DEL CORTE ANTERIOR  POR EL PRECIO DE,       1.20 </t>
  </si>
  <si>
    <t>ANALISIS DE VENTAS, DEL  10 AL 18 DE MAYO  2021</t>
  </si>
  <si>
    <t>ANALISIS DE VENTAS DESDE:  EL 19 AL 31 DE MAYO 2021</t>
  </si>
  <si>
    <t xml:space="preserve">total unidedes vendidas 367 la  cual solo </t>
  </si>
  <si>
    <t>se factura  360 quedadon pendiente 7 para</t>
  </si>
  <si>
    <t xml:space="preserve">el proximo corte </t>
  </si>
  <si>
    <t xml:space="preserve">       SE REALIZA DESCUENTO,   YA QUE  HAY UN        SALDO  A FAVOR, DE LA FACUTURA N°A216146 </t>
  </si>
  <si>
    <t xml:space="preserve"> </t>
  </si>
  <si>
    <t xml:space="preserve">ANALISIS  DE VENTAS </t>
  </si>
  <si>
    <t>SALSA DE TOMATE  KETCHUP  HEINZ</t>
  </si>
  <si>
    <t xml:space="preserve">SUD TOTAL </t>
  </si>
  <si>
    <t xml:space="preserve">IVA </t>
  </si>
  <si>
    <t>TOTAL APAGAR</t>
  </si>
  <si>
    <t>ANALISIS DE VENTAS, DEL 27 DE MAYO AL 6 DE JUNIO  2021</t>
  </si>
  <si>
    <t>ANALISIS DE VENTAS DESDE, EL   1 AL 7  JUNIO 2021</t>
  </si>
  <si>
    <t xml:space="preserve">NOTA </t>
  </si>
  <si>
    <t xml:space="preserve">SE  ANEXAN 7 UNIDADES DEL CORTE ANTERIOR  + 3  UNIDADES DE INVENTRIO   PARA UN TOLTA DE 56 UNIDADES  </t>
  </si>
  <si>
    <t xml:space="preserve">17  de abril al 12 de junio 2021 total unidades  vendidas  957 </t>
  </si>
  <si>
    <t>ANALISIS DE VENTAS, DEL7 AL 16 DE JUNIO  2021</t>
  </si>
  <si>
    <t>Reconteo FINAL    del 1</t>
  </si>
  <si>
    <t>ANALISIS DE VENTAS : DESDE  17  AL 26  DE JUNIO  2021</t>
  </si>
  <si>
    <t xml:space="preserve">PROXIMO CORTE  CAMBIAR  PRECIO </t>
  </si>
  <si>
    <t xml:space="preserve">TOTAL CAJAS </t>
  </si>
  <si>
    <t xml:space="preserve">PENDIENTE 10 UNIDADES PROXIMO CORTE </t>
  </si>
  <si>
    <t>ANALISIS DE VENTAS : DESDE EL 27JUNIO AL 10 DE JULIO  2021</t>
  </si>
  <si>
    <t xml:space="preserve">PENDIENTE 2  UNIDADES PROXIMO CORTE </t>
  </si>
  <si>
    <t>ANALISIS DE VENTAS : DESDE EL  11 AL 15  DE JULIO  2021</t>
  </si>
  <si>
    <t xml:space="preserve">PENDIENTE 7 UNIDADES   PROXIMO CORTE </t>
  </si>
  <si>
    <t xml:space="preserve">SE REALIZA CORTE   POR CAMBIO DE PRECIO  </t>
  </si>
  <si>
    <t xml:space="preserve">APLICAR CAMBIO DE PRECIO  PROXIMO CORTE </t>
  </si>
  <si>
    <t xml:space="preserve">CENTRO DISTRIBUIOCION FRANCIS </t>
  </si>
  <si>
    <t xml:space="preserve">PENDIENTE  1 PROXIMO CORTE </t>
  </si>
  <si>
    <t>ANALISIS DE VENTAS : DESDE EL 16  AL 28 DE JULIO  2021</t>
  </si>
  <si>
    <t>SALSA DE TOMATE  KETCHUP  HEINZ 397 GR</t>
  </si>
  <si>
    <t>ANALISIS DE VENTAS : DESDE EL 29 JULIO  AL 15 DE AGOSTO 2021</t>
  </si>
  <si>
    <t xml:space="preserve">PENDIENTE 3 UNIDADES PROXIMO CORTE </t>
  </si>
  <si>
    <t>ANALISIS DE VENTAS : DEL16 AL 29 DE AGOSTO 2021</t>
  </si>
  <si>
    <t xml:space="preserve">NOTA: SE ANEXA  2 UNIDAEWES </t>
  </si>
  <si>
    <t>2 UNIDAES  PARA  COMPLERTAR</t>
  </si>
  <si>
    <t xml:space="preserve"> UN DOCENA </t>
  </si>
  <si>
    <t>IVA</t>
  </si>
  <si>
    <t xml:space="preserve">SUD  TOTAL </t>
  </si>
  <si>
    <t xml:space="preserve">TOTAL APAGAR  </t>
  </si>
  <si>
    <t xml:space="preserve">CAJAS </t>
  </si>
  <si>
    <t xml:space="preserve">TOMATE PELADO 800 GR TERRE DELL AGRO </t>
  </si>
  <si>
    <t xml:space="preserve">ANALISIS DE VENTA:  DESDE  EL 28 DE JUNIO  AL 25 DE SEPTIEMBRE 2021 </t>
  </si>
  <si>
    <t xml:space="preserve">TOTAL A PAGAR </t>
  </si>
  <si>
    <t xml:space="preserve">PENDIENTE 7 UNIDAD PROXIMO CORTE </t>
  </si>
  <si>
    <t>ANALISIS DE VENTAS : DEL EL 30 DE GOSTO AL 25 DE SEPTIEMBRE 2021</t>
  </si>
  <si>
    <t xml:space="preserve">PENDIENTE 2 UNIDADES   PROXIMO CORTE </t>
  </si>
  <si>
    <t>LECHE DESCREMADA 1LT MI VACA</t>
  </si>
  <si>
    <t>PRECIO  AL COSTO POR UNIDAD</t>
  </si>
  <si>
    <t>VENTAS POR UNIDAD</t>
  </si>
  <si>
    <t xml:space="preserve">TOTAL APAGAR </t>
  </si>
  <si>
    <t>ANALISIS  DE VENTAS DESDE EL 16 AL 17 DE SEPTIEMBRE2021</t>
  </si>
  <si>
    <t xml:space="preserve">PENDIENTE 3 UNIDADES  PROXIMO CORTE </t>
  </si>
  <si>
    <t xml:space="preserve">SALSA DE TOMATE KEPCHUP 397 GR  TIQUIRE  FORE </t>
  </si>
  <si>
    <t>SALSA D TOMATE  HEPCHUP HEIN 397</t>
  </si>
  <si>
    <t>AUTO</t>
  </si>
  <si>
    <t>EXQU</t>
  </si>
  <si>
    <t>MO</t>
  </si>
  <si>
    <t>SAN</t>
  </si>
  <si>
    <t>ROM</t>
  </si>
  <si>
    <t>LAGUN</t>
  </si>
  <si>
    <t xml:space="preserve">SAN P </t>
  </si>
  <si>
    <t>ANALISIS DE VENTAS : DEL EL  26 DE SEPTIEMBRE  AL 13 DE OCTUBRE  2021</t>
  </si>
  <si>
    <t>ANALISIS  DE VENTAS  DESDE EL   26 SEPTIEMBRE AL 13 DE OCTUBRE 2021</t>
  </si>
  <si>
    <t xml:space="preserve">ANALISIS DE VENTA:  DESDE EL  26 DE SEPTIEMBRE  AL 13 DE OCTUBRE 2021 </t>
  </si>
  <si>
    <t xml:space="preserve">PENDIENTE  PROXIMO  CORTE 8 PROXIMO CORTE </t>
  </si>
  <si>
    <t xml:space="preserve">UNIDADES </t>
  </si>
  <si>
    <t>ANALISIS DE VENTA:  DESDE EL 26 DE SEPTIEMBRE AL 13 DE OCTUBRE  2021</t>
  </si>
  <si>
    <t xml:space="preserve">PENDIENTE 6 UNIDAD PROXIMO CORTE </t>
  </si>
  <si>
    <t xml:space="preserve">EN ESTE CORTE NO SE TOMARON EN CUENTAS LAS VENTAS  DE EVORA POR PROBLE DEL SISTEMA  </t>
  </si>
  <si>
    <t xml:space="preserve">PROXIMO PENDIENTE  </t>
  </si>
  <si>
    <t xml:space="preserve">SUB TOTAL </t>
  </si>
  <si>
    <t>ANALISIS  DE VENTAS  DESDE el  14   AL 29 OCTUBRE 2021</t>
  </si>
  <si>
    <t>ANALISIS DE VENTA DESDE: 14 AL 29  DE OCTUBRE  2021</t>
  </si>
  <si>
    <t>ANALISIS DE VENTAS DESDE EL 14  AL 29 DE OCTUBRE 2021</t>
  </si>
  <si>
    <t xml:space="preserve">ANALISIS DE VENTAS DESDE  EL 14  AL 29 DE OCTUBRE 2021 </t>
  </si>
  <si>
    <t>PENDIENTE  PROXIMO  CORTE 7    UNIDADES</t>
  </si>
  <si>
    <t>CAMBIO DE PRECIO AL PROXIMO CORTE    CUADRO DE EXECLL</t>
  </si>
  <si>
    <t xml:space="preserve">pendeinte 2 por descontar PROXIMO CORTE </t>
  </si>
  <si>
    <t xml:space="preserve">CAMBIO DE PRECIO        </t>
  </si>
  <si>
    <t>NUMEROS DE NOTAS</t>
  </si>
  <si>
    <t xml:space="preserve">FECHA  DE CORTE </t>
  </si>
  <si>
    <t xml:space="preserve">NUMERO DE NOTAS </t>
  </si>
  <si>
    <t xml:space="preserve">FECHA DE CORTES </t>
  </si>
  <si>
    <t>CAJAS</t>
  </si>
  <si>
    <t>B367</t>
  </si>
  <si>
    <t>B669</t>
  </si>
  <si>
    <t>B981</t>
  </si>
  <si>
    <t xml:space="preserve"> TOTAL UNIDA</t>
  </si>
  <si>
    <t>TOTAL  CAJAS</t>
  </si>
  <si>
    <t>total uni</t>
  </si>
  <si>
    <t>ANALISIS DE VENTA:  DESDE EL 3  AL 25 DE SEPTIEMBRE 2021</t>
  </si>
  <si>
    <t>total caja</t>
  </si>
  <si>
    <t>total und</t>
  </si>
  <si>
    <t>NOTA</t>
  </si>
  <si>
    <t>ANALISIS  DE VENTAS DESDE EL 30 DE OCTUBRE HASTA EL 15 DE NOVIEMBRE 2021</t>
  </si>
  <si>
    <t>ANALISIS  DE VENTAS DESDE  EL 16 DE NOVIEMBRE AL 3 DE DICIEMBRE 2021</t>
  </si>
  <si>
    <t xml:space="preserve">ANALISIS DE VENTAS DESDE  EL 30 DE OCTUBRE  AL 30 DE NOVIEMBRE 2021 </t>
  </si>
  <si>
    <t>ANALISIS  DE VENTAS  DESDE EL 1 DE DICIEMBRE 2021   AL    19 DE ENERO 2022</t>
  </si>
  <si>
    <t>ANALISIS  DE VENTAS  DESDE EL 20 DE ENERO DE  AL  28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</si>
</sst>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2"/>
      <color theme="1"/>
      <name val="Algerian"/>
      <family val="5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1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Arial Black"/>
      <family val="2"/>
    </font>
    <font>
      <b/>
      <i/>
      <u/>
      <sz val="12"/>
      <color theme="1"/>
      <name val="Arial Narrow"/>
      <family val="2"/>
    </font>
    <font>
      <b/>
      <i/>
      <sz val="14"/>
      <color theme="1"/>
      <name val="Algerian"/>
      <family val="5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Arial Narrow"/>
      <family val="2"/>
    </font>
    <font>
      <b/>
      <sz val="12"/>
      <color theme="1"/>
      <name val="Algerian"/>
      <family val="5"/>
    </font>
    <font>
      <b/>
      <sz val="14"/>
      <color theme="1"/>
      <name val="Algerian"/>
      <family val="5"/>
    </font>
    <font>
      <b/>
      <i/>
      <sz val="11"/>
      <color theme="1"/>
      <name val="Algerian"/>
      <family val="5"/>
    </font>
    <font>
      <u/>
      <sz val="12"/>
      <color theme="1"/>
      <name val="Algerian"/>
      <family val="5"/>
    </font>
    <font>
      <b/>
      <i/>
      <sz val="10"/>
      <color theme="1"/>
      <name val="Algerian"/>
      <family val="5"/>
    </font>
    <font>
      <b/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/>
    <xf numFmtId="49" fontId="0" fillId="0" borderId="1" xfId="0" applyNumberForma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49" fontId="1" fillId="0" borderId="1" xfId="0" applyNumberFormat="1" applyFont="1" applyBorder="1"/>
    <xf numFmtId="0" fontId="1" fillId="4" borderId="2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0" fillId="4" borderId="0" xfId="0" applyFill="1"/>
    <xf numFmtId="0" fontId="0" fillId="4" borderId="1" xfId="0" applyFill="1" applyBorder="1"/>
    <xf numFmtId="0" fontId="0" fillId="4" borderId="2" xfId="0" applyFill="1" applyBorder="1"/>
    <xf numFmtId="2" fontId="1" fillId="4" borderId="1" xfId="0" applyNumberFormat="1" applyFont="1" applyFill="1" applyBorder="1" applyAlignment="1">
      <alignment horizontal="center"/>
    </xf>
    <xf numFmtId="0" fontId="1" fillId="4" borderId="2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4" xfId="0" applyFont="1" applyFill="1" applyBorder="1"/>
    <xf numFmtId="0" fontId="2" fillId="0" borderId="3" xfId="0" applyFont="1" applyBorder="1"/>
    <xf numFmtId="0" fontId="2" fillId="5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2" fontId="1" fillId="6" borderId="1" xfId="0" applyNumberFormat="1" applyFont="1" applyFill="1" applyBorder="1" applyAlignment="1">
      <alignment horizontal="center"/>
    </xf>
    <xf numFmtId="0" fontId="1" fillId="6" borderId="2" xfId="0" applyNumberFormat="1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0" fillId="9" borderId="5" xfId="0" applyFill="1" applyBorder="1"/>
    <xf numFmtId="0" fontId="0" fillId="9" borderId="6" xfId="0" applyFill="1" applyBorder="1"/>
    <xf numFmtId="0" fontId="0" fillId="9" borderId="7" xfId="0" applyFill="1" applyBorder="1"/>
    <xf numFmtId="0" fontId="0" fillId="2" borderId="1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Border="1"/>
    <xf numFmtId="0" fontId="2" fillId="0" borderId="10" xfId="0" applyFont="1" applyBorder="1"/>
    <xf numFmtId="0" fontId="4" fillId="8" borderId="1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3" fillId="0" borderId="8" xfId="0" applyNumberFormat="1" applyFont="1" applyBorder="1"/>
    <xf numFmtId="2" fontId="0" fillId="7" borderId="8" xfId="0" applyNumberFormat="1" applyFont="1" applyFill="1" applyBorder="1" applyAlignment="1">
      <alignment horizontal="center"/>
    </xf>
    <xf numFmtId="0" fontId="0" fillId="7" borderId="8" xfId="0" applyNumberFormat="1" applyFont="1" applyFill="1" applyBorder="1" applyAlignment="1">
      <alignment horizontal="center"/>
    </xf>
    <xf numFmtId="49" fontId="1" fillId="2" borderId="11" xfId="0" applyNumberFormat="1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2" fontId="6" fillId="2" borderId="8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wrapText="1"/>
    </xf>
    <xf numFmtId="0" fontId="0" fillId="10" borderId="8" xfId="0" applyNumberFormat="1" applyFont="1" applyFill="1" applyBorder="1" applyAlignment="1">
      <alignment horizontal="center"/>
    </xf>
    <xf numFmtId="0" fontId="0" fillId="11" borderId="0" xfId="0" applyFill="1"/>
    <xf numFmtId="0" fontId="0" fillId="12" borderId="0" xfId="0" applyFill="1" applyBorder="1" applyAlignment="1">
      <alignment horizontal="center"/>
    </xf>
    <xf numFmtId="0" fontId="0" fillId="13" borderId="0" xfId="0" applyFill="1"/>
    <xf numFmtId="0" fontId="1" fillId="10" borderId="1" xfId="0" applyFont="1" applyFill="1" applyBorder="1" applyAlignment="1">
      <alignment horizontal="center"/>
    </xf>
    <xf numFmtId="0" fontId="0" fillId="11" borderId="0" xfId="0" applyFill="1" applyBorder="1"/>
    <xf numFmtId="0" fontId="1" fillId="10" borderId="14" xfId="0" applyFont="1" applyFill="1" applyBorder="1" applyAlignment="1">
      <alignment horizontal="center"/>
    </xf>
    <xf numFmtId="49" fontId="1" fillId="12" borderId="2" xfId="0" applyNumberFormat="1" applyFont="1" applyFill="1" applyBorder="1" applyAlignment="1">
      <alignment wrapText="1"/>
    </xf>
    <xf numFmtId="0" fontId="1" fillId="12" borderId="1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3" fillId="0" borderId="1" xfId="0" applyNumberFormat="1" applyFont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49" fontId="1" fillId="12" borderId="11" xfId="0" applyNumberFormat="1" applyFont="1" applyFill="1" applyBorder="1"/>
    <xf numFmtId="0" fontId="1" fillId="12" borderId="12" xfId="0" applyFont="1" applyFill="1" applyBorder="1" applyAlignment="1">
      <alignment horizontal="center"/>
    </xf>
    <xf numFmtId="0" fontId="1" fillId="12" borderId="13" xfId="0" applyFont="1" applyFill="1" applyBorder="1" applyAlignment="1">
      <alignment horizontal="center"/>
    </xf>
    <xf numFmtId="49" fontId="0" fillId="12" borderId="0" xfId="0" applyNumberFormat="1" applyFill="1" applyBorder="1"/>
    <xf numFmtId="0" fontId="1" fillId="12" borderId="0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 wrapText="1"/>
    </xf>
    <xf numFmtId="49" fontId="3" fillId="13" borderId="8" xfId="0" applyNumberFormat="1" applyFont="1" applyFill="1" applyBorder="1"/>
    <xf numFmtId="2" fontId="0" fillId="13" borderId="8" xfId="0" applyNumberFormat="1" applyFont="1" applyFill="1" applyBorder="1" applyAlignment="1">
      <alignment horizontal="center"/>
    </xf>
    <xf numFmtId="0" fontId="0" fillId="13" borderId="8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12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wrapText="1"/>
    </xf>
    <xf numFmtId="0" fontId="8" fillId="0" borderId="10" xfId="0" applyFont="1" applyBorder="1"/>
    <xf numFmtId="0" fontId="3" fillId="14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wrapText="1"/>
    </xf>
    <xf numFmtId="0" fontId="7" fillId="14" borderId="1" xfId="0" applyFont="1" applyFill="1" applyBorder="1" applyAlignment="1">
      <alignment wrapText="1"/>
    </xf>
    <xf numFmtId="0" fontId="3" fillId="15" borderId="1" xfId="0" applyFont="1" applyFill="1" applyBorder="1" applyAlignment="1">
      <alignment horizontal="center" wrapText="1"/>
    </xf>
    <xf numFmtId="0" fontId="3" fillId="14" borderId="1" xfId="0" applyFont="1" applyFill="1" applyBorder="1" applyAlignment="1">
      <alignment horizontal="center" wrapText="1"/>
    </xf>
    <xf numFmtId="0" fontId="1" fillId="13" borderId="0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 applyAlignment="1">
      <alignment horizontal="center"/>
    </xf>
    <xf numFmtId="2" fontId="1" fillId="13" borderId="0" xfId="0" applyNumberFormat="1" applyFont="1" applyFill="1" applyBorder="1" applyAlignment="1">
      <alignment horizontal="center"/>
    </xf>
    <xf numFmtId="2" fontId="1" fillId="15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9" fillId="13" borderId="0" xfId="0" applyFont="1" applyFill="1"/>
    <xf numFmtId="0" fontId="1" fillId="2" borderId="0" xfId="0" applyFont="1" applyFill="1"/>
    <xf numFmtId="0" fontId="3" fillId="2" borderId="0" xfId="0" applyFont="1" applyFill="1"/>
    <xf numFmtId="49" fontId="3" fillId="0" borderId="0" xfId="0" applyNumberFormat="1" applyFont="1" applyBorder="1"/>
    <xf numFmtId="2" fontId="6" fillId="16" borderId="0" xfId="0" applyNumberFormat="1" applyFont="1" applyFill="1" applyBorder="1" applyAlignment="1">
      <alignment horizontal="center"/>
    </xf>
    <xf numFmtId="0" fontId="0" fillId="16" borderId="0" xfId="0" applyNumberFormat="1" applyFont="1" applyFill="1" applyBorder="1" applyAlignment="1">
      <alignment horizontal="center"/>
    </xf>
    <xf numFmtId="2" fontId="1" fillId="16" borderId="0" xfId="0" applyNumberFormat="1" applyFont="1" applyFill="1" applyBorder="1" applyAlignment="1">
      <alignment horizontal="center"/>
    </xf>
    <xf numFmtId="2" fontId="10" fillId="16" borderId="0" xfId="0" applyNumberFormat="1" applyFont="1" applyFill="1" applyBorder="1" applyAlignment="1">
      <alignment horizontal="center"/>
    </xf>
    <xf numFmtId="0" fontId="10" fillId="16" borderId="0" xfId="0" applyNumberFormat="1" applyFont="1" applyFill="1" applyBorder="1" applyAlignment="1">
      <alignment horizontal="center"/>
    </xf>
    <xf numFmtId="2" fontId="11" fillId="16" borderId="0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0" xfId="0" applyNumberFormat="1"/>
    <xf numFmtId="0" fontId="0" fillId="9" borderId="6" xfId="0" applyNumberFormat="1" applyFill="1" applyBorder="1"/>
    <xf numFmtId="0" fontId="0" fillId="11" borderId="0" xfId="0" applyNumberFormat="1" applyFill="1"/>
    <xf numFmtId="0" fontId="9" fillId="13" borderId="0" xfId="0" applyNumberFormat="1" applyFont="1" applyFill="1"/>
    <xf numFmtId="0" fontId="1" fillId="2" borderId="0" xfId="0" applyNumberFormat="1" applyFont="1" applyFill="1"/>
    <xf numFmtId="0" fontId="0" fillId="2" borderId="0" xfId="0" applyFill="1"/>
    <xf numFmtId="0" fontId="0" fillId="2" borderId="0" xfId="0" applyNumberFormat="1" applyFill="1"/>
    <xf numFmtId="0" fontId="12" fillId="0" borderId="0" xfId="0" applyFont="1"/>
    <xf numFmtId="0" fontId="3" fillId="18" borderId="1" xfId="0" applyFont="1" applyFill="1" applyBorder="1" applyAlignment="1">
      <alignment horizontal="center" wrapText="1"/>
    </xf>
    <xf numFmtId="2" fontId="1" fillId="18" borderId="1" xfId="0" applyNumberFormat="1" applyFon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2" fontId="0" fillId="18" borderId="1" xfId="0" applyNumberFormat="1" applyFill="1" applyBorder="1" applyAlignment="1">
      <alignment horizontal="center"/>
    </xf>
    <xf numFmtId="2" fontId="3" fillId="18" borderId="2" xfId="0" applyNumberFormat="1" applyFont="1" applyFill="1" applyBorder="1" applyAlignment="1">
      <alignment horizontal="center"/>
    </xf>
    <xf numFmtId="0" fontId="1" fillId="17" borderId="11" xfId="0" applyFont="1" applyFill="1" applyBorder="1"/>
    <xf numFmtId="0" fontId="0" fillId="17" borderId="16" xfId="0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/>
    </xf>
    <xf numFmtId="0" fontId="1" fillId="3" borderId="11" xfId="0" applyFont="1" applyFill="1" applyBorder="1"/>
    <xf numFmtId="0" fontId="0" fillId="3" borderId="16" xfId="0" applyFill="1" applyBorder="1" applyAlignment="1">
      <alignment horizontal="center"/>
    </xf>
    <xf numFmtId="2" fontId="1" fillId="13" borderId="8" xfId="0" applyNumberFormat="1" applyFont="1" applyFill="1" applyBorder="1" applyAlignment="1">
      <alignment horizontal="center"/>
    </xf>
    <xf numFmtId="0" fontId="13" fillId="0" borderId="10" xfId="0" applyFont="1" applyBorder="1"/>
    <xf numFmtId="2" fontId="1" fillId="7" borderId="1" xfId="0" applyNumberFormat="1" applyFon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 wrapText="1"/>
    </xf>
    <xf numFmtId="0" fontId="14" fillId="13" borderId="1" xfId="0" applyFont="1" applyFill="1" applyBorder="1" applyAlignment="1">
      <alignment wrapText="1"/>
    </xf>
    <xf numFmtId="0" fontId="1" fillId="2" borderId="11" xfId="0" applyFont="1" applyFill="1" applyBorder="1"/>
    <xf numFmtId="0" fontId="1" fillId="2" borderId="16" xfId="0" applyFont="1" applyFill="1" applyBorder="1" applyAlignment="1">
      <alignment horizontal="center"/>
    </xf>
    <xf numFmtId="2" fontId="0" fillId="13" borderId="1" xfId="0" applyNumberFormat="1" applyFill="1" applyBorder="1" applyAlignment="1">
      <alignment horizontal="center"/>
    </xf>
    <xf numFmtId="0" fontId="15" fillId="2" borderId="3" xfId="0" applyFont="1" applyFill="1" applyBorder="1"/>
    <xf numFmtId="0" fontId="16" fillId="13" borderId="4" xfId="0" applyFont="1" applyFill="1" applyBorder="1" applyAlignment="1">
      <alignment wrapText="1"/>
    </xf>
    <xf numFmtId="49" fontId="1" fillId="0" borderId="0" xfId="0" applyNumberFormat="1" applyFont="1" applyBorder="1"/>
    <xf numFmtId="2" fontId="0" fillId="13" borderId="0" xfId="0" applyNumberFormat="1" applyFill="1" applyBorder="1" applyAlignment="1">
      <alignment horizontal="center"/>
    </xf>
    <xf numFmtId="0" fontId="0" fillId="13" borderId="0" xfId="0" applyFont="1" applyFill="1" applyBorder="1" applyAlignment="1">
      <alignment horizontal="center"/>
    </xf>
    <xf numFmtId="0" fontId="0" fillId="13" borderId="0" xfId="0" applyFill="1" applyBorder="1" applyAlignment="1">
      <alignment horizontal="center"/>
    </xf>
    <xf numFmtId="0" fontId="1" fillId="13" borderId="1" xfId="0" applyNumberFormat="1" applyFont="1" applyFill="1" applyBorder="1" applyAlignment="1">
      <alignment horizontal="center"/>
    </xf>
    <xf numFmtId="49" fontId="17" fillId="0" borderId="1" xfId="0" applyNumberFormat="1" applyFont="1" applyBorder="1"/>
    <xf numFmtId="0" fontId="0" fillId="13" borderId="1" xfId="0" applyFill="1" applyBorder="1" applyAlignment="1">
      <alignment horizontal="center"/>
    </xf>
    <xf numFmtId="2" fontId="0" fillId="13" borderId="1" xfId="0" applyNumberForma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13" borderId="2" xfId="0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18" fillId="13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49" fontId="17" fillId="0" borderId="2" xfId="0" applyNumberFormat="1" applyFont="1" applyBorder="1"/>
    <xf numFmtId="0" fontId="1" fillId="5" borderId="1" xfId="0" applyFont="1" applyFill="1" applyBorder="1" applyAlignment="1">
      <alignment horizontal="center"/>
    </xf>
    <xf numFmtId="0" fontId="1" fillId="0" borderId="1" xfId="0" applyFont="1" applyBorder="1"/>
    <xf numFmtId="0" fontId="2" fillId="2" borderId="0" xfId="0" applyFont="1" applyFill="1"/>
    <xf numFmtId="0" fontId="20" fillId="0" borderId="0" xfId="0" applyFont="1" applyAlignment="1">
      <alignment horizontal="center"/>
    </xf>
    <xf numFmtId="0" fontId="21" fillId="0" borderId="1" xfId="0" applyFont="1" applyBorder="1" applyAlignment="1">
      <alignment wrapText="1"/>
    </xf>
    <xf numFmtId="49" fontId="0" fillId="0" borderId="0" xfId="0" applyNumberFormat="1" applyFont="1" applyBorder="1"/>
    <xf numFmtId="0" fontId="15" fillId="19" borderId="3" xfId="0" applyFont="1" applyFill="1" applyBorder="1"/>
    <xf numFmtId="0" fontId="0" fillId="19" borderId="0" xfId="0" applyFill="1"/>
    <xf numFmtId="0" fontId="22" fillId="13" borderId="1" xfId="0" applyFont="1" applyFill="1" applyBorder="1" applyAlignment="1">
      <alignment wrapText="1"/>
    </xf>
    <xf numFmtId="1" fontId="0" fillId="0" borderId="0" xfId="0" applyNumberFormat="1"/>
    <xf numFmtId="0" fontId="23" fillId="2" borderId="3" xfId="0" applyFont="1" applyFill="1" applyBorder="1"/>
    <xf numFmtId="0" fontId="1" fillId="0" borderId="1" xfId="0" applyFont="1" applyFill="1" applyBorder="1" applyAlignment="1">
      <alignment horizontal="center"/>
    </xf>
    <xf numFmtId="16" fontId="1" fillId="0" borderId="1" xfId="0" applyNumberFormat="1" applyFont="1" applyFill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0" fillId="0" borderId="0" xfId="0" applyAlignment="1"/>
    <xf numFmtId="0" fontId="13" fillId="15" borderId="10" xfId="0" applyFont="1" applyFill="1" applyBorder="1"/>
    <xf numFmtId="0" fontId="12" fillId="15" borderId="0" xfId="0" applyFont="1" applyFill="1"/>
    <xf numFmtId="0" fontId="0" fillId="12" borderId="0" xfId="0" applyFill="1"/>
    <xf numFmtId="0" fontId="1" fillId="0" borderId="4" xfId="0" applyFont="1" applyBorder="1" applyAlignment="1">
      <alignment horizontal="center"/>
    </xf>
    <xf numFmtId="0" fontId="0" fillId="12" borderId="17" xfId="0" applyFill="1" applyBorder="1" applyAlignment="1"/>
    <xf numFmtId="0" fontId="27" fillId="13" borderId="0" xfId="0" applyFont="1" applyFill="1"/>
    <xf numFmtId="0" fontId="15" fillId="20" borderId="3" xfId="0" applyFont="1" applyFill="1" applyBorder="1"/>
    <xf numFmtId="0" fontId="0" fillId="20" borderId="0" xfId="0" applyFill="1"/>
    <xf numFmtId="0" fontId="0" fillId="8" borderId="0" xfId="0" applyFill="1" applyBorder="1" applyAlignment="1">
      <alignment horizontal="center"/>
    </xf>
    <xf numFmtId="49" fontId="3" fillId="13" borderId="1" xfId="0" applyNumberFormat="1" applyFont="1" applyFill="1" applyBorder="1"/>
    <xf numFmtId="0" fontId="23" fillId="2" borderId="18" xfId="0" applyFont="1" applyFill="1" applyBorder="1"/>
    <xf numFmtId="0" fontId="15" fillId="10" borderId="3" xfId="0" applyFont="1" applyFill="1" applyBorder="1"/>
    <xf numFmtId="0" fontId="0" fillId="10" borderId="0" xfId="0" applyFill="1"/>
    <xf numFmtId="0" fontId="0" fillId="2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integer" name="Documento" form="unqualified"/>
                  <xsd:element minOccurs="0" nillable="true" type="xsd:string" name="Fecha" form="unqualified"/>
                  <xsd:element minOccurs="0" nillable="true" type="xsd:integer" name="Factura" form="unqualified"/>
                  <xsd:element minOccurs="0" nillable="true" type="xsd:string" name="Deposito_Origen" form="unqualified"/>
                  <xsd:element minOccurs="0" nillable="true" type="xsd:string" name="Deposito_Destino" form="unqualified"/>
                  <xsd:element minOccurs="0" nillable="true" type="xsd:string" name="Proveedor" form="unqualified"/>
                  <xsd:element minOccurs="0" maxOccurs="unbounded" nillable="true" name="Detalle" form="unqualified">
                    <xsd:complexType>
                      <xsd:sequence minOccurs="0">
                        <xsd:element minOccurs="0" nillable="true" type="xsd:integer" name="Articulo" form="unqualified"/>
                        <xsd:element minOccurs="0" nillable="true" type="xsd:integer" name="Cantidad" form="unqualified"/>
                        <xsd:element minOccurs="0" nillable="true" type="xsd:double" name="Costo" form="unqualified"/>
                        <xsd:element minOccurs="0" nillable="true" type="xsd:double" name="Subtotal" form="unqualified"/>
                        <xsd:element minOccurs="0" nillable="true" type="xsd:string" name="Descripcion" form="unqualified"/>
                        <xsd:element minOccurs="0" nillable="true" type="xsd:integer" name="Impuesto_1" form="unqualified"/>
                        <xsd:element minOccurs="0" nillable="true" type="xsd:integer" name="Impuesto_2" form="unqualified"/>
                        <xsd:element minOccurs="0" nillable="true" type="xsd:integer" name="Impuesto_3" form="unqualified"/>
                        <xsd:element minOccurs="0" nillable="true" type="xsd:double" name="Monto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0</xdr:row>
      <xdr:rowOff>66675</xdr:rowOff>
    </xdr:from>
    <xdr:to>
      <xdr:col>3</xdr:col>
      <xdr:colOff>2847975</xdr:colOff>
      <xdr:row>8</xdr:row>
      <xdr:rowOff>133350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66675"/>
          <a:ext cx="2943225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20</xdr:row>
      <xdr:rowOff>190499</xdr:rowOff>
    </xdr:from>
    <xdr:to>
      <xdr:col>4</xdr:col>
      <xdr:colOff>171450</xdr:colOff>
      <xdr:row>23</xdr:row>
      <xdr:rowOff>133350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2590799"/>
          <a:ext cx="2943225" cy="514351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27</xdr:row>
      <xdr:rowOff>47625</xdr:rowOff>
    </xdr:from>
    <xdr:to>
      <xdr:col>4</xdr:col>
      <xdr:colOff>200025</xdr:colOff>
      <xdr:row>29</xdr:row>
      <xdr:rowOff>180976</xdr:rowOff>
    </xdr:to>
    <xdr:pic>
      <xdr:nvPicPr>
        <xdr:cNvPr id="7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4210050"/>
          <a:ext cx="3248025" cy="514351"/>
        </a:xfrm>
        <a:prstGeom prst="rect">
          <a:avLst/>
        </a:prstGeom>
      </xdr:spPr>
    </xdr:pic>
    <xdr:clientData/>
  </xdr:twoCellAnchor>
  <xdr:twoCellAnchor editAs="oneCell">
    <xdr:from>
      <xdr:col>3</xdr:col>
      <xdr:colOff>76199</xdr:colOff>
      <xdr:row>66</xdr:row>
      <xdr:rowOff>57150</xdr:rowOff>
    </xdr:from>
    <xdr:to>
      <xdr:col>4</xdr:col>
      <xdr:colOff>104774</xdr:colOff>
      <xdr:row>69</xdr:row>
      <xdr:rowOff>152399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4" y="13430250"/>
          <a:ext cx="2981325" cy="666749"/>
        </a:xfrm>
        <a:prstGeom prst="snip2Diag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88900" algn="tl" rotWithShape="0">
            <a:srgbClr val="000000">
              <a:alpha val="45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</xdr:col>
      <xdr:colOff>419100</xdr:colOff>
      <xdr:row>47</xdr:row>
      <xdr:rowOff>19050</xdr:rowOff>
    </xdr:from>
    <xdr:to>
      <xdr:col>3</xdr:col>
      <xdr:colOff>2857500</xdr:colOff>
      <xdr:row>49</xdr:row>
      <xdr:rowOff>152401</xdr:rowOff>
    </xdr:to>
    <xdr:pic>
      <xdr:nvPicPr>
        <xdr:cNvPr id="9" name="8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12077700"/>
          <a:ext cx="2943225" cy="514351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56</xdr:row>
      <xdr:rowOff>19050</xdr:rowOff>
    </xdr:from>
    <xdr:to>
      <xdr:col>3</xdr:col>
      <xdr:colOff>2857500</xdr:colOff>
      <xdr:row>58</xdr:row>
      <xdr:rowOff>152401</xdr:rowOff>
    </xdr:to>
    <xdr:pic>
      <xdr:nvPicPr>
        <xdr:cNvPr id="10" name="9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12077700"/>
          <a:ext cx="2943225" cy="514351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76</xdr:row>
      <xdr:rowOff>133350</xdr:rowOff>
    </xdr:from>
    <xdr:to>
      <xdr:col>4</xdr:col>
      <xdr:colOff>200025</xdr:colOff>
      <xdr:row>80</xdr:row>
      <xdr:rowOff>38099</xdr:rowOff>
    </xdr:to>
    <xdr:pic>
      <xdr:nvPicPr>
        <xdr:cNvPr id="11" name="10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15906750"/>
          <a:ext cx="2981325" cy="666749"/>
        </a:xfrm>
        <a:prstGeom prst="snip2Diag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88900" algn="tl" rotWithShape="0">
            <a:srgbClr val="000000">
              <a:alpha val="45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3</xdr:col>
      <xdr:colOff>352425</xdr:colOff>
      <xdr:row>84</xdr:row>
      <xdr:rowOff>152400</xdr:rowOff>
    </xdr:from>
    <xdr:to>
      <xdr:col>4</xdr:col>
      <xdr:colOff>381000</xdr:colOff>
      <xdr:row>88</xdr:row>
      <xdr:rowOff>38099</xdr:rowOff>
    </xdr:to>
    <xdr:pic>
      <xdr:nvPicPr>
        <xdr:cNvPr id="12" name="1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17926050"/>
          <a:ext cx="2981325" cy="666749"/>
        </a:xfrm>
        <a:prstGeom prst="roundRect">
          <a:avLst>
            <a:gd name="adj" fmla="val 16667"/>
          </a:avLst>
        </a:prstGeom>
        <a:ln>
          <a:noFill/>
        </a:ln>
        <a:effectLst>
          <a:outerShdw blurRad="152400" dist="12000" dir="900000" sy="98000" kx="110000" ky="200000" algn="tl" rotWithShape="0">
            <a:srgbClr val="000000">
              <a:alpha val="30000"/>
            </a:srgbClr>
          </a:outerShdw>
        </a:effectLst>
        <a:scene3d>
          <a:camera prst="perspectiveRelaxed">
            <a:rot lat="19800000" lon="1200000" rev="20820000"/>
          </a:camera>
          <a:lightRig rig="threePt" dir="t"/>
        </a:scene3d>
        <a:sp3d contourW="6350" prstMaterial="matte">
          <a:bevelT w="101600" h="101600"/>
          <a:contourClr>
            <a:srgbClr val="969696"/>
          </a:contourClr>
        </a:sp3d>
      </xdr:spPr>
    </xdr:pic>
    <xdr:clientData/>
  </xdr:twoCellAnchor>
  <xdr:twoCellAnchor editAs="oneCell">
    <xdr:from>
      <xdr:col>3</xdr:col>
      <xdr:colOff>533400</xdr:colOff>
      <xdr:row>101</xdr:row>
      <xdr:rowOff>152400</xdr:rowOff>
    </xdr:from>
    <xdr:to>
      <xdr:col>4</xdr:col>
      <xdr:colOff>561975</xdr:colOff>
      <xdr:row>105</xdr:row>
      <xdr:rowOff>57149</xdr:rowOff>
    </xdr:to>
    <xdr:pic>
      <xdr:nvPicPr>
        <xdr:cNvPr id="13" name="1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" y="21697950"/>
          <a:ext cx="2981325" cy="666749"/>
        </a:xfrm>
        <a:prstGeom prst="roundRect">
          <a:avLst>
            <a:gd name="adj" fmla="val 16667"/>
          </a:avLst>
        </a:prstGeom>
        <a:ln>
          <a:noFill/>
        </a:ln>
        <a:effectLst>
          <a:outerShdw blurRad="152400" dist="12000" dir="900000" sy="98000" kx="110000" ky="200000" algn="tl" rotWithShape="0">
            <a:srgbClr val="000000">
              <a:alpha val="30000"/>
            </a:srgbClr>
          </a:outerShdw>
        </a:effectLst>
        <a:scene3d>
          <a:camera prst="perspectiveRelaxed">
            <a:rot lat="19800000" lon="1200000" rev="20820000"/>
          </a:camera>
          <a:lightRig rig="threePt" dir="t"/>
        </a:scene3d>
        <a:sp3d contourW="6350" prstMaterial="matte">
          <a:bevelT w="101600" h="101600"/>
          <a:contourClr>
            <a:srgbClr val="969696"/>
          </a:contourClr>
        </a:sp3d>
      </xdr:spPr>
    </xdr:pic>
    <xdr:clientData/>
  </xdr:twoCellAnchor>
  <xdr:twoCellAnchor editAs="oneCell">
    <xdr:from>
      <xdr:col>3</xdr:col>
      <xdr:colOff>457200</xdr:colOff>
      <xdr:row>114</xdr:row>
      <xdr:rowOff>123825</xdr:rowOff>
    </xdr:from>
    <xdr:to>
      <xdr:col>4</xdr:col>
      <xdr:colOff>485775</xdr:colOff>
      <xdr:row>116</xdr:row>
      <xdr:rowOff>28574</xdr:rowOff>
    </xdr:to>
    <xdr:pic>
      <xdr:nvPicPr>
        <xdr:cNvPr id="15" name="1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5" y="24803100"/>
          <a:ext cx="2981325" cy="666749"/>
        </a:xfrm>
        <a:prstGeom prst="roundRect">
          <a:avLst>
            <a:gd name="adj" fmla="val 16667"/>
          </a:avLst>
        </a:prstGeom>
        <a:ln>
          <a:noFill/>
        </a:ln>
        <a:effectLst>
          <a:outerShdw blurRad="152400" dist="12000" dir="900000" sy="98000" kx="110000" ky="200000" algn="tl" rotWithShape="0">
            <a:srgbClr val="000000">
              <a:alpha val="30000"/>
            </a:srgbClr>
          </a:outerShdw>
        </a:effectLst>
        <a:scene3d>
          <a:camera prst="perspectiveRelaxed">
            <a:rot lat="19800000" lon="1200000" rev="20820000"/>
          </a:camera>
          <a:lightRig rig="threePt" dir="t"/>
        </a:scene3d>
        <a:sp3d contourW="6350" prstMaterial="matte">
          <a:bevelT w="101600" h="101600"/>
          <a:contourClr>
            <a:srgbClr val="969696"/>
          </a:contourClr>
        </a:sp3d>
      </xdr:spPr>
    </xdr:pic>
    <xdr:clientData/>
  </xdr:twoCellAnchor>
  <xdr:twoCellAnchor editAs="oneCell">
    <xdr:from>
      <xdr:col>3</xdr:col>
      <xdr:colOff>866775</xdr:colOff>
      <xdr:row>129</xdr:row>
      <xdr:rowOff>104775</xdr:rowOff>
    </xdr:from>
    <xdr:to>
      <xdr:col>4</xdr:col>
      <xdr:colOff>895350</xdr:colOff>
      <xdr:row>133</xdr:row>
      <xdr:rowOff>9524</xdr:rowOff>
    </xdr:to>
    <xdr:pic>
      <xdr:nvPicPr>
        <xdr:cNvPr id="16" name="15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28536900"/>
          <a:ext cx="2981325" cy="666749"/>
        </a:xfrm>
        <a:prstGeom prst="roundRect">
          <a:avLst>
            <a:gd name="adj" fmla="val 16667"/>
          </a:avLst>
        </a:prstGeom>
        <a:ln>
          <a:noFill/>
        </a:ln>
        <a:effectLst>
          <a:outerShdw blurRad="152400" dist="12000" dir="900000" sy="98000" kx="110000" ky="200000" algn="tl" rotWithShape="0">
            <a:srgbClr val="000000">
              <a:alpha val="30000"/>
            </a:srgbClr>
          </a:outerShdw>
        </a:effectLst>
        <a:scene3d>
          <a:camera prst="perspectiveRelaxed">
            <a:rot lat="19800000" lon="1200000" rev="20820000"/>
          </a:camera>
          <a:lightRig rig="threePt" dir="t"/>
        </a:scene3d>
        <a:sp3d contourW="6350" prstMaterial="matte">
          <a:bevelT w="101600" h="101600"/>
          <a:contourClr>
            <a:srgbClr val="969696"/>
          </a:contourClr>
        </a:sp3d>
      </xdr:spPr>
    </xdr:pic>
    <xdr:clientData/>
  </xdr:twoCellAnchor>
  <xdr:twoCellAnchor editAs="oneCell">
    <xdr:from>
      <xdr:col>3</xdr:col>
      <xdr:colOff>419100</xdr:colOff>
      <xdr:row>141</xdr:row>
      <xdr:rowOff>28575</xdr:rowOff>
    </xdr:from>
    <xdr:to>
      <xdr:col>4</xdr:col>
      <xdr:colOff>542925</xdr:colOff>
      <xdr:row>144</xdr:row>
      <xdr:rowOff>28574</xdr:rowOff>
    </xdr:to>
    <xdr:pic>
      <xdr:nvPicPr>
        <xdr:cNvPr id="14" name="1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5" y="31261050"/>
          <a:ext cx="3076575" cy="57149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476250</xdr:colOff>
      <xdr:row>155</xdr:row>
      <xdr:rowOff>0</xdr:rowOff>
    </xdr:from>
    <xdr:to>
      <xdr:col>4</xdr:col>
      <xdr:colOff>95250</xdr:colOff>
      <xdr:row>157</xdr:row>
      <xdr:rowOff>190499</xdr:rowOff>
    </xdr:to>
    <xdr:pic>
      <xdr:nvPicPr>
        <xdr:cNvPr id="21" name="20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34575750"/>
          <a:ext cx="3076575" cy="57149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314325</xdr:colOff>
      <xdr:row>169</xdr:row>
      <xdr:rowOff>28575</xdr:rowOff>
    </xdr:from>
    <xdr:to>
      <xdr:col>4</xdr:col>
      <xdr:colOff>438150</xdr:colOff>
      <xdr:row>172</xdr:row>
      <xdr:rowOff>28574</xdr:rowOff>
    </xdr:to>
    <xdr:pic>
      <xdr:nvPicPr>
        <xdr:cNvPr id="17" name="1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37757100"/>
          <a:ext cx="3076575" cy="57149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66675</xdr:colOff>
      <xdr:row>181</xdr:row>
      <xdr:rowOff>95250</xdr:rowOff>
    </xdr:from>
    <xdr:to>
      <xdr:col>4</xdr:col>
      <xdr:colOff>190500</xdr:colOff>
      <xdr:row>184</xdr:row>
      <xdr:rowOff>95249</xdr:rowOff>
    </xdr:to>
    <xdr:pic>
      <xdr:nvPicPr>
        <xdr:cNvPr id="19" name="18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40595550"/>
          <a:ext cx="3076575" cy="57149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133350</xdr:colOff>
      <xdr:row>202</xdr:row>
      <xdr:rowOff>104775</xdr:rowOff>
    </xdr:from>
    <xdr:to>
      <xdr:col>7</xdr:col>
      <xdr:colOff>609600</xdr:colOff>
      <xdr:row>206</xdr:row>
      <xdr:rowOff>47624</xdr:rowOff>
    </xdr:to>
    <xdr:pic>
      <xdr:nvPicPr>
        <xdr:cNvPr id="22" name="2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0925" y="45091350"/>
          <a:ext cx="3295650" cy="70484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2514599</xdr:colOff>
      <xdr:row>220</xdr:row>
      <xdr:rowOff>28575</xdr:rowOff>
    </xdr:from>
    <xdr:to>
      <xdr:col>7</xdr:col>
      <xdr:colOff>161924</xdr:colOff>
      <xdr:row>224</xdr:row>
      <xdr:rowOff>66674</xdr:rowOff>
    </xdr:to>
    <xdr:pic>
      <xdr:nvPicPr>
        <xdr:cNvPr id="20" name="19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9424" y="48939450"/>
          <a:ext cx="3419475" cy="80009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171450</xdr:rowOff>
    </xdr:from>
    <xdr:to>
      <xdr:col>1</xdr:col>
      <xdr:colOff>2943225</xdr:colOff>
      <xdr:row>4</xdr:row>
      <xdr:rowOff>609600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171450"/>
          <a:ext cx="3057525" cy="8191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161925</xdr:colOff>
      <xdr:row>11</xdr:row>
      <xdr:rowOff>200025</xdr:rowOff>
    </xdr:from>
    <xdr:to>
      <xdr:col>2</xdr:col>
      <xdr:colOff>457200</xdr:colOff>
      <xdr:row>16</xdr:row>
      <xdr:rowOff>133350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3124200"/>
          <a:ext cx="3286125" cy="8191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2581275</xdr:colOff>
      <xdr:row>30</xdr:row>
      <xdr:rowOff>285749</xdr:rowOff>
    </xdr:from>
    <xdr:to>
      <xdr:col>4</xdr:col>
      <xdr:colOff>1076325</xdr:colOff>
      <xdr:row>33</xdr:row>
      <xdr:rowOff>180974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1825" y="6800849"/>
          <a:ext cx="3581400" cy="8667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527340</xdr:colOff>
      <xdr:row>0</xdr:row>
      <xdr:rowOff>95250</xdr:rowOff>
    </xdr:from>
    <xdr:to>
      <xdr:col>2</xdr:col>
      <xdr:colOff>51955</xdr:colOff>
      <xdr:row>1</xdr:row>
      <xdr:rowOff>337706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340" y="95250"/>
          <a:ext cx="3343274" cy="52820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173182</xdr:colOff>
      <xdr:row>9</xdr:row>
      <xdr:rowOff>112569</xdr:rowOff>
    </xdr:from>
    <xdr:to>
      <xdr:col>2</xdr:col>
      <xdr:colOff>251979</xdr:colOff>
      <xdr:row>12</xdr:row>
      <xdr:rowOff>69275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64" y="2770910"/>
          <a:ext cx="3343274" cy="52820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69272</xdr:colOff>
      <xdr:row>30</xdr:row>
      <xdr:rowOff>571500</xdr:rowOff>
    </xdr:from>
    <xdr:to>
      <xdr:col>2</xdr:col>
      <xdr:colOff>148069</xdr:colOff>
      <xdr:row>33</xdr:row>
      <xdr:rowOff>138547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454" y="7386205"/>
          <a:ext cx="3343274" cy="52820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129885</xdr:colOff>
      <xdr:row>42</xdr:row>
      <xdr:rowOff>17319</xdr:rowOff>
    </xdr:from>
    <xdr:to>
      <xdr:col>2</xdr:col>
      <xdr:colOff>554182</xdr:colOff>
      <xdr:row>45</xdr:row>
      <xdr:rowOff>43297</xdr:rowOff>
    </xdr:to>
    <xdr:pic>
      <xdr:nvPicPr>
        <xdr:cNvPr id="7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067" y="9966614"/>
          <a:ext cx="3688774" cy="597478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155863</xdr:colOff>
      <xdr:row>53</xdr:row>
      <xdr:rowOff>34637</xdr:rowOff>
    </xdr:from>
    <xdr:to>
      <xdr:col>2</xdr:col>
      <xdr:colOff>580160</xdr:colOff>
      <xdr:row>56</xdr:row>
      <xdr:rowOff>60615</xdr:rowOff>
    </xdr:to>
    <xdr:pic>
      <xdr:nvPicPr>
        <xdr:cNvPr id="9" name="8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045" y="12642273"/>
          <a:ext cx="3688774" cy="597478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114300</xdr:rowOff>
    </xdr:from>
    <xdr:to>
      <xdr:col>1</xdr:col>
      <xdr:colOff>3352799</xdr:colOff>
      <xdr:row>3</xdr:row>
      <xdr:rowOff>71006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114300"/>
          <a:ext cx="3343274" cy="52820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9525</xdr:colOff>
      <xdr:row>0</xdr:row>
      <xdr:rowOff>114300</xdr:rowOff>
    </xdr:from>
    <xdr:to>
      <xdr:col>1</xdr:col>
      <xdr:colOff>3086100</xdr:colOff>
      <xdr:row>3</xdr:row>
      <xdr:rowOff>114299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114300"/>
          <a:ext cx="3076575" cy="57149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57150</xdr:colOff>
      <xdr:row>13</xdr:row>
      <xdr:rowOff>171450</xdr:rowOff>
    </xdr:from>
    <xdr:to>
      <xdr:col>1</xdr:col>
      <xdr:colOff>3133725</xdr:colOff>
      <xdr:row>16</xdr:row>
      <xdr:rowOff>171449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3267075"/>
          <a:ext cx="3076575" cy="57149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581025</xdr:colOff>
      <xdr:row>33</xdr:row>
      <xdr:rowOff>76200</xdr:rowOff>
    </xdr:from>
    <xdr:to>
      <xdr:col>2</xdr:col>
      <xdr:colOff>180975</xdr:colOff>
      <xdr:row>36</xdr:row>
      <xdr:rowOff>76199</xdr:rowOff>
    </xdr:to>
    <xdr:pic>
      <xdr:nvPicPr>
        <xdr:cNvPr id="11" name="10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025" y="7439025"/>
          <a:ext cx="3076575" cy="57149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</xdr:col>
      <xdr:colOff>428625</xdr:colOff>
      <xdr:row>42</xdr:row>
      <xdr:rowOff>133350</xdr:rowOff>
    </xdr:from>
    <xdr:to>
      <xdr:col>2</xdr:col>
      <xdr:colOff>28575</xdr:colOff>
      <xdr:row>45</xdr:row>
      <xdr:rowOff>133349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9667875"/>
          <a:ext cx="3076575" cy="57149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428625</xdr:colOff>
      <xdr:row>57</xdr:row>
      <xdr:rowOff>28575</xdr:rowOff>
    </xdr:from>
    <xdr:to>
      <xdr:col>2</xdr:col>
      <xdr:colOff>266700</xdr:colOff>
      <xdr:row>60</xdr:row>
      <xdr:rowOff>104774</xdr:rowOff>
    </xdr:to>
    <xdr:pic>
      <xdr:nvPicPr>
        <xdr:cNvPr id="8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12877800"/>
          <a:ext cx="3800475" cy="64769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oneCellAnchor>
    <xdr:from>
      <xdr:col>0</xdr:col>
      <xdr:colOff>428625</xdr:colOff>
      <xdr:row>71</xdr:row>
      <xdr:rowOff>28575</xdr:rowOff>
    </xdr:from>
    <xdr:ext cx="3800475" cy="647699"/>
    <xdr:pic>
      <xdr:nvPicPr>
        <xdr:cNvPr id="10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12877800"/>
          <a:ext cx="3800475" cy="64769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1"/>
  <sheetViews>
    <sheetView topLeftCell="B210" workbookViewId="0">
      <selection activeCell="M229" sqref="M229"/>
    </sheetView>
  </sheetViews>
  <sheetFormatPr baseColWidth="10" defaultRowHeight="15" x14ac:dyDescent="0.25"/>
  <cols>
    <col min="1" max="1" width="11.42578125" hidden="1" customWidth="1"/>
    <col min="2" max="2" width="7.5703125" customWidth="1"/>
    <col min="3" max="3" width="10.7109375" hidden="1" customWidth="1"/>
    <col min="4" max="4" width="44.28515625" customWidth="1"/>
    <col min="5" max="5" width="14" customWidth="1"/>
    <col min="6" max="6" width="14.85546875" customWidth="1"/>
    <col min="7" max="7" width="13.42578125" customWidth="1"/>
    <col min="8" max="8" width="15" customWidth="1"/>
    <col min="9" max="9" width="7.42578125" customWidth="1"/>
    <col min="10" max="10" width="11.42578125" style="116"/>
  </cols>
  <sheetData>
    <row r="2" spans="1:7" ht="6.75" customHeight="1" x14ac:dyDescent="0.25"/>
    <row r="3" spans="1:7" hidden="1" x14ac:dyDescent="0.25"/>
    <row r="4" spans="1:7" hidden="1" x14ac:dyDescent="0.25"/>
    <row r="5" spans="1:7" hidden="1" x14ac:dyDescent="0.25"/>
    <row r="6" spans="1:7" hidden="1" x14ac:dyDescent="0.25"/>
    <row r="9" spans="1:7" ht="15.75" thickBot="1" x14ac:dyDescent="0.3"/>
    <row r="10" spans="1:7" ht="16.5" thickBot="1" x14ac:dyDescent="0.3">
      <c r="D10" s="28" t="s">
        <v>11</v>
      </c>
    </row>
    <row r="11" spans="1:7" ht="45" x14ac:dyDescent="0.25">
      <c r="A11" s="10" t="s">
        <v>4</v>
      </c>
      <c r="B11" s="11" t="s">
        <v>5</v>
      </c>
      <c r="C11" s="12" t="s">
        <v>6</v>
      </c>
      <c r="D11" s="27" t="s">
        <v>12</v>
      </c>
      <c r="E11" s="13" t="s">
        <v>8</v>
      </c>
      <c r="F11" s="15" t="s">
        <v>9</v>
      </c>
      <c r="G11" s="16" t="s">
        <v>10</v>
      </c>
    </row>
    <row r="12" spans="1:7" hidden="1" x14ac:dyDescent="0.25">
      <c r="A12" s="2"/>
      <c r="B12" s="1"/>
      <c r="C12" s="3"/>
      <c r="E12" s="19"/>
      <c r="F12" s="19"/>
      <c r="G12" s="17"/>
    </row>
    <row r="13" spans="1:7" hidden="1" x14ac:dyDescent="0.25">
      <c r="A13" s="8" t="s">
        <v>0</v>
      </c>
      <c r="B13" s="9">
        <v>12568</v>
      </c>
      <c r="C13" s="9">
        <v>24</v>
      </c>
      <c r="D13" s="5" t="s">
        <v>2</v>
      </c>
      <c r="E13" s="20"/>
      <c r="F13" s="21"/>
      <c r="G13" s="17"/>
    </row>
    <row r="14" spans="1:7" hidden="1" x14ac:dyDescent="0.25">
      <c r="A14" s="8" t="s">
        <v>1</v>
      </c>
      <c r="B14" s="9">
        <v>12568</v>
      </c>
      <c r="C14" s="9">
        <v>24</v>
      </c>
      <c r="D14" s="5" t="s">
        <v>2</v>
      </c>
      <c r="E14" s="20"/>
      <c r="F14" s="21"/>
      <c r="G14" s="17"/>
    </row>
    <row r="15" spans="1:7" x14ac:dyDescent="0.25">
      <c r="A15" s="8" t="s">
        <v>1</v>
      </c>
      <c r="B15" s="9">
        <v>14147</v>
      </c>
      <c r="C15" s="9">
        <v>36</v>
      </c>
      <c r="D15" s="14" t="s">
        <v>7</v>
      </c>
      <c r="E15" s="22">
        <v>1.2</v>
      </c>
      <c r="F15" s="23">
        <v>85</v>
      </c>
      <c r="G15" s="18">
        <f>E15*F15</f>
        <v>102</v>
      </c>
    </row>
    <row r="16" spans="1:7" x14ac:dyDescent="0.25">
      <c r="A16" s="8" t="s">
        <v>1</v>
      </c>
      <c r="B16" s="9"/>
      <c r="C16" s="9">
        <v>36</v>
      </c>
      <c r="D16" s="5"/>
      <c r="E16" s="24"/>
      <c r="F16" s="25"/>
      <c r="G16" s="17"/>
    </row>
    <row r="17" spans="1:11" x14ac:dyDescent="0.25">
      <c r="A17" s="8" t="s">
        <v>1</v>
      </c>
      <c r="B17" s="9"/>
      <c r="C17" s="9">
        <v>36</v>
      </c>
      <c r="D17" s="5"/>
      <c r="E17" s="26"/>
      <c r="F17" s="25"/>
      <c r="G17" s="17"/>
    </row>
    <row r="18" spans="1:11" x14ac:dyDescent="0.25">
      <c r="A18" s="8" t="s">
        <v>1</v>
      </c>
      <c r="B18" s="9"/>
      <c r="C18" s="9">
        <v>36</v>
      </c>
      <c r="D18" s="5"/>
      <c r="E18" s="26"/>
      <c r="F18" s="25"/>
      <c r="G18" s="17"/>
    </row>
    <row r="19" spans="1:11" hidden="1" x14ac:dyDescent="0.25">
      <c r="A19" s="8" t="s">
        <v>1</v>
      </c>
      <c r="B19" s="9">
        <v>13116</v>
      </c>
      <c r="C19" s="9">
        <v>36</v>
      </c>
      <c r="D19" s="5" t="s">
        <v>3</v>
      </c>
      <c r="E19" s="7"/>
      <c r="F19" s="9"/>
    </row>
    <row r="20" spans="1:11" hidden="1" x14ac:dyDescent="0.25">
      <c r="A20" s="8" t="s">
        <v>1</v>
      </c>
      <c r="B20" s="9">
        <v>13116</v>
      </c>
      <c r="C20" s="9">
        <v>36</v>
      </c>
      <c r="D20" s="5" t="s">
        <v>3</v>
      </c>
      <c r="E20" s="7"/>
      <c r="F20" s="9"/>
    </row>
    <row r="21" spans="1:11" x14ac:dyDescent="0.25">
      <c r="E21" s="4"/>
    </row>
    <row r="24" spans="1:11" ht="15.75" thickBot="1" x14ac:dyDescent="0.3"/>
    <row r="25" spans="1:11" ht="16.5" thickBot="1" x14ac:dyDescent="0.3">
      <c r="D25" s="28" t="s">
        <v>11</v>
      </c>
    </row>
    <row r="26" spans="1:11" ht="45.75" thickBot="1" x14ac:dyDescent="0.3">
      <c r="A26" s="10" t="s">
        <v>4</v>
      </c>
      <c r="B26" s="11" t="s">
        <v>5</v>
      </c>
      <c r="C26" s="12" t="s">
        <v>6</v>
      </c>
      <c r="D26" s="29" t="s">
        <v>13</v>
      </c>
      <c r="E26" s="30" t="s">
        <v>8</v>
      </c>
      <c r="F26" s="31" t="s">
        <v>9</v>
      </c>
      <c r="G26" s="16" t="s">
        <v>10</v>
      </c>
    </row>
    <row r="27" spans="1:11" ht="15.75" thickBot="1" x14ac:dyDescent="0.3">
      <c r="A27" s="8" t="s">
        <v>1</v>
      </c>
      <c r="B27" s="9">
        <v>14147</v>
      </c>
      <c r="C27" s="9">
        <v>36</v>
      </c>
      <c r="D27" s="14" t="s">
        <v>7</v>
      </c>
      <c r="E27" s="32">
        <v>1.2</v>
      </c>
      <c r="F27" s="33">
        <v>152</v>
      </c>
      <c r="G27" s="41">
        <f>E27*F27</f>
        <v>182.4</v>
      </c>
      <c r="H27" s="42" t="s">
        <v>14</v>
      </c>
      <c r="I27" s="43"/>
      <c r="J27" s="117"/>
      <c r="K27" s="44"/>
    </row>
    <row r="28" spans="1:11" x14ac:dyDescent="0.25">
      <c r="A28" s="8" t="s">
        <v>1</v>
      </c>
      <c r="B28" s="9"/>
      <c r="C28" s="9">
        <v>36</v>
      </c>
      <c r="D28" s="5"/>
      <c r="E28" s="34"/>
      <c r="F28" s="35"/>
      <c r="G28" s="17"/>
    </row>
    <row r="29" spans="1:11" x14ac:dyDescent="0.25">
      <c r="A29" s="8" t="s">
        <v>1</v>
      </c>
      <c r="B29" s="9"/>
      <c r="C29" s="9">
        <v>36</v>
      </c>
      <c r="D29" s="5"/>
      <c r="E29" s="36"/>
      <c r="F29" s="35"/>
      <c r="G29" s="17"/>
    </row>
    <row r="33" spans="1:11" ht="15.75" thickBot="1" x14ac:dyDescent="0.3"/>
    <row r="34" spans="1:11" ht="15.75" x14ac:dyDescent="0.25">
      <c r="D34" s="51" t="s">
        <v>11</v>
      </c>
    </row>
    <row r="35" spans="1:11" ht="45.75" x14ac:dyDescent="0.3">
      <c r="A35" s="10" t="s">
        <v>4</v>
      </c>
      <c r="B35" s="37" t="s">
        <v>5</v>
      </c>
      <c r="C35" s="12" t="s">
        <v>6</v>
      </c>
      <c r="D35" s="52" t="s">
        <v>18</v>
      </c>
      <c r="E35" s="38" t="s">
        <v>8</v>
      </c>
      <c r="F35" s="38" t="s">
        <v>9</v>
      </c>
      <c r="G35" s="39" t="s">
        <v>10</v>
      </c>
      <c r="H35" s="47"/>
    </row>
    <row r="36" spans="1:11" ht="15.75" thickBot="1" x14ac:dyDescent="0.3">
      <c r="A36" s="8" t="s">
        <v>1</v>
      </c>
      <c r="B36" s="46">
        <v>14147</v>
      </c>
      <c r="C36" s="9">
        <v>36</v>
      </c>
      <c r="D36" s="55" t="s">
        <v>7</v>
      </c>
      <c r="E36" s="56">
        <v>0.8</v>
      </c>
      <c r="F36" s="57">
        <v>287</v>
      </c>
      <c r="G36" s="40">
        <f>E36*F36</f>
        <v>229.60000000000002</v>
      </c>
      <c r="H36" s="47"/>
    </row>
    <row r="37" spans="1:11" ht="15.75" thickBot="1" x14ac:dyDescent="0.3">
      <c r="A37" s="54" t="s">
        <v>1</v>
      </c>
      <c r="B37" s="61" t="s">
        <v>16</v>
      </c>
      <c r="C37" s="49">
        <v>36</v>
      </c>
      <c r="D37" s="58" t="s">
        <v>17</v>
      </c>
      <c r="E37" s="59"/>
      <c r="F37" s="60"/>
      <c r="G37" s="45">
        <v>9.6</v>
      </c>
      <c r="H37" s="47"/>
    </row>
    <row r="38" spans="1:11" ht="5.25" customHeight="1" x14ac:dyDescent="0.25">
      <c r="A38" s="48" t="s">
        <v>1</v>
      </c>
      <c r="B38" s="49"/>
      <c r="C38" s="49">
        <v>36</v>
      </c>
      <c r="D38" s="50"/>
      <c r="E38" s="53"/>
      <c r="F38" s="45" t="s">
        <v>15</v>
      </c>
      <c r="G38" s="18">
        <f>SUM(G36:G37)</f>
        <v>239.20000000000002</v>
      </c>
      <c r="H38" s="47"/>
    </row>
    <row r="39" spans="1:11" x14ac:dyDescent="0.25">
      <c r="H39" s="47"/>
    </row>
    <row r="40" spans="1:11" x14ac:dyDescent="0.25">
      <c r="B40" t="s">
        <v>24</v>
      </c>
    </row>
    <row r="42" spans="1:11" ht="15.75" thickBot="1" x14ac:dyDescent="0.3"/>
    <row r="43" spans="1:11" ht="15.75" x14ac:dyDescent="0.25">
      <c r="D43" s="51" t="s">
        <v>11</v>
      </c>
    </row>
    <row r="44" spans="1:11" ht="45.75" x14ac:dyDescent="0.3">
      <c r="A44" s="10" t="s">
        <v>4</v>
      </c>
      <c r="B44" s="62" t="s">
        <v>5</v>
      </c>
      <c r="C44" s="12" t="s">
        <v>6</v>
      </c>
      <c r="D44" s="63" t="s">
        <v>19</v>
      </c>
      <c r="E44" s="64" t="s">
        <v>8</v>
      </c>
      <c r="F44" s="66" t="s">
        <v>9</v>
      </c>
      <c r="G44" s="39" t="s">
        <v>10</v>
      </c>
      <c r="H44" s="72" t="s">
        <v>20</v>
      </c>
      <c r="I44" s="68"/>
      <c r="J44" s="118"/>
      <c r="K44" s="68"/>
    </row>
    <row r="45" spans="1:11" ht="15.75" thickBot="1" x14ac:dyDescent="0.3">
      <c r="A45" s="8" t="s">
        <v>1</v>
      </c>
      <c r="B45" s="46">
        <v>14147</v>
      </c>
      <c r="C45" s="9">
        <v>36</v>
      </c>
      <c r="D45" s="55" t="s">
        <v>7</v>
      </c>
      <c r="E45" s="65">
        <v>0.8</v>
      </c>
      <c r="F45" s="67">
        <v>360</v>
      </c>
      <c r="G45" s="40">
        <f>E45*F45</f>
        <v>288</v>
      </c>
      <c r="H45" s="72" t="s">
        <v>21</v>
      </c>
      <c r="I45" s="68"/>
      <c r="J45" s="118"/>
      <c r="K45" s="68"/>
    </row>
    <row r="46" spans="1:11" ht="30.75" thickBot="1" x14ac:dyDescent="0.3">
      <c r="A46" s="54" t="s">
        <v>1</v>
      </c>
      <c r="B46" s="61" t="s">
        <v>16</v>
      </c>
      <c r="C46" s="69">
        <v>36</v>
      </c>
      <c r="D46" s="74" t="s">
        <v>23</v>
      </c>
      <c r="E46" s="75"/>
      <c r="F46" s="73">
        <v>5.6</v>
      </c>
      <c r="G46" s="45"/>
      <c r="H46" s="72" t="s">
        <v>22</v>
      </c>
      <c r="I46" s="68"/>
      <c r="J46" s="118"/>
      <c r="K46" s="68"/>
    </row>
    <row r="47" spans="1:11" x14ac:dyDescent="0.25">
      <c r="A47" s="48" t="s">
        <v>1</v>
      </c>
      <c r="B47" s="49"/>
      <c r="C47" s="49">
        <v>36</v>
      </c>
      <c r="D47" s="50"/>
      <c r="E47" s="53"/>
      <c r="F47" s="71" t="s">
        <v>15</v>
      </c>
      <c r="G47" s="40">
        <f>G45-F46</f>
        <v>282.39999999999998</v>
      </c>
      <c r="H47" s="47"/>
    </row>
    <row r="50" spans="1:11" ht="15.75" thickBot="1" x14ac:dyDescent="0.3"/>
    <row r="51" spans="1:11" ht="15.75" x14ac:dyDescent="0.25">
      <c r="D51" s="51" t="s">
        <v>11</v>
      </c>
    </row>
    <row r="52" spans="1:11" ht="47.25" x14ac:dyDescent="0.4">
      <c r="A52" s="10" t="s">
        <v>4</v>
      </c>
      <c r="B52" s="94" t="s">
        <v>5</v>
      </c>
      <c r="C52" s="95" t="s">
        <v>6</v>
      </c>
      <c r="D52" s="96" t="s">
        <v>31</v>
      </c>
      <c r="E52" s="64" t="s">
        <v>8</v>
      </c>
      <c r="F52" s="98" t="s">
        <v>9</v>
      </c>
      <c r="G52" s="97" t="s">
        <v>10</v>
      </c>
    </row>
    <row r="53" spans="1:11" x14ac:dyDescent="0.25">
      <c r="A53" s="8" t="s">
        <v>1</v>
      </c>
      <c r="B53" s="9">
        <v>14147</v>
      </c>
      <c r="C53" s="9">
        <v>36</v>
      </c>
      <c r="D53" s="77" t="s">
        <v>7</v>
      </c>
      <c r="E53" s="100">
        <v>0.8</v>
      </c>
      <c r="F53" s="101">
        <v>56</v>
      </c>
      <c r="G53" s="103">
        <f>E53*F53</f>
        <v>44.800000000000004</v>
      </c>
      <c r="H53" s="105"/>
      <c r="I53" s="105"/>
      <c r="J53" s="119"/>
      <c r="K53" s="105"/>
    </row>
    <row r="55" spans="1:11" x14ac:dyDescent="0.25">
      <c r="B55" s="76" t="s">
        <v>32</v>
      </c>
      <c r="D55" s="4" t="s">
        <v>33</v>
      </c>
      <c r="E55" s="4"/>
      <c r="F55" s="4"/>
      <c r="G55" s="4"/>
      <c r="H55" s="4"/>
    </row>
    <row r="58" spans="1:11" x14ac:dyDescent="0.25">
      <c r="E58" s="107" t="s">
        <v>36</v>
      </c>
      <c r="F58" s="107" t="s">
        <v>34</v>
      </c>
      <c r="G58" s="107"/>
      <c r="H58" s="106"/>
      <c r="I58" s="106"/>
      <c r="J58" s="120"/>
    </row>
    <row r="59" spans="1:11" ht="15.75" thickBot="1" x14ac:dyDescent="0.3"/>
    <row r="60" spans="1:11" ht="15.75" x14ac:dyDescent="0.25">
      <c r="D60" s="51" t="s">
        <v>11</v>
      </c>
    </row>
    <row r="61" spans="1:11" ht="47.25" x14ac:dyDescent="0.4">
      <c r="A61" s="10" t="s">
        <v>4</v>
      </c>
      <c r="B61" s="94" t="s">
        <v>5</v>
      </c>
      <c r="C61" s="95" t="s">
        <v>6</v>
      </c>
      <c r="D61" s="96" t="s">
        <v>31</v>
      </c>
      <c r="E61" s="64" t="s">
        <v>8</v>
      </c>
      <c r="F61" s="98" t="s">
        <v>9</v>
      </c>
      <c r="G61" s="97" t="s">
        <v>10</v>
      </c>
    </row>
    <row r="62" spans="1:11" x14ac:dyDescent="0.25">
      <c r="A62" s="8" t="s">
        <v>1</v>
      </c>
      <c r="B62" s="9">
        <v>14147</v>
      </c>
      <c r="C62" s="9">
        <v>36</v>
      </c>
      <c r="D62" s="77" t="s">
        <v>7</v>
      </c>
      <c r="E62" s="100">
        <v>0.8</v>
      </c>
      <c r="F62" s="101">
        <v>68</v>
      </c>
      <c r="G62" s="103">
        <f>E62*F62</f>
        <v>54.400000000000006</v>
      </c>
      <c r="H62" s="105"/>
      <c r="I62" s="105"/>
    </row>
    <row r="63" spans="1:11" x14ac:dyDescent="0.25">
      <c r="A63" s="48"/>
      <c r="B63" s="49"/>
      <c r="C63" s="49"/>
      <c r="D63" s="108"/>
      <c r="E63" s="109"/>
      <c r="F63" s="110"/>
      <c r="G63" s="111"/>
      <c r="H63" s="105"/>
      <c r="I63" s="105"/>
    </row>
    <row r="64" spans="1:11" x14ac:dyDescent="0.25">
      <c r="A64" s="48"/>
      <c r="B64" s="49"/>
      <c r="C64" s="49"/>
      <c r="D64" s="108"/>
      <c r="E64" s="112"/>
      <c r="F64" s="113"/>
      <c r="G64" s="114"/>
      <c r="H64" s="105"/>
      <c r="I64" s="105"/>
    </row>
    <row r="65" spans="1:9" x14ac:dyDescent="0.25">
      <c r="A65" s="48"/>
      <c r="B65" s="49"/>
      <c r="C65" s="49"/>
      <c r="D65" s="108"/>
      <c r="E65" s="112"/>
      <c r="F65" s="113"/>
      <c r="G65" s="114"/>
      <c r="H65" s="105"/>
      <c r="I65" s="105"/>
    </row>
    <row r="66" spans="1:9" x14ac:dyDescent="0.25">
      <c r="A66" s="48" t="s">
        <v>1</v>
      </c>
      <c r="B66" s="49"/>
      <c r="C66" s="49">
        <v>36</v>
      </c>
      <c r="D66" s="50"/>
      <c r="E66" s="53"/>
      <c r="F66" s="99"/>
      <c r="G66" s="102"/>
      <c r="H66" s="70"/>
      <c r="I66" s="70"/>
    </row>
    <row r="70" spans="1:9" ht="15.75" thickBot="1" x14ac:dyDescent="0.3">
      <c r="B70" s="76"/>
      <c r="D70" s="4"/>
      <c r="E70" s="4"/>
      <c r="F70" s="4"/>
      <c r="G70" s="4"/>
      <c r="H70" s="4"/>
    </row>
    <row r="71" spans="1:9" ht="19.5" x14ac:dyDescent="0.4">
      <c r="D71" s="93" t="s">
        <v>11</v>
      </c>
    </row>
    <row r="72" spans="1:9" ht="47.25" x14ac:dyDescent="0.4">
      <c r="A72" s="10" t="s">
        <v>4</v>
      </c>
      <c r="B72" s="37" t="s">
        <v>5</v>
      </c>
      <c r="C72" s="12" t="s">
        <v>6</v>
      </c>
      <c r="D72" s="92" t="s">
        <v>30</v>
      </c>
      <c r="E72" s="86" t="s">
        <v>8</v>
      </c>
      <c r="F72" s="86" t="s">
        <v>9</v>
      </c>
      <c r="G72" s="39" t="s">
        <v>15</v>
      </c>
    </row>
    <row r="73" spans="1:9" ht="15.75" thickBot="1" x14ac:dyDescent="0.3">
      <c r="A73" s="8" t="s">
        <v>1</v>
      </c>
      <c r="B73" s="46">
        <v>3628</v>
      </c>
      <c r="C73" s="9">
        <v>36</v>
      </c>
      <c r="D73" s="87" t="s">
        <v>26</v>
      </c>
      <c r="E73" s="88">
        <v>0.89</v>
      </c>
      <c r="F73" s="89">
        <v>287</v>
      </c>
      <c r="G73" s="40">
        <f>E73*F73</f>
        <v>255.43</v>
      </c>
    </row>
    <row r="74" spans="1:9" ht="15.75" thickBot="1" x14ac:dyDescent="0.3">
      <c r="A74" s="54" t="s">
        <v>1</v>
      </c>
      <c r="B74" s="85"/>
      <c r="C74" s="49">
        <v>36</v>
      </c>
      <c r="D74" s="80"/>
      <c r="E74" s="81"/>
      <c r="F74" s="82" t="s">
        <v>27</v>
      </c>
      <c r="G74" s="45">
        <v>255.43</v>
      </c>
    </row>
    <row r="75" spans="1:9" x14ac:dyDescent="0.25">
      <c r="A75" s="48" t="s">
        <v>1</v>
      </c>
      <c r="B75" s="49"/>
      <c r="C75" s="49">
        <v>36</v>
      </c>
      <c r="D75" s="83"/>
      <c r="E75" s="84"/>
      <c r="F75" s="91" t="s">
        <v>28</v>
      </c>
      <c r="G75" s="18">
        <f>G74*16%</f>
        <v>40.8688</v>
      </c>
    </row>
    <row r="76" spans="1:9" x14ac:dyDescent="0.25">
      <c r="F76" s="90" t="s">
        <v>29</v>
      </c>
      <c r="G76" s="104">
        <f>SUM(G74:G75)</f>
        <v>296.29880000000003</v>
      </c>
    </row>
    <row r="82" spans="2:10" ht="15.75" thickBot="1" x14ac:dyDescent="0.3">
      <c r="B82" s="76"/>
      <c r="D82" s="4"/>
      <c r="E82" s="4"/>
      <c r="F82" s="4"/>
      <c r="G82" s="4"/>
    </row>
    <row r="83" spans="2:10" ht="19.5" x14ac:dyDescent="0.4">
      <c r="D83" s="93" t="s">
        <v>11</v>
      </c>
    </row>
    <row r="84" spans="2:10" ht="47.25" x14ac:dyDescent="0.4">
      <c r="B84" s="37" t="s">
        <v>5</v>
      </c>
      <c r="C84" s="12" t="s">
        <v>6</v>
      </c>
      <c r="D84" s="92" t="s">
        <v>35</v>
      </c>
      <c r="E84" s="86" t="s">
        <v>8</v>
      </c>
      <c r="F84" s="86" t="s">
        <v>9</v>
      </c>
      <c r="G84" s="39" t="s">
        <v>15</v>
      </c>
    </row>
    <row r="85" spans="2:10" ht="15.75" thickBot="1" x14ac:dyDescent="0.3">
      <c r="B85" s="46">
        <v>3628</v>
      </c>
      <c r="C85" s="9">
        <v>36</v>
      </c>
      <c r="D85" s="87" t="s">
        <v>26</v>
      </c>
      <c r="E85" s="88">
        <v>0.89</v>
      </c>
      <c r="F85" s="89">
        <v>312</v>
      </c>
      <c r="G85" s="40">
        <f>E85*F85</f>
        <v>277.68</v>
      </c>
      <c r="H85" s="121" t="s">
        <v>38</v>
      </c>
      <c r="I85" s="121"/>
      <c r="J85" s="122"/>
    </row>
    <row r="86" spans="2:10" ht="15.75" thickBot="1" x14ac:dyDescent="0.3">
      <c r="B86" s="85"/>
      <c r="C86" s="49">
        <v>36</v>
      </c>
      <c r="D86" s="80"/>
      <c r="E86" s="81"/>
      <c r="F86" s="82" t="s">
        <v>27</v>
      </c>
      <c r="G86" s="45">
        <v>277.68</v>
      </c>
    </row>
    <row r="87" spans="2:10" x14ac:dyDescent="0.25">
      <c r="B87" s="49"/>
      <c r="C87" s="49">
        <v>36</v>
      </c>
      <c r="D87" s="83"/>
      <c r="E87" s="84"/>
      <c r="F87" s="91" t="s">
        <v>28</v>
      </c>
      <c r="G87" s="18">
        <f>G86*16%</f>
        <v>44.428800000000003</v>
      </c>
    </row>
    <row r="88" spans="2:10" x14ac:dyDescent="0.25">
      <c r="F88" s="90" t="s">
        <v>29</v>
      </c>
      <c r="G88" s="104">
        <f>SUM(G86:G87)</f>
        <v>322.10880000000003</v>
      </c>
    </row>
    <row r="89" spans="2:10" x14ac:dyDescent="0.25">
      <c r="B89" t="s">
        <v>24</v>
      </c>
    </row>
    <row r="91" spans="2:10" ht="15.75" thickBot="1" x14ac:dyDescent="0.3"/>
    <row r="92" spans="2:10" ht="19.5" x14ac:dyDescent="0.4">
      <c r="D92" s="93" t="s">
        <v>11</v>
      </c>
      <c r="E92" s="123"/>
      <c r="F92" s="123"/>
    </row>
    <row r="93" spans="2:10" ht="47.25" x14ac:dyDescent="0.4">
      <c r="B93" s="37" t="s">
        <v>5</v>
      </c>
      <c r="C93" s="12" t="s">
        <v>6</v>
      </c>
      <c r="D93" s="92" t="s">
        <v>37</v>
      </c>
      <c r="E93" s="86" t="s">
        <v>8</v>
      </c>
      <c r="F93" s="86" t="s">
        <v>9</v>
      </c>
      <c r="G93" s="124" t="s">
        <v>15</v>
      </c>
    </row>
    <row r="94" spans="2:10" ht="15.75" thickBot="1" x14ac:dyDescent="0.3">
      <c r="B94" s="46">
        <v>3628</v>
      </c>
      <c r="C94" s="9">
        <v>36</v>
      </c>
      <c r="D94" s="87" t="s">
        <v>26</v>
      </c>
      <c r="E94" s="88">
        <v>0.99</v>
      </c>
      <c r="F94" s="89">
        <v>312</v>
      </c>
      <c r="G94" s="125">
        <f>E94*F94</f>
        <v>308.88</v>
      </c>
    </row>
    <row r="95" spans="2:10" ht="15.75" thickBot="1" x14ac:dyDescent="0.3">
      <c r="B95" s="85"/>
      <c r="C95" s="49">
        <v>36</v>
      </c>
      <c r="D95" s="80"/>
      <c r="E95" s="81"/>
      <c r="F95" s="82" t="s">
        <v>27</v>
      </c>
      <c r="G95" s="126">
        <v>308.88</v>
      </c>
    </row>
    <row r="96" spans="2:10" ht="15.75" thickBot="1" x14ac:dyDescent="0.3">
      <c r="B96" s="49"/>
      <c r="C96" s="49">
        <v>36</v>
      </c>
      <c r="D96" s="83"/>
      <c r="E96" s="84"/>
      <c r="F96" s="91" t="s">
        <v>28</v>
      </c>
      <c r="G96" s="127">
        <f>G95*16%</f>
        <v>49.4208</v>
      </c>
    </row>
    <row r="97" spans="2:9" ht="15.75" thickBot="1" x14ac:dyDescent="0.3">
      <c r="F97" s="90" t="s">
        <v>29</v>
      </c>
      <c r="G97" s="128">
        <f>SUM(G95:G96)</f>
        <v>358.30079999999998</v>
      </c>
      <c r="H97" s="129" t="s">
        <v>39</v>
      </c>
      <c r="I97" s="130">
        <f>F94/12</f>
        <v>26</v>
      </c>
    </row>
    <row r="99" spans="2:9" x14ac:dyDescent="0.25">
      <c r="F99" s="106" t="s">
        <v>40</v>
      </c>
      <c r="G99" s="106"/>
      <c r="H99" s="106"/>
    </row>
    <row r="103" spans="2:9" x14ac:dyDescent="0.25">
      <c r="I103" s="115"/>
    </row>
    <row r="106" spans="2:9" ht="15.75" thickBot="1" x14ac:dyDescent="0.3"/>
    <row r="107" spans="2:9" ht="19.5" x14ac:dyDescent="0.4">
      <c r="D107" s="93" t="s">
        <v>11</v>
      </c>
      <c r="E107" s="123"/>
      <c r="F107" s="123"/>
    </row>
    <row r="108" spans="2:9" ht="58.5" x14ac:dyDescent="0.4">
      <c r="B108" s="37" t="s">
        <v>5</v>
      </c>
      <c r="C108" s="12" t="s">
        <v>6</v>
      </c>
      <c r="D108" s="92" t="s">
        <v>41</v>
      </c>
      <c r="E108" s="86" t="s">
        <v>8</v>
      </c>
      <c r="F108" s="86" t="s">
        <v>9</v>
      </c>
      <c r="G108" s="131" t="s">
        <v>15</v>
      </c>
    </row>
    <row r="109" spans="2:9" ht="15.75" thickBot="1" x14ac:dyDescent="0.3">
      <c r="B109" s="46">
        <v>3628</v>
      </c>
      <c r="C109" s="9">
        <v>36</v>
      </c>
      <c r="D109" s="87" t="s">
        <v>26</v>
      </c>
      <c r="E109" s="88">
        <v>0.99</v>
      </c>
      <c r="F109" s="89">
        <v>312</v>
      </c>
      <c r="G109" s="22">
        <f>E109*F109</f>
        <v>308.88</v>
      </c>
    </row>
    <row r="110" spans="2:9" ht="15.75" thickBot="1" x14ac:dyDescent="0.3">
      <c r="B110" s="85"/>
      <c r="C110" s="49">
        <v>36</v>
      </c>
      <c r="D110" s="80"/>
      <c r="E110" s="81"/>
      <c r="F110" s="82" t="s">
        <v>27</v>
      </c>
      <c r="G110" s="132">
        <v>308.88</v>
      </c>
    </row>
    <row r="111" spans="2:9" ht="15.75" thickBot="1" x14ac:dyDescent="0.3">
      <c r="B111" s="49"/>
      <c r="C111" s="49">
        <v>36</v>
      </c>
      <c r="D111" s="83"/>
      <c r="E111" s="84"/>
      <c r="F111" s="91" t="s">
        <v>28</v>
      </c>
      <c r="G111" s="133">
        <f>G110*16%</f>
        <v>49.4208</v>
      </c>
    </row>
    <row r="112" spans="2:9" ht="15.75" thickBot="1" x14ac:dyDescent="0.3">
      <c r="F112" s="90" t="s">
        <v>29</v>
      </c>
      <c r="G112" s="134">
        <f>SUM(G110:G111)</f>
        <v>358.30079999999998</v>
      </c>
      <c r="H112" s="135" t="s">
        <v>39</v>
      </c>
      <c r="I112" s="136">
        <f>F109/12</f>
        <v>26</v>
      </c>
    </row>
    <row r="114" spans="2:13" x14ac:dyDescent="0.25">
      <c r="F114" s="106" t="s">
        <v>42</v>
      </c>
      <c r="G114" s="106"/>
      <c r="H114" s="106"/>
    </row>
    <row r="115" spans="2:13" ht="45" customHeight="1" x14ac:dyDescent="0.25"/>
    <row r="116" spans="2:13" x14ac:dyDescent="0.25">
      <c r="K116" s="115"/>
    </row>
    <row r="117" spans="2:13" ht="15.75" thickBot="1" x14ac:dyDescent="0.3">
      <c r="K117" s="115"/>
    </row>
    <row r="118" spans="2:13" ht="19.5" x14ac:dyDescent="0.4">
      <c r="D118" s="93" t="s">
        <v>11</v>
      </c>
      <c r="E118" s="123"/>
      <c r="F118" s="123"/>
    </row>
    <row r="119" spans="2:13" ht="47.25" x14ac:dyDescent="0.4">
      <c r="B119" s="37" t="s">
        <v>5</v>
      </c>
      <c r="C119" s="12" t="s">
        <v>6</v>
      </c>
      <c r="D119" s="92" t="s">
        <v>43</v>
      </c>
      <c r="E119" s="86" t="s">
        <v>8</v>
      </c>
      <c r="F119" s="86" t="s">
        <v>9</v>
      </c>
      <c r="G119" s="131" t="s">
        <v>15</v>
      </c>
    </row>
    <row r="120" spans="2:13" ht="15.75" thickBot="1" x14ac:dyDescent="0.3">
      <c r="B120" s="46">
        <v>3628</v>
      </c>
      <c r="C120" s="9">
        <v>36</v>
      </c>
      <c r="D120" s="87" t="s">
        <v>26</v>
      </c>
      <c r="E120" s="88">
        <v>0.99</v>
      </c>
      <c r="F120" s="89">
        <v>108</v>
      </c>
      <c r="G120" s="22">
        <f>E120*F120</f>
        <v>106.92</v>
      </c>
    </row>
    <row r="121" spans="2:13" ht="15.75" thickBot="1" x14ac:dyDescent="0.3">
      <c r="B121" s="85"/>
      <c r="C121" s="49">
        <v>36</v>
      </c>
      <c r="D121" s="80"/>
      <c r="E121" s="81"/>
      <c r="F121" s="82" t="s">
        <v>27</v>
      </c>
      <c r="G121" s="132">
        <v>106.92</v>
      </c>
      <c r="M121" s="3"/>
    </row>
    <row r="122" spans="2:13" ht="15.75" thickBot="1" x14ac:dyDescent="0.3">
      <c r="B122" s="49"/>
      <c r="C122" s="49">
        <v>36</v>
      </c>
      <c r="D122" s="83"/>
      <c r="E122" s="84"/>
      <c r="F122" s="91" t="s">
        <v>28</v>
      </c>
      <c r="G122" s="133">
        <f>G121*16%</f>
        <v>17.107199999999999</v>
      </c>
      <c r="M122" s="3"/>
    </row>
    <row r="123" spans="2:13" ht="15.75" thickBot="1" x14ac:dyDescent="0.3">
      <c r="F123" s="90" t="s">
        <v>29</v>
      </c>
      <c r="G123" s="134">
        <f>SUM(G121:G122)</f>
        <v>124.02719999999999</v>
      </c>
      <c r="H123" s="135" t="s">
        <v>39</v>
      </c>
      <c r="I123" s="136">
        <f>F120/12</f>
        <v>9</v>
      </c>
      <c r="M123" s="3"/>
    </row>
    <row r="124" spans="2:13" x14ac:dyDescent="0.25">
      <c r="M124" s="3"/>
    </row>
    <row r="125" spans="2:13" x14ac:dyDescent="0.25">
      <c r="M125" s="3"/>
    </row>
    <row r="126" spans="2:13" x14ac:dyDescent="0.25">
      <c r="F126" s="106" t="s">
        <v>44</v>
      </c>
      <c r="G126" s="106"/>
      <c r="H126" s="106"/>
      <c r="M126" s="3"/>
    </row>
    <row r="127" spans="2:13" x14ac:dyDescent="0.25">
      <c r="F127" s="106" t="s">
        <v>45</v>
      </c>
      <c r="G127" s="106"/>
      <c r="H127" s="106"/>
    </row>
    <row r="128" spans="2:13" x14ac:dyDescent="0.25">
      <c r="F128" s="106" t="s">
        <v>46</v>
      </c>
      <c r="G128" s="106"/>
      <c r="H128" s="106"/>
    </row>
    <row r="132" spans="2:15" x14ac:dyDescent="0.25">
      <c r="O132">
        <f>108*0.99</f>
        <v>106.92</v>
      </c>
    </row>
    <row r="134" spans="2:15" ht="15.75" thickBot="1" x14ac:dyDescent="0.3"/>
    <row r="135" spans="2:15" ht="19.5" x14ac:dyDescent="0.4">
      <c r="D135" s="93" t="s">
        <v>11</v>
      </c>
      <c r="E135" s="123"/>
      <c r="F135" s="123"/>
    </row>
    <row r="136" spans="2:15" ht="47.25" x14ac:dyDescent="0.4">
      <c r="B136" s="37" t="s">
        <v>5</v>
      </c>
      <c r="C136" s="12" t="s">
        <v>6</v>
      </c>
      <c r="D136" s="92" t="s">
        <v>49</v>
      </c>
      <c r="E136" s="86" t="s">
        <v>8</v>
      </c>
      <c r="F136" s="86" t="s">
        <v>9</v>
      </c>
      <c r="G136" s="131" t="s">
        <v>15</v>
      </c>
    </row>
    <row r="137" spans="2:15" ht="15.75" thickBot="1" x14ac:dyDescent="0.3">
      <c r="B137" s="46">
        <v>3628</v>
      </c>
      <c r="C137" s="9">
        <v>36</v>
      </c>
      <c r="D137" s="87" t="s">
        <v>50</v>
      </c>
      <c r="E137" s="137">
        <v>0.93</v>
      </c>
      <c r="F137" s="89">
        <v>324</v>
      </c>
      <c r="G137" s="22">
        <f>E137*F137</f>
        <v>301.32</v>
      </c>
    </row>
    <row r="138" spans="2:15" ht="15.75" thickBot="1" x14ac:dyDescent="0.3">
      <c r="B138" s="85"/>
      <c r="C138" s="49">
        <v>36</v>
      </c>
      <c r="D138" s="80"/>
      <c r="E138" s="81"/>
      <c r="F138" s="82" t="s">
        <v>27</v>
      </c>
      <c r="G138" s="22">
        <f>+E137*F137</f>
        <v>301.32</v>
      </c>
    </row>
    <row r="139" spans="2:15" ht="15.75" thickBot="1" x14ac:dyDescent="0.3">
      <c r="B139" s="49"/>
      <c r="C139" s="49">
        <v>36</v>
      </c>
      <c r="D139" s="83"/>
      <c r="E139" s="84"/>
      <c r="F139" s="91" t="s">
        <v>28</v>
      </c>
      <c r="G139" s="133">
        <f>+G138*16%</f>
        <v>48.211199999999998</v>
      </c>
    </row>
    <row r="140" spans="2:15" ht="15.75" thickBot="1" x14ac:dyDescent="0.3">
      <c r="F140" s="90" t="s">
        <v>29</v>
      </c>
      <c r="G140" s="134">
        <f>SUM(G138:G139)</f>
        <v>349.53120000000001</v>
      </c>
      <c r="H140" s="135" t="s">
        <v>39</v>
      </c>
      <c r="I140" s="136">
        <f>+F137/12</f>
        <v>27</v>
      </c>
    </row>
    <row r="142" spans="2:15" x14ac:dyDescent="0.25">
      <c r="F142" s="121" t="s">
        <v>48</v>
      </c>
      <c r="G142" s="121"/>
    </row>
    <row r="145" spans="2:13" x14ac:dyDescent="0.25">
      <c r="L145" s="115"/>
      <c r="M145" s="115"/>
    </row>
    <row r="146" spans="2:13" ht="15.75" thickBot="1" x14ac:dyDescent="0.3">
      <c r="K146" s="115"/>
    </row>
    <row r="147" spans="2:13" ht="19.5" x14ac:dyDescent="0.4">
      <c r="D147" s="138" t="s">
        <v>11</v>
      </c>
      <c r="E147" s="123"/>
      <c r="F147" s="123"/>
    </row>
    <row r="148" spans="2:13" ht="58.5" x14ac:dyDescent="0.4">
      <c r="B148" s="37" t="s">
        <v>5</v>
      </c>
      <c r="C148" s="12" t="s">
        <v>6</v>
      </c>
      <c r="D148" s="92" t="s">
        <v>51</v>
      </c>
      <c r="E148" s="143" t="s">
        <v>8</v>
      </c>
      <c r="F148" s="86" t="s">
        <v>9</v>
      </c>
      <c r="G148" s="38" t="s">
        <v>15</v>
      </c>
      <c r="K148" s="115"/>
    </row>
    <row r="149" spans="2:13" ht="15.75" thickBot="1" x14ac:dyDescent="0.3">
      <c r="B149" s="46">
        <v>3628</v>
      </c>
      <c r="C149" s="9">
        <v>36</v>
      </c>
      <c r="D149" s="87" t="s">
        <v>50</v>
      </c>
      <c r="E149" s="137">
        <v>0.93</v>
      </c>
      <c r="F149" s="89">
        <v>600</v>
      </c>
      <c r="G149" s="139">
        <f>E149*F149</f>
        <v>558</v>
      </c>
    </row>
    <row r="150" spans="2:13" ht="17.25" customHeight="1" thickBot="1" x14ac:dyDescent="0.3">
      <c r="B150" s="85"/>
      <c r="C150" s="49">
        <v>36</v>
      </c>
      <c r="D150" s="80"/>
      <c r="E150" s="81"/>
      <c r="F150" s="82" t="s">
        <v>27</v>
      </c>
      <c r="G150" s="139">
        <f>+E149*F149</f>
        <v>558</v>
      </c>
    </row>
    <row r="151" spans="2:13" ht="15.75" thickBot="1" x14ac:dyDescent="0.3">
      <c r="B151" s="49"/>
      <c r="C151" s="49">
        <v>36</v>
      </c>
      <c r="D151" s="83"/>
      <c r="E151" s="84"/>
      <c r="F151" s="91" t="s">
        <v>28</v>
      </c>
      <c r="G151" s="140">
        <f>+G150*16%</f>
        <v>89.28</v>
      </c>
    </row>
    <row r="152" spans="2:13" ht="15.75" thickBot="1" x14ac:dyDescent="0.3">
      <c r="F152" s="90" t="s">
        <v>29</v>
      </c>
      <c r="G152" s="141">
        <f>SUM(G150:G151)</f>
        <v>647.28</v>
      </c>
      <c r="H152" s="135" t="s">
        <v>39</v>
      </c>
      <c r="I152" s="142">
        <f>+F149/12</f>
        <v>50</v>
      </c>
    </row>
    <row r="155" spans="2:13" x14ac:dyDescent="0.25">
      <c r="G155" s="106" t="s">
        <v>52</v>
      </c>
      <c r="H155" s="106"/>
      <c r="I155" s="106"/>
    </row>
    <row r="159" spans="2:13" ht="15.75" thickBot="1" x14ac:dyDescent="0.3"/>
    <row r="160" spans="2:13" ht="19.5" x14ac:dyDescent="0.4">
      <c r="D160" s="138" t="s">
        <v>11</v>
      </c>
      <c r="E160" s="123"/>
      <c r="F160" s="123"/>
    </row>
    <row r="161" spans="2:14" ht="45" x14ac:dyDescent="0.25">
      <c r="B161" s="37" t="s">
        <v>5</v>
      </c>
      <c r="C161" s="12" t="s">
        <v>6</v>
      </c>
      <c r="D161" s="144" t="s">
        <v>53</v>
      </c>
      <c r="E161" s="143" t="s">
        <v>8</v>
      </c>
      <c r="F161" s="86" t="s">
        <v>9</v>
      </c>
      <c r="G161" s="131" t="s">
        <v>15</v>
      </c>
    </row>
    <row r="162" spans="2:14" ht="15.75" thickBot="1" x14ac:dyDescent="0.3">
      <c r="B162" s="46">
        <v>3628</v>
      </c>
      <c r="C162" s="9">
        <v>36</v>
      </c>
      <c r="D162" s="87" t="s">
        <v>50</v>
      </c>
      <c r="E162" s="137">
        <v>0.93</v>
      </c>
      <c r="F162" s="89">
        <v>336</v>
      </c>
      <c r="G162" s="22">
        <f>+F162*E162</f>
        <v>312.48</v>
      </c>
    </row>
    <row r="163" spans="2:14" ht="15.75" thickBot="1" x14ac:dyDescent="0.3">
      <c r="B163" s="85"/>
      <c r="C163" s="49">
        <v>36</v>
      </c>
      <c r="D163" s="80"/>
      <c r="E163" s="81"/>
      <c r="F163" s="82" t="s">
        <v>27</v>
      </c>
      <c r="G163" s="22">
        <v>312.62</v>
      </c>
    </row>
    <row r="164" spans="2:14" ht="15.75" thickBot="1" x14ac:dyDescent="0.3">
      <c r="B164" s="49"/>
      <c r="C164" s="49">
        <v>36</v>
      </c>
      <c r="D164" s="83"/>
      <c r="E164" s="84"/>
      <c r="F164" s="91" t="s">
        <v>28</v>
      </c>
      <c r="G164" s="133">
        <f>+G162*16%</f>
        <v>49.996800000000007</v>
      </c>
    </row>
    <row r="165" spans="2:14" ht="15.75" thickBot="1" x14ac:dyDescent="0.3">
      <c r="F165" s="90" t="s">
        <v>29</v>
      </c>
      <c r="G165" s="134">
        <f>SUM(G163:G164)</f>
        <v>362.61680000000001</v>
      </c>
      <c r="H165" s="145" t="s">
        <v>39</v>
      </c>
      <c r="I165" s="146">
        <f>+F162/12</f>
        <v>28</v>
      </c>
    </row>
    <row r="168" spans="2:14" x14ac:dyDescent="0.25">
      <c r="F168" s="106" t="s">
        <v>54</v>
      </c>
      <c r="G168" s="106" t="s">
        <v>55</v>
      </c>
      <c r="H168" s="106"/>
      <c r="I168" s="106" t="s">
        <v>56</v>
      </c>
      <c r="J168" s="120"/>
    </row>
    <row r="169" spans="2:14" x14ac:dyDescent="0.25">
      <c r="F169" s="121"/>
    </row>
    <row r="175" spans="2:14" ht="15.75" thickBot="1" x14ac:dyDescent="0.3">
      <c r="L175" s="115"/>
    </row>
    <row r="176" spans="2:14" ht="19.5" x14ac:dyDescent="0.4">
      <c r="D176" s="138" t="s">
        <v>11</v>
      </c>
      <c r="E176" s="123"/>
      <c r="F176" s="123"/>
      <c r="N176" s="115"/>
    </row>
    <row r="177" spans="2:17" ht="45" x14ac:dyDescent="0.25">
      <c r="B177" s="37" t="s">
        <v>5</v>
      </c>
      <c r="C177" s="12" t="s">
        <v>6</v>
      </c>
      <c r="D177" s="161" t="s">
        <v>65</v>
      </c>
      <c r="E177" s="143" t="s">
        <v>8</v>
      </c>
      <c r="F177" s="86" t="s">
        <v>9</v>
      </c>
      <c r="G177" s="131" t="s">
        <v>15</v>
      </c>
      <c r="N177" s="115"/>
      <c r="Q177" s="121"/>
    </row>
    <row r="178" spans="2:17" ht="15.75" thickBot="1" x14ac:dyDescent="0.3">
      <c r="B178" s="9">
        <v>15181</v>
      </c>
      <c r="C178" s="155" t="s">
        <v>61</v>
      </c>
      <c r="D178" s="87" t="s">
        <v>50</v>
      </c>
      <c r="E178" s="137">
        <v>1.01</v>
      </c>
      <c r="F178" s="89">
        <v>228</v>
      </c>
      <c r="G178" s="22">
        <f>+E178*F178</f>
        <v>230.28</v>
      </c>
    </row>
    <row r="179" spans="2:17" ht="15.75" thickBot="1" x14ac:dyDescent="0.3">
      <c r="B179" s="85"/>
      <c r="C179" s="49">
        <v>36</v>
      </c>
      <c r="D179" s="80"/>
      <c r="E179" s="81"/>
      <c r="F179" s="82" t="s">
        <v>27</v>
      </c>
      <c r="G179" s="22">
        <v>230.28</v>
      </c>
    </row>
    <row r="180" spans="2:17" ht="15.75" thickBot="1" x14ac:dyDescent="0.3">
      <c r="B180" s="49"/>
      <c r="C180" s="49">
        <v>36</v>
      </c>
      <c r="D180" s="83"/>
      <c r="E180" s="84"/>
      <c r="F180" s="91" t="s">
        <v>28</v>
      </c>
      <c r="G180" s="133">
        <f>+G179*16%</f>
        <v>36.844799999999999</v>
      </c>
    </row>
    <row r="181" spans="2:17" ht="15.75" thickBot="1" x14ac:dyDescent="0.3">
      <c r="F181" s="90" t="s">
        <v>29</v>
      </c>
      <c r="G181" s="134">
        <f>SUM(G179:G180)</f>
        <v>267.12479999999999</v>
      </c>
      <c r="H181" s="145" t="s">
        <v>39</v>
      </c>
      <c r="I181" s="146">
        <f>+F178/12</f>
        <v>19</v>
      </c>
    </row>
    <row r="187" spans="2:17" ht="15.75" thickBot="1" x14ac:dyDescent="0.3"/>
    <row r="188" spans="2:17" ht="19.5" x14ac:dyDescent="0.4">
      <c r="D188" s="138" t="s">
        <v>11</v>
      </c>
      <c r="E188" s="123"/>
      <c r="F188" s="123"/>
    </row>
    <row r="189" spans="2:17" ht="45" x14ac:dyDescent="0.25">
      <c r="B189" s="37" t="s">
        <v>5</v>
      </c>
      <c r="C189" s="12" t="s">
        <v>6</v>
      </c>
      <c r="D189" s="161" t="s">
        <v>82</v>
      </c>
      <c r="E189" s="143" t="s">
        <v>8</v>
      </c>
      <c r="F189" s="86" t="s">
        <v>9</v>
      </c>
      <c r="G189" s="131" t="s">
        <v>15</v>
      </c>
    </row>
    <row r="190" spans="2:17" ht="15.75" thickBot="1" x14ac:dyDescent="0.3">
      <c r="B190" s="9">
        <v>3628</v>
      </c>
      <c r="C190" s="155" t="s">
        <v>61</v>
      </c>
      <c r="D190" s="87" t="s">
        <v>50</v>
      </c>
      <c r="E190" s="137">
        <v>1.01</v>
      </c>
      <c r="F190" s="89">
        <v>408</v>
      </c>
      <c r="G190" s="22">
        <f>+E190*F190</f>
        <v>412.08</v>
      </c>
    </row>
    <row r="191" spans="2:17" ht="15.75" thickBot="1" x14ac:dyDescent="0.3">
      <c r="B191" s="85"/>
      <c r="C191" s="49">
        <v>36</v>
      </c>
      <c r="D191" s="80"/>
      <c r="E191" s="81"/>
      <c r="F191" s="82" t="s">
        <v>91</v>
      </c>
      <c r="G191" s="22">
        <v>412.08</v>
      </c>
    </row>
    <row r="192" spans="2:17" ht="15.75" thickBot="1" x14ac:dyDescent="0.3">
      <c r="B192" s="49"/>
      <c r="C192" s="49">
        <v>36</v>
      </c>
      <c r="D192" s="83"/>
      <c r="E192" s="84"/>
      <c r="F192" s="91" t="s">
        <v>28</v>
      </c>
      <c r="G192" s="133">
        <f>+G191*16%</f>
        <v>65.9328</v>
      </c>
    </row>
    <row r="193" spans="2:14" ht="15.75" thickBot="1" x14ac:dyDescent="0.3">
      <c r="F193" s="90" t="s">
        <v>29</v>
      </c>
      <c r="G193" s="134">
        <f>SUM(G191:G192)</f>
        <v>478.01279999999997</v>
      </c>
      <c r="H193" s="145" t="s">
        <v>39</v>
      </c>
      <c r="I193" s="146">
        <f>+F190/12</f>
        <v>34</v>
      </c>
    </row>
    <row r="194" spans="2:14" x14ac:dyDescent="0.25">
      <c r="N194" s="115"/>
    </row>
    <row r="195" spans="2:14" x14ac:dyDescent="0.25">
      <c r="B195" s="4"/>
      <c r="C195" s="4"/>
      <c r="D195" s="4"/>
      <c r="N195" s="115"/>
    </row>
    <row r="196" spans="2:14" x14ac:dyDescent="0.25">
      <c r="F196" s="122" t="s">
        <v>85</v>
      </c>
      <c r="G196" s="121"/>
      <c r="H196" s="121" t="s">
        <v>86</v>
      </c>
      <c r="J196"/>
      <c r="N196" s="115"/>
    </row>
    <row r="197" spans="2:14" x14ac:dyDescent="0.25">
      <c r="F197" s="116"/>
      <c r="J197"/>
    </row>
    <row r="200" spans="2:14" x14ac:dyDescent="0.25">
      <c r="D200" s="106" t="s">
        <v>89</v>
      </c>
      <c r="E200" s="106"/>
      <c r="F200" s="106"/>
      <c r="G200" s="106"/>
    </row>
    <row r="201" spans="2:14" x14ac:dyDescent="0.25">
      <c r="D201" s="106" t="s">
        <v>90</v>
      </c>
      <c r="E201" s="106"/>
      <c r="F201" s="106"/>
      <c r="G201" s="106"/>
    </row>
    <row r="202" spans="2:14" x14ac:dyDescent="0.25">
      <c r="D202" s="121"/>
      <c r="E202" s="121"/>
      <c r="F202" s="121"/>
      <c r="G202" s="121"/>
    </row>
    <row r="206" spans="2:14" x14ac:dyDescent="0.25">
      <c r="L206" s="115"/>
    </row>
    <row r="207" spans="2:14" x14ac:dyDescent="0.25">
      <c r="L207" s="115"/>
      <c r="N207">
        <f>408/12</f>
        <v>34</v>
      </c>
    </row>
    <row r="208" spans="2:14" ht="15.75" thickBot="1" x14ac:dyDescent="0.3">
      <c r="L208" s="115"/>
    </row>
    <row r="209" spans="2:17" ht="19.5" x14ac:dyDescent="0.4">
      <c r="D209" s="138" t="s">
        <v>11</v>
      </c>
      <c r="E209" s="123"/>
      <c r="F209" s="123"/>
    </row>
    <row r="210" spans="2:17" ht="45.75" x14ac:dyDescent="0.3">
      <c r="B210" s="37" t="s">
        <v>5</v>
      </c>
      <c r="C210" s="12" t="s">
        <v>6</v>
      </c>
      <c r="D210" s="179" t="s">
        <v>95</v>
      </c>
      <c r="E210" s="143" t="s">
        <v>8</v>
      </c>
      <c r="F210" s="86" t="s">
        <v>9</v>
      </c>
      <c r="G210" s="131" t="s">
        <v>15</v>
      </c>
    </row>
    <row r="211" spans="2:17" ht="15.75" thickBot="1" x14ac:dyDescent="0.3">
      <c r="B211" s="9">
        <v>3628</v>
      </c>
      <c r="C211" s="155" t="s">
        <v>61</v>
      </c>
      <c r="D211" s="87" t="s">
        <v>50</v>
      </c>
      <c r="E211" s="137">
        <v>1.01</v>
      </c>
      <c r="F211" s="89">
        <v>228</v>
      </c>
      <c r="G211" s="22">
        <f>+E211*F211</f>
        <v>230.28</v>
      </c>
    </row>
    <row r="212" spans="2:17" ht="15.75" thickBot="1" x14ac:dyDescent="0.3">
      <c r="B212" s="85"/>
      <c r="C212" s="49">
        <v>36</v>
      </c>
      <c r="D212" s="80"/>
      <c r="E212" s="81"/>
      <c r="F212" s="82" t="s">
        <v>91</v>
      </c>
      <c r="G212" s="22">
        <v>230.28</v>
      </c>
    </row>
    <row r="213" spans="2:17" ht="15.75" thickBot="1" x14ac:dyDescent="0.3">
      <c r="B213" s="49"/>
      <c r="C213" s="49">
        <v>36</v>
      </c>
      <c r="D213" s="83"/>
      <c r="E213" s="84"/>
      <c r="F213" s="91" t="s">
        <v>28</v>
      </c>
      <c r="G213" s="133">
        <f>+G212*16%</f>
        <v>36.844799999999999</v>
      </c>
    </row>
    <row r="214" spans="2:17" ht="15.75" thickBot="1" x14ac:dyDescent="0.3">
      <c r="F214" s="90" t="s">
        <v>29</v>
      </c>
      <c r="G214" s="134">
        <f>SUM(G212:G213)</f>
        <v>267.12479999999999</v>
      </c>
      <c r="H214" s="145" t="s">
        <v>39</v>
      </c>
      <c r="I214" s="146">
        <f>+F211/12</f>
        <v>19</v>
      </c>
    </row>
    <row r="216" spans="2:17" x14ac:dyDescent="0.25">
      <c r="J216"/>
    </row>
    <row r="217" spans="2:17" x14ac:dyDescent="0.25">
      <c r="D217" s="122" t="s">
        <v>96</v>
      </c>
      <c r="E217" s="121"/>
      <c r="F217" s="121"/>
    </row>
    <row r="219" spans="2:17" x14ac:dyDescent="0.25">
      <c r="D219" t="s">
        <v>97</v>
      </c>
    </row>
    <row r="220" spans="2:17" x14ac:dyDescent="0.25">
      <c r="I220" s="115"/>
    </row>
    <row r="222" spans="2:17" x14ac:dyDescent="0.25">
      <c r="O222" s="180"/>
      <c r="P222" s="180"/>
      <c r="Q222" s="180"/>
    </row>
    <row r="224" spans="2:17" x14ac:dyDescent="0.25">
      <c r="Q224" s="115"/>
    </row>
    <row r="225" spans="2:17" ht="15.75" thickBot="1" x14ac:dyDescent="0.3">
      <c r="Q225" s="115"/>
    </row>
    <row r="226" spans="2:17" ht="19.5" x14ac:dyDescent="0.4">
      <c r="D226" s="190" t="s">
        <v>11</v>
      </c>
      <c r="E226" s="191"/>
      <c r="F226" s="123"/>
      <c r="Q226" s="115"/>
    </row>
    <row r="227" spans="2:17" ht="47.25" x14ac:dyDescent="0.25">
      <c r="B227" s="37" t="s">
        <v>5</v>
      </c>
      <c r="C227" s="12" t="s">
        <v>6</v>
      </c>
      <c r="D227" s="149" t="s">
        <v>115</v>
      </c>
      <c r="E227" s="143" t="s">
        <v>8</v>
      </c>
      <c r="F227" s="86" t="s">
        <v>9</v>
      </c>
      <c r="G227" s="131" t="s">
        <v>15</v>
      </c>
      <c r="Q227" s="115"/>
    </row>
    <row r="228" spans="2:17" ht="15.75" thickBot="1" x14ac:dyDescent="0.3">
      <c r="B228" s="9">
        <v>3628</v>
      </c>
      <c r="C228" s="155" t="s">
        <v>61</v>
      </c>
      <c r="D228" s="87" t="s">
        <v>50</v>
      </c>
      <c r="E228" s="137">
        <v>0.9</v>
      </c>
      <c r="F228" s="89">
        <v>384</v>
      </c>
      <c r="G228" s="22">
        <f>+E228*F228</f>
        <v>345.6</v>
      </c>
    </row>
    <row r="229" spans="2:17" ht="15.75" thickBot="1" x14ac:dyDescent="0.3">
      <c r="B229" s="85"/>
      <c r="C229" s="49">
        <v>36</v>
      </c>
      <c r="D229" s="80"/>
      <c r="E229" s="81"/>
      <c r="F229" s="82" t="s">
        <v>91</v>
      </c>
      <c r="G229" s="22">
        <v>345.6</v>
      </c>
    </row>
    <row r="230" spans="2:17" ht="15.75" thickBot="1" x14ac:dyDescent="0.3">
      <c r="B230" s="49"/>
      <c r="C230" s="49">
        <v>36</v>
      </c>
      <c r="D230" s="83"/>
      <c r="E230" s="84"/>
      <c r="F230" s="91" t="s">
        <v>28</v>
      </c>
      <c r="G230" s="133">
        <f>+G229*16%</f>
        <v>55.296000000000006</v>
      </c>
    </row>
    <row r="231" spans="2:17" ht="15.75" thickBot="1" x14ac:dyDescent="0.3">
      <c r="F231" s="90" t="s">
        <v>29</v>
      </c>
      <c r="G231" s="134">
        <f>SUM(G229:G230)</f>
        <v>400.89600000000002</v>
      </c>
      <c r="H231" s="145" t="s">
        <v>39</v>
      </c>
      <c r="I231" s="146">
        <f>+F228/12</f>
        <v>32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topLeftCell="A22" workbookViewId="0">
      <selection activeCell="G51" sqref="G51"/>
    </sheetView>
  </sheetViews>
  <sheetFormatPr baseColWidth="10" defaultRowHeight="15" x14ac:dyDescent="0.25"/>
  <cols>
    <col min="1" max="1" width="8.85546875" customWidth="1"/>
    <col min="2" max="2" width="44.85546875" customWidth="1"/>
    <col min="3" max="3" width="16.85546875" customWidth="1"/>
    <col min="4" max="4" width="14.5703125" customWidth="1"/>
    <col min="5" max="5" width="17.7109375" customWidth="1"/>
    <col min="6" max="6" width="7.42578125" customWidth="1"/>
    <col min="7" max="7" width="8" customWidth="1"/>
    <col min="8" max="8" width="6.85546875" customWidth="1"/>
    <col min="9" max="9" width="7.7109375" customWidth="1"/>
  </cols>
  <sheetData>
    <row r="2" spans="1:9" hidden="1" x14ac:dyDescent="0.25">
      <c r="A2" s="78"/>
      <c r="B2" s="6"/>
      <c r="C2" s="6"/>
      <c r="D2" s="6"/>
      <c r="E2" s="6"/>
      <c r="F2" s="6"/>
      <c r="G2" s="6"/>
      <c r="H2" s="6"/>
      <c r="I2" s="6"/>
    </row>
    <row r="3" spans="1:9" hidden="1" x14ac:dyDescent="0.25">
      <c r="A3" s="6"/>
      <c r="B3" s="6"/>
      <c r="C3" s="6"/>
      <c r="D3" s="6"/>
      <c r="E3" s="6"/>
      <c r="F3" s="6"/>
      <c r="G3" s="6"/>
      <c r="H3" s="6"/>
      <c r="I3" s="6"/>
    </row>
    <row r="5" spans="1:9" ht="74.25" customHeight="1" x14ac:dyDescent="0.25"/>
    <row r="6" spans="1:9" ht="17.25" x14ac:dyDescent="0.3">
      <c r="B6" s="168" t="s">
        <v>47</v>
      </c>
    </row>
    <row r="7" spans="1:9" ht="17.25" x14ac:dyDescent="0.3">
      <c r="B7" s="169" t="s">
        <v>25</v>
      </c>
    </row>
    <row r="8" spans="1:9" ht="45" x14ac:dyDescent="0.25">
      <c r="A8" s="78"/>
      <c r="B8" s="164" t="s">
        <v>71</v>
      </c>
      <c r="C8" s="162" t="s">
        <v>68</v>
      </c>
      <c r="D8" s="162" t="s">
        <v>69</v>
      </c>
      <c r="E8" s="163" t="s">
        <v>70</v>
      </c>
    </row>
    <row r="9" spans="1:9" ht="15.75" thickBot="1" x14ac:dyDescent="0.3">
      <c r="A9" s="79">
        <v>6251</v>
      </c>
      <c r="B9" s="155" t="s">
        <v>67</v>
      </c>
      <c r="C9" s="9">
        <v>0.91</v>
      </c>
      <c r="D9" s="9">
        <v>300</v>
      </c>
      <c r="E9" s="167">
        <f>+C9*D9</f>
        <v>273</v>
      </c>
    </row>
    <row r="10" spans="1:9" ht="15.75" thickBot="1" x14ac:dyDescent="0.3">
      <c r="A10" s="79"/>
      <c r="B10" s="6"/>
      <c r="F10" s="166" t="s">
        <v>60</v>
      </c>
      <c r="G10" s="165">
        <f>+D9/12</f>
        <v>25</v>
      </c>
    </row>
    <row r="12" spans="1:9" ht="24.75" customHeight="1" x14ac:dyDescent="0.25"/>
    <row r="14" spans="1:9" hidden="1" x14ac:dyDescent="0.25">
      <c r="E14" s="121" t="s">
        <v>72</v>
      </c>
      <c r="F14" s="121"/>
      <c r="G14" s="121"/>
      <c r="H14" s="121"/>
    </row>
    <row r="18" spans="1:7" ht="17.25" x14ac:dyDescent="0.3">
      <c r="B18" s="169" t="s">
        <v>25</v>
      </c>
    </row>
    <row r="19" spans="1:7" ht="45" x14ac:dyDescent="0.25">
      <c r="A19" s="78"/>
      <c r="B19" s="164" t="s">
        <v>83</v>
      </c>
      <c r="C19" s="162" t="s">
        <v>68</v>
      </c>
      <c r="D19" s="162" t="s">
        <v>69</v>
      </c>
      <c r="E19" s="163" t="s">
        <v>70</v>
      </c>
    </row>
    <row r="20" spans="1:7" x14ac:dyDescent="0.25">
      <c r="A20" s="79">
        <v>6251</v>
      </c>
      <c r="B20" s="155" t="s">
        <v>67</v>
      </c>
      <c r="C20" s="9">
        <v>0.91</v>
      </c>
      <c r="D20" s="9">
        <v>504</v>
      </c>
      <c r="E20" s="171">
        <f>+C20*D20</f>
        <v>458.64000000000004</v>
      </c>
    </row>
    <row r="21" spans="1:7" x14ac:dyDescent="0.25">
      <c r="F21" s="172" t="s">
        <v>60</v>
      </c>
      <c r="G21" s="172">
        <f>+D20/12</f>
        <v>42</v>
      </c>
    </row>
    <row r="22" spans="1:7" ht="15.75" x14ac:dyDescent="0.25">
      <c r="B22" s="173" t="s">
        <v>98</v>
      </c>
    </row>
    <row r="24" spans="1:7" ht="3.75" customHeight="1" x14ac:dyDescent="0.25"/>
    <row r="25" spans="1:7" hidden="1" x14ac:dyDescent="0.25"/>
    <row r="27" spans="1:7" x14ac:dyDescent="0.25">
      <c r="A27" s="106" t="s">
        <v>89</v>
      </c>
      <c r="B27" s="106"/>
      <c r="C27" s="106"/>
      <c r="D27" s="106"/>
    </row>
    <row r="28" spans="1:7" x14ac:dyDescent="0.25">
      <c r="A28" s="106" t="s">
        <v>90</v>
      </c>
      <c r="B28" s="106"/>
      <c r="C28" s="106"/>
      <c r="D28" s="106"/>
    </row>
    <row r="29" spans="1:7" x14ac:dyDescent="0.25">
      <c r="A29" s="121"/>
      <c r="B29" s="121"/>
      <c r="C29" s="121"/>
      <c r="D29" s="121"/>
    </row>
    <row r="30" spans="1:7" ht="11.25" customHeight="1" x14ac:dyDescent="0.25"/>
    <row r="31" spans="1:7" ht="46.5" customHeight="1" x14ac:dyDescent="0.25"/>
    <row r="35" spans="1:7" ht="19.5" x14ac:dyDescent="0.3">
      <c r="B35" s="174" t="s">
        <v>25</v>
      </c>
    </row>
    <row r="36" spans="1:7" ht="45" x14ac:dyDescent="0.25">
      <c r="A36" s="78"/>
      <c r="B36" s="175" t="s">
        <v>92</v>
      </c>
      <c r="C36" s="162" t="s">
        <v>68</v>
      </c>
      <c r="D36" s="162" t="s">
        <v>69</v>
      </c>
      <c r="E36" s="163" t="s">
        <v>70</v>
      </c>
    </row>
    <row r="37" spans="1:7" x14ac:dyDescent="0.25">
      <c r="A37" s="79">
        <v>6251</v>
      </c>
      <c r="B37" s="155" t="s">
        <v>67</v>
      </c>
      <c r="C37" s="9">
        <v>0.91</v>
      </c>
      <c r="D37" s="9">
        <v>156</v>
      </c>
      <c r="E37" s="167">
        <f>+C37*D37</f>
        <v>141.96</v>
      </c>
    </row>
    <row r="38" spans="1:7" x14ac:dyDescent="0.25">
      <c r="F38" s="172" t="s">
        <v>60</v>
      </c>
      <c r="G38" s="7">
        <f>+D37/12</f>
        <v>13</v>
      </c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5"/>
  <sheetViews>
    <sheetView topLeftCell="A45" zoomScale="110" zoomScaleNormal="110" workbookViewId="0">
      <selection activeCell="B64" sqref="B64"/>
    </sheetView>
  </sheetViews>
  <sheetFormatPr baseColWidth="10" defaultRowHeight="15" x14ac:dyDescent="0.25"/>
  <cols>
    <col min="1" max="1" width="8.28515625" customWidth="1"/>
    <col min="2" max="2" width="49" customWidth="1"/>
    <col min="3" max="3" width="13.5703125" customWidth="1"/>
    <col min="4" max="4" width="15.28515625" customWidth="1"/>
    <col min="5" max="5" width="12.42578125" customWidth="1"/>
  </cols>
  <sheetData>
    <row r="1" spans="1:12" ht="22.5" customHeight="1" x14ac:dyDescent="0.25"/>
    <row r="2" spans="1:12" ht="38.25" customHeight="1" thickBot="1" x14ac:dyDescent="0.3"/>
    <row r="3" spans="1:12" ht="18.75" customHeight="1" thickBot="1" x14ac:dyDescent="0.35">
      <c r="B3" s="148" t="s">
        <v>11</v>
      </c>
      <c r="C3" s="121"/>
    </row>
    <row r="4" spans="1:12" ht="54.75" customHeight="1" x14ac:dyDescent="0.25">
      <c r="A4" s="11" t="s">
        <v>5</v>
      </c>
      <c r="B4" s="149" t="s">
        <v>111</v>
      </c>
      <c r="C4" s="86" t="s">
        <v>8</v>
      </c>
      <c r="D4" s="159" t="s">
        <v>9</v>
      </c>
      <c r="E4" s="86" t="s">
        <v>15</v>
      </c>
    </row>
    <row r="5" spans="1:12" x14ac:dyDescent="0.25">
      <c r="A5" s="9">
        <v>8716</v>
      </c>
      <c r="B5" s="170" t="s">
        <v>73</v>
      </c>
      <c r="C5" s="156">
        <v>0.87</v>
      </c>
      <c r="D5" s="156">
        <v>108</v>
      </c>
      <c r="E5" s="157">
        <f>+C5*D5</f>
        <v>93.96</v>
      </c>
    </row>
    <row r="6" spans="1:12" s="47" customFormat="1" x14ac:dyDescent="0.25">
      <c r="A6" s="49"/>
      <c r="B6" s="50"/>
      <c r="C6" s="153"/>
      <c r="D6" s="156" t="s">
        <v>58</v>
      </c>
      <c r="E6" s="147">
        <f>+C5*D5</f>
        <v>93.96</v>
      </c>
    </row>
    <row r="7" spans="1:12" s="47" customFormat="1" x14ac:dyDescent="0.25">
      <c r="A7" s="49"/>
      <c r="B7" s="150"/>
      <c r="C7" s="102"/>
      <c r="D7" s="154" t="s">
        <v>57</v>
      </c>
      <c r="E7" s="147">
        <f>+E6*16%</f>
        <v>15.0336</v>
      </c>
    </row>
    <row r="8" spans="1:12" x14ac:dyDescent="0.25">
      <c r="A8" s="49"/>
      <c r="B8" s="50"/>
      <c r="C8" s="152"/>
      <c r="D8" s="156" t="s">
        <v>59</v>
      </c>
      <c r="E8" s="147">
        <f>SUM(E6:E7)</f>
        <v>108.99359999999999</v>
      </c>
      <c r="F8" s="45" t="s">
        <v>60</v>
      </c>
      <c r="G8" s="45">
        <f>+D5/12</f>
        <v>9</v>
      </c>
    </row>
    <row r="9" spans="1:12" x14ac:dyDescent="0.25">
      <c r="A9" s="49"/>
      <c r="B9" s="50"/>
      <c r="C9" s="99"/>
      <c r="D9" s="153"/>
      <c r="E9" s="151"/>
    </row>
    <row r="10" spans="1:12" x14ac:dyDescent="0.25">
      <c r="A10" s="49"/>
      <c r="B10" s="176"/>
      <c r="C10" s="99"/>
      <c r="D10" s="121" t="s">
        <v>64</v>
      </c>
      <c r="E10" s="121"/>
      <c r="F10" s="121"/>
      <c r="G10" s="121"/>
    </row>
    <row r="11" spans="1:12" x14ac:dyDescent="0.25">
      <c r="C11" s="70"/>
      <c r="D11" s="70"/>
      <c r="E11" s="70"/>
    </row>
    <row r="16" spans="1:12" ht="15.75" thickBot="1" x14ac:dyDescent="0.3">
      <c r="L16" s="158"/>
    </row>
    <row r="17" spans="1:10" ht="20.25" thickBot="1" x14ac:dyDescent="0.35">
      <c r="B17" s="148" t="s">
        <v>11</v>
      </c>
      <c r="C17" s="121"/>
    </row>
    <row r="18" spans="1:10" ht="45" x14ac:dyDescent="0.25">
      <c r="A18" s="11" t="s">
        <v>5</v>
      </c>
      <c r="B18" s="149" t="s">
        <v>87</v>
      </c>
      <c r="C18" s="86" t="s">
        <v>8</v>
      </c>
      <c r="D18" s="159" t="s">
        <v>9</v>
      </c>
      <c r="E18" s="86" t="s">
        <v>15</v>
      </c>
    </row>
    <row r="19" spans="1:10" x14ac:dyDescent="0.25">
      <c r="A19" s="9">
        <v>8716</v>
      </c>
      <c r="B19" s="170" t="s">
        <v>73</v>
      </c>
      <c r="C19" s="156">
        <v>0.87</v>
      </c>
      <c r="D19" s="156">
        <v>396</v>
      </c>
      <c r="E19" s="157">
        <f>+C19*D19</f>
        <v>344.52</v>
      </c>
    </row>
    <row r="20" spans="1:10" x14ac:dyDescent="0.25">
      <c r="A20" s="49"/>
      <c r="B20" s="50"/>
      <c r="C20" s="153"/>
      <c r="D20" s="156" t="s">
        <v>58</v>
      </c>
      <c r="E20" s="147">
        <f>+C19*D19</f>
        <v>344.52</v>
      </c>
      <c r="F20" s="47"/>
      <c r="G20" s="47"/>
    </row>
    <row r="21" spans="1:10" x14ac:dyDescent="0.25">
      <c r="A21" s="49"/>
      <c r="B21" s="150"/>
      <c r="C21" s="102"/>
      <c r="D21" s="154" t="s">
        <v>57</v>
      </c>
      <c r="E21" s="147">
        <f>+E20*16%</f>
        <v>55.123199999999997</v>
      </c>
      <c r="F21" s="47"/>
      <c r="G21" s="47"/>
    </row>
    <row r="22" spans="1:10" x14ac:dyDescent="0.25">
      <c r="A22" s="49"/>
      <c r="B22" s="50"/>
      <c r="C22" s="152"/>
      <c r="D22" s="156" t="s">
        <v>59</v>
      </c>
      <c r="E22" s="147">
        <f>SUM(E20:E21)</f>
        <v>399.64319999999998</v>
      </c>
      <c r="F22" s="45" t="s">
        <v>60</v>
      </c>
      <c r="G22" s="45">
        <f>+D19/12</f>
        <v>33</v>
      </c>
    </row>
    <row r="25" spans="1:10" x14ac:dyDescent="0.25">
      <c r="C25" s="121" t="s">
        <v>88</v>
      </c>
      <c r="D25" s="121"/>
      <c r="E25" s="121"/>
    </row>
    <row r="27" spans="1:10" ht="6" customHeight="1" x14ac:dyDescent="0.25"/>
    <row r="28" spans="1:10" hidden="1" x14ac:dyDescent="0.25"/>
    <row r="29" spans="1:10" x14ac:dyDescent="0.25">
      <c r="A29" s="106" t="s">
        <v>89</v>
      </c>
      <c r="B29" s="106"/>
      <c r="C29" s="106"/>
      <c r="D29" s="106"/>
    </row>
    <row r="30" spans="1:10" x14ac:dyDescent="0.25">
      <c r="A30" s="106" t="s">
        <v>90</v>
      </c>
      <c r="B30" s="106"/>
      <c r="C30" s="106"/>
      <c r="D30" s="106"/>
    </row>
    <row r="31" spans="1:10" ht="45.75" customHeight="1" x14ac:dyDescent="0.25">
      <c r="A31" s="121"/>
      <c r="B31" s="121"/>
      <c r="C31" s="121"/>
      <c r="D31" s="121"/>
    </row>
    <row r="32" spans="1:10" x14ac:dyDescent="0.25">
      <c r="H32" s="115"/>
      <c r="I32" s="115"/>
      <c r="J32" s="115"/>
    </row>
    <row r="33" spans="1:13" x14ac:dyDescent="0.25">
      <c r="H33" s="115"/>
      <c r="I33" s="115"/>
      <c r="J33" s="115"/>
    </row>
    <row r="35" spans="1:13" ht="15.75" thickBot="1" x14ac:dyDescent="0.3"/>
    <row r="36" spans="1:13" ht="20.25" thickBot="1" x14ac:dyDescent="0.35">
      <c r="B36" s="148" t="s">
        <v>11</v>
      </c>
      <c r="C36" s="121"/>
    </row>
    <row r="37" spans="1:13" ht="45" x14ac:dyDescent="0.25">
      <c r="A37" s="11" t="s">
        <v>5</v>
      </c>
      <c r="B37" s="149" t="s">
        <v>93</v>
      </c>
      <c r="C37" s="86" t="s">
        <v>8</v>
      </c>
      <c r="D37" s="159" t="s">
        <v>9</v>
      </c>
      <c r="E37" s="86" t="s">
        <v>15</v>
      </c>
    </row>
    <row r="38" spans="1:13" x14ac:dyDescent="0.25">
      <c r="A38" s="9">
        <v>8716</v>
      </c>
      <c r="B38" s="170" t="s">
        <v>73</v>
      </c>
      <c r="C38" s="156">
        <v>0.87</v>
      </c>
      <c r="D38" s="156">
        <v>96</v>
      </c>
      <c r="E38" s="157">
        <f>+C38*D38</f>
        <v>83.52</v>
      </c>
    </row>
    <row r="39" spans="1:13" x14ac:dyDescent="0.25">
      <c r="A39" s="49"/>
      <c r="B39" s="50"/>
      <c r="C39" s="153"/>
      <c r="D39" s="156"/>
      <c r="E39" s="147">
        <f>+C38*D38</f>
        <v>83.52</v>
      </c>
      <c r="F39" s="47"/>
      <c r="G39" s="47"/>
    </row>
    <row r="40" spans="1:13" x14ac:dyDescent="0.25">
      <c r="A40" s="49"/>
      <c r="B40" s="150"/>
      <c r="C40" s="102"/>
      <c r="D40" s="154" t="s">
        <v>57</v>
      </c>
      <c r="E40" s="147">
        <f>+E39*16%</f>
        <v>13.363199999999999</v>
      </c>
      <c r="F40" s="47"/>
      <c r="G40" s="47"/>
    </row>
    <row r="41" spans="1:13" ht="23.25" customHeight="1" x14ac:dyDescent="0.25">
      <c r="A41" s="49"/>
      <c r="B41" s="50"/>
      <c r="C41" s="152"/>
      <c r="D41" s="156" t="s">
        <v>59</v>
      </c>
      <c r="E41" s="147">
        <f>SUM(E39:E40)</f>
        <v>96.883199999999988</v>
      </c>
      <c r="F41" s="45" t="s">
        <v>60</v>
      </c>
      <c r="G41" s="45">
        <f>+D38/12</f>
        <v>8</v>
      </c>
      <c r="M41">
        <f>95-84</f>
        <v>11</v>
      </c>
    </row>
    <row r="43" spans="1:13" x14ac:dyDescent="0.25">
      <c r="B43" t="s">
        <v>99</v>
      </c>
    </row>
    <row r="46" spans="1:13" ht="15.75" thickBot="1" x14ac:dyDescent="0.3"/>
    <row r="47" spans="1:13" ht="20.25" thickBot="1" x14ac:dyDescent="0.35">
      <c r="B47" s="148" t="s">
        <v>11</v>
      </c>
      <c r="C47" s="121"/>
    </row>
    <row r="48" spans="1:13" ht="45" x14ac:dyDescent="0.25">
      <c r="A48" s="11" t="s">
        <v>5</v>
      </c>
      <c r="B48" s="149" t="s">
        <v>115</v>
      </c>
      <c r="C48" s="86" t="s">
        <v>8</v>
      </c>
      <c r="D48" s="159" t="s">
        <v>9</v>
      </c>
      <c r="E48" s="86" t="s">
        <v>15</v>
      </c>
    </row>
    <row r="49" spans="1:11" x14ac:dyDescent="0.25">
      <c r="A49" s="9">
        <v>8716</v>
      </c>
      <c r="B49" s="170" t="s">
        <v>73</v>
      </c>
      <c r="C49" s="156">
        <v>0.78</v>
      </c>
      <c r="D49" s="156">
        <v>276</v>
      </c>
      <c r="E49" s="157">
        <f>+C49*D49</f>
        <v>215.28</v>
      </c>
    </row>
    <row r="50" spans="1:11" x14ac:dyDescent="0.25">
      <c r="A50" s="49"/>
      <c r="B50" s="50"/>
      <c r="C50" s="153"/>
      <c r="D50" s="156" t="s">
        <v>91</v>
      </c>
      <c r="E50" s="157">
        <v>212.28</v>
      </c>
      <c r="F50" s="47"/>
      <c r="G50" s="47"/>
      <c r="K50" s="115"/>
    </row>
    <row r="51" spans="1:11" x14ac:dyDescent="0.25">
      <c r="A51" s="49"/>
      <c r="B51" s="150"/>
      <c r="C51" s="102"/>
      <c r="D51" s="154" t="s">
        <v>57</v>
      </c>
      <c r="E51" s="147">
        <f>+E50*16%</f>
        <v>33.964800000000004</v>
      </c>
      <c r="F51" s="47"/>
      <c r="G51" s="47"/>
    </row>
    <row r="52" spans="1:11" x14ac:dyDescent="0.25">
      <c r="A52" s="49"/>
      <c r="B52" s="50"/>
      <c r="C52" s="152"/>
      <c r="D52" s="156" t="s">
        <v>59</v>
      </c>
      <c r="E52" s="147">
        <f>SUM(E50:E51)</f>
        <v>246.2448</v>
      </c>
      <c r="F52" s="45" t="s">
        <v>104</v>
      </c>
      <c r="G52" s="45">
        <f>+D49/12</f>
        <v>23</v>
      </c>
    </row>
    <row r="54" spans="1:11" x14ac:dyDescent="0.25">
      <c r="C54" s="121" t="s">
        <v>114</v>
      </c>
    </row>
    <row r="57" spans="1:11" ht="15.75" thickBot="1" x14ac:dyDescent="0.3"/>
    <row r="58" spans="1:11" ht="20.25" thickBot="1" x14ac:dyDescent="0.35">
      <c r="B58" s="196" t="s">
        <v>11</v>
      </c>
      <c r="C58" s="197"/>
    </row>
    <row r="59" spans="1:11" ht="45" x14ac:dyDescent="0.25">
      <c r="A59" s="11" t="s">
        <v>5</v>
      </c>
      <c r="B59" s="149" t="s">
        <v>116</v>
      </c>
      <c r="C59" s="86" t="s">
        <v>8</v>
      </c>
      <c r="D59" s="159" t="s">
        <v>9</v>
      </c>
      <c r="E59" s="86" t="s">
        <v>15</v>
      </c>
    </row>
    <row r="60" spans="1:11" x14ac:dyDescent="0.25">
      <c r="A60" s="9">
        <v>8716</v>
      </c>
      <c r="B60" s="170" t="s">
        <v>73</v>
      </c>
      <c r="C60" s="156">
        <v>0.78</v>
      </c>
      <c r="D60" s="156">
        <v>324</v>
      </c>
      <c r="E60" s="157">
        <f>+C60*D60</f>
        <v>252.72</v>
      </c>
    </row>
    <row r="61" spans="1:11" x14ac:dyDescent="0.25">
      <c r="A61" s="49"/>
      <c r="B61" s="50"/>
      <c r="C61" s="153"/>
      <c r="D61" s="156" t="s">
        <v>91</v>
      </c>
      <c r="E61" s="157">
        <v>252.72</v>
      </c>
      <c r="F61" s="47"/>
      <c r="G61" s="47"/>
    </row>
    <row r="62" spans="1:11" x14ac:dyDescent="0.25">
      <c r="A62" s="49"/>
      <c r="B62" s="150"/>
      <c r="C62" s="102"/>
      <c r="D62" s="154" t="s">
        <v>57</v>
      </c>
      <c r="E62" s="147">
        <f>+E61*16%</f>
        <v>40.435200000000002</v>
      </c>
      <c r="F62" s="47"/>
      <c r="G62" s="47"/>
    </row>
    <row r="63" spans="1:11" x14ac:dyDescent="0.25">
      <c r="A63" s="49"/>
      <c r="B63" s="50"/>
      <c r="C63" s="152"/>
      <c r="D63" s="156" t="s">
        <v>59</v>
      </c>
      <c r="E63" s="147">
        <f>SUM(E61:E62)</f>
        <v>293.15519999999998</v>
      </c>
      <c r="F63" s="45" t="s">
        <v>104</v>
      </c>
      <c r="G63" s="45">
        <f>+D60/12</f>
        <v>27</v>
      </c>
    </row>
    <row r="65" spans="3:4" x14ac:dyDescent="0.25">
      <c r="C65" s="195"/>
      <c r="D65" s="198" t="s">
        <v>32</v>
      </c>
    </row>
  </sheetData>
  <pageMargins left="0.7" right="0.7" top="0.75" bottom="0.75" header="0.3" footer="0.3"/>
  <pageSetup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L84"/>
  <sheetViews>
    <sheetView tabSelected="1" topLeftCell="A71" workbookViewId="0">
      <selection activeCell="I81" sqref="I81"/>
    </sheetView>
  </sheetViews>
  <sheetFormatPr baseColWidth="10" defaultRowHeight="15" x14ac:dyDescent="0.25"/>
  <cols>
    <col min="1" max="1" width="7.28515625" customWidth="1"/>
    <col min="2" max="2" width="52.140625" customWidth="1"/>
    <col min="3" max="3" width="12.42578125" customWidth="1"/>
    <col min="4" max="4" width="11.7109375" customWidth="1"/>
    <col min="5" max="5" width="8.7109375" customWidth="1"/>
    <col min="6" max="6" width="10" customWidth="1"/>
    <col min="7" max="7" width="8.5703125" customWidth="1"/>
  </cols>
  <sheetData>
    <row r="5" spans="1:7" ht="15.75" thickBot="1" x14ac:dyDescent="0.3"/>
    <row r="6" spans="1:7" ht="20.25" thickBot="1" x14ac:dyDescent="0.35">
      <c r="B6" s="148" t="s">
        <v>11</v>
      </c>
      <c r="C6" s="121"/>
    </row>
    <row r="7" spans="1:7" ht="57.75" customHeight="1" x14ac:dyDescent="0.25">
      <c r="A7" s="11" t="s">
        <v>5</v>
      </c>
      <c r="B7" s="149" t="s">
        <v>62</v>
      </c>
      <c r="C7" s="86" t="s">
        <v>8</v>
      </c>
      <c r="D7" s="159" t="s">
        <v>9</v>
      </c>
      <c r="E7" s="86" t="s">
        <v>15</v>
      </c>
    </row>
    <row r="8" spans="1:7" x14ac:dyDescent="0.25">
      <c r="A8" s="9">
        <v>15181</v>
      </c>
      <c r="B8" s="155" t="s">
        <v>61</v>
      </c>
      <c r="C8" s="156">
        <v>2.62</v>
      </c>
      <c r="D8" s="156">
        <v>24</v>
      </c>
      <c r="E8" s="157">
        <f>+C8*D8</f>
        <v>62.88</v>
      </c>
    </row>
    <row r="9" spans="1:7" x14ac:dyDescent="0.25">
      <c r="C9" s="1"/>
      <c r="D9" s="9" t="s">
        <v>27</v>
      </c>
      <c r="E9" s="160">
        <v>62.88</v>
      </c>
    </row>
    <row r="10" spans="1:7" x14ac:dyDescent="0.25">
      <c r="D10" s="9" t="s">
        <v>28</v>
      </c>
      <c r="E10" s="160">
        <f>+E9*16%</f>
        <v>10.0608</v>
      </c>
    </row>
    <row r="11" spans="1:7" x14ac:dyDescent="0.25">
      <c r="D11" s="9" t="s">
        <v>63</v>
      </c>
      <c r="E11" s="160">
        <f>SUM(E9:E10)</f>
        <v>72.940799999999996</v>
      </c>
      <c r="F11" s="45" t="s">
        <v>60</v>
      </c>
      <c r="G11" s="45">
        <f>+D8/12</f>
        <v>2</v>
      </c>
    </row>
    <row r="15" spans="1:7" x14ac:dyDescent="0.25">
      <c r="C15" s="121" t="s">
        <v>66</v>
      </c>
      <c r="D15" s="121"/>
      <c r="E15" s="121"/>
      <c r="F15" s="121"/>
    </row>
    <row r="20" spans="1:12" ht="15.75" thickBot="1" x14ac:dyDescent="0.3"/>
    <row r="21" spans="1:12" ht="20.25" thickBot="1" x14ac:dyDescent="0.35">
      <c r="B21" s="148" t="s">
        <v>11</v>
      </c>
      <c r="C21" s="121"/>
    </row>
    <row r="22" spans="1:12" ht="45" x14ac:dyDescent="0.25">
      <c r="A22" s="11" t="s">
        <v>5</v>
      </c>
      <c r="B22" s="149" t="s">
        <v>84</v>
      </c>
      <c r="C22" s="86" t="s">
        <v>8</v>
      </c>
      <c r="D22" s="159" t="s">
        <v>9</v>
      </c>
      <c r="E22" s="86" t="s">
        <v>15</v>
      </c>
    </row>
    <row r="23" spans="1:12" x14ac:dyDescent="0.25">
      <c r="A23" s="9">
        <v>15181</v>
      </c>
      <c r="B23" s="155" t="s">
        <v>61</v>
      </c>
      <c r="C23" s="156">
        <v>2.62</v>
      </c>
      <c r="D23" s="156">
        <v>12</v>
      </c>
      <c r="E23" s="157">
        <f>+C23*D23</f>
        <v>31.44</v>
      </c>
    </row>
    <row r="24" spans="1:12" x14ac:dyDescent="0.25">
      <c r="C24" s="1"/>
      <c r="D24" s="9" t="s">
        <v>27</v>
      </c>
      <c r="E24" s="160">
        <v>31.44</v>
      </c>
    </row>
    <row r="25" spans="1:12" x14ac:dyDescent="0.25">
      <c r="D25" s="9" t="s">
        <v>28</v>
      </c>
      <c r="E25" s="160">
        <f>+E24*16%</f>
        <v>5.0304000000000002</v>
      </c>
      <c r="J25" s="115"/>
      <c r="L25" s="115"/>
    </row>
    <row r="26" spans="1:12" x14ac:dyDescent="0.25">
      <c r="D26" s="9" t="s">
        <v>63</v>
      </c>
      <c r="E26" s="160">
        <f>SUM(E24:E25)</f>
        <v>36.470399999999998</v>
      </c>
      <c r="F26" s="45" t="s">
        <v>60</v>
      </c>
      <c r="G26" s="45">
        <f>+D23/12</f>
        <v>1</v>
      </c>
    </row>
    <row r="29" spans="1:12" x14ac:dyDescent="0.25">
      <c r="A29" s="106" t="s">
        <v>89</v>
      </c>
      <c r="B29" s="106"/>
      <c r="C29" s="106"/>
      <c r="D29" s="106"/>
    </row>
    <row r="30" spans="1:12" x14ac:dyDescent="0.25">
      <c r="A30" s="106" t="s">
        <v>90</v>
      </c>
      <c r="B30" s="106"/>
      <c r="C30" s="106"/>
      <c r="D30" s="106"/>
    </row>
    <row r="31" spans="1:12" x14ac:dyDescent="0.25">
      <c r="A31" s="121"/>
      <c r="B31" s="121"/>
      <c r="C31" s="121"/>
      <c r="D31" s="121"/>
    </row>
    <row r="35" spans="1:11" x14ac:dyDescent="0.25">
      <c r="I35" s="115"/>
      <c r="J35" s="115"/>
      <c r="K35" s="115"/>
    </row>
    <row r="37" spans="1:11" ht="15.75" thickBot="1" x14ac:dyDescent="0.3"/>
    <row r="38" spans="1:11" ht="20.25" thickBot="1" x14ac:dyDescent="0.35">
      <c r="B38" s="177" t="s">
        <v>11</v>
      </c>
      <c r="C38" s="178"/>
    </row>
    <row r="39" spans="1:11" ht="45" x14ac:dyDescent="0.25">
      <c r="A39" s="11" t="s">
        <v>5</v>
      </c>
      <c r="B39" s="149" t="s">
        <v>94</v>
      </c>
      <c r="C39" s="86" t="s">
        <v>8</v>
      </c>
      <c r="D39" s="159" t="s">
        <v>9</v>
      </c>
      <c r="E39" s="86" t="s">
        <v>15</v>
      </c>
    </row>
    <row r="40" spans="1:11" x14ac:dyDescent="0.25">
      <c r="A40" s="9">
        <v>15181</v>
      </c>
      <c r="B40" s="155" t="s">
        <v>61</v>
      </c>
      <c r="C40" s="156">
        <v>2.62</v>
      </c>
      <c r="D40" s="156">
        <v>12</v>
      </c>
      <c r="E40" s="157">
        <f>+C40*D40</f>
        <v>31.44</v>
      </c>
    </row>
    <row r="41" spans="1:11" x14ac:dyDescent="0.25">
      <c r="C41" s="1"/>
      <c r="D41" s="9" t="s">
        <v>27</v>
      </c>
      <c r="E41" s="160">
        <v>31.44</v>
      </c>
    </row>
    <row r="42" spans="1:11" x14ac:dyDescent="0.25">
      <c r="D42" s="9" t="s">
        <v>28</v>
      </c>
      <c r="E42" s="160">
        <f>+E41*16%</f>
        <v>5.0304000000000002</v>
      </c>
    </row>
    <row r="43" spans="1:11" x14ac:dyDescent="0.25">
      <c r="D43" s="9" t="s">
        <v>63</v>
      </c>
      <c r="E43" s="160">
        <f>SUM(E41:E42)</f>
        <v>36.470399999999998</v>
      </c>
      <c r="F43" s="45" t="s">
        <v>60</v>
      </c>
      <c r="G43" s="45">
        <f>+D40/12</f>
        <v>1</v>
      </c>
    </row>
    <row r="49" spans="1:7" ht="15.75" thickBot="1" x14ac:dyDescent="0.3"/>
    <row r="50" spans="1:7" ht="20.25" thickBot="1" x14ac:dyDescent="0.35">
      <c r="B50" s="177" t="s">
        <v>11</v>
      </c>
      <c r="C50" s="178"/>
    </row>
    <row r="51" spans="1:7" ht="45" x14ac:dyDescent="0.25">
      <c r="A51" s="11" t="s">
        <v>5</v>
      </c>
      <c r="B51" s="149" t="s">
        <v>117</v>
      </c>
      <c r="C51" s="86" t="s">
        <v>8</v>
      </c>
      <c r="D51" s="159" t="s">
        <v>9</v>
      </c>
      <c r="E51" s="86" t="s">
        <v>15</v>
      </c>
    </row>
    <row r="52" spans="1:7" x14ac:dyDescent="0.25">
      <c r="A52" s="9">
        <v>15181</v>
      </c>
      <c r="B52" s="155" t="s">
        <v>61</v>
      </c>
      <c r="C52" s="156">
        <v>2.62</v>
      </c>
      <c r="D52" s="156">
        <v>12</v>
      </c>
      <c r="E52" s="157">
        <f>+D52*C52</f>
        <v>31.44</v>
      </c>
    </row>
    <row r="53" spans="1:7" x14ac:dyDescent="0.25">
      <c r="C53" s="1"/>
      <c r="D53" s="9" t="s">
        <v>27</v>
      </c>
      <c r="E53" s="160">
        <v>31.44444</v>
      </c>
    </row>
    <row r="54" spans="1:7" x14ac:dyDescent="0.25">
      <c r="D54" s="9" t="s">
        <v>28</v>
      </c>
      <c r="E54" s="160">
        <f>+E53*16%</f>
        <v>5.0311104000000002</v>
      </c>
    </row>
    <row r="55" spans="1:7" x14ac:dyDescent="0.25">
      <c r="D55" s="9" t="s">
        <v>63</v>
      </c>
      <c r="E55" s="160">
        <f>SUM(E53:E54)</f>
        <v>36.475550400000003</v>
      </c>
      <c r="F55" s="45" t="s">
        <v>60</v>
      </c>
      <c r="G55" s="45">
        <f>+D52/12</f>
        <v>1</v>
      </c>
    </row>
    <row r="57" spans="1:7" x14ac:dyDescent="0.25">
      <c r="D57" s="198" t="s">
        <v>32</v>
      </c>
    </row>
    <row r="61" spans="1:7" x14ac:dyDescent="0.25">
      <c r="D61" s="115"/>
    </row>
    <row r="62" spans="1:7" ht="15.75" thickBot="1" x14ac:dyDescent="0.3">
      <c r="D62" s="115"/>
    </row>
    <row r="63" spans="1:7" ht="20.25" thickBot="1" x14ac:dyDescent="0.35">
      <c r="B63" s="201" t="s">
        <v>11</v>
      </c>
      <c r="C63" s="202"/>
    </row>
    <row r="64" spans="1:7" ht="45" x14ac:dyDescent="0.25">
      <c r="A64" s="11" t="s">
        <v>5</v>
      </c>
      <c r="B64" s="149" t="s">
        <v>118</v>
      </c>
      <c r="C64" s="86" t="s">
        <v>8</v>
      </c>
      <c r="D64" s="159" t="s">
        <v>9</v>
      </c>
      <c r="E64" s="86" t="s">
        <v>15</v>
      </c>
    </row>
    <row r="65" spans="1:11" x14ac:dyDescent="0.25">
      <c r="A65" s="9">
        <v>15181</v>
      </c>
      <c r="B65" s="155" t="s">
        <v>61</v>
      </c>
      <c r="C65" s="156">
        <v>2.62</v>
      </c>
      <c r="D65" s="156">
        <v>24</v>
      </c>
      <c r="E65" s="157">
        <f>+D65*C65</f>
        <v>62.88</v>
      </c>
    </row>
    <row r="66" spans="1:11" x14ac:dyDescent="0.25">
      <c r="C66" s="1"/>
      <c r="D66" s="9" t="s">
        <v>27</v>
      </c>
      <c r="E66" s="160">
        <v>62.88</v>
      </c>
    </row>
    <row r="67" spans="1:11" x14ac:dyDescent="0.25">
      <c r="D67" s="9" t="s">
        <v>28</v>
      </c>
      <c r="E67" s="160">
        <f>+E66*16%</f>
        <v>10.0608</v>
      </c>
    </row>
    <row r="68" spans="1:11" x14ac:dyDescent="0.25">
      <c r="D68" s="9" t="s">
        <v>63</v>
      </c>
      <c r="E68" s="160">
        <f>SUM(E66:E67)</f>
        <v>72.940799999999996</v>
      </c>
      <c r="F68" s="45" t="s">
        <v>60</v>
      </c>
      <c r="G68" s="45">
        <f>+D65/12</f>
        <v>2</v>
      </c>
    </row>
    <row r="70" spans="1:11" x14ac:dyDescent="0.25">
      <c r="D70" s="203" t="s">
        <v>114</v>
      </c>
    </row>
    <row r="71" spans="1:11" x14ac:dyDescent="0.25">
      <c r="K71" s="115"/>
    </row>
    <row r="75" spans="1:11" x14ac:dyDescent="0.25">
      <c r="D75" s="115"/>
    </row>
    <row r="76" spans="1:11" ht="15.75" thickBot="1" x14ac:dyDescent="0.3">
      <c r="D76" s="115"/>
    </row>
    <row r="77" spans="1:11" ht="20.25" thickBot="1" x14ac:dyDescent="0.35">
      <c r="B77" s="201" t="s">
        <v>11</v>
      </c>
      <c r="C77" s="202"/>
    </row>
    <row r="78" spans="1:11" ht="45" x14ac:dyDescent="0.25">
      <c r="A78" s="11" t="s">
        <v>5</v>
      </c>
      <c r="B78" s="149" t="s">
        <v>119</v>
      </c>
      <c r="C78" s="86" t="s">
        <v>8</v>
      </c>
      <c r="D78" s="159" t="s">
        <v>9</v>
      </c>
      <c r="E78" s="86" t="s">
        <v>15</v>
      </c>
    </row>
    <row r="79" spans="1:11" x14ac:dyDescent="0.25">
      <c r="A79" s="9">
        <v>15181</v>
      </c>
      <c r="B79" s="155" t="s">
        <v>61</v>
      </c>
      <c r="C79" s="156">
        <v>2.62</v>
      </c>
      <c r="D79" s="156">
        <v>24</v>
      </c>
      <c r="E79" s="157">
        <f>+D79*C79</f>
        <v>62.88</v>
      </c>
    </row>
    <row r="80" spans="1:11" x14ac:dyDescent="0.25">
      <c r="C80" s="1"/>
      <c r="D80" s="9" t="s">
        <v>27</v>
      </c>
      <c r="E80" s="160">
        <v>62.88</v>
      </c>
    </row>
    <row r="81" spans="4:7" x14ac:dyDescent="0.25">
      <c r="D81" s="9" t="s">
        <v>28</v>
      </c>
      <c r="E81" s="160">
        <f>+E80*16%</f>
        <v>10.0608</v>
      </c>
    </row>
    <row r="82" spans="4:7" x14ac:dyDescent="0.25">
      <c r="D82" s="9" t="s">
        <v>63</v>
      </c>
      <c r="E82" s="160">
        <f>SUM(E80:E81)</f>
        <v>72.940799999999996</v>
      </c>
      <c r="F82" s="45" t="s">
        <v>60</v>
      </c>
      <c r="G82" s="45">
        <f>D79/12</f>
        <v>2</v>
      </c>
    </row>
    <row r="84" spans="4:7" x14ac:dyDescent="0.25">
      <c r="D84" s="203" t="s">
        <v>114</v>
      </c>
    </row>
  </sheetData>
  <pageMargins left="0.7" right="0.7" top="0.75" bottom="0.75" header="0.3" footer="0.3"/>
  <pageSetup paperSize="9" orientation="landscape" horizontalDpi="360" verticalDpi="36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30"/>
  <sheetViews>
    <sheetView workbookViewId="0">
      <selection activeCell="M32" sqref="L31:M32"/>
    </sheetView>
  </sheetViews>
  <sheetFormatPr baseColWidth="10" defaultRowHeight="15" x14ac:dyDescent="0.25"/>
  <cols>
    <col min="2" max="2" width="45.42578125" customWidth="1"/>
    <col min="3" max="3" width="11.28515625" customWidth="1"/>
    <col min="4" max="4" width="8.7109375" customWidth="1"/>
    <col min="5" max="5" width="8.28515625" customWidth="1"/>
    <col min="6" max="6" width="8.7109375" customWidth="1"/>
    <col min="7" max="7" width="8.85546875" customWidth="1"/>
    <col min="8" max="8" width="8.28515625" customWidth="1"/>
    <col min="9" max="9" width="10.42578125" customWidth="1"/>
  </cols>
  <sheetData>
    <row r="13" spans="1:9" x14ac:dyDescent="0.25">
      <c r="C13" s="7" t="s">
        <v>75</v>
      </c>
      <c r="D13" s="7" t="s">
        <v>76</v>
      </c>
      <c r="E13" s="7" t="s">
        <v>77</v>
      </c>
      <c r="F13" s="7" t="s">
        <v>78</v>
      </c>
      <c r="G13" s="7" t="s">
        <v>79</v>
      </c>
      <c r="H13" s="7" t="s">
        <v>80</v>
      </c>
      <c r="I13" s="7" t="s">
        <v>81</v>
      </c>
    </row>
    <row r="14" spans="1:9" x14ac:dyDescent="0.25">
      <c r="C14" s="6"/>
      <c r="D14" s="6"/>
      <c r="E14" s="6"/>
      <c r="F14" s="6"/>
      <c r="G14" s="6"/>
      <c r="H14" s="6"/>
      <c r="I14" s="6"/>
    </row>
    <row r="15" spans="1:9" x14ac:dyDescent="0.25">
      <c r="A15" s="79">
        <v>6251</v>
      </c>
      <c r="B15" s="170" t="s">
        <v>67</v>
      </c>
      <c r="C15" s="6"/>
      <c r="D15" s="6"/>
      <c r="E15" s="6"/>
      <c r="F15" s="6"/>
      <c r="G15" s="6"/>
      <c r="H15" s="6"/>
      <c r="I15" s="6"/>
    </row>
    <row r="19" spans="1:9" x14ac:dyDescent="0.25">
      <c r="B19" s="4"/>
      <c r="C19" s="6"/>
      <c r="D19" s="6"/>
      <c r="E19" s="6"/>
      <c r="F19" s="6"/>
      <c r="G19" s="6"/>
      <c r="H19" s="6"/>
      <c r="I19" s="6"/>
    </row>
    <row r="20" spans="1:9" x14ac:dyDescent="0.25">
      <c r="A20" s="9">
        <v>15181</v>
      </c>
      <c r="B20" s="170" t="s">
        <v>61</v>
      </c>
      <c r="C20" s="6"/>
      <c r="D20" s="6"/>
      <c r="E20" s="6"/>
      <c r="F20" s="6"/>
      <c r="G20" s="6"/>
      <c r="H20" s="6"/>
      <c r="I20" s="6"/>
    </row>
    <row r="24" spans="1:9" x14ac:dyDescent="0.25">
      <c r="B24" s="4"/>
      <c r="C24" s="6"/>
      <c r="D24" s="6"/>
      <c r="E24" s="6"/>
      <c r="F24" s="6"/>
      <c r="G24" s="6"/>
      <c r="H24" s="6"/>
      <c r="I24" s="6"/>
    </row>
    <row r="25" spans="1:9" x14ac:dyDescent="0.25">
      <c r="A25" s="9">
        <v>8716</v>
      </c>
      <c r="B25" s="170" t="s">
        <v>73</v>
      </c>
      <c r="C25" s="6"/>
      <c r="D25" s="6"/>
      <c r="E25" s="6"/>
      <c r="F25" s="6"/>
      <c r="G25" s="6"/>
      <c r="H25" s="6"/>
      <c r="I25" s="6"/>
    </row>
    <row r="29" spans="1:9" x14ac:dyDescent="0.25">
      <c r="B29" s="4"/>
      <c r="C29" s="6"/>
      <c r="D29" s="6"/>
      <c r="E29" s="6"/>
      <c r="F29" s="6"/>
      <c r="G29" s="6"/>
      <c r="H29" s="6"/>
      <c r="I29" s="6"/>
    </row>
    <row r="30" spans="1:9" x14ac:dyDescent="0.25">
      <c r="A30" s="6">
        <v>3628</v>
      </c>
      <c r="B30" s="6" t="s">
        <v>74</v>
      </c>
      <c r="C30" s="6"/>
      <c r="D30" s="6"/>
      <c r="E30" s="6"/>
      <c r="F30" s="6"/>
      <c r="G30" s="6"/>
      <c r="H30" s="6"/>
      <c r="I30" s="6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27"/>
  <sheetViews>
    <sheetView topLeftCell="A7" workbookViewId="0">
      <selection activeCell="F36" sqref="F36"/>
    </sheetView>
  </sheetViews>
  <sheetFormatPr baseColWidth="10" defaultRowHeight="15" x14ac:dyDescent="0.25"/>
  <cols>
    <col min="2" max="2" width="49.140625" customWidth="1"/>
    <col min="3" max="3" width="9.85546875" customWidth="1"/>
    <col min="4" max="4" width="8.42578125" customWidth="1"/>
    <col min="5" max="5" width="7.85546875" customWidth="1"/>
    <col min="6" max="7" width="8.7109375" customWidth="1"/>
    <col min="8" max="8" width="10.7109375" customWidth="1"/>
    <col min="9" max="9" width="12.7109375" customWidth="1"/>
    <col min="10" max="10" width="7.85546875" customWidth="1"/>
    <col min="11" max="11" width="7.28515625" customWidth="1"/>
    <col min="12" max="12" width="8" customWidth="1"/>
    <col min="13" max="13" width="8.28515625" customWidth="1"/>
    <col min="14" max="14" width="6.85546875" customWidth="1"/>
    <col min="15" max="15" width="7.5703125" customWidth="1"/>
  </cols>
  <sheetData>
    <row r="4" spans="1:12" ht="15.75" thickBot="1" x14ac:dyDescent="0.3">
      <c r="C4" s="1" t="s">
        <v>100</v>
      </c>
    </row>
    <row r="5" spans="1:12" ht="15.75" thickBot="1" x14ac:dyDescent="0.3">
      <c r="B5" s="181" t="s">
        <v>11</v>
      </c>
      <c r="C5" s="1"/>
    </row>
    <row r="6" spans="1:12" ht="17.25" customHeight="1" x14ac:dyDescent="0.25">
      <c r="A6" s="11" t="s">
        <v>5</v>
      </c>
      <c r="B6" s="149"/>
      <c r="C6" s="1">
        <v>20000367</v>
      </c>
      <c r="D6" t="s">
        <v>104</v>
      </c>
    </row>
    <row r="7" spans="1:12" x14ac:dyDescent="0.25">
      <c r="A7" s="9">
        <v>8716</v>
      </c>
      <c r="B7" s="170" t="s">
        <v>73</v>
      </c>
      <c r="C7" s="76">
        <v>1200</v>
      </c>
      <c r="D7" s="76">
        <v>100</v>
      </c>
    </row>
    <row r="8" spans="1:12" x14ac:dyDescent="0.25">
      <c r="C8" s="1"/>
      <c r="D8" s="1"/>
    </row>
    <row r="9" spans="1:12" x14ac:dyDescent="0.25">
      <c r="C9" s="76" t="s">
        <v>101</v>
      </c>
      <c r="D9" s="4"/>
    </row>
    <row r="10" spans="1:12" x14ac:dyDescent="0.25">
      <c r="C10" s="184">
        <v>44464</v>
      </c>
      <c r="D10" s="184">
        <v>44482</v>
      </c>
      <c r="E10" s="184">
        <v>44499</v>
      </c>
      <c r="F10" s="184">
        <v>44515</v>
      </c>
      <c r="G10" s="184">
        <v>44533</v>
      </c>
      <c r="H10" s="185" t="s">
        <v>108</v>
      </c>
      <c r="I10" s="7" t="s">
        <v>109</v>
      </c>
    </row>
    <row r="11" spans="1:12" x14ac:dyDescent="0.25">
      <c r="A11" s="9">
        <v>8716</v>
      </c>
      <c r="B11" s="170" t="s">
        <v>73</v>
      </c>
      <c r="C11" s="9">
        <v>108</v>
      </c>
      <c r="D11" s="9">
        <v>396</v>
      </c>
      <c r="E11" s="9">
        <v>96</v>
      </c>
      <c r="F11" s="45">
        <v>276</v>
      </c>
      <c r="G11" s="45">
        <v>324</v>
      </c>
      <c r="H11" s="9">
        <f>SUM(C11:G11)</f>
        <v>1200</v>
      </c>
      <c r="I11" s="9">
        <f>+H11/12</f>
        <v>100</v>
      </c>
    </row>
    <row r="12" spans="1:12" x14ac:dyDescent="0.25">
      <c r="C12" s="9">
        <v>9</v>
      </c>
      <c r="D12" s="9">
        <v>33</v>
      </c>
      <c r="E12" s="9">
        <v>8</v>
      </c>
      <c r="F12" s="45">
        <v>23</v>
      </c>
      <c r="G12" s="45">
        <v>27</v>
      </c>
      <c r="H12" s="9">
        <f>SUM(C12:G12)</f>
        <v>100</v>
      </c>
      <c r="I12" s="9">
        <v>1000</v>
      </c>
      <c r="J12" s="194"/>
      <c r="K12" s="189"/>
      <c r="L12" s="189"/>
    </row>
    <row r="13" spans="1:12" x14ac:dyDescent="0.25">
      <c r="C13" s="1"/>
      <c r="D13" s="1"/>
      <c r="E13" s="1"/>
      <c r="F13" s="1"/>
      <c r="G13" s="1"/>
      <c r="H13" s="1"/>
      <c r="I13" s="1"/>
    </row>
    <row r="14" spans="1:12" x14ac:dyDescent="0.25">
      <c r="C14" s="1"/>
      <c r="D14" s="1"/>
      <c r="E14" s="1"/>
      <c r="F14" s="1"/>
      <c r="G14" s="1"/>
      <c r="H14" s="1"/>
      <c r="I14" s="1"/>
    </row>
    <row r="15" spans="1:12" ht="15.75" thickBot="1" x14ac:dyDescent="0.3">
      <c r="B15" s="4"/>
      <c r="C15" s="76" t="s">
        <v>102</v>
      </c>
      <c r="D15" s="76"/>
      <c r="E15" s="1"/>
      <c r="F15" s="1"/>
      <c r="G15" s="1"/>
      <c r="H15" s="1"/>
      <c r="I15" s="1"/>
    </row>
    <row r="16" spans="1:12" x14ac:dyDescent="0.25">
      <c r="B16" s="200" t="s">
        <v>11</v>
      </c>
      <c r="C16" s="7" t="s">
        <v>105</v>
      </c>
      <c r="D16" s="7" t="s">
        <v>106</v>
      </c>
      <c r="E16" s="7" t="s">
        <v>107</v>
      </c>
      <c r="F16" s="183" t="s">
        <v>112</v>
      </c>
      <c r="G16" s="183"/>
      <c r="H16" s="182" t="s">
        <v>113</v>
      </c>
      <c r="I16" s="182"/>
    </row>
    <row r="17" spans="1:17" x14ac:dyDescent="0.25">
      <c r="A17" s="9">
        <v>3628</v>
      </c>
      <c r="B17" s="199" t="s">
        <v>50</v>
      </c>
      <c r="C17" s="7">
        <v>100</v>
      </c>
      <c r="D17" s="7">
        <v>100</v>
      </c>
      <c r="E17" s="7">
        <v>120</v>
      </c>
      <c r="F17" s="7">
        <v>320</v>
      </c>
      <c r="G17" s="193"/>
      <c r="H17" s="188">
        <f>+F17*12</f>
        <v>3840</v>
      </c>
      <c r="I17" s="1"/>
    </row>
    <row r="19" spans="1:17" x14ac:dyDescent="0.25">
      <c r="C19" s="4" t="s">
        <v>103</v>
      </c>
      <c r="D19" s="4"/>
    </row>
    <row r="20" spans="1:17" x14ac:dyDescent="0.25">
      <c r="C20" s="186">
        <v>44356</v>
      </c>
      <c r="D20" s="186">
        <v>44365</v>
      </c>
      <c r="E20" s="186">
        <v>44374</v>
      </c>
      <c r="F20" s="186">
        <v>44387</v>
      </c>
      <c r="G20" s="186"/>
      <c r="H20" s="186">
        <v>44392</v>
      </c>
      <c r="I20" s="186">
        <v>44407</v>
      </c>
      <c r="J20" s="186">
        <v>44423</v>
      </c>
      <c r="K20" s="186">
        <v>44438</v>
      </c>
      <c r="L20" s="186">
        <v>44464</v>
      </c>
      <c r="M20" s="186">
        <v>44482</v>
      </c>
      <c r="N20" s="186">
        <v>44498</v>
      </c>
      <c r="O20" s="187">
        <v>44515</v>
      </c>
      <c r="P20" s="9" t="s">
        <v>110</v>
      </c>
      <c r="Q20" s="9" t="s">
        <v>112</v>
      </c>
    </row>
    <row r="21" spans="1:17" x14ac:dyDescent="0.25">
      <c r="A21" s="9">
        <v>3628</v>
      </c>
      <c r="B21" s="199" t="s">
        <v>50</v>
      </c>
      <c r="C21" s="9">
        <v>288</v>
      </c>
      <c r="D21" s="9">
        <v>312</v>
      </c>
      <c r="E21" s="9">
        <v>312</v>
      </c>
      <c r="F21" s="9">
        <v>312</v>
      </c>
      <c r="G21" s="9"/>
      <c r="H21" s="9">
        <v>108</v>
      </c>
      <c r="I21" s="9">
        <v>324</v>
      </c>
      <c r="J21" s="9">
        <v>600</v>
      </c>
      <c r="K21" s="9">
        <v>336</v>
      </c>
      <c r="L21" s="9">
        <v>228</v>
      </c>
      <c r="M21" s="9">
        <v>408</v>
      </c>
      <c r="N21" s="9">
        <v>228</v>
      </c>
      <c r="O21" s="45">
        <v>384</v>
      </c>
      <c r="P21" s="9">
        <f>SUM(C21:O21)</f>
        <v>3840</v>
      </c>
      <c r="Q21" s="9">
        <f>+P21/12</f>
        <v>320</v>
      </c>
    </row>
    <row r="22" spans="1:17" x14ac:dyDescent="0.25">
      <c r="C22" s="9">
        <v>24</v>
      </c>
      <c r="D22" s="9">
        <v>26</v>
      </c>
      <c r="E22" s="9">
        <v>26</v>
      </c>
      <c r="F22" s="9">
        <v>26</v>
      </c>
      <c r="G22" s="9"/>
      <c r="H22" s="9">
        <v>9</v>
      </c>
      <c r="I22" s="9">
        <v>27</v>
      </c>
      <c r="J22" s="9">
        <v>50</v>
      </c>
      <c r="K22" s="9">
        <v>28</v>
      </c>
      <c r="L22" s="9">
        <v>19</v>
      </c>
      <c r="M22" s="9">
        <v>34</v>
      </c>
      <c r="N22" s="9">
        <v>19</v>
      </c>
      <c r="O22" s="45">
        <v>32</v>
      </c>
      <c r="P22" s="9"/>
      <c r="Q22" s="9">
        <f>SUM(C22:P22)</f>
        <v>320</v>
      </c>
    </row>
    <row r="26" spans="1:17" x14ac:dyDescent="0.25">
      <c r="Q26" s="192"/>
    </row>
    <row r="27" spans="1:17" x14ac:dyDescent="0.25">
      <c r="A27" s="9">
        <v>15181</v>
      </c>
      <c r="B27" s="155" t="s">
        <v>61</v>
      </c>
      <c r="E27" t="s">
        <v>24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KEPCHUP</vt:lpstr>
      <vt:lpstr>M I VACA </vt:lpstr>
      <vt:lpstr>TIQUIRE FLORES </vt:lpstr>
      <vt:lpstr>TOMATE PELADO </vt:lpstr>
      <vt:lpstr>FACCIMEN </vt:lpstr>
      <vt:lpstr>CAUDRO 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Tesoreria-12</dc:creator>
  <cp:lastModifiedBy>ThecnoMacVZLA</cp:lastModifiedBy>
  <cp:lastPrinted>2022-04-29T17:57:31Z</cp:lastPrinted>
  <dcterms:created xsi:type="dcterms:W3CDTF">2021-02-09T20:47:07Z</dcterms:created>
  <dcterms:modified xsi:type="dcterms:W3CDTF">2022-04-29T18:55:57Z</dcterms:modified>
</cp:coreProperties>
</file>