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ALDIA\"/>
    </mc:Choice>
  </mc:AlternateContent>
  <bookViews>
    <workbookView xWindow="0" yWindow="0" windowWidth="20490" windowHeight="7665"/>
  </bookViews>
  <sheets>
    <sheet name="RELACION DE ING MES 11-2021 " sheetId="37" r:id="rId1"/>
    <sheet name="RELACION DE ING MES 10-2021" sheetId="36" r:id="rId2"/>
    <sheet name="RELACION DE ING MES 09-2021" sheetId="35" r:id="rId3"/>
    <sheet name="RELACION DE ING MES 08-2021 " sheetId="34" r:id="rId4"/>
    <sheet name="RELACION DE ING MES 07-2021" sheetId="33" r:id="rId5"/>
    <sheet name="RELACION DE ING MES 06-2021" sheetId="32" r:id="rId6"/>
    <sheet name="RELACION DE ING MES 05-2021" sheetId="31" r:id="rId7"/>
    <sheet name="RELACION DE ING MES 04-2021" sheetId="30" r:id="rId8"/>
    <sheet name="RELACION DE ING MES 03-2021" sheetId="29" r:id="rId9"/>
    <sheet name="RELACION DE ING MES 02-2021" sheetId="27" r:id="rId10"/>
    <sheet name="RELACION DE ING MES 01-2021" sheetId="28" r:id="rId11"/>
    <sheet name="RELACION DE ING MES 12-2020 " sheetId="26" r:id="rId12"/>
    <sheet name="RELACION DE ING MES 11-2020" sheetId="25" r:id="rId13"/>
    <sheet name="RELACION DE ING TRIM 01-2020" sheetId="24" r:id="rId14"/>
    <sheet name="RELACION DE ING TRIM 04-2019" sheetId="23" r:id="rId15"/>
    <sheet name="RELACION DE ING TRIM 03-2019" sheetId="22" r:id="rId16"/>
    <sheet name="% TRIM 03-2019" sheetId="21" r:id="rId17"/>
    <sheet name="RELACION DE ING TRIM 02-2019" sheetId="20" r:id="rId18"/>
    <sheet name="RELACION DE ING TRIM 01-2019" sheetId="19" r:id="rId19"/>
    <sheet name="% TRIM 01-2019" sheetId="18" r:id="rId20"/>
    <sheet name="RELACION DE ING TRIM 04-2018" sheetId="17" r:id="rId21"/>
    <sheet name="% TRIM 04-2018 " sheetId="16" r:id="rId22"/>
  </sheets>
  <externalReferences>
    <externalReference r:id="rId23"/>
    <externalReference r:id="rId24"/>
    <externalReference r:id="rId25"/>
  </externalReferences>
  <calcPr calcId="162913"/>
</workbook>
</file>

<file path=xl/calcChain.xml><?xml version="1.0" encoding="utf-8"?>
<calcChain xmlns="http://schemas.openxmlformats.org/spreadsheetml/2006/main">
  <c r="M15" i="37" l="1"/>
  <c r="K15" i="37"/>
  <c r="K16" i="37" s="1"/>
  <c r="K18" i="37" s="1"/>
  <c r="J15" i="37"/>
  <c r="J16" i="37" s="1"/>
  <c r="J18" i="37" s="1"/>
  <c r="I15" i="37"/>
  <c r="I16" i="37" s="1"/>
  <c r="I18" i="37" s="1"/>
  <c r="H15" i="37"/>
  <c r="H16" i="37" s="1"/>
  <c r="H18" i="37" s="1"/>
  <c r="G15" i="37"/>
  <c r="G16" i="37" s="1"/>
  <c r="G18" i="37" s="1"/>
  <c r="F15" i="37"/>
  <c r="F16" i="37" s="1"/>
  <c r="F18" i="37" s="1"/>
  <c r="E15" i="37"/>
  <c r="E16" i="37" s="1"/>
  <c r="D15" i="37"/>
  <c r="D16" i="37" s="1"/>
  <c r="D18" i="37" s="1"/>
  <c r="C15" i="37"/>
  <c r="C16" i="37" s="1"/>
  <c r="C18" i="37" s="1"/>
  <c r="B15" i="37"/>
  <c r="B16" i="37" s="1"/>
  <c r="B18" i="37" s="1"/>
  <c r="L18" i="37" l="1"/>
  <c r="L16" i="37"/>
  <c r="M15" i="36"/>
  <c r="K15" i="36"/>
  <c r="K16" i="36" s="1"/>
  <c r="K18" i="36" s="1"/>
  <c r="J15" i="36"/>
  <c r="J16" i="36" s="1"/>
  <c r="J18" i="36" s="1"/>
  <c r="I15" i="36"/>
  <c r="I16" i="36" s="1"/>
  <c r="I18" i="36" s="1"/>
  <c r="H15" i="36"/>
  <c r="H16" i="36" s="1"/>
  <c r="H18" i="36" s="1"/>
  <c r="G15" i="36"/>
  <c r="G16" i="36" s="1"/>
  <c r="G18" i="36" s="1"/>
  <c r="F15" i="36"/>
  <c r="F16" i="36" s="1"/>
  <c r="F18" i="36" s="1"/>
  <c r="E15" i="36"/>
  <c r="E16" i="36" s="1"/>
  <c r="D15" i="36"/>
  <c r="D16" i="36" s="1"/>
  <c r="D18" i="36" s="1"/>
  <c r="C15" i="36"/>
  <c r="C16" i="36" s="1"/>
  <c r="C18" i="36" s="1"/>
  <c r="B15" i="36"/>
  <c r="B16" i="36" s="1"/>
  <c r="L20" i="37" l="1"/>
  <c r="L22" i="37" s="1"/>
  <c r="L16" i="36"/>
  <c r="B18" i="36"/>
  <c r="L18" i="36" s="1"/>
  <c r="M15" i="35"/>
  <c r="K15" i="35"/>
  <c r="K16" i="35" s="1"/>
  <c r="K18" i="35" s="1"/>
  <c r="J15" i="35"/>
  <c r="J16" i="35" s="1"/>
  <c r="J18" i="35" s="1"/>
  <c r="I15" i="35"/>
  <c r="I16" i="35" s="1"/>
  <c r="I18" i="35" s="1"/>
  <c r="H15" i="35"/>
  <c r="H16" i="35" s="1"/>
  <c r="H18" i="35" s="1"/>
  <c r="G15" i="35"/>
  <c r="G16" i="35" s="1"/>
  <c r="G18" i="35" s="1"/>
  <c r="F15" i="35"/>
  <c r="F16" i="35" s="1"/>
  <c r="F18" i="35" s="1"/>
  <c r="E15" i="35"/>
  <c r="E16" i="35" s="1"/>
  <c r="D15" i="35"/>
  <c r="D16" i="35" s="1"/>
  <c r="D18" i="35" s="1"/>
  <c r="C15" i="35"/>
  <c r="C16" i="35" s="1"/>
  <c r="C18" i="35" s="1"/>
  <c r="B15" i="35"/>
  <c r="B16" i="35" s="1"/>
  <c r="L20" i="36" l="1"/>
  <c r="L22" i="36" s="1"/>
  <c r="L16" i="35"/>
  <c r="B18" i="35"/>
  <c r="L18" i="35" s="1"/>
  <c r="L15" i="34"/>
  <c r="J15" i="34" s="1"/>
  <c r="J16" i="34" s="1"/>
  <c r="J18" i="34" s="1"/>
  <c r="M15" i="34"/>
  <c r="K15" i="34"/>
  <c r="K16" i="34" s="1"/>
  <c r="K18" i="34" s="1"/>
  <c r="I15" i="34"/>
  <c r="I16" i="34" s="1"/>
  <c r="I18" i="34" s="1"/>
  <c r="G15" i="34"/>
  <c r="G16" i="34" s="1"/>
  <c r="G18" i="34" s="1"/>
  <c r="E15" i="34"/>
  <c r="E16" i="34" s="1"/>
  <c r="C15" i="34"/>
  <c r="C16" i="34" s="1"/>
  <c r="C18" i="34" s="1"/>
  <c r="B15" i="34" l="1"/>
  <c r="B16" i="34" s="1"/>
  <c r="D15" i="34"/>
  <c r="D16" i="34" s="1"/>
  <c r="D18" i="34" s="1"/>
  <c r="F15" i="34"/>
  <c r="F16" i="34" s="1"/>
  <c r="F18" i="34" s="1"/>
  <c r="H15" i="34"/>
  <c r="H16" i="34" s="1"/>
  <c r="H18" i="34" s="1"/>
  <c r="L20" i="35"/>
  <c r="L22" i="35" s="1"/>
  <c r="B18" i="34"/>
  <c r="L18" i="34" s="1"/>
  <c r="L15" i="33"/>
  <c r="J15" i="33" s="1"/>
  <c r="J16" i="33" s="1"/>
  <c r="J18" i="33" s="1"/>
  <c r="M15" i="33"/>
  <c r="K15" i="33"/>
  <c r="K16" i="33" s="1"/>
  <c r="K18" i="33" s="1"/>
  <c r="I15" i="33"/>
  <c r="I16" i="33" s="1"/>
  <c r="I18" i="33" s="1"/>
  <c r="G15" i="33"/>
  <c r="G16" i="33" s="1"/>
  <c r="G18" i="33" s="1"/>
  <c r="E15" i="33"/>
  <c r="E16" i="33" s="1"/>
  <c r="C15" i="33"/>
  <c r="C16" i="33" s="1"/>
  <c r="C18" i="33" s="1"/>
  <c r="B15" i="33" l="1"/>
  <c r="B16" i="33" s="1"/>
  <c r="D15" i="33"/>
  <c r="D16" i="33" s="1"/>
  <c r="D18" i="33" s="1"/>
  <c r="F15" i="33"/>
  <c r="F16" i="33" s="1"/>
  <c r="F18" i="33" s="1"/>
  <c r="H15" i="33"/>
  <c r="H16" i="33" s="1"/>
  <c r="H18" i="33" s="1"/>
  <c r="L16" i="34"/>
  <c r="L20" i="34"/>
  <c r="L22" i="34" s="1"/>
  <c r="B18" i="33"/>
  <c r="L18" i="33" s="1"/>
  <c r="L15" i="32"/>
  <c r="M15" i="32"/>
  <c r="K15" i="32"/>
  <c r="K16" i="32" s="1"/>
  <c r="K18" i="32" s="1"/>
  <c r="J15" i="32"/>
  <c r="J16" i="32" s="1"/>
  <c r="J18" i="32" s="1"/>
  <c r="I15" i="32"/>
  <c r="I16" i="32" s="1"/>
  <c r="I18" i="32" s="1"/>
  <c r="H15" i="32"/>
  <c r="H16" i="32" s="1"/>
  <c r="H18" i="32" s="1"/>
  <c r="G15" i="32"/>
  <c r="G16" i="32" s="1"/>
  <c r="G18" i="32" s="1"/>
  <c r="F15" i="32"/>
  <c r="F16" i="32" s="1"/>
  <c r="F18" i="32" s="1"/>
  <c r="E15" i="32"/>
  <c r="E16" i="32" s="1"/>
  <c r="D15" i="32"/>
  <c r="D16" i="32" s="1"/>
  <c r="D18" i="32" s="1"/>
  <c r="C15" i="32"/>
  <c r="C16" i="32" s="1"/>
  <c r="C18" i="32" s="1"/>
  <c r="B15" i="32"/>
  <c r="B16" i="32" s="1"/>
  <c r="L16" i="33" l="1"/>
  <c r="L20" i="33"/>
  <c r="L22" i="33" s="1"/>
  <c r="L16" i="32"/>
  <c r="B18" i="32"/>
  <c r="L18" i="32" s="1"/>
  <c r="L15" i="31"/>
  <c r="L20" i="32" l="1"/>
  <c r="L22" i="32" s="1"/>
  <c r="M15" i="31"/>
  <c r="K15" i="31"/>
  <c r="K16" i="31" s="1"/>
  <c r="K18" i="31" s="1"/>
  <c r="J15" i="31"/>
  <c r="J16" i="31" s="1"/>
  <c r="J18" i="31" s="1"/>
  <c r="I15" i="31"/>
  <c r="I16" i="31" s="1"/>
  <c r="I18" i="31" s="1"/>
  <c r="H15" i="31"/>
  <c r="H16" i="31" s="1"/>
  <c r="H18" i="31" s="1"/>
  <c r="G15" i="31"/>
  <c r="G16" i="31" s="1"/>
  <c r="G18" i="31" s="1"/>
  <c r="F15" i="31"/>
  <c r="F16" i="31" s="1"/>
  <c r="F18" i="31" s="1"/>
  <c r="E15" i="31"/>
  <c r="E16" i="31" s="1"/>
  <c r="D15" i="31"/>
  <c r="D16" i="31" s="1"/>
  <c r="D18" i="31" s="1"/>
  <c r="C15" i="31"/>
  <c r="C16" i="31" s="1"/>
  <c r="C18" i="31" s="1"/>
  <c r="B15" i="31"/>
  <c r="B16" i="31" s="1"/>
  <c r="L16" i="31" l="1"/>
  <c r="B18" i="31"/>
  <c r="L18" i="31" s="1"/>
  <c r="L15" i="30"/>
  <c r="J15" i="30" s="1"/>
  <c r="J16" i="30" s="1"/>
  <c r="J18" i="30" s="1"/>
  <c r="M15" i="30"/>
  <c r="K15" i="30"/>
  <c r="K16" i="30" s="1"/>
  <c r="K18" i="30" s="1"/>
  <c r="I15" i="30"/>
  <c r="I16" i="30" s="1"/>
  <c r="I18" i="30" s="1"/>
  <c r="G15" i="30"/>
  <c r="G16" i="30" s="1"/>
  <c r="G18" i="30" s="1"/>
  <c r="E15" i="30"/>
  <c r="E16" i="30" s="1"/>
  <c r="C15" i="30"/>
  <c r="C16" i="30" s="1"/>
  <c r="C18" i="30" s="1"/>
  <c r="B15" i="30" l="1"/>
  <c r="B16" i="30" s="1"/>
  <c r="D15" i="30"/>
  <c r="D16" i="30" s="1"/>
  <c r="D18" i="30" s="1"/>
  <c r="F15" i="30"/>
  <c r="F16" i="30" s="1"/>
  <c r="F18" i="30" s="1"/>
  <c r="H15" i="30"/>
  <c r="H16" i="30" s="1"/>
  <c r="H18" i="30" s="1"/>
  <c r="L20" i="31"/>
  <c r="L22" i="31" s="1"/>
  <c r="B18" i="30"/>
  <c r="L18" i="30" s="1"/>
  <c r="L15" i="29"/>
  <c r="M15" i="29"/>
  <c r="K15" i="29"/>
  <c r="K16" i="29" s="1"/>
  <c r="K18" i="29" s="1"/>
  <c r="J15" i="29"/>
  <c r="J16" i="29" s="1"/>
  <c r="J18" i="29" s="1"/>
  <c r="I15" i="29"/>
  <c r="I16" i="29" s="1"/>
  <c r="I18" i="29" s="1"/>
  <c r="H15" i="29"/>
  <c r="H16" i="29" s="1"/>
  <c r="H18" i="29" s="1"/>
  <c r="G15" i="29"/>
  <c r="G16" i="29" s="1"/>
  <c r="G18" i="29" s="1"/>
  <c r="F15" i="29"/>
  <c r="F16" i="29" s="1"/>
  <c r="F18" i="29" s="1"/>
  <c r="E15" i="29"/>
  <c r="E16" i="29" s="1"/>
  <c r="D15" i="29"/>
  <c r="D16" i="29" s="1"/>
  <c r="D18" i="29" s="1"/>
  <c r="C15" i="29"/>
  <c r="C16" i="29" s="1"/>
  <c r="C18" i="29" s="1"/>
  <c r="B15" i="29"/>
  <c r="B16" i="29" s="1"/>
  <c r="L16" i="30" l="1"/>
  <c r="L20" i="30"/>
  <c r="L22" i="30" s="1"/>
  <c r="B18" i="29"/>
  <c r="L18" i="29" s="1"/>
  <c r="L16" i="29"/>
  <c r="I16" i="28"/>
  <c r="I18" i="28" s="1"/>
  <c r="E16" i="28"/>
  <c r="M15" i="28"/>
  <c r="K15" i="28"/>
  <c r="K16" i="28" s="1"/>
  <c r="K18" i="28" s="1"/>
  <c r="J15" i="28"/>
  <c r="J16" i="28" s="1"/>
  <c r="J18" i="28" s="1"/>
  <c r="I15" i="28"/>
  <c r="H15" i="28"/>
  <c r="H16" i="28" s="1"/>
  <c r="H18" i="28" s="1"/>
  <c r="G15" i="28"/>
  <c r="G16" i="28" s="1"/>
  <c r="G18" i="28" s="1"/>
  <c r="F15" i="28"/>
  <c r="F16" i="28" s="1"/>
  <c r="F18" i="28" s="1"/>
  <c r="E15" i="28"/>
  <c r="D15" i="28"/>
  <c r="D16" i="28" s="1"/>
  <c r="D18" i="28" s="1"/>
  <c r="C15" i="28"/>
  <c r="C16" i="28" s="1"/>
  <c r="C18" i="28" s="1"/>
  <c r="B15" i="28"/>
  <c r="B16" i="28" s="1"/>
  <c r="L20" i="29" l="1"/>
  <c r="L22" i="29" s="1"/>
  <c r="L16" i="28"/>
  <c r="B18" i="28"/>
  <c r="L18" i="28" s="1"/>
  <c r="M15" i="27"/>
  <c r="K15" i="27"/>
  <c r="K16" i="27" s="1"/>
  <c r="K18" i="27" s="1"/>
  <c r="J15" i="27"/>
  <c r="J16" i="27" s="1"/>
  <c r="J18" i="27" s="1"/>
  <c r="I15" i="27"/>
  <c r="I16" i="27" s="1"/>
  <c r="I18" i="27" s="1"/>
  <c r="H15" i="27"/>
  <c r="H16" i="27" s="1"/>
  <c r="H18" i="27" s="1"/>
  <c r="G15" i="27"/>
  <c r="G16" i="27" s="1"/>
  <c r="G18" i="27" s="1"/>
  <c r="F15" i="27"/>
  <c r="F16" i="27" s="1"/>
  <c r="F18" i="27" s="1"/>
  <c r="E15" i="27"/>
  <c r="E16" i="27" s="1"/>
  <c r="D15" i="27"/>
  <c r="D16" i="27" s="1"/>
  <c r="D18" i="27" s="1"/>
  <c r="C15" i="27"/>
  <c r="C16" i="27" s="1"/>
  <c r="C18" i="27" s="1"/>
  <c r="B15" i="27"/>
  <c r="B16" i="27" s="1"/>
  <c r="L20" i="28" l="1"/>
  <c r="L22" i="28" s="1"/>
  <c r="L16" i="27"/>
  <c r="B18" i="27"/>
  <c r="L18" i="27" s="1"/>
  <c r="M15" i="26"/>
  <c r="B15" i="26"/>
  <c r="C15" i="26"/>
  <c r="C16" i="26" s="1"/>
  <c r="C18" i="26" s="1"/>
  <c r="D15" i="26"/>
  <c r="F15" i="26"/>
  <c r="G15" i="26"/>
  <c r="G16" i="26" s="1"/>
  <c r="G18" i="26" s="1"/>
  <c r="H15" i="26"/>
  <c r="H16" i="26" s="1"/>
  <c r="H18" i="26" s="1"/>
  <c r="I15" i="26"/>
  <c r="I16" i="26" s="1"/>
  <c r="I18" i="26" s="1"/>
  <c r="J15" i="26"/>
  <c r="K15" i="26"/>
  <c r="K16" i="26" s="1"/>
  <c r="K18" i="26" s="1"/>
  <c r="J16" i="26"/>
  <c r="J18" i="26" s="1"/>
  <c r="F16" i="26"/>
  <c r="F18" i="26" s="1"/>
  <c r="E15" i="26"/>
  <c r="E16" i="26" s="1"/>
  <c r="D16" i="26"/>
  <c r="D18" i="26" s="1"/>
  <c r="B16" i="26"/>
  <c r="L20" i="27" l="1"/>
  <c r="L22" i="27" s="1"/>
  <c r="L16" i="26"/>
  <c r="B18" i="26"/>
  <c r="L18" i="26" s="1"/>
  <c r="L20" i="26" s="1"/>
  <c r="B15" i="25"/>
  <c r="F16" i="25"/>
  <c r="C15" i="25"/>
  <c r="C16" i="25" s="1"/>
  <c r="F15" i="25"/>
  <c r="I15" i="25"/>
  <c r="I16" i="25" s="1"/>
  <c r="K15" i="25"/>
  <c r="K16" i="25" s="1"/>
  <c r="J15" i="25"/>
  <c r="J16" i="25" s="1"/>
  <c r="L22" i="26" l="1"/>
  <c r="H15" i="25"/>
  <c r="H16" i="25" s="1"/>
  <c r="H18" i="25" s="1"/>
  <c r="G15" i="25"/>
  <c r="G16" i="25" s="1"/>
  <c r="G18" i="25" s="1"/>
  <c r="E15" i="25"/>
  <c r="E16" i="25" s="1"/>
  <c r="D15" i="25"/>
  <c r="D16" i="25" s="1"/>
  <c r="D18" i="25" s="1"/>
  <c r="K18" i="25"/>
  <c r="J18" i="25"/>
  <c r="I18" i="25"/>
  <c r="F18" i="25"/>
  <c r="C18" i="25"/>
  <c r="B16" i="25"/>
  <c r="L16" i="25" l="1"/>
  <c r="B18" i="25"/>
  <c r="L18" i="25" s="1"/>
  <c r="L20" i="25" s="1"/>
  <c r="L22" i="25" s="1"/>
  <c r="K17" i="24"/>
  <c r="J17" i="24"/>
  <c r="I17" i="24"/>
  <c r="H17" i="24"/>
  <c r="G17" i="24"/>
  <c r="F17" i="24"/>
  <c r="E17" i="24"/>
  <c r="D17" i="24"/>
  <c r="C17" i="24"/>
  <c r="B17" i="24"/>
  <c r="K16" i="24"/>
  <c r="J16" i="24"/>
  <c r="I16" i="24"/>
  <c r="H16" i="24"/>
  <c r="G16" i="24"/>
  <c r="F16" i="24"/>
  <c r="E16" i="24"/>
  <c r="D16" i="24"/>
  <c r="C16" i="24"/>
  <c r="B16" i="24"/>
  <c r="K15" i="24"/>
  <c r="K18" i="24" s="1"/>
  <c r="J15" i="24"/>
  <c r="J18" i="24" s="1"/>
  <c r="I15" i="24"/>
  <c r="I18" i="24" s="1"/>
  <c r="H15" i="24"/>
  <c r="H18" i="24" s="1"/>
  <c r="G15" i="24"/>
  <c r="G18" i="24" s="1"/>
  <c r="F15" i="24"/>
  <c r="F18" i="24" s="1"/>
  <c r="E15" i="24"/>
  <c r="E18" i="24" s="1"/>
  <c r="D15" i="24"/>
  <c r="D18" i="24" s="1"/>
  <c r="C15" i="24"/>
  <c r="C18" i="24" s="1"/>
  <c r="B15" i="24"/>
  <c r="B18" i="24" s="1"/>
  <c r="L18" i="24" s="1"/>
  <c r="K17" i="23" l="1"/>
  <c r="J17" i="23"/>
  <c r="I17" i="23"/>
  <c r="H17" i="23"/>
  <c r="G17" i="23"/>
  <c r="F17" i="23"/>
  <c r="E17" i="23"/>
  <c r="D17" i="23"/>
  <c r="C17" i="23"/>
  <c r="B17" i="23"/>
  <c r="K16" i="23"/>
  <c r="J16" i="23"/>
  <c r="I16" i="23"/>
  <c r="H16" i="23"/>
  <c r="G16" i="23"/>
  <c r="F16" i="23"/>
  <c r="E16" i="23"/>
  <c r="D16" i="23"/>
  <c r="C16" i="23"/>
  <c r="B16" i="23"/>
  <c r="K15" i="23"/>
  <c r="K18" i="23" s="1"/>
  <c r="J15" i="23"/>
  <c r="J18" i="23" s="1"/>
  <c r="I15" i="23"/>
  <c r="I18" i="23" s="1"/>
  <c r="H15" i="23"/>
  <c r="H18" i="23" s="1"/>
  <c r="G15" i="23"/>
  <c r="G18" i="23" s="1"/>
  <c r="F15" i="23"/>
  <c r="F18" i="23" s="1"/>
  <c r="E15" i="23"/>
  <c r="E18" i="23" s="1"/>
  <c r="D15" i="23"/>
  <c r="D18" i="23" s="1"/>
  <c r="C15" i="23"/>
  <c r="C18" i="23" s="1"/>
  <c r="B15" i="23"/>
  <c r="B18" i="23" s="1"/>
  <c r="L18" i="23" s="1"/>
  <c r="K17" i="22" l="1"/>
  <c r="J17" i="22"/>
  <c r="I17" i="22"/>
  <c r="H17" i="22"/>
  <c r="G17" i="22"/>
  <c r="F17" i="22"/>
  <c r="E17" i="22"/>
  <c r="D17" i="22"/>
  <c r="C17" i="22"/>
  <c r="B17" i="22"/>
  <c r="K16" i="22"/>
  <c r="J16" i="22"/>
  <c r="I16" i="22"/>
  <c r="H16" i="22"/>
  <c r="G16" i="22"/>
  <c r="F16" i="22"/>
  <c r="E16" i="22"/>
  <c r="D16" i="22"/>
  <c r="C16" i="22"/>
  <c r="B16" i="22"/>
  <c r="K15" i="22"/>
  <c r="K18" i="22" s="1"/>
  <c r="J15" i="22"/>
  <c r="J18" i="22" s="1"/>
  <c r="I15" i="22"/>
  <c r="I18" i="22" s="1"/>
  <c r="H15" i="22"/>
  <c r="H18" i="22" s="1"/>
  <c r="G15" i="22"/>
  <c r="G18" i="22" s="1"/>
  <c r="F15" i="22"/>
  <c r="F18" i="22" s="1"/>
  <c r="E15" i="22"/>
  <c r="E18" i="22" s="1"/>
  <c r="D15" i="22"/>
  <c r="D18" i="22" s="1"/>
  <c r="C15" i="22"/>
  <c r="C18" i="22" s="1"/>
  <c r="B15" i="22"/>
  <c r="B18" i="22" s="1"/>
  <c r="L18" i="22" s="1"/>
  <c r="J39" i="21"/>
  <c r="K38" i="21"/>
  <c r="K37" i="21"/>
  <c r="K36" i="21"/>
  <c r="K35" i="21"/>
  <c r="K34" i="21"/>
  <c r="K33" i="21"/>
  <c r="K32" i="21"/>
  <c r="K31" i="21"/>
  <c r="K30" i="21"/>
  <c r="K29" i="21"/>
  <c r="J26" i="21"/>
  <c r="K25" i="21"/>
  <c r="K24" i="21"/>
  <c r="K23" i="21"/>
  <c r="K22" i="21"/>
  <c r="K21" i="21"/>
  <c r="K20" i="21"/>
  <c r="K19" i="21"/>
  <c r="K18" i="21"/>
  <c r="K17" i="21"/>
  <c r="K16" i="21"/>
  <c r="J13" i="21"/>
  <c r="K12" i="21"/>
  <c r="K11" i="21"/>
  <c r="K10" i="21"/>
  <c r="K9" i="21"/>
  <c r="K8" i="21"/>
  <c r="K7" i="21"/>
  <c r="K6" i="21"/>
  <c r="K5" i="21"/>
  <c r="K4" i="21"/>
  <c r="K3" i="21"/>
  <c r="K17" i="20" l="1"/>
  <c r="J17" i="20"/>
  <c r="I17" i="20"/>
  <c r="H17" i="20"/>
  <c r="G17" i="20"/>
  <c r="F17" i="20"/>
  <c r="E17" i="20"/>
  <c r="D17" i="20"/>
  <c r="C17" i="20"/>
  <c r="B17" i="20"/>
  <c r="K16" i="20"/>
  <c r="J16" i="20"/>
  <c r="I16" i="20"/>
  <c r="H16" i="20"/>
  <c r="G16" i="20"/>
  <c r="F16" i="20"/>
  <c r="E16" i="20"/>
  <c r="D16" i="20"/>
  <c r="C16" i="20"/>
  <c r="B16" i="20"/>
  <c r="K15" i="20"/>
  <c r="K18" i="20" s="1"/>
  <c r="J15" i="20"/>
  <c r="J18" i="20" s="1"/>
  <c r="I15" i="20"/>
  <c r="I18" i="20" s="1"/>
  <c r="H15" i="20"/>
  <c r="H18" i="20" s="1"/>
  <c r="G15" i="20"/>
  <c r="G18" i="20" s="1"/>
  <c r="F15" i="20"/>
  <c r="F18" i="20" s="1"/>
  <c r="E15" i="20"/>
  <c r="E18" i="20" s="1"/>
  <c r="D15" i="20"/>
  <c r="D18" i="20" s="1"/>
  <c r="C15" i="20"/>
  <c r="C18" i="20" s="1"/>
  <c r="B15" i="20"/>
  <c r="B18" i="20" s="1"/>
  <c r="L18" i="20" l="1"/>
  <c r="K17" i="19"/>
  <c r="J17" i="19"/>
  <c r="I17" i="19"/>
  <c r="H17" i="19"/>
  <c r="G17" i="19"/>
  <c r="F17" i="19"/>
  <c r="E17" i="19"/>
  <c r="D17" i="19"/>
  <c r="C17" i="19"/>
  <c r="B17" i="19"/>
  <c r="K16" i="19"/>
  <c r="J16" i="19"/>
  <c r="I16" i="19"/>
  <c r="H16" i="19"/>
  <c r="G16" i="19"/>
  <c r="F16" i="19"/>
  <c r="E16" i="19"/>
  <c r="D16" i="19"/>
  <c r="C16" i="19"/>
  <c r="B16" i="19"/>
  <c r="K15" i="19"/>
  <c r="J15" i="19"/>
  <c r="I15" i="19"/>
  <c r="H15" i="19"/>
  <c r="G15" i="19"/>
  <c r="F15" i="19"/>
  <c r="E15" i="19"/>
  <c r="D15" i="19"/>
  <c r="C15" i="19"/>
  <c r="B15" i="19"/>
  <c r="K18" i="19"/>
  <c r="J18" i="19"/>
  <c r="I18" i="19"/>
  <c r="H18" i="19"/>
  <c r="G18" i="19"/>
  <c r="F18" i="19"/>
  <c r="E18" i="19"/>
  <c r="D18" i="19"/>
  <c r="C18" i="19"/>
  <c r="B18" i="19"/>
  <c r="J39" i="18"/>
  <c r="K38" i="18"/>
  <c r="K37" i="18"/>
  <c r="K36" i="18"/>
  <c r="K35" i="18"/>
  <c r="K34" i="18"/>
  <c r="K33" i="18"/>
  <c r="K32" i="18"/>
  <c r="K31" i="18"/>
  <c r="K30" i="18"/>
  <c r="K29" i="18"/>
  <c r="J26" i="18"/>
  <c r="K25" i="18"/>
  <c r="K24" i="18"/>
  <c r="K23" i="18"/>
  <c r="K22" i="18"/>
  <c r="K21" i="18"/>
  <c r="K20" i="18"/>
  <c r="K19" i="18"/>
  <c r="K18" i="18"/>
  <c r="K17" i="18"/>
  <c r="K16" i="18"/>
  <c r="J13" i="18"/>
  <c r="K12" i="18"/>
  <c r="K11" i="18"/>
  <c r="K10" i="18"/>
  <c r="K9" i="18"/>
  <c r="K8" i="18"/>
  <c r="K7" i="18"/>
  <c r="K6" i="18"/>
  <c r="K5" i="18"/>
  <c r="K4" i="18"/>
  <c r="K3" i="18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L18" i="19" l="1"/>
  <c r="I26" i="17"/>
  <c r="I25" i="17"/>
  <c r="I24" i="17"/>
  <c r="H26" i="17"/>
  <c r="H25" i="17"/>
  <c r="H24" i="17"/>
  <c r="J26" i="17"/>
  <c r="J25" i="17"/>
  <c r="J24" i="17"/>
  <c r="G26" i="17"/>
  <c r="G25" i="17"/>
  <c r="G24" i="17"/>
  <c r="D26" i="17"/>
  <c r="D25" i="17"/>
  <c r="D24" i="17"/>
  <c r="C24" i="17"/>
  <c r="B24" i="17"/>
  <c r="B25" i="17"/>
  <c r="B26" i="17"/>
  <c r="C26" i="17"/>
  <c r="C25" i="17"/>
  <c r="E26" i="17" l="1"/>
  <c r="E25" i="17"/>
  <c r="E24" i="17"/>
  <c r="K26" i="17"/>
  <c r="F26" i="17"/>
  <c r="K25" i="17"/>
  <c r="F25" i="17"/>
  <c r="K24" i="17"/>
  <c r="F24" i="17"/>
  <c r="I27" i="17"/>
  <c r="B27" i="17"/>
  <c r="J43" i="16"/>
  <c r="K42" i="16"/>
  <c r="K41" i="16"/>
  <c r="K40" i="16"/>
  <c r="K39" i="16"/>
  <c r="K38" i="16"/>
  <c r="K37" i="16"/>
  <c r="K36" i="16"/>
  <c r="K35" i="16"/>
  <c r="K34" i="16"/>
  <c r="K33" i="16"/>
  <c r="J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D27" i="17" l="1"/>
  <c r="G27" i="17"/>
  <c r="J27" i="17"/>
  <c r="C27" i="17"/>
  <c r="E27" i="17"/>
  <c r="F27" i="17"/>
  <c r="H27" i="17"/>
  <c r="K27" i="17"/>
  <c r="L27" i="17" l="1"/>
</calcChain>
</file>

<file path=xl/sharedStrings.xml><?xml version="1.0" encoding="utf-8"?>
<sst xmlns="http://schemas.openxmlformats.org/spreadsheetml/2006/main" count="748" uniqueCount="66">
  <si>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</si>
  <si>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</si>
  <si>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</si>
  <si>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</si>
  <si>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</si>
  <si>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</si>
  <si>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</si>
  <si>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</si>
  <si>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</si>
  <si>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</si>
  <si>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</si>
  <si>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</si>
  <si>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</si>
  <si>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</si>
  <si>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</si>
  <si>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</si>
  <si>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TOTALES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</si>
  <si>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</si>
  <si>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</si>
  <si>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</si>
  <si>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</si>
  <si>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</si>
  <si>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</si>
  <si>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</si>
  <si>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</si>
  <si>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</si>
  <si>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</si>
  <si>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</si>
  <si>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</si>
  <si>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</si>
  <si>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</si>
  <si>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</si>
  <si>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J-40670082-7</t>
  </si>
  <si>
    <t>DESDE 1 DE OCTUBRE HASTA 31 DE DICIEMBRE 2018</t>
  </si>
  <si>
    <t>AUTOMERCADO EXPRESS 2707, C.A. SUC LA HOYADA</t>
  </si>
  <si>
    <t>DESDE 1 DE ABRIL HASTA 30 DE JUNIO 2019</t>
  </si>
  <si>
    <t>DESDE 1 DE ENERO HASTA 31 DE MARZO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</si>
  <si>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</si>
  <si>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</si>
  <si>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</si>
  <si>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</si>
  <si>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LICENCIA 532-2019</t>
  </si>
  <si>
    <t>MENOS 20%</t>
  </si>
  <si>
    <t>TOTAL A PAGAR</t>
  </si>
  <si>
    <t>DESDE 1 DE DICIEMBRE HASTA 31 DE DICIEMBRE 2020</t>
  </si>
  <si>
    <t>MENOS 5%</t>
  </si>
  <si>
    <t>DESDE 1 DE ENERO HASTA 31 DE ENERO 2021</t>
  </si>
  <si>
    <t>DESDE 1 DE FEBRERO HASTA 28 DE FEBRERO 2021</t>
  </si>
  <si>
    <t>DESDE 1 DE MARZO HASTA 31 DE MARZO 2021</t>
  </si>
  <si>
    <t>DESDE 1 DE MAYO HASTA 31 DE MAYO 2021</t>
  </si>
  <si>
    <t>1204-05</t>
  </si>
  <si>
    <t>1201-13</t>
  </si>
  <si>
    <t>1206-02</t>
  </si>
  <si>
    <t>1203-03</t>
  </si>
  <si>
    <t>1202-04</t>
  </si>
  <si>
    <t>1206-01</t>
  </si>
  <si>
    <t>1202-03</t>
  </si>
  <si>
    <t>1202-02</t>
  </si>
  <si>
    <t>1201-01</t>
  </si>
  <si>
    <t>1205-04</t>
  </si>
  <si>
    <t>DESDE 1 DE JUNIO HASTA 30 DE JUNIO 2021</t>
  </si>
  <si>
    <t>DESDE 1 DE JULIO HASTA 31 DE JULIO 2021</t>
  </si>
  <si>
    <t>DESDE 1 DE AGOSTO HASTA 31 DE AGOSTO 2021</t>
  </si>
  <si>
    <t>DESDE 1 DE SEPTIEMBRE HASTA 30 DE SEPTIEMBRE 2021</t>
  </si>
  <si>
    <t>DESDE 1 DE OCTUBRE HASTA 31 DE OCTUBRE 2021</t>
  </si>
  <si>
    <t>DESDE 1 DE NOVIEMBRE HASTA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</si>
</sst>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uria/AppData/Roaming/Microsoft/Excel/INGRESOS%20SEGUN%20DECLARACION%20IVA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INGRESOS%20SEGUN%20DECLARACION%20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3">
          <cell r="J143">
            <v>58485020375.129997</v>
          </cell>
        </row>
        <row r="144">
          <cell r="J144">
            <v>60709071683.529999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7">
          <cell r="I137">
            <v>7195071406.5699987</v>
          </cell>
        </row>
        <row r="139">
          <cell r="I139">
            <v>7984353713.1600008</v>
          </cell>
        </row>
        <row r="141">
          <cell r="I141">
            <v>9955659220.6899986</v>
          </cell>
          <cell r="J141">
            <v>45583870034.25</v>
          </cell>
        </row>
        <row r="142">
          <cell r="J142">
            <v>60700554676.269997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I135">
            <v>35613484831.349998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M12" sqref="M12"/>
    </sheetView>
  </sheetViews>
  <sheetFormatPr baseColWidth="10" defaultRowHeight="15" x14ac:dyDescent="0.25"/>
  <cols>
    <col min="1" max="1" width="10.28515625" bestFit="1" customWidth="1"/>
    <col min="2" max="12" width="14.28515625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65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70" t="s">
        <v>13</v>
      </c>
      <c r="B5" s="70"/>
      <c r="C5" s="16"/>
      <c r="D5" s="16"/>
      <c r="E5" s="16"/>
      <c r="F5" s="16"/>
      <c r="G5" s="70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9</v>
      </c>
      <c r="B15" s="4">
        <f>L15*12%</f>
        <v>20107.7628</v>
      </c>
      <c r="C15" s="4">
        <f>L15*20%</f>
        <v>33512.938000000002</v>
      </c>
      <c r="D15" s="4">
        <f t="shared" ref="D15" si="0">L15*14%</f>
        <v>23459.056600000004</v>
      </c>
      <c r="E15" s="4">
        <f t="shared" ref="E15" si="1">L15*0%</f>
        <v>0</v>
      </c>
      <c r="F15" s="4">
        <f>L15*5%</f>
        <v>8378.2345000000005</v>
      </c>
      <c r="G15" s="4">
        <f t="shared" ref="G15" si="2">L15*11%</f>
        <v>18432.115900000001</v>
      </c>
      <c r="H15" s="4">
        <f t="shared" ref="H15" si="3">L15*15%</f>
        <v>25134.7035</v>
      </c>
      <c r="I15" s="4">
        <f>L15*5%</f>
        <v>8378.2345000000005</v>
      </c>
      <c r="J15" s="4">
        <f>L15*12%</f>
        <v>20107.7628</v>
      </c>
      <c r="K15" s="4">
        <f>L15*6%</f>
        <v>10053.8814</v>
      </c>
      <c r="L15" s="12">
        <v>167564.69</v>
      </c>
      <c r="M15" t="str">
        <f>+A15</f>
        <v>NOVIEMBRE</v>
      </c>
    </row>
    <row r="16" spans="1:13" x14ac:dyDescent="0.25">
      <c r="A16" s="9" t="s">
        <v>16</v>
      </c>
      <c r="B16" s="11">
        <f t="shared" ref="B16:K16" si="4">SUM(B15:B15)</f>
        <v>20107.7628</v>
      </c>
      <c r="C16" s="11">
        <f t="shared" si="4"/>
        <v>33512.938000000002</v>
      </c>
      <c r="D16" s="11">
        <f t="shared" si="4"/>
        <v>23459.056600000004</v>
      </c>
      <c r="E16" s="11">
        <f t="shared" si="4"/>
        <v>0</v>
      </c>
      <c r="F16" s="11">
        <f t="shared" si="4"/>
        <v>8378.2345000000005</v>
      </c>
      <c r="G16" s="11">
        <f t="shared" si="4"/>
        <v>18432.115900000001</v>
      </c>
      <c r="H16" s="11">
        <f t="shared" si="4"/>
        <v>25134.7035</v>
      </c>
      <c r="I16" s="11">
        <f t="shared" si="4"/>
        <v>8378.2345000000005</v>
      </c>
      <c r="J16" s="11">
        <f t="shared" si="4"/>
        <v>20107.7628</v>
      </c>
      <c r="K16" s="11">
        <f t="shared" si="4"/>
        <v>10053.8814</v>
      </c>
      <c r="L16" s="12">
        <f>SUM(B16:K16)</f>
        <v>167564.69000000003</v>
      </c>
    </row>
    <row r="17" spans="2:12" x14ac:dyDescent="0.25">
      <c r="E17" s="14"/>
    </row>
    <row r="18" spans="2:12" x14ac:dyDescent="0.25">
      <c r="B18" s="56">
        <f>B16*B13</f>
        <v>402.15525600000001</v>
      </c>
      <c r="C18" s="56">
        <f t="shared" ref="C18:K18" si="5">C16*C13</f>
        <v>335.12938000000003</v>
      </c>
      <c r="D18" s="56">
        <f t="shared" si="5"/>
        <v>269.77915090000005</v>
      </c>
      <c r="E18" s="63">
        <v>52.53</v>
      </c>
      <c r="F18" s="56">
        <f t="shared" si="5"/>
        <v>188.51027625</v>
      </c>
      <c r="G18" s="56">
        <f t="shared" si="5"/>
        <v>211.96933285</v>
      </c>
      <c r="H18" s="56">
        <f t="shared" si="5"/>
        <v>377.02055250000001</v>
      </c>
      <c r="I18" s="56">
        <f t="shared" si="5"/>
        <v>188.51027625</v>
      </c>
      <c r="J18" s="56">
        <f t="shared" si="5"/>
        <v>201.077628</v>
      </c>
      <c r="K18" s="56">
        <f t="shared" si="5"/>
        <v>175.94292450000003</v>
      </c>
      <c r="L18" s="56">
        <f>SUM(B18:K18)</f>
        <v>2402.6247772500005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120.13123886250003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2282.4935383875004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D1" workbookViewId="0">
      <selection activeCell="L15" sqref="L15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47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8" t="s">
        <v>13</v>
      </c>
      <c r="B5" s="58"/>
      <c r="C5" s="16"/>
      <c r="D5" s="16"/>
      <c r="E5" s="16"/>
      <c r="F5" s="16"/>
      <c r="G5" s="58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</v>
      </c>
      <c r="B15" s="4">
        <f>L15*12%</f>
        <v>3396257191.6608</v>
      </c>
      <c r="C15" s="4">
        <f>L15*20%</f>
        <v>5660428652.7680006</v>
      </c>
      <c r="D15" s="4">
        <f t="shared" ref="D15" si="0">L15*14%</f>
        <v>3962300056.9376006</v>
      </c>
      <c r="E15" s="4">
        <f t="shared" ref="E15" si="1">L15*0%</f>
        <v>0</v>
      </c>
      <c r="F15" s="4">
        <f>L15*5%</f>
        <v>1415107163.1920002</v>
      </c>
      <c r="G15" s="4">
        <f t="shared" ref="G15" si="2">L15*11%</f>
        <v>3113235759.0223999</v>
      </c>
      <c r="H15" s="4">
        <f t="shared" ref="H15" si="3">L15*15%</f>
        <v>4245321489.5759997</v>
      </c>
      <c r="I15" s="4">
        <f>L15*5%</f>
        <v>1415107163.1920002</v>
      </c>
      <c r="J15" s="4">
        <f>L15*12%</f>
        <v>3396257191.6608</v>
      </c>
      <c r="K15" s="4">
        <f>L15*6%</f>
        <v>1698128595.8304</v>
      </c>
      <c r="L15" s="12">
        <v>28302143263.84</v>
      </c>
      <c r="M15" t="str">
        <f>+A15</f>
        <v>FEBRERO</v>
      </c>
    </row>
    <row r="16" spans="1:13" x14ac:dyDescent="0.25">
      <c r="A16" s="9" t="s">
        <v>16</v>
      </c>
      <c r="B16" s="11">
        <f t="shared" ref="B16:K16" si="4">SUM(B15:B15)</f>
        <v>3396257191.6608</v>
      </c>
      <c r="C16" s="11">
        <f t="shared" si="4"/>
        <v>5660428652.7680006</v>
      </c>
      <c r="D16" s="11">
        <f t="shared" si="4"/>
        <v>3962300056.9376006</v>
      </c>
      <c r="E16" s="11">
        <f t="shared" si="4"/>
        <v>0</v>
      </c>
      <c r="F16" s="11">
        <f t="shared" si="4"/>
        <v>1415107163.1920002</v>
      </c>
      <c r="G16" s="11">
        <f t="shared" si="4"/>
        <v>3113235759.0223999</v>
      </c>
      <c r="H16" s="11">
        <f t="shared" si="4"/>
        <v>4245321489.5759997</v>
      </c>
      <c r="I16" s="11">
        <f t="shared" si="4"/>
        <v>1415107163.1920002</v>
      </c>
      <c r="J16" s="11">
        <f t="shared" si="4"/>
        <v>3396257191.6608</v>
      </c>
      <c r="K16" s="11">
        <f t="shared" si="4"/>
        <v>1698128595.8304</v>
      </c>
      <c r="L16" s="12">
        <f>SUM(B16:K16)</f>
        <v>28302143263.840004</v>
      </c>
    </row>
    <row r="17" spans="2:12" x14ac:dyDescent="0.25">
      <c r="E17" s="14"/>
    </row>
    <row r="18" spans="2:12" x14ac:dyDescent="0.25">
      <c r="B18" s="56">
        <f>B16*B13</f>
        <v>67925143.833215997</v>
      </c>
      <c r="C18" s="56">
        <f t="shared" ref="C18:K18" si="5">C16*C13</f>
        <v>56604286.52768001</v>
      </c>
      <c r="D18" s="56">
        <f t="shared" si="5"/>
        <v>45566450.654782407</v>
      </c>
      <c r="E18" s="56">
        <v>22456333.600000001</v>
      </c>
      <c r="F18" s="56">
        <f t="shared" si="5"/>
        <v>31839911.171820004</v>
      </c>
      <c r="G18" s="56">
        <f t="shared" si="5"/>
        <v>35802211.228757598</v>
      </c>
      <c r="H18" s="56">
        <f t="shared" si="5"/>
        <v>63679822.343639992</v>
      </c>
      <c r="I18" s="56">
        <f t="shared" si="5"/>
        <v>31839911.171820004</v>
      </c>
      <c r="J18" s="56">
        <f t="shared" si="5"/>
        <v>33962571.916607998</v>
      </c>
      <c r="K18" s="56">
        <f t="shared" si="5"/>
        <v>29717250.427032001</v>
      </c>
      <c r="L18" s="56">
        <f>SUM(B18:K18)</f>
        <v>419393892.87535596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20969694.6437678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398424198.23158818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22" sqref="E22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46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0" t="s">
        <v>13</v>
      </c>
      <c r="B5" s="60"/>
      <c r="C5" s="16"/>
      <c r="D5" s="16"/>
      <c r="E5" s="16"/>
      <c r="F5" s="16"/>
      <c r="G5" s="60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>L15*12%</f>
        <v>5965463251.5767994</v>
      </c>
      <c r="C15" s="4">
        <f>L15*20%</f>
        <v>9942438752.6280003</v>
      </c>
      <c r="D15" s="4">
        <f t="shared" ref="D15" si="0">L15*14%</f>
        <v>6959707126.8396006</v>
      </c>
      <c r="E15" s="4">
        <f t="shared" ref="E15" si="1">L15*0%</f>
        <v>0</v>
      </c>
      <c r="F15" s="4">
        <f>L15*5%</f>
        <v>2485609688.1570001</v>
      </c>
      <c r="G15" s="4">
        <f t="shared" ref="G15" si="2">L15*11%</f>
        <v>5468341313.9454002</v>
      </c>
      <c r="H15" s="4">
        <f t="shared" ref="H15" si="3">L15*15%</f>
        <v>7456829064.4709997</v>
      </c>
      <c r="I15" s="4">
        <f>L15*5%</f>
        <v>2485609688.1570001</v>
      </c>
      <c r="J15" s="4">
        <f>L15*12%</f>
        <v>5965463251.5767994</v>
      </c>
      <c r="K15" s="4">
        <f>L15*6%</f>
        <v>2982731625.7883997</v>
      </c>
      <c r="L15" s="12">
        <v>49712193763.139999</v>
      </c>
      <c r="M15" t="str">
        <f>+A15</f>
        <v>ENERO</v>
      </c>
    </row>
    <row r="16" spans="1:13" x14ac:dyDescent="0.25">
      <c r="A16" s="10" t="s">
        <v>16</v>
      </c>
      <c r="B16" s="11">
        <f t="shared" ref="B16:K16" si="4">SUM(B15:B15)</f>
        <v>5965463251.5767994</v>
      </c>
      <c r="C16" s="11">
        <f t="shared" si="4"/>
        <v>9942438752.6280003</v>
      </c>
      <c r="D16" s="11">
        <f t="shared" si="4"/>
        <v>6959707126.8396006</v>
      </c>
      <c r="E16" s="11">
        <f t="shared" si="4"/>
        <v>0</v>
      </c>
      <c r="F16" s="11">
        <f t="shared" si="4"/>
        <v>2485609688.1570001</v>
      </c>
      <c r="G16" s="11">
        <f t="shared" si="4"/>
        <v>5468341313.9454002</v>
      </c>
      <c r="H16" s="11">
        <f t="shared" si="4"/>
        <v>7456829064.4709997</v>
      </c>
      <c r="I16" s="11">
        <f t="shared" si="4"/>
        <v>2485609688.1570001</v>
      </c>
      <c r="J16" s="11">
        <f t="shared" si="4"/>
        <v>5965463251.5767994</v>
      </c>
      <c r="K16" s="11">
        <f t="shared" si="4"/>
        <v>2982731625.7883997</v>
      </c>
      <c r="L16" s="12">
        <f>SUM(B16:K16)</f>
        <v>49712193763.139992</v>
      </c>
    </row>
    <row r="17" spans="2:12" x14ac:dyDescent="0.25">
      <c r="E17" s="14"/>
    </row>
    <row r="18" spans="2:12" x14ac:dyDescent="0.25">
      <c r="B18" s="56">
        <f>B16*B13</f>
        <v>119309265.03153598</v>
      </c>
      <c r="C18" s="56">
        <f t="shared" ref="C18:K18" si="5">C16*C13</f>
        <v>99424387.526280001</v>
      </c>
      <c r="D18" s="56">
        <f t="shared" si="5"/>
        <v>80036631.958655402</v>
      </c>
      <c r="E18" s="56">
        <v>21883528</v>
      </c>
      <c r="F18" s="56">
        <f t="shared" si="5"/>
        <v>55926217.983532496</v>
      </c>
      <c r="G18" s="56">
        <f t="shared" si="5"/>
        <v>62885925.110372104</v>
      </c>
      <c r="H18" s="56">
        <f t="shared" si="5"/>
        <v>111852435.96706499</v>
      </c>
      <c r="I18" s="56">
        <f t="shared" si="5"/>
        <v>55926217.983532496</v>
      </c>
      <c r="J18" s="56">
        <f t="shared" si="5"/>
        <v>59654632.515767992</v>
      </c>
      <c r="K18" s="56">
        <f t="shared" si="5"/>
        <v>52197803.451297</v>
      </c>
      <c r="L18" s="56">
        <f>SUM(B18:K18)</f>
        <v>719097045.5280385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35954852.27640193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683142193.25163662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8" sqref="E8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44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7" t="s">
        <v>13</v>
      </c>
      <c r="B5" s="57"/>
      <c r="C5" s="16"/>
      <c r="D5" s="16"/>
      <c r="E5" s="16"/>
      <c r="F5" s="16"/>
      <c r="G5" s="57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10</v>
      </c>
      <c r="B15" s="4">
        <f>L15*12%</f>
        <v>3118799350.6823997</v>
      </c>
      <c r="C15" s="4">
        <f>L15*20%</f>
        <v>5197998917.8040009</v>
      </c>
      <c r="D15" s="4">
        <f t="shared" ref="D15" si="0">L15*14%</f>
        <v>3638599242.4628005</v>
      </c>
      <c r="E15" s="4">
        <f t="shared" ref="E15" si="1">L15*0%</f>
        <v>0</v>
      </c>
      <c r="F15" s="4">
        <f>L15*5%</f>
        <v>1299499729.4510002</v>
      </c>
      <c r="G15" s="4">
        <f t="shared" ref="G15" si="2">L15*11%</f>
        <v>2858899404.7922001</v>
      </c>
      <c r="H15" s="4">
        <f t="shared" ref="H15" si="3">L15*15%</f>
        <v>3898499188.3529997</v>
      </c>
      <c r="I15" s="4">
        <f>L15*5%</f>
        <v>1299499729.4510002</v>
      </c>
      <c r="J15" s="4">
        <f>L15*12%</f>
        <v>3118799350.6823997</v>
      </c>
      <c r="K15" s="4">
        <f>L15*6%</f>
        <v>1559399675.3411999</v>
      </c>
      <c r="L15" s="12">
        <v>25989994589.02</v>
      </c>
      <c r="M15" t="str">
        <f>+A15</f>
        <v>DICIEMBRE</v>
      </c>
    </row>
    <row r="16" spans="1:13" x14ac:dyDescent="0.25">
      <c r="A16" s="10" t="s">
        <v>16</v>
      </c>
      <c r="B16" s="11">
        <f t="shared" ref="B16:K16" si="4">SUM(B15:B15)</f>
        <v>3118799350.6823997</v>
      </c>
      <c r="C16" s="11">
        <f t="shared" si="4"/>
        <v>5197998917.8040009</v>
      </c>
      <c r="D16" s="11">
        <f t="shared" si="4"/>
        <v>3638599242.4628005</v>
      </c>
      <c r="E16" s="11">
        <f t="shared" si="4"/>
        <v>0</v>
      </c>
      <c r="F16" s="11">
        <f t="shared" si="4"/>
        <v>1299499729.4510002</v>
      </c>
      <c r="G16" s="11">
        <f t="shared" si="4"/>
        <v>2858899404.7922001</v>
      </c>
      <c r="H16" s="11">
        <f t="shared" si="4"/>
        <v>3898499188.3529997</v>
      </c>
      <c r="I16" s="11">
        <f t="shared" si="4"/>
        <v>1299499729.4510002</v>
      </c>
      <c r="J16" s="11">
        <f t="shared" si="4"/>
        <v>3118799350.6823997</v>
      </c>
      <c r="K16" s="11">
        <f t="shared" si="4"/>
        <v>1559399675.3411999</v>
      </c>
      <c r="L16" s="12">
        <f>SUM(B16:K16)</f>
        <v>25989994589.020004</v>
      </c>
    </row>
    <row r="17" spans="2:12" x14ac:dyDescent="0.25">
      <c r="E17" s="14"/>
    </row>
    <row r="18" spans="2:12" x14ac:dyDescent="0.25">
      <c r="B18" s="56">
        <f>B16*B13</f>
        <v>62375987.013647996</v>
      </c>
      <c r="C18" s="56">
        <f t="shared" ref="C18:K18" si="5">C16*C13</f>
        <v>51979989.178040013</v>
      </c>
      <c r="D18" s="56">
        <f t="shared" si="5"/>
        <v>41843891.288322203</v>
      </c>
      <c r="E18" s="56">
        <v>13068696.84</v>
      </c>
      <c r="F18" s="56">
        <f t="shared" si="5"/>
        <v>29238743.912647504</v>
      </c>
      <c r="G18" s="56">
        <f t="shared" si="5"/>
        <v>32877343.1551103</v>
      </c>
      <c r="H18" s="56">
        <f t="shared" si="5"/>
        <v>58477487.825294994</v>
      </c>
      <c r="I18" s="56">
        <f t="shared" si="5"/>
        <v>29238743.912647504</v>
      </c>
      <c r="J18" s="56">
        <f t="shared" si="5"/>
        <v>31187993.506823998</v>
      </c>
      <c r="K18" s="56">
        <f t="shared" si="5"/>
        <v>27289494.318471</v>
      </c>
      <c r="L18" s="56">
        <f>SUM(B18:K18)</f>
        <v>377578370.95100552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18878918.547550276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358699452.40345526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4" sqref="C24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40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5" t="s">
        <v>13</v>
      </c>
      <c r="B5" s="55"/>
      <c r="C5" s="16"/>
      <c r="D5" s="16"/>
      <c r="E5" s="16"/>
      <c r="F5" s="16"/>
      <c r="G5" s="55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9</v>
      </c>
      <c r="B15" s="4">
        <f>L15*12%</f>
        <v>1566442552.2275999</v>
      </c>
      <c r="C15" s="4">
        <f>L15*20%</f>
        <v>2610737587.046</v>
      </c>
      <c r="D15" s="4">
        <f t="shared" ref="D15" si="0">L15*14%</f>
        <v>1827516310.9322002</v>
      </c>
      <c r="E15" s="4">
        <f t="shared" ref="E15" si="1">L15*0%</f>
        <v>0</v>
      </c>
      <c r="F15" s="4">
        <f>L15*5%</f>
        <v>652684396.7615</v>
      </c>
      <c r="G15" s="4">
        <f t="shared" ref="G15" si="2">L15*11%</f>
        <v>1435905672.8752999</v>
      </c>
      <c r="H15" s="4">
        <f t="shared" ref="H15" si="3">L15*15%</f>
        <v>1958053190.2844999</v>
      </c>
      <c r="I15" s="4">
        <f>L15*5%</f>
        <v>652684396.7615</v>
      </c>
      <c r="J15" s="4">
        <f>L15*12%</f>
        <v>1566442552.2275999</v>
      </c>
      <c r="K15" s="4">
        <f>L15*6%</f>
        <v>783221276.11379993</v>
      </c>
      <c r="L15" s="12">
        <v>13053687935.23</v>
      </c>
      <c r="M15" t="s">
        <v>9</v>
      </c>
    </row>
    <row r="16" spans="1:13" x14ac:dyDescent="0.25">
      <c r="A16" s="10" t="s">
        <v>16</v>
      </c>
      <c r="B16" s="11">
        <f t="shared" ref="B16" si="4">SUM(B15:B15)</f>
        <v>1566442552.2275999</v>
      </c>
      <c r="C16" s="11">
        <f t="shared" ref="C16" si="5">SUM(C15:C15)</f>
        <v>2610737587.046</v>
      </c>
      <c r="D16" s="11">
        <f t="shared" ref="D16" si="6">SUM(D15:D15)</f>
        <v>1827516310.9322002</v>
      </c>
      <c r="E16" s="11">
        <f t="shared" ref="E16" si="7">SUM(E15:E15)</f>
        <v>0</v>
      </c>
      <c r="F16" s="11">
        <f t="shared" ref="F16" si="8">SUM(F15:F15)</f>
        <v>652684396.7615</v>
      </c>
      <c r="G16" s="11">
        <f t="shared" ref="G16" si="9">SUM(G15:G15)</f>
        <v>1435905672.8752999</v>
      </c>
      <c r="H16" s="11">
        <f t="shared" ref="H16" si="10">SUM(H15:H15)</f>
        <v>1958053190.2844999</v>
      </c>
      <c r="I16" s="11">
        <f t="shared" ref="I16" si="11">SUM(I15:I15)</f>
        <v>652684396.7615</v>
      </c>
      <c r="J16" s="11">
        <f t="shared" ref="J16" si="12">SUM(J15:J15)</f>
        <v>1566442552.2275999</v>
      </c>
      <c r="K16" s="11">
        <f t="shared" ref="K16" si="13">SUM(K15:K15)</f>
        <v>783221276.11379993</v>
      </c>
      <c r="L16" s="12">
        <f>SUM(B16:K16)</f>
        <v>13053687935.23</v>
      </c>
    </row>
    <row r="17" spans="2:12" x14ac:dyDescent="0.25">
      <c r="E17" s="14"/>
    </row>
    <row r="18" spans="2:12" x14ac:dyDescent="0.25">
      <c r="B18" s="56">
        <f>B16*B13</f>
        <v>31328851.044551998</v>
      </c>
      <c r="C18" s="56">
        <f t="shared" ref="C18:K18" si="14">C16*C13</f>
        <v>26107375.87046</v>
      </c>
      <c r="D18" s="56">
        <f t="shared" si="14"/>
        <v>21016437.575720303</v>
      </c>
      <c r="E18" s="56">
        <v>12430644.4</v>
      </c>
      <c r="F18" s="56">
        <f t="shared" si="14"/>
        <v>14685398.92713375</v>
      </c>
      <c r="G18" s="56">
        <f t="shared" si="14"/>
        <v>16512915.238065949</v>
      </c>
      <c r="H18" s="56">
        <f t="shared" si="14"/>
        <v>29370797.854267497</v>
      </c>
      <c r="I18" s="56">
        <f t="shared" si="14"/>
        <v>14685398.92713375</v>
      </c>
      <c r="J18" s="56">
        <f t="shared" si="14"/>
        <v>15664425.522275999</v>
      </c>
      <c r="K18" s="56">
        <f t="shared" si="14"/>
        <v>13706372.331991499</v>
      </c>
      <c r="L18" s="56">
        <f>SUM(B18:K18)</f>
        <v>195508617.69160074</v>
      </c>
    </row>
    <row r="19" spans="2:12" x14ac:dyDescent="0.25">
      <c r="E19" s="14"/>
    </row>
    <row r="20" spans="2:12" x14ac:dyDescent="0.25">
      <c r="E20" s="14"/>
      <c r="K20" s="14" t="s">
        <v>42</v>
      </c>
      <c r="L20" s="56">
        <f>L18*20%</f>
        <v>39101723.538320147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156406894.15328059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19" sqref="E19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39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4" t="s">
        <v>13</v>
      </c>
      <c r="B5" s="54"/>
      <c r="C5" s="16"/>
      <c r="D5" s="16"/>
      <c r="E5" s="16"/>
      <c r="F5" s="16"/>
      <c r="G5" s="54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 t="shared" ref="B15:B17" si="0">L15*10%</f>
        <v>129421746.535</v>
      </c>
      <c r="C15" s="4">
        <f t="shared" ref="C15:C17" si="1">L15*23%</f>
        <v>297670017.03049999</v>
      </c>
      <c r="D15" s="4">
        <f t="shared" ref="D15:D17" si="2">L15*14%</f>
        <v>181190445.14899999</v>
      </c>
      <c r="E15" s="4">
        <f t="shared" ref="E15:E17" si="3">L15*0%</f>
        <v>0</v>
      </c>
      <c r="F15" s="4">
        <f t="shared" ref="F15:F17" si="4">L15*7%</f>
        <v>90595222.574499995</v>
      </c>
      <c r="G15" s="4">
        <f t="shared" ref="G15:G17" si="5">L15*11%</f>
        <v>142363921.18849999</v>
      </c>
      <c r="H15" s="4">
        <f t="shared" ref="H15:H17" si="6">L15*15%</f>
        <v>194132619.80249998</v>
      </c>
      <c r="I15" s="4">
        <f t="shared" ref="I15:I17" si="7">L15*6%</f>
        <v>77653047.920999989</v>
      </c>
      <c r="J15" s="4">
        <f t="shared" ref="J15:J17" si="8">L15*12%</f>
        <v>155306095.84199998</v>
      </c>
      <c r="K15" s="4">
        <f t="shared" ref="K15:K17" si="9">L15*2%</f>
        <v>25884349.307</v>
      </c>
      <c r="L15" s="12">
        <v>1294217465.3499999</v>
      </c>
      <c r="M15" t="s">
        <v>0</v>
      </c>
    </row>
    <row r="16" spans="1:13" x14ac:dyDescent="0.25">
      <c r="A16" s="9" t="s">
        <v>1</v>
      </c>
      <c r="B16" s="4">
        <f t="shared" si="0"/>
        <v>150188372.09300002</v>
      </c>
      <c r="C16" s="4">
        <f t="shared" si="1"/>
        <v>345433255.81390005</v>
      </c>
      <c r="D16" s="4">
        <f t="shared" si="2"/>
        <v>210263720.93020004</v>
      </c>
      <c r="E16" s="4">
        <f t="shared" si="3"/>
        <v>0</v>
      </c>
      <c r="F16" s="4">
        <f t="shared" si="4"/>
        <v>105131860.46510002</v>
      </c>
      <c r="G16" s="4">
        <f t="shared" si="5"/>
        <v>165207209.30230001</v>
      </c>
      <c r="H16" s="4">
        <f t="shared" si="6"/>
        <v>225282558.13949999</v>
      </c>
      <c r="I16" s="4">
        <f t="shared" si="7"/>
        <v>90113023.255799994</v>
      </c>
      <c r="J16" s="4">
        <f t="shared" si="8"/>
        <v>180226046.51159999</v>
      </c>
      <c r="K16" s="4">
        <f t="shared" si="9"/>
        <v>30037674.4186</v>
      </c>
      <c r="L16" s="12">
        <v>1501883720.9300001</v>
      </c>
      <c r="M16" t="s">
        <v>1</v>
      </c>
    </row>
    <row r="17" spans="1:13" x14ac:dyDescent="0.25">
      <c r="A17" s="9" t="s">
        <v>2</v>
      </c>
      <c r="B17" s="4">
        <f t="shared" si="0"/>
        <v>175878158.736</v>
      </c>
      <c r="C17" s="4">
        <f t="shared" si="1"/>
        <v>404519765.09280002</v>
      </c>
      <c r="D17" s="4">
        <f t="shared" si="2"/>
        <v>246229422.2304</v>
      </c>
      <c r="E17" s="4">
        <f t="shared" si="3"/>
        <v>0</v>
      </c>
      <c r="F17" s="4">
        <f t="shared" si="4"/>
        <v>123114711.1152</v>
      </c>
      <c r="G17" s="4">
        <f t="shared" si="5"/>
        <v>193465974.60959998</v>
      </c>
      <c r="H17" s="4">
        <f t="shared" si="6"/>
        <v>263817238.10399997</v>
      </c>
      <c r="I17" s="4">
        <f t="shared" si="7"/>
        <v>105526895.24159999</v>
      </c>
      <c r="J17" s="4">
        <f t="shared" si="8"/>
        <v>211053790.48319998</v>
      </c>
      <c r="K17" s="4">
        <f t="shared" si="9"/>
        <v>35175631.747199997</v>
      </c>
      <c r="L17" s="12">
        <v>1758781587.3599999</v>
      </c>
      <c r="M17" t="s">
        <v>2</v>
      </c>
    </row>
    <row r="18" spans="1:13" x14ac:dyDescent="0.25">
      <c r="A18" s="10" t="s">
        <v>16</v>
      </c>
      <c r="B18" s="11">
        <f t="shared" ref="B18:K18" si="10">SUM(B15:B17)</f>
        <v>455488277.36400002</v>
      </c>
      <c r="C18" s="11">
        <f t="shared" si="10"/>
        <v>1047623037.9372001</v>
      </c>
      <c r="D18" s="11">
        <f t="shared" si="10"/>
        <v>637683588.3096</v>
      </c>
      <c r="E18" s="11">
        <f t="shared" si="10"/>
        <v>0</v>
      </c>
      <c r="F18" s="11">
        <f t="shared" si="10"/>
        <v>318841794.1548</v>
      </c>
      <c r="G18" s="11">
        <f t="shared" si="10"/>
        <v>501037105.10039997</v>
      </c>
      <c r="H18" s="11">
        <f t="shared" si="10"/>
        <v>683232416.046</v>
      </c>
      <c r="I18" s="11">
        <f t="shared" si="10"/>
        <v>273292966.41839999</v>
      </c>
      <c r="J18" s="11">
        <f t="shared" si="10"/>
        <v>546585932.83679998</v>
      </c>
      <c r="K18" s="11">
        <f t="shared" si="10"/>
        <v>91097655.472800002</v>
      </c>
      <c r="L18" s="12">
        <f>SUM(B18:K18)</f>
        <v>4554882773.6400003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17" sqref="L17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38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3" t="s">
        <v>13</v>
      </c>
      <c r="B5" s="53"/>
      <c r="C5" s="16"/>
      <c r="D5" s="16"/>
      <c r="E5" s="16"/>
      <c r="F5" s="16"/>
      <c r="G5" s="53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11</v>
      </c>
      <c r="B15" s="4">
        <f t="shared" ref="B15:B17" si="0">L15*10%</f>
        <v>36638399.266000003</v>
      </c>
      <c r="C15" s="4">
        <f t="shared" ref="C15:C17" si="1">L15*23%</f>
        <v>84268318.311800003</v>
      </c>
      <c r="D15" s="4">
        <f t="shared" ref="D15:D17" si="2">L15*14%</f>
        <v>51293758.97240001</v>
      </c>
      <c r="E15" s="4">
        <f t="shared" ref="E15:E17" si="3">L15*0%</f>
        <v>0</v>
      </c>
      <c r="F15" s="4">
        <f t="shared" ref="F15:F17" si="4">L15*7%</f>
        <v>25646879.486200005</v>
      </c>
      <c r="G15" s="4">
        <f t="shared" ref="G15:G17" si="5">L15*11%</f>
        <v>40302239.192600004</v>
      </c>
      <c r="H15" s="4">
        <f t="shared" ref="H15:H17" si="6">L15*15%</f>
        <v>54957598.899000004</v>
      </c>
      <c r="I15" s="4">
        <f t="shared" ref="I15:I17" si="7">L15*6%</f>
        <v>21983039.559599999</v>
      </c>
      <c r="J15" s="4">
        <f t="shared" ref="J15:J17" si="8">L15*12%</f>
        <v>43966079.119199999</v>
      </c>
      <c r="K15" s="4">
        <f t="shared" ref="K15:K17" si="9">L15*2%</f>
        <v>7327679.8532000007</v>
      </c>
      <c r="L15" s="12">
        <v>366383992.66000003</v>
      </c>
      <c r="M15" t="s">
        <v>11</v>
      </c>
    </row>
    <row r="16" spans="1:13" x14ac:dyDescent="0.25">
      <c r="A16" s="9" t="s">
        <v>9</v>
      </c>
      <c r="B16" s="4">
        <f t="shared" si="0"/>
        <v>55482336.528999999</v>
      </c>
      <c r="C16" s="4">
        <f t="shared" si="1"/>
        <v>127609374.0167</v>
      </c>
      <c r="D16" s="4">
        <f t="shared" si="2"/>
        <v>77675271.140599996</v>
      </c>
      <c r="E16" s="4">
        <f t="shared" si="3"/>
        <v>0</v>
      </c>
      <c r="F16" s="4">
        <f t="shared" si="4"/>
        <v>38837635.570299998</v>
      </c>
      <c r="G16" s="4">
        <f t="shared" si="5"/>
        <v>61030570.181899995</v>
      </c>
      <c r="H16" s="4">
        <f t="shared" si="6"/>
        <v>83223504.793499991</v>
      </c>
      <c r="I16" s="4">
        <f t="shared" si="7"/>
        <v>33289401.917399995</v>
      </c>
      <c r="J16" s="4">
        <f t="shared" si="8"/>
        <v>66578803.83479999</v>
      </c>
      <c r="K16" s="4">
        <f t="shared" si="9"/>
        <v>11096467.3058</v>
      </c>
      <c r="L16" s="12">
        <v>554823365.28999996</v>
      </c>
      <c r="M16" t="s">
        <v>9</v>
      </c>
    </row>
    <row r="17" spans="1:13" x14ac:dyDescent="0.25">
      <c r="A17" s="9" t="s">
        <v>10</v>
      </c>
      <c r="B17" s="4">
        <f t="shared" si="0"/>
        <v>169750245.97300002</v>
      </c>
      <c r="C17" s="4">
        <f t="shared" si="1"/>
        <v>390425565.73790002</v>
      </c>
      <c r="D17" s="4">
        <f t="shared" si="2"/>
        <v>237650344.36220002</v>
      </c>
      <c r="E17" s="4">
        <f t="shared" si="3"/>
        <v>0</v>
      </c>
      <c r="F17" s="4">
        <f t="shared" si="4"/>
        <v>118825172.18110001</v>
      </c>
      <c r="G17" s="4">
        <f t="shared" si="5"/>
        <v>186725270.57030001</v>
      </c>
      <c r="H17" s="4">
        <f t="shared" si="6"/>
        <v>254625368.95949998</v>
      </c>
      <c r="I17" s="4">
        <f t="shared" si="7"/>
        <v>101850147.5838</v>
      </c>
      <c r="J17" s="4">
        <f t="shared" si="8"/>
        <v>203700295.16760001</v>
      </c>
      <c r="K17" s="4">
        <f t="shared" si="9"/>
        <v>33950049.194600001</v>
      </c>
      <c r="L17" s="12">
        <v>1697502459.73</v>
      </c>
      <c r="M17" t="s">
        <v>10</v>
      </c>
    </row>
    <row r="18" spans="1:13" x14ac:dyDescent="0.25">
      <c r="A18" s="10" t="s">
        <v>16</v>
      </c>
      <c r="B18" s="11">
        <f t="shared" ref="B18:K18" si="10">SUM(B15:B17)</f>
        <v>261870981.76800001</v>
      </c>
      <c r="C18" s="11">
        <f t="shared" si="10"/>
        <v>602303258.06640005</v>
      </c>
      <c r="D18" s="11">
        <f t="shared" si="10"/>
        <v>366619374.47520006</v>
      </c>
      <c r="E18" s="11">
        <f t="shared" si="10"/>
        <v>0</v>
      </c>
      <c r="F18" s="11">
        <f t="shared" si="10"/>
        <v>183309687.23760003</v>
      </c>
      <c r="G18" s="11">
        <f t="shared" si="10"/>
        <v>288058079.94480002</v>
      </c>
      <c r="H18" s="11">
        <f t="shared" si="10"/>
        <v>392806472.65199995</v>
      </c>
      <c r="I18" s="11">
        <f t="shared" si="10"/>
        <v>157122589.06080002</v>
      </c>
      <c r="J18" s="11">
        <f t="shared" si="10"/>
        <v>314245178.12160003</v>
      </c>
      <c r="K18" s="11">
        <f t="shared" si="10"/>
        <v>52374196.353600003</v>
      </c>
      <c r="L18" s="12">
        <f>SUM(B18:K18)</f>
        <v>2618709817.6800003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5" sqref="E5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37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50" t="s">
        <v>13</v>
      </c>
      <c r="B5" s="50"/>
      <c r="C5" s="16"/>
      <c r="D5" s="16"/>
      <c r="E5" s="16"/>
      <c r="F5" s="16"/>
      <c r="G5" s="50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6</v>
      </c>
      <c r="B15" s="4">
        <f t="shared" ref="B15:B17" si="0">L15*10%</f>
        <v>35480289.179000005</v>
      </c>
      <c r="C15" s="4">
        <f t="shared" ref="C15:C17" si="1">L15*23%</f>
        <v>81604665.111700013</v>
      </c>
      <c r="D15" s="4">
        <f t="shared" ref="D15:D17" si="2">L15*14%</f>
        <v>49672404.850600004</v>
      </c>
      <c r="E15" s="4">
        <f t="shared" ref="E15:E17" si="3">L15*0%</f>
        <v>0</v>
      </c>
      <c r="F15" s="4">
        <f t="shared" ref="F15:F17" si="4">L15*7%</f>
        <v>24836202.425300002</v>
      </c>
      <c r="G15" s="4">
        <f t="shared" ref="G15:G17" si="5">L15*11%</f>
        <v>39028318.096900001</v>
      </c>
      <c r="H15" s="4">
        <f t="shared" ref="H15:H17" si="6">L15*15%</f>
        <v>53220433.7685</v>
      </c>
      <c r="I15" s="4">
        <f t="shared" ref="I15:I17" si="7">L15*6%</f>
        <v>21288173.507400002</v>
      </c>
      <c r="J15" s="4">
        <f t="shared" ref="J15:J17" si="8">L15*12%</f>
        <v>42576347.014800005</v>
      </c>
      <c r="K15" s="4">
        <f t="shared" ref="K15:K17" si="9">L15*2%</f>
        <v>7096057.8358000005</v>
      </c>
      <c r="L15" s="12">
        <v>354802891.79000002</v>
      </c>
      <c r="M15" t="s">
        <v>6</v>
      </c>
    </row>
    <row r="16" spans="1:13" x14ac:dyDescent="0.25">
      <c r="A16" s="9" t="s">
        <v>7</v>
      </c>
      <c r="B16" s="4">
        <f t="shared" si="0"/>
        <v>28764958.711000003</v>
      </c>
      <c r="C16" s="4">
        <f t="shared" si="1"/>
        <v>66159405.035300009</v>
      </c>
      <c r="D16" s="4">
        <f t="shared" si="2"/>
        <v>40270942.195400007</v>
      </c>
      <c r="E16" s="4">
        <f t="shared" si="3"/>
        <v>0</v>
      </c>
      <c r="F16" s="4">
        <f t="shared" si="4"/>
        <v>20135471.097700004</v>
      </c>
      <c r="G16" s="4">
        <f t="shared" si="5"/>
        <v>31641454.5821</v>
      </c>
      <c r="H16" s="4">
        <f t="shared" si="6"/>
        <v>43147438.066500001</v>
      </c>
      <c r="I16" s="4">
        <f t="shared" si="7"/>
        <v>17258975.226599999</v>
      </c>
      <c r="J16" s="4">
        <f t="shared" si="8"/>
        <v>34517950.453199998</v>
      </c>
      <c r="K16" s="4">
        <f t="shared" si="9"/>
        <v>5752991.7422000002</v>
      </c>
      <c r="L16" s="12">
        <v>287649587.11000001</v>
      </c>
      <c r="M16" t="s">
        <v>7</v>
      </c>
    </row>
    <row r="17" spans="1:13" x14ac:dyDescent="0.25">
      <c r="A17" s="9" t="s">
        <v>8</v>
      </c>
      <c r="B17" s="4">
        <f t="shared" si="0"/>
        <v>40089272.191000007</v>
      </c>
      <c r="C17" s="4">
        <f t="shared" si="1"/>
        <v>92205326.03930001</v>
      </c>
      <c r="D17" s="4">
        <f t="shared" si="2"/>
        <v>56124981.067400008</v>
      </c>
      <c r="E17" s="4">
        <f t="shared" si="3"/>
        <v>0</v>
      </c>
      <c r="F17" s="4">
        <f t="shared" si="4"/>
        <v>28062490.533700004</v>
      </c>
      <c r="G17" s="4">
        <f t="shared" si="5"/>
        <v>44098199.410100006</v>
      </c>
      <c r="H17" s="4">
        <f t="shared" si="6"/>
        <v>60133908.286499999</v>
      </c>
      <c r="I17" s="4">
        <f t="shared" si="7"/>
        <v>24053563.314600002</v>
      </c>
      <c r="J17" s="4">
        <f t="shared" si="8"/>
        <v>48107126.629200004</v>
      </c>
      <c r="K17" s="4">
        <f t="shared" si="9"/>
        <v>8017854.4382000007</v>
      </c>
      <c r="L17" s="12">
        <v>400892721.91000003</v>
      </c>
      <c r="M17" t="s">
        <v>8</v>
      </c>
    </row>
    <row r="18" spans="1:13" x14ac:dyDescent="0.25">
      <c r="A18" s="10" t="s">
        <v>16</v>
      </c>
      <c r="B18" s="11">
        <f t="shared" ref="B18:K18" si="10">SUM(B15:B17)</f>
        <v>104334520.08100002</v>
      </c>
      <c r="C18" s="11">
        <f t="shared" si="10"/>
        <v>239969396.18630004</v>
      </c>
      <c r="D18" s="11">
        <f t="shared" si="10"/>
        <v>146068328.11340001</v>
      </c>
      <c r="E18" s="11">
        <f t="shared" si="10"/>
        <v>0</v>
      </c>
      <c r="F18" s="11">
        <f t="shared" si="10"/>
        <v>73034164.056700006</v>
      </c>
      <c r="G18" s="11">
        <f t="shared" si="10"/>
        <v>114767972.0891</v>
      </c>
      <c r="H18" s="11">
        <f t="shared" si="10"/>
        <v>156501780.12150002</v>
      </c>
      <c r="I18" s="11">
        <f t="shared" si="10"/>
        <v>62600712.048600003</v>
      </c>
      <c r="J18" s="11">
        <f t="shared" si="10"/>
        <v>125201424.09720001</v>
      </c>
      <c r="K18" s="11">
        <f t="shared" si="10"/>
        <v>20866904.016200002</v>
      </c>
      <c r="L18" s="12">
        <f>SUM(B18:K18)</f>
        <v>1043345200.8100001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39" sqref="K39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6</v>
      </c>
      <c r="K1" s="32"/>
    </row>
    <row r="2" spans="1:11" s="31" customFormat="1" ht="15.75" x14ac:dyDescent="0.25">
      <c r="A2" s="51" t="s">
        <v>13</v>
      </c>
      <c r="B2" s="72" t="s">
        <v>14</v>
      </c>
      <c r="C2" s="72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2202</v>
      </c>
      <c r="B3" s="34" t="s">
        <v>18</v>
      </c>
      <c r="C3" s="34"/>
      <c r="D3" s="34"/>
      <c r="E3" s="34"/>
      <c r="F3" s="34"/>
      <c r="G3" s="34"/>
      <c r="H3" s="34"/>
      <c r="I3" s="35">
        <v>2</v>
      </c>
      <c r="J3" s="36">
        <v>0.1</v>
      </c>
      <c r="K3" s="32">
        <f>K13*J3</f>
        <v>35480289.179000005</v>
      </c>
    </row>
    <row r="4" spans="1:11" s="31" customFormat="1" x14ac:dyDescent="0.25">
      <c r="A4" s="33">
        <v>2203</v>
      </c>
      <c r="B4" s="34" t="s">
        <v>19</v>
      </c>
      <c r="C4" s="34"/>
      <c r="D4" s="34"/>
      <c r="E4" s="34"/>
      <c r="F4" s="34"/>
      <c r="G4" s="34"/>
      <c r="H4" s="34"/>
      <c r="I4" s="35">
        <v>0.4</v>
      </c>
      <c r="J4" s="36">
        <v>0.23</v>
      </c>
      <c r="K4" s="32">
        <f>K13*J4</f>
        <v>81604665.111700013</v>
      </c>
    </row>
    <row r="5" spans="1:11" s="31" customFormat="1" x14ac:dyDescent="0.25">
      <c r="A5" s="33">
        <v>2204</v>
      </c>
      <c r="B5" s="34" t="s">
        <v>20</v>
      </c>
      <c r="C5" s="34"/>
      <c r="D5" s="34"/>
      <c r="E5" s="34"/>
      <c r="F5" s="34"/>
      <c r="G5" s="34"/>
      <c r="H5" s="34"/>
      <c r="I5" s="35">
        <v>0.75</v>
      </c>
      <c r="J5" s="36">
        <v>0.14000000000000001</v>
      </c>
      <c r="K5" s="32">
        <f>K13*J5</f>
        <v>49672404.850600004</v>
      </c>
    </row>
    <row r="6" spans="1:11" s="31" customFormat="1" x14ac:dyDescent="0.25">
      <c r="A6" s="33">
        <v>2205</v>
      </c>
      <c r="B6" s="37" t="s">
        <v>21</v>
      </c>
      <c r="C6" s="37"/>
      <c r="D6" s="37"/>
      <c r="E6" s="37"/>
      <c r="F6" s="37"/>
      <c r="G6" s="37"/>
      <c r="H6" s="37"/>
      <c r="I6" s="35">
        <v>0.75</v>
      </c>
      <c r="J6" s="36">
        <v>0</v>
      </c>
      <c r="K6" s="32">
        <f>K13*J6</f>
        <v>0</v>
      </c>
    </row>
    <row r="7" spans="1:11" s="31" customFormat="1" x14ac:dyDescent="0.25">
      <c r="A7" s="33">
        <v>2207</v>
      </c>
      <c r="B7" s="37" t="s">
        <v>23</v>
      </c>
      <c r="C7" s="37"/>
      <c r="D7" s="37"/>
      <c r="E7" s="37"/>
      <c r="F7" s="37"/>
      <c r="G7" s="37"/>
      <c r="H7" s="37"/>
      <c r="I7" s="35">
        <v>1.1499999999999999</v>
      </c>
      <c r="J7" s="36">
        <v>7.0000000000000007E-2</v>
      </c>
      <c r="K7" s="32">
        <f>K13*J7</f>
        <v>24836202.425300002</v>
      </c>
    </row>
    <row r="8" spans="1:11" s="31" customFormat="1" x14ac:dyDescent="0.25">
      <c r="A8" s="33">
        <v>2208</v>
      </c>
      <c r="B8" s="34" t="s">
        <v>24</v>
      </c>
      <c r="C8" s="34"/>
      <c r="D8" s="34"/>
      <c r="E8" s="34"/>
      <c r="F8" s="34"/>
      <c r="I8" s="38">
        <v>0.75</v>
      </c>
      <c r="J8" s="36">
        <v>0.11</v>
      </c>
      <c r="K8" s="32">
        <f>K13*J8</f>
        <v>39028318.096900001</v>
      </c>
    </row>
    <row r="9" spans="1:11" s="31" customFormat="1" x14ac:dyDescent="0.25">
      <c r="A9" s="33">
        <v>2210</v>
      </c>
      <c r="B9" s="34" t="s">
        <v>25</v>
      </c>
      <c r="C9" s="34"/>
      <c r="D9" s="34"/>
      <c r="E9" s="34"/>
      <c r="F9" s="34"/>
      <c r="I9" s="38">
        <v>0.75</v>
      </c>
      <c r="J9" s="36">
        <v>0.15</v>
      </c>
      <c r="K9" s="32">
        <f>K13*J9</f>
        <v>53220433.7685</v>
      </c>
    </row>
    <row r="10" spans="1:11" s="31" customFormat="1" x14ac:dyDescent="0.25">
      <c r="A10" s="33">
        <v>2212</v>
      </c>
      <c r="B10" s="34" t="s">
        <v>26</v>
      </c>
      <c r="C10" s="34"/>
      <c r="D10" s="34"/>
      <c r="E10" s="34"/>
      <c r="F10" s="34"/>
      <c r="I10" s="38">
        <v>1.25</v>
      </c>
      <c r="J10" s="36">
        <v>0.06</v>
      </c>
      <c r="K10" s="32">
        <f>K13*J10</f>
        <v>21288173.507400002</v>
      </c>
    </row>
    <row r="11" spans="1:11" s="31" customFormat="1" x14ac:dyDescent="0.25">
      <c r="A11" s="33">
        <v>2247</v>
      </c>
      <c r="B11" s="37" t="s">
        <v>28</v>
      </c>
      <c r="C11" s="37"/>
      <c r="D11" s="37"/>
      <c r="E11" s="37"/>
      <c r="F11" s="37"/>
      <c r="I11" s="38">
        <v>0.9</v>
      </c>
      <c r="J11" s="36">
        <v>0.12</v>
      </c>
      <c r="K11" s="32">
        <f>K13*J11</f>
        <v>42576347.014800005</v>
      </c>
    </row>
    <row r="12" spans="1:11" s="31" customFormat="1" x14ac:dyDescent="0.25">
      <c r="A12" s="33">
        <v>2261</v>
      </c>
      <c r="B12" s="37" t="s">
        <v>29</v>
      </c>
      <c r="C12" s="37"/>
      <c r="D12" s="37"/>
      <c r="E12" s="37"/>
      <c r="F12" s="37"/>
      <c r="I12" s="38">
        <v>1.35</v>
      </c>
      <c r="J12" s="36">
        <v>0.02</v>
      </c>
      <c r="K12" s="32">
        <f>K13*J12</f>
        <v>7096057.8358000005</v>
      </c>
    </row>
    <row r="13" spans="1:11" s="31" customFormat="1" x14ac:dyDescent="0.25">
      <c r="J13" s="36">
        <f>SUM(J3:J12)</f>
        <v>1</v>
      </c>
      <c r="K13" s="32">
        <v>354802891.79000002</v>
      </c>
    </row>
    <row r="14" spans="1:11" s="22" customFormat="1" x14ac:dyDescent="0.25">
      <c r="A14" s="21" t="s">
        <v>7</v>
      </c>
      <c r="K14" s="23"/>
    </row>
    <row r="15" spans="1:11" s="22" customFormat="1" ht="15.75" x14ac:dyDescent="0.25">
      <c r="A15" s="52" t="s">
        <v>13</v>
      </c>
      <c r="B15" s="73" t="s">
        <v>14</v>
      </c>
      <c r="C15" s="73"/>
      <c r="D15" s="24"/>
      <c r="E15" s="24"/>
      <c r="F15" s="24"/>
      <c r="G15" s="24"/>
      <c r="H15" s="24"/>
      <c r="I15" s="24"/>
      <c r="K15" s="23"/>
    </row>
    <row r="16" spans="1:11" s="22" customFormat="1" x14ac:dyDescent="0.25">
      <c r="A16" s="24">
        <v>2202</v>
      </c>
      <c r="B16" s="25" t="s">
        <v>18</v>
      </c>
      <c r="C16" s="25"/>
      <c r="D16" s="25"/>
      <c r="E16" s="25"/>
      <c r="F16" s="25"/>
      <c r="G16" s="25"/>
      <c r="H16" s="25"/>
      <c r="I16" s="26">
        <v>2</v>
      </c>
      <c r="J16" s="27">
        <v>0.1</v>
      </c>
      <c r="K16" s="23">
        <f>K26*J16</f>
        <v>28764958.711000003</v>
      </c>
    </row>
    <row r="17" spans="1:11" s="22" customFormat="1" x14ac:dyDescent="0.25">
      <c r="A17" s="24">
        <v>2203</v>
      </c>
      <c r="B17" s="25" t="s">
        <v>19</v>
      </c>
      <c r="C17" s="25"/>
      <c r="D17" s="25"/>
      <c r="E17" s="25"/>
      <c r="F17" s="25"/>
      <c r="G17" s="25"/>
      <c r="H17" s="25"/>
      <c r="I17" s="26">
        <v>0.4</v>
      </c>
      <c r="J17" s="27">
        <v>0.23</v>
      </c>
      <c r="K17" s="23">
        <f>K26*J17</f>
        <v>66159405.035300009</v>
      </c>
    </row>
    <row r="18" spans="1:11" s="22" customFormat="1" x14ac:dyDescent="0.25">
      <c r="A18" s="24">
        <v>2204</v>
      </c>
      <c r="B18" s="25" t="s">
        <v>20</v>
      </c>
      <c r="C18" s="25"/>
      <c r="D18" s="25"/>
      <c r="E18" s="25"/>
      <c r="F18" s="25"/>
      <c r="G18" s="25"/>
      <c r="H18" s="25"/>
      <c r="I18" s="26">
        <v>0.75</v>
      </c>
      <c r="J18" s="27">
        <v>0.14000000000000001</v>
      </c>
      <c r="K18" s="23">
        <f>K26*J18</f>
        <v>40270942.195400007</v>
      </c>
    </row>
    <row r="19" spans="1:11" s="22" customFormat="1" x14ac:dyDescent="0.25">
      <c r="A19" s="24">
        <v>2205</v>
      </c>
      <c r="B19" s="28" t="s">
        <v>21</v>
      </c>
      <c r="C19" s="28"/>
      <c r="D19" s="28"/>
      <c r="E19" s="28"/>
      <c r="F19" s="28"/>
      <c r="G19" s="28"/>
      <c r="H19" s="28"/>
      <c r="I19" s="26">
        <v>0.75</v>
      </c>
      <c r="J19" s="27">
        <v>0</v>
      </c>
      <c r="K19" s="23">
        <f>K26*J19</f>
        <v>0</v>
      </c>
    </row>
    <row r="20" spans="1:11" s="22" customFormat="1" x14ac:dyDescent="0.25">
      <c r="A20" s="24">
        <v>2207</v>
      </c>
      <c r="B20" s="28" t="s">
        <v>23</v>
      </c>
      <c r="C20" s="28"/>
      <c r="D20" s="28"/>
      <c r="E20" s="28"/>
      <c r="F20" s="28"/>
      <c r="G20" s="28"/>
      <c r="H20" s="28"/>
      <c r="I20" s="26">
        <v>1.1499999999999999</v>
      </c>
      <c r="J20" s="27">
        <v>7.0000000000000007E-2</v>
      </c>
      <c r="K20" s="23">
        <f>K26*J20</f>
        <v>20135471.097700004</v>
      </c>
    </row>
    <row r="21" spans="1:11" s="22" customFormat="1" x14ac:dyDescent="0.25">
      <c r="A21" s="24">
        <v>2208</v>
      </c>
      <c r="B21" s="25" t="s">
        <v>24</v>
      </c>
      <c r="C21" s="25"/>
      <c r="D21" s="25"/>
      <c r="E21" s="25"/>
      <c r="F21" s="25"/>
      <c r="I21" s="29">
        <v>0.75</v>
      </c>
      <c r="J21" s="27">
        <v>0.11</v>
      </c>
      <c r="K21" s="23">
        <f>K26*J21</f>
        <v>31641454.5821</v>
      </c>
    </row>
    <row r="22" spans="1:11" s="22" customFormat="1" x14ac:dyDescent="0.25">
      <c r="A22" s="24">
        <v>2210</v>
      </c>
      <c r="B22" s="25" t="s">
        <v>25</v>
      </c>
      <c r="C22" s="25"/>
      <c r="D22" s="25"/>
      <c r="E22" s="25"/>
      <c r="F22" s="25"/>
      <c r="I22" s="29">
        <v>0.75</v>
      </c>
      <c r="J22" s="27">
        <v>0.15</v>
      </c>
      <c r="K22" s="23">
        <f>K26*J22</f>
        <v>43147438.066500001</v>
      </c>
    </row>
    <row r="23" spans="1:11" s="22" customFormat="1" x14ac:dyDescent="0.25">
      <c r="A23" s="24">
        <v>2212</v>
      </c>
      <c r="B23" s="25" t="s">
        <v>26</v>
      </c>
      <c r="C23" s="25"/>
      <c r="D23" s="25"/>
      <c r="E23" s="25"/>
      <c r="F23" s="25"/>
      <c r="I23" s="29">
        <v>1.25</v>
      </c>
      <c r="J23" s="27">
        <v>0.06</v>
      </c>
      <c r="K23" s="23">
        <f>K26*J23</f>
        <v>17258975.226599999</v>
      </c>
    </row>
    <row r="24" spans="1:11" s="22" customFormat="1" x14ac:dyDescent="0.25">
      <c r="A24" s="24">
        <v>2247</v>
      </c>
      <c r="B24" s="28" t="s">
        <v>28</v>
      </c>
      <c r="C24" s="28"/>
      <c r="D24" s="28"/>
      <c r="E24" s="28"/>
      <c r="F24" s="28"/>
      <c r="I24" s="29">
        <v>0.9</v>
      </c>
      <c r="J24" s="27">
        <v>0.12</v>
      </c>
      <c r="K24" s="23">
        <f>K26*J24</f>
        <v>34517950.453199998</v>
      </c>
    </row>
    <row r="25" spans="1:11" s="22" customFormat="1" x14ac:dyDescent="0.25">
      <c r="A25" s="24">
        <v>2261</v>
      </c>
      <c r="B25" s="28" t="s">
        <v>29</v>
      </c>
      <c r="C25" s="28"/>
      <c r="D25" s="28"/>
      <c r="E25" s="28"/>
      <c r="F25" s="28"/>
      <c r="I25" s="29">
        <v>1.35</v>
      </c>
      <c r="J25" s="27">
        <v>0.02</v>
      </c>
      <c r="K25" s="23">
        <f>K26*J25</f>
        <v>5752991.7422000002</v>
      </c>
    </row>
    <row r="26" spans="1:11" s="22" customFormat="1" x14ac:dyDescent="0.25">
      <c r="J26" s="27">
        <f>SUM(J16:J25)</f>
        <v>1</v>
      </c>
      <c r="K26" s="23">
        <v>287649587.11000001</v>
      </c>
    </row>
    <row r="27" spans="1:11" s="31" customFormat="1" x14ac:dyDescent="0.25">
      <c r="A27" s="30" t="s">
        <v>8</v>
      </c>
      <c r="K27" s="32"/>
    </row>
    <row r="28" spans="1:11" s="31" customFormat="1" ht="15.75" x14ac:dyDescent="0.25">
      <c r="A28" s="51" t="s">
        <v>13</v>
      </c>
      <c r="B28" s="72" t="s">
        <v>14</v>
      </c>
      <c r="C28" s="72"/>
      <c r="D28" s="33"/>
      <c r="E28" s="33"/>
      <c r="F28" s="33"/>
      <c r="G28" s="33"/>
      <c r="H28" s="33"/>
      <c r="I28" s="33"/>
      <c r="K28" s="32"/>
    </row>
    <row r="29" spans="1:11" s="31" customFormat="1" x14ac:dyDescent="0.25">
      <c r="A29" s="33">
        <v>2202</v>
      </c>
      <c r="B29" s="34" t="s">
        <v>18</v>
      </c>
      <c r="C29" s="34"/>
      <c r="D29" s="34"/>
      <c r="E29" s="34"/>
      <c r="F29" s="34"/>
      <c r="G29" s="34"/>
      <c r="H29" s="34"/>
      <c r="I29" s="35">
        <v>2</v>
      </c>
      <c r="J29" s="36">
        <v>0.1</v>
      </c>
      <c r="K29" s="32">
        <f>K39*J29</f>
        <v>40089272.191000007</v>
      </c>
    </row>
    <row r="30" spans="1:11" s="31" customFormat="1" x14ac:dyDescent="0.25">
      <c r="A30" s="33">
        <v>2203</v>
      </c>
      <c r="B30" s="34" t="s">
        <v>19</v>
      </c>
      <c r="C30" s="34"/>
      <c r="D30" s="34"/>
      <c r="E30" s="34"/>
      <c r="F30" s="34"/>
      <c r="G30" s="34"/>
      <c r="H30" s="34"/>
      <c r="I30" s="35">
        <v>0.4</v>
      </c>
      <c r="J30" s="36">
        <v>0.23</v>
      </c>
      <c r="K30" s="32">
        <f>K39*J30</f>
        <v>92205326.03930001</v>
      </c>
    </row>
    <row r="31" spans="1:11" s="31" customFormat="1" x14ac:dyDescent="0.25">
      <c r="A31" s="33">
        <v>2204</v>
      </c>
      <c r="B31" s="34" t="s">
        <v>20</v>
      </c>
      <c r="C31" s="34"/>
      <c r="D31" s="34"/>
      <c r="E31" s="34"/>
      <c r="F31" s="34"/>
      <c r="G31" s="34"/>
      <c r="H31" s="34"/>
      <c r="I31" s="35">
        <v>0.75</v>
      </c>
      <c r="J31" s="36">
        <v>0.14000000000000001</v>
      </c>
      <c r="K31" s="32">
        <f>K39*J31</f>
        <v>56124981.067400008</v>
      </c>
    </row>
    <row r="32" spans="1:11" s="31" customFormat="1" x14ac:dyDescent="0.25">
      <c r="A32" s="33">
        <v>2205</v>
      </c>
      <c r="B32" s="37" t="s">
        <v>21</v>
      </c>
      <c r="C32" s="37"/>
      <c r="D32" s="37"/>
      <c r="E32" s="37"/>
      <c r="F32" s="37"/>
      <c r="G32" s="37"/>
      <c r="H32" s="37"/>
      <c r="I32" s="35">
        <v>0.75</v>
      </c>
      <c r="J32" s="36">
        <v>0.1</v>
      </c>
      <c r="K32" s="32">
        <f>K39*J32</f>
        <v>40089272.191000007</v>
      </c>
    </row>
    <row r="33" spans="1:11" s="31" customFormat="1" x14ac:dyDescent="0.25">
      <c r="A33" s="33">
        <v>2207</v>
      </c>
      <c r="B33" s="37" t="s">
        <v>23</v>
      </c>
      <c r="C33" s="37"/>
      <c r="D33" s="37"/>
      <c r="E33" s="37"/>
      <c r="F33" s="37"/>
      <c r="G33" s="37"/>
      <c r="H33" s="37"/>
      <c r="I33" s="35">
        <v>1.1499999999999999</v>
      </c>
      <c r="J33" s="36">
        <v>7.0000000000000007E-2</v>
      </c>
      <c r="K33" s="32">
        <f>K39*J33</f>
        <v>28062490.533700004</v>
      </c>
    </row>
    <row r="34" spans="1:11" s="31" customFormat="1" x14ac:dyDescent="0.25">
      <c r="A34" s="33">
        <v>2208</v>
      </c>
      <c r="B34" s="34" t="s">
        <v>24</v>
      </c>
      <c r="C34" s="34"/>
      <c r="D34" s="34"/>
      <c r="E34" s="34"/>
      <c r="F34" s="34"/>
      <c r="I34" s="38">
        <v>0.75</v>
      </c>
      <c r="J34" s="36">
        <v>0.11</v>
      </c>
      <c r="K34" s="32">
        <f>K39*J34</f>
        <v>44098199.410100006</v>
      </c>
    </row>
    <row r="35" spans="1:11" s="31" customFormat="1" x14ac:dyDescent="0.25">
      <c r="A35" s="33">
        <v>2210</v>
      </c>
      <c r="B35" s="34" t="s">
        <v>25</v>
      </c>
      <c r="C35" s="34"/>
      <c r="D35" s="34"/>
      <c r="E35" s="34"/>
      <c r="F35" s="34"/>
      <c r="I35" s="38">
        <v>0.75</v>
      </c>
      <c r="J35" s="36">
        <v>7.0000000000000007E-2</v>
      </c>
      <c r="K35" s="32">
        <f>K39*J35</f>
        <v>28062490.533700004</v>
      </c>
    </row>
    <row r="36" spans="1:11" s="31" customFormat="1" x14ac:dyDescent="0.25">
      <c r="A36" s="33">
        <v>2212</v>
      </c>
      <c r="B36" s="34" t="s">
        <v>26</v>
      </c>
      <c r="C36" s="34"/>
      <c r="D36" s="34"/>
      <c r="E36" s="34"/>
      <c r="F36" s="34"/>
      <c r="I36" s="38">
        <v>1.25</v>
      </c>
      <c r="J36" s="36">
        <v>0.04</v>
      </c>
      <c r="K36" s="32">
        <f>K39*J36</f>
        <v>16035708.876400001</v>
      </c>
    </row>
    <row r="37" spans="1:11" s="31" customFormat="1" x14ac:dyDescent="0.25">
      <c r="A37" s="33">
        <v>2247</v>
      </c>
      <c r="B37" s="37" t="s">
        <v>28</v>
      </c>
      <c r="C37" s="37"/>
      <c r="D37" s="37"/>
      <c r="E37" s="37"/>
      <c r="F37" s="37"/>
      <c r="I37" s="38">
        <v>0.9</v>
      </c>
      <c r="J37" s="36">
        <v>0.12</v>
      </c>
      <c r="K37" s="32">
        <f>K39*J37</f>
        <v>48107126.629200004</v>
      </c>
    </row>
    <row r="38" spans="1:11" s="31" customFormat="1" x14ac:dyDescent="0.25">
      <c r="A38" s="33">
        <v>2261</v>
      </c>
      <c r="B38" s="37" t="s">
        <v>29</v>
      </c>
      <c r="C38" s="37"/>
      <c r="D38" s="37"/>
      <c r="E38" s="37"/>
      <c r="F38" s="37"/>
      <c r="I38" s="38">
        <v>1.35</v>
      </c>
      <c r="J38" s="36">
        <v>0.02</v>
      </c>
      <c r="K38" s="32">
        <f>K39*J38</f>
        <v>8017854.4382000007</v>
      </c>
    </row>
    <row r="39" spans="1:11" s="31" customFormat="1" x14ac:dyDescent="0.25">
      <c r="J39" s="36">
        <f>SUM(J29:J38)</f>
        <v>1</v>
      </c>
      <c r="K39" s="32">
        <v>400892721.91000003</v>
      </c>
    </row>
  </sheetData>
  <mergeCells count="3">
    <mergeCell ref="B2:C2"/>
    <mergeCell ref="B15:C15"/>
    <mergeCell ref="B28:C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F1" workbookViewId="0">
      <selection activeCell="I22" sqref="I22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35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49" t="s">
        <v>13</v>
      </c>
      <c r="B5" s="49"/>
      <c r="C5" s="16"/>
      <c r="D5" s="16"/>
      <c r="E5" s="16"/>
      <c r="F5" s="16"/>
      <c r="G5" s="49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3</v>
      </c>
      <c r="B15" s="4">
        <f t="shared" ref="B15:B17" si="0">L15*10%</f>
        <v>10741932.637000002</v>
      </c>
      <c r="C15" s="4">
        <f t="shared" ref="C15:C17" si="1">L15*23%</f>
        <v>24706445.065100003</v>
      </c>
      <c r="D15" s="4">
        <f t="shared" ref="D15:D17" si="2">L15*14%</f>
        <v>15038705.691800002</v>
      </c>
      <c r="E15" s="4">
        <f t="shared" ref="E15:E17" si="3">L15*0%</f>
        <v>0</v>
      </c>
      <c r="F15" s="4">
        <f t="shared" ref="F15:F17" si="4">L15*7%</f>
        <v>7519352.845900001</v>
      </c>
      <c r="G15" s="4">
        <f t="shared" ref="G15:G17" si="5">L15*11%</f>
        <v>11816125.900700001</v>
      </c>
      <c r="H15" s="4">
        <f t="shared" ref="H15:H17" si="6">L15*15%</f>
        <v>16112898.955499999</v>
      </c>
      <c r="I15" s="4">
        <f t="shared" ref="I15:I17" si="7">L15*6%</f>
        <v>6445159.5822000001</v>
      </c>
      <c r="J15" s="4">
        <f t="shared" ref="J15:J17" si="8">L15*12%</f>
        <v>12890319.1644</v>
      </c>
      <c r="K15" s="4">
        <f t="shared" ref="K15:K17" si="9">L15*2%</f>
        <v>2148386.5274</v>
      </c>
      <c r="L15" s="12">
        <v>107419326.37</v>
      </c>
      <c r="M15" t="s">
        <v>3</v>
      </c>
    </row>
    <row r="16" spans="1:13" x14ac:dyDescent="0.25">
      <c r="A16" s="9" t="s">
        <v>4</v>
      </c>
      <c r="B16" s="4">
        <f t="shared" si="0"/>
        <v>11640594.528000001</v>
      </c>
      <c r="C16" s="4">
        <f t="shared" si="1"/>
        <v>26773367.4144</v>
      </c>
      <c r="D16" s="4">
        <f t="shared" si="2"/>
        <v>16296832.339200001</v>
      </c>
      <c r="E16" s="4">
        <f t="shared" si="3"/>
        <v>0</v>
      </c>
      <c r="F16" s="4">
        <f t="shared" si="4"/>
        <v>8148416.1696000006</v>
      </c>
      <c r="G16" s="4">
        <f t="shared" si="5"/>
        <v>12804653.980800001</v>
      </c>
      <c r="H16" s="4">
        <f t="shared" si="6"/>
        <v>17460891.791999999</v>
      </c>
      <c r="I16" s="4">
        <f t="shared" si="7"/>
        <v>6984356.7167999996</v>
      </c>
      <c r="J16" s="4">
        <f t="shared" si="8"/>
        <v>13968713.433599999</v>
      </c>
      <c r="K16" s="4">
        <f t="shared" si="9"/>
        <v>2328118.9056000002</v>
      </c>
      <c r="L16" s="12">
        <v>116405945.28</v>
      </c>
      <c r="M16" t="s">
        <v>4</v>
      </c>
    </row>
    <row r="17" spans="1:13" x14ac:dyDescent="0.25">
      <c r="A17" s="9" t="s">
        <v>5</v>
      </c>
      <c r="B17" s="4">
        <f t="shared" si="0"/>
        <v>26121323.362000003</v>
      </c>
      <c r="C17" s="4">
        <f t="shared" si="1"/>
        <v>60079043.732600003</v>
      </c>
      <c r="D17" s="4">
        <f t="shared" si="2"/>
        <v>36569852.706800006</v>
      </c>
      <c r="E17" s="4">
        <f t="shared" si="3"/>
        <v>0</v>
      </c>
      <c r="F17" s="4">
        <f t="shared" si="4"/>
        <v>18284926.353400003</v>
      </c>
      <c r="G17" s="4">
        <f t="shared" si="5"/>
        <v>28733455.698200002</v>
      </c>
      <c r="H17" s="4">
        <f t="shared" si="6"/>
        <v>39181985.042999998</v>
      </c>
      <c r="I17" s="4">
        <f t="shared" si="7"/>
        <v>15672794.017200001</v>
      </c>
      <c r="J17" s="4">
        <f t="shared" si="8"/>
        <v>31345588.034400001</v>
      </c>
      <c r="K17" s="4">
        <f t="shared" si="9"/>
        <v>5224264.6724000005</v>
      </c>
      <c r="L17" s="12">
        <v>261213233.62</v>
      </c>
      <c r="M17" t="s">
        <v>5</v>
      </c>
    </row>
    <row r="18" spans="1:13" x14ac:dyDescent="0.25">
      <c r="A18" s="10" t="s">
        <v>16</v>
      </c>
      <c r="B18" s="11">
        <f t="shared" ref="B18:K18" si="10">SUM(B15:B17)</f>
        <v>48503850.52700001</v>
      </c>
      <c r="C18" s="11">
        <f t="shared" si="10"/>
        <v>111558856.2121</v>
      </c>
      <c r="D18" s="11">
        <f t="shared" si="10"/>
        <v>67905390.737800002</v>
      </c>
      <c r="E18" s="11">
        <f t="shared" si="10"/>
        <v>0</v>
      </c>
      <c r="F18" s="11">
        <f t="shared" si="10"/>
        <v>33952695.368900001</v>
      </c>
      <c r="G18" s="11">
        <f t="shared" si="10"/>
        <v>53354235.579700008</v>
      </c>
      <c r="H18" s="11">
        <f t="shared" si="10"/>
        <v>72755775.7905</v>
      </c>
      <c r="I18" s="11">
        <f t="shared" si="10"/>
        <v>29102310.316199999</v>
      </c>
      <c r="J18" s="11">
        <f t="shared" si="10"/>
        <v>58204620.632399999</v>
      </c>
      <c r="K18" s="11">
        <f t="shared" si="10"/>
        <v>9700770.1053999998</v>
      </c>
      <c r="L18" s="12">
        <f>SUM(B18:K18)</f>
        <v>485038505.27000004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5" sqref="A5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36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46" t="s">
        <v>13</v>
      </c>
      <c r="B5" s="46"/>
      <c r="C5" s="16"/>
      <c r="D5" s="16"/>
      <c r="E5" s="16"/>
      <c r="F5" s="16"/>
      <c r="G5" s="46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 t="shared" ref="B15:B17" si="0">L15*10%</f>
        <v>4816821.9689999996</v>
      </c>
      <c r="C15" s="4">
        <f t="shared" ref="C15:C17" si="1">L15*23%</f>
        <v>11078690.5287</v>
      </c>
      <c r="D15" s="4">
        <f t="shared" ref="D15:D17" si="2">L15*14%</f>
        <v>6743550.7566</v>
      </c>
      <c r="E15" s="4">
        <f t="shared" ref="E15:E17" si="3">L15*0%</f>
        <v>0</v>
      </c>
      <c r="F15" s="4">
        <f t="shared" ref="F15:F17" si="4">L15*7%</f>
        <v>3371775.3783</v>
      </c>
      <c r="G15" s="4">
        <f t="shared" ref="G15:G17" si="5">L15*11%</f>
        <v>5298504.1658999994</v>
      </c>
      <c r="H15" s="4">
        <f t="shared" ref="H15:H17" si="6">L15*15%</f>
        <v>7225232.9534999998</v>
      </c>
      <c r="I15" s="4">
        <f t="shared" ref="I15:I17" si="7">L15*6%</f>
        <v>2890093.1813999997</v>
      </c>
      <c r="J15" s="4">
        <f t="shared" ref="J15:J17" si="8">L15*12%</f>
        <v>5780186.3627999993</v>
      </c>
      <c r="K15" s="4">
        <f t="shared" ref="K15:K17" si="9">L15*2%</f>
        <v>963364.39379999996</v>
      </c>
      <c r="L15" s="12">
        <v>48168219.689999998</v>
      </c>
      <c r="M15" t="s">
        <v>0</v>
      </c>
    </row>
    <row r="16" spans="1:13" x14ac:dyDescent="0.25">
      <c r="A16" s="9" t="s">
        <v>1</v>
      </c>
      <c r="B16" s="4">
        <f t="shared" si="0"/>
        <v>7785880.3260000013</v>
      </c>
      <c r="C16" s="4">
        <f t="shared" si="1"/>
        <v>17907524.7498</v>
      </c>
      <c r="D16" s="4">
        <f t="shared" si="2"/>
        <v>10900232.456400001</v>
      </c>
      <c r="E16" s="4">
        <f t="shared" si="3"/>
        <v>0</v>
      </c>
      <c r="F16" s="4">
        <f t="shared" si="4"/>
        <v>5450116.2282000007</v>
      </c>
      <c r="G16" s="4">
        <f t="shared" si="5"/>
        <v>8564468.3585999999</v>
      </c>
      <c r="H16" s="4">
        <f t="shared" si="6"/>
        <v>11678820.489</v>
      </c>
      <c r="I16" s="4">
        <f t="shared" si="7"/>
        <v>4671528.1956000002</v>
      </c>
      <c r="J16" s="4">
        <f t="shared" si="8"/>
        <v>9343056.3912000004</v>
      </c>
      <c r="K16" s="4">
        <f t="shared" si="9"/>
        <v>1557176.0652000001</v>
      </c>
      <c r="L16" s="12">
        <v>77858803.260000005</v>
      </c>
      <c r="M16" t="s">
        <v>1</v>
      </c>
    </row>
    <row r="17" spans="1:13" x14ac:dyDescent="0.25">
      <c r="A17" s="9" t="s">
        <v>2</v>
      </c>
      <c r="B17" s="4">
        <f t="shared" si="0"/>
        <v>11393874.208000001</v>
      </c>
      <c r="C17" s="4">
        <f t="shared" si="1"/>
        <v>26205910.678400002</v>
      </c>
      <c r="D17" s="4">
        <f t="shared" si="2"/>
        <v>15951423.8912</v>
      </c>
      <c r="E17" s="4">
        <f t="shared" si="3"/>
        <v>0</v>
      </c>
      <c r="F17" s="4">
        <f t="shared" si="4"/>
        <v>7975711.9456000002</v>
      </c>
      <c r="G17" s="4">
        <f t="shared" si="5"/>
        <v>12533261.628799999</v>
      </c>
      <c r="H17" s="4">
        <f t="shared" si="6"/>
        <v>17090811.311999999</v>
      </c>
      <c r="I17" s="4">
        <f t="shared" si="7"/>
        <v>6836324.5247999998</v>
      </c>
      <c r="J17" s="4">
        <f t="shared" si="8"/>
        <v>13672649.0496</v>
      </c>
      <c r="K17" s="4">
        <f t="shared" si="9"/>
        <v>2278774.8415999999</v>
      </c>
      <c r="L17" s="12">
        <v>113938742.08</v>
      </c>
      <c r="M17" t="s">
        <v>2</v>
      </c>
    </row>
    <row r="18" spans="1:13" x14ac:dyDescent="0.25">
      <c r="A18" s="10" t="s">
        <v>16</v>
      </c>
      <c r="B18" s="11">
        <f t="shared" ref="B18:K18" si="10">SUM(B15:B17)</f>
        <v>23996576.503000002</v>
      </c>
      <c r="C18" s="11">
        <f t="shared" si="10"/>
        <v>55192125.956900001</v>
      </c>
      <c r="D18" s="11">
        <f t="shared" si="10"/>
        <v>33595207.104199998</v>
      </c>
      <c r="E18" s="11">
        <f t="shared" si="10"/>
        <v>0</v>
      </c>
      <c r="F18" s="11">
        <f t="shared" si="10"/>
        <v>16797603.552099999</v>
      </c>
      <c r="G18" s="11">
        <f t="shared" si="10"/>
        <v>26396234.153299998</v>
      </c>
      <c r="H18" s="11">
        <f t="shared" si="10"/>
        <v>35994864.754500002</v>
      </c>
      <c r="I18" s="11">
        <f t="shared" si="10"/>
        <v>14397945.901799999</v>
      </c>
      <c r="J18" s="11">
        <f t="shared" si="10"/>
        <v>28795891.803599998</v>
      </c>
      <c r="K18" s="11">
        <f t="shared" si="10"/>
        <v>4799315.3005999997</v>
      </c>
      <c r="L18" s="12">
        <f>SUM(B18:K18)</f>
        <v>239965765.02999997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F5" sqref="F5"/>
    </sheetView>
  </sheetViews>
  <sheetFormatPr baseColWidth="10" defaultRowHeight="15" x14ac:dyDescent="0.25"/>
  <cols>
    <col min="1" max="1" width="10.28515625" bestFit="1" customWidth="1"/>
    <col min="2" max="12" width="14.28515625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64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9" t="s">
        <v>13</v>
      </c>
      <c r="B5" s="69"/>
      <c r="C5" s="16"/>
      <c r="D5" s="16"/>
      <c r="E5" s="16"/>
      <c r="F5" s="16"/>
      <c r="G5" s="69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11</v>
      </c>
      <c r="B15" s="4">
        <f>L15*12%</f>
        <v>20758.3416</v>
      </c>
      <c r="C15" s="4">
        <f>L15*20%</f>
        <v>34597.235999999997</v>
      </c>
      <c r="D15" s="4">
        <f t="shared" ref="D15" si="0">L15*14%</f>
        <v>24218.065200000001</v>
      </c>
      <c r="E15" s="4">
        <f t="shared" ref="E15" si="1">L15*0%</f>
        <v>0</v>
      </c>
      <c r="F15" s="4">
        <f>L15*5%</f>
        <v>8649.3089999999993</v>
      </c>
      <c r="G15" s="4">
        <f t="shared" ref="G15" si="2">L15*11%</f>
        <v>19028.479800000001</v>
      </c>
      <c r="H15" s="4">
        <f t="shared" ref="H15" si="3">L15*15%</f>
        <v>25947.927</v>
      </c>
      <c r="I15" s="4">
        <f>L15*5%</f>
        <v>8649.3089999999993</v>
      </c>
      <c r="J15" s="4">
        <f>L15*12%</f>
        <v>20758.3416</v>
      </c>
      <c r="K15" s="4">
        <f>L15*6%</f>
        <v>10379.1708</v>
      </c>
      <c r="L15" s="12">
        <v>172986.18</v>
      </c>
      <c r="M15" t="str">
        <f>+A15</f>
        <v>OCTUBRE</v>
      </c>
    </row>
    <row r="16" spans="1:13" x14ac:dyDescent="0.25">
      <c r="A16" s="9" t="s">
        <v>16</v>
      </c>
      <c r="B16" s="11">
        <f t="shared" ref="B16:K16" si="4">SUM(B15:B15)</f>
        <v>20758.3416</v>
      </c>
      <c r="C16" s="11">
        <f t="shared" si="4"/>
        <v>34597.235999999997</v>
      </c>
      <c r="D16" s="11">
        <f t="shared" si="4"/>
        <v>24218.065200000001</v>
      </c>
      <c r="E16" s="11">
        <f t="shared" si="4"/>
        <v>0</v>
      </c>
      <c r="F16" s="11">
        <f t="shared" si="4"/>
        <v>8649.3089999999993</v>
      </c>
      <c r="G16" s="11">
        <f t="shared" si="4"/>
        <v>19028.479800000001</v>
      </c>
      <c r="H16" s="11">
        <f t="shared" si="4"/>
        <v>25947.927</v>
      </c>
      <c r="I16" s="11">
        <f t="shared" si="4"/>
        <v>8649.3089999999993</v>
      </c>
      <c r="J16" s="11">
        <f t="shared" si="4"/>
        <v>20758.3416</v>
      </c>
      <c r="K16" s="11">
        <f t="shared" si="4"/>
        <v>10379.1708</v>
      </c>
      <c r="L16" s="12">
        <f>SUM(B16:K16)</f>
        <v>172986.18000000002</v>
      </c>
    </row>
    <row r="17" spans="2:12" x14ac:dyDescent="0.25">
      <c r="E17" s="14"/>
    </row>
    <row r="18" spans="2:12" x14ac:dyDescent="0.25">
      <c r="B18" s="56">
        <f>B16*B13</f>
        <v>415.166832</v>
      </c>
      <c r="C18" s="56">
        <f t="shared" ref="C18:K18" si="5">C16*C13</f>
        <v>345.97235999999998</v>
      </c>
      <c r="D18" s="56">
        <f t="shared" si="5"/>
        <v>278.5077498</v>
      </c>
      <c r="E18" s="63">
        <v>52.53</v>
      </c>
      <c r="F18" s="56">
        <f t="shared" si="5"/>
        <v>194.60945249999997</v>
      </c>
      <c r="G18" s="56">
        <f t="shared" si="5"/>
        <v>218.82751770000002</v>
      </c>
      <c r="H18" s="56">
        <f t="shared" si="5"/>
        <v>389.21890500000001</v>
      </c>
      <c r="I18" s="56">
        <f t="shared" si="5"/>
        <v>194.60945249999997</v>
      </c>
      <c r="J18" s="56">
        <f t="shared" si="5"/>
        <v>207.583416</v>
      </c>
      <c r="K18" s="56">
        <f t="shared" si="5"/>
        <v>181.63548900000001</v>
      </c>
      <c r="L18" s="56">
        <f>SUM(B18:K18)</f>
        <v>2478.6611745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123.93305872500001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2354.7281157749999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7" workbookViewId="0">
      <selection activeCell="K40" sqref="K40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0</v>
      </c>
      <c r="K1" s="32"/>
    </row>
    <row r="2" spans="1:11" s="31" customFormat="1" ht="15.75" x14ac:dyDescent="0.25">
      <c r="A2" s="47" t="s">
        <v>13</v>
      </c>
      <c r="B2" s="72" t="s">
        <v>14</v>
      </c>
      <c r="C2" s="72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2202</v>
      </c>
      <c r="B3" s="34" t="s">
        <v>18</v>
      </c>
      <c r="C3" s="34"/>
      <c r="D3" s="34"/>
      <c r="E3" s="34"/>
      <c r="F3" s="34"/>
      <c r="G3" s="34"/>
      <c r="H3" s="34"/>
      <c r="I3" s="35">
        <v>2</v>
      </c>
      <c r="J3" s="36">
        <v>0.1</v>
      </c>
      <c r="K3" s="32">
        <f>K13*J3</f>
        <v>4816821.9689999996</v>
      </c>
    </row>
    <row r="4" spans="1:11" s="31" customFormat="1" x14ac:dyDescent="0.25">
      <c r="A4" s="33">
        <v>2203</v>
      </c>
      <c r="B4" s="34" t="s">
        <v>19</v>
      </c>
      <c r="C4" s="34"/>
      <c r="D4" s="34"/>
      <c r="E4" s="34"/>
      <c r="F4" s="34"/>
      <c r="G4" s="34"/>
      <c r="H4" s="34"/>
      <c r="I4" s="35">
        <v>0.4</v>
      </c>
      <c r="J4" s="36">
        <v>0.23</v>
      </c>
      <c r="K4" s="32">
        <f>K13*J4</f>
        <v>11078690.5287</v>
      </c>
    </row>
    <row r="5" spans="1:11" s="31" customFormat="1" x14ac:dyDescent="0.25">
      <c r="A5" s="33">
        <v>2204</v>
      </c>
      <c r="B5" s="34" t="s">
        <v>20</v>
      </c>
      <c r="C5" s="34"/>
      <c r="D5" s="34"/>
      <c r="E5" s="34"/>
      <c r="F5" s="34"/>
      <c r="G5" s="34"/>
      <c r="H5" s="34"/>
      <c r="I5" s="35">
        <v>0.75</v>
      </c>
      <c r="J5" s="36">
        <v>0.14000000000000001</v>
      </c>
      <c r="K5" s="32">
        <f>K13*J5</f>
        <v>6743550.7566</v>
      </c>
    </row>
    <row r="6" spans="1:11" s="31" customFormat="1" x14ac:dyDescent="0.25">
      <c r="A6" s="33">
        <v>2205</v>
      </c>
      <c r="B6" s="37" t="s">
        <v>21</v>
      </c>
      <c r="C6" s="37"/>
      <c r="D6" s="37"/>
      <c r="E6" s="37"/>
      <c r="F6" s="37"/>
      <c r="G6" s="37"/>
      <c r="H6" s="37"/>
      <c r="I6" s="35">
        <v>0.75</v>
      </c>
      <c r="J6" s="36">
        <v>0</v>
      </c>
      <c r="K6" s="32">
        <f>K13*J6</f>
        <v>0</v>
      </c>
    </row>
    <row r="7" spans="1:11" s="31" customFormat="1" x14ac:dyDescent="0.25">
      <c r="A7" s="33">
        <v>2207</v>
      </c>
      <c r="B7" s="37" t="s">
        <v>23</v>
      </c>
      <c r="C7" s="37"/>
      <c r="D7" s="37"/>
      <c r="E7" s="37"/>
      <c r="F7" s="37"/>
      <c r="G7" s="37"/>
      <c r="H7" s="37"/>
      <c r="I7" s="35">
        <v>1.1499999999999999</v>
      </c>
      <c r="J7" s="36">
        <v>7.0000000000000007E-2</v>
      </c>
      <c r="K7" s="32">
        <f>K13*J7</f>
        <v>3371775.3783</v>
      </c>
    </row>
    <row r="8" spans="1:11" s="31" customFormat="1" x14ac:dyDescent="0.25">
      <c r="A8" s="33">
        <v>2208</v>
      </c>
      <c r="B8" s="34" t="s">
        <v>24</v>
      </c>
      <c r="C8" s="34"/>
      <c r="D8" s="34"/>
      <c r="E8" s="34"/>
      <c r="F8" s="34"/>
      <c r="I8" s="38">
        <v>0.75</v>
      </c>
      <c r="J8" s="36">
        <v>0.11</v>
      </c>
      <c r="K8" s="32">
        <f>K13*J8</f>
        <v>5298504.1658999994</v>
      </c>
    </row>
    <row r="9" spans="1:11" s="31" customFormat="1" x14ac:dyDescent="0.25">
      <c r="A9" s="33">
        <v>2210</v>
      </c>
      <c r="B9" s="34" t="s">
        <v>25</v>
      </c>
      <c r="C9" s="34"/>
      <c r="D9" s="34"/>
      <c r="E9" s="34"/>
      <c r="F9" s="34"/>
      <c r="I9" s="38">
        <v>0.75</v>
      </c>
      <c r="J9" s="36">
        <v>0.15</v>
      </c>
      <c r="K9" s="32">
        <f>K13*J9</f>
        <v>7225232.9534999998</v>
      </c>
    </row>
    <row r="10" spans="1:11" s="31" customFormat="1" x14ac:dyDescent="0.25">
      <c r="A10" s="33">
        <v>2212</v>
      </c>
      <c r="B10" s="34" t="s">
        <v>26</v>
      </c>
      <c r="C10" s="34"/>
      <c r="D10" s="34"/>
      <c r="E10" s="34"/>
      <c r="F10" s="34"/>
      <c r="I10" s="38">
        <v>1.25</v>
      </c>
      <c r="J10" s="36">
        <v>0.06</v>
      </c>
      <c r="K10" s="32">
        <f>K13*J10</f>
        <v>2890093.1813999997</v>
      </c>
    </row>
    <row r="11" spans="1:11" s="31" customFormat="1" x14ac:dyDescent="0.25">
      <c r="A11" s="33">
        <v>2247</v>
      </c>
      <c r="B11" s="37" t="s">
        <v>28</v>
      </c>
      <c r="C11" s="37"/>
      <c r="D11" s="37"/>
      <c r="E11" s="37"/>
      <c r="F11" s="37"/>
      <c r="I11" s="38">
        <v>0.9</v>
      </c>
      <c r="J11" s="36">
        <v>0.12</v>
      </c>
      <c r="K11" s="32">
        <f>K13*J11</f>
        <v>5780186.3627999993</v>
      </c>
    </row>
    <row r="12" spans="1:11" s="31" customFormat="1" x14ac:dyDescent="0.25">
      <c r="A12" s="33">
        <v>2261</v>
      </c>
      <c r="B12" s="37" t="s">
        <v>29</v>
      </c>
      <c r="C12" s="37"/>
      <c r="D12" s="37"/>
      <c r="E12" s="37"/>
      <c r="F12" s="37"/>
      <c r="I12" s="38">
        <v>1.35</v>
      </c>
      <c r="J12" s="36">
        <v>0.02</v>
      </c>
      <c r="K12" s="32">
        <f>K13*J12</f>
        <v>963364.39379999996</v>
      </c>
    </row>
    <row r="13" spans="1:11" s="31" customFormat="1" x14ac:dyDescent="0.25">
      <c r="J13" s="36">
        <f>SUM(J3:J12)</f>
        <v>1</v>
      </c>
      <c r="K13" s="32">
        <v>48168219.689999998</v>
      </c>
    </row>
    <row r="14" spans="1:11" s="22" customFormat="1" x14ac:dyDescent="0.25">
      <c r="A14" s="21" t="s">
        <v>1</v>
      </c>
      <c r="K14" s="23"/>
    </row>
    <row r="15" spans="1:11" s="22" customFormat="1" ht="15.75" x14ac:dyDescent="0.25">
      <c r="A15" s="48" t="s">
        <v>13</v>
      </c>
      <c r="B15" s="73" t="s">
        <v>14</v>
      </c>
      <c r="C15" s="73"/>
      <c r="D15" s="24"/>
      <c r="E15" s="24"/>
      <c r="F15" s="24"/>
      <c r="G15" s="24"/>
      <c r="H15" s="24"/>
      <c r="I15" s="24"/>
      <c r="K15" s="23"/>
    </row>
    <row r="16" spans="1:11" s="22" customFormat="1" x14ac:dyDescent="0.25">
      <c r="A16" s="24">
        <v>2202</v>
      </c>
      <c r="B16" s="25" t="s">
        <v>18</v>
      </c>
      <c r="C16" s="25"/>
      <c r="D16" s="25"/>
      <c r="E16" s="25"/>
      <c r="F16" s="25"/>
      <c r="G16" s="25"/>
      <c r="H16" s="25"/>
      <c r="I16" s="26">
        <v>2</v>
      </c>
      <c r="J16" s="27">
        <v>0.1</v>
      </c>
      <c r="K16" s="23">
        <f>K26*J16</f>
        <v>7785880.3260000013</v>
      </c>
    </row>
    <row r="17" spans="1:11" s="22" customFormat="1" x14ac:dyDescent="0.25">
      <c r="A17" s="24">
        <v>2203</v>
      </c>
      <c r="B17" s="25" t="s">
        <v>19</v>
      </c>
      <c r="C17" s="25"/>
      <c r="D17" s="25"/>
      <c r="E17" s="25"/>
      <c r="F17" s="25"/>
      <c r="G17" s="25"/>
      <c r="H17" s="25"/>
      <c r="I17" s="26">
        <v>0.4</v>
      </c>
      <c r="J17" s="27">
        <v>0.23</v>
      </c>
      <c r="K17" s="23">
        <f>K26*J17</f>
        <v>17907524.7498</v>
      </c>
    </row>
    <row r="18" spans="1:11" s="22" customFormat="1" x14ac:dyDescent="0.25">
      <c r="A18" s="24">
        <v>2204</v>
      </c>
      <c r="B18" s="25" t="s">
        <v>20</v>
      </c>
      <c r="C18" s="25"/>
      <c r="D18" s="25"/>
      <c r="E18" s="25"/>
      <c r="F18" s="25"/>
      <c r="G18" s="25"/>
      <c r="H18" s="25"/>
      <c r="I18" s="26">
        <v>0.75</v>
      </c>
      <c r="J18" s="27">
        <v>0.14000000000000001</v>
      </c>
      <c r="K18" s="23">
        <f>K26*J18</f>
        <v>10900232.456400001</v>
      </c>
    </row>
    <row r="19" spans="1:11" s="22" customFormat="1" x14ac:dyDescent="0.25">
      <c r="A19" s="24">
        <v>2205</v>
      </c>
      <c r="B19" s="28" t="s">
        <v>21</v>
      </c>
      <c r="C19" s="28"/>
      <c r="D19" s="28"/>
      <c r="E19" s="28"/>
      <c r="F19" s="28"/>
      <c r="G19" s="28"/>
      <c r="H19" s="28"/>
      <c r="I19" s="26">
        <v>0.75</v>
      </c>
      <c r="J19" s="27">
        <v>0</v>
      </c>
      <c r="K19" s="23">
        <f>K26*J19</f>
        <v>0</v>
      </c>
    </row>
    <row r="20" spans="1:11" s="22" customFormat="1" x14ac:dyDescent="0.25">
      <c r="A20" s="24">
        <v>2207</v>
      </c>
      <c r="B20" s="28" t="s">
        <v>23</v>
      </c>
      <c r="C20" s="28"/>
      <c r="D20" s="28"/>
      <c r="E20" s="28"/>
      <c r="F20" s="28"/>
      <c r="G20" s="28"/>
      <c r="H20" s="28"/>
      <c r="I20" s="26">
        <v>1.1499999999999999</v>
      </c>
      <c r="J20" s="27">
        <v>7.0000000000000007E-2</v>
      </c>
      <c r="K20" s="23">
        <f>K26*J20</f>
        <v>5450116.2282000007</v>
      </c>
    </row>
    <row r="21" spans="1:11" s="22" customFormat="1" x14ac:dyDescent="0.25">
      <c r="A21" s="24">
        <v>2208</v>
      </c>
      <c r="B21" s="25" t="s">
        <v>24</v>
      </c>
      <c r="C21" s="25"/>
      <c r="D21" s="25"/>
      <c r="E21" s="25"/>
      <c r="F21" s="25"/>
      <c r="I21" s="29">
        <v>0.75</v>
      </c>
      <c r="J21" s="27">
        <v>0.11</v>
      </c>
      <c r="K21" s="23">
        <f>K26*J21</f>
        <v>8564468.3585999999</v>
      </c>
    </row>
    <row r="22" spans="1:11" s="22" customFormat="1" x14ac:dyDescent="0.25">
      <c r="A22" s="24">
        <v>2210</v>
      </c>
      <c r="B22" s="25" t="s">
        <v>25</v>
      </c>
      <c r="C22" s="25"/>
      <c r="D22" s="25"/>
      <c r="E22" s="25"/>
      <c r="F22" s="25"/>
      <c r="I22" s="29">
        <v>0.75</v>
      </c>
      <c r="J22" s="27">
        <v>0.15</v>
      </c>
      <c r="K22" s="23">
        <f>K26*J22</f>
        <v>11678820.489</v>
      </c>
    </row>
    <row r="23" spans="1:11" s="22" customFormat="1" x14ac:dyDescent="0.25">
      <c r="A23" s="24">
        <v>2212</v>
      </c>
      <c r="B23" s="25" t="s">
        <v>26</v>
      </c>
      <c r="C23" s="25"/>
      <c r="D23" s="25"/>
      <c r="E23" s="25"/>
      <c r="F23" s="25"/>
      <c r="I23" s="29">
        <v>1.25</v>
      </c>
      <c r="J23" s="27">
        <v>0.06</v>
      </c>
      <c r="K23" s="23">
        <f>K26*J23</f>
        <v>4671528.1956000002</v>
      </c>
    </row>
    <row r="24" spans="1:11" s="22" customFormat="1" x14ac:dyDescent="0.25">
      <c r="A24" s="24">
        <v>2247</v>
      </c>
      <c r="B24" s="28" t="s">
        <v>28</v>
      </c>
      <c r="C24" s="28"/>
      <c r="D24" s="28"/>
      <c r="E24" s="28"/>
      <c r="F24" s="28"/>
      <c r="I24" s="29">
        <v>0.9</v>
      </c>
      <c r="J24" s="27">
        <v>0.12</v>
      </c>
      <c r="K24" s="23">
        <f>K26*J24</f>
        <v>9343056.3912000004</v>
      </c>
    </row>
    <row r="25" spans="1:11" s="22" customFormat="1" x14ac:dyDescent="0.25">
      <c r="A25" s="24">
        <v>2261</v>
      </c>
      <c r="B25" s="28" t="s">
        <v>29</v>
      </c>
      <c r="C25" s="28"/>
      <c r="D25" s="28"/>
      <c r="E25" s="28"/>
      <c r="F25" s="28"/>
      <c r="I25" s="29">
        <v>1.35</v>
      </c>
      <c r="J25" s="27">
        <v>0.02</v>
      </c>
      <c r="K25" s="23">
        <f>K26*J25</f>
        <v>1557176.0652000001</v>
      </c>
    </row>
    <row r="26" spans="1:11" s="22" customFormat="1" x14ac:dyDescent="0.25">
      <c r="J26" s="27">
        <f>SUM(J16:J25)</f>
        <v>1</v>
      </c>
      <c r="K26" s="23">
        <v>77858803.260000005</v>
      </c>
    </row>
    <row r="27" spans="1:11" s="31" customFormat="1" x14ac:dyDescent="0.25">
      <c r="A27" s="30" t="s">
        <v>2</v>
      </c>
      <c r="K27" s="32"/>
    </row>
    <row r="28" spans="1:11" s="31" customFormat="1" ht="15.75" x14ac:dyDescent="0.25">
      <c r="A28" s="47" t="s">
        <v>13</v>
      </c>
      <c r="B28" s="72" t="s">
        <v>14</v>
      </c>
      <c r="C28" s="72"/>
      <c r="D28" s="33"/>
      <c r="E28" s="33"/>
      <c r="F28" s="33"/>
      <c r="G28" s="33"/>
      <c r="H28" s="33"/>
      <c r="I28" s="33"/>
      <c r="K28" s="32"/>
    </row>
    <row r="29" spans="1:11" s="31" customFormat="1" x14ac:dyDescent="0.25">
      <c r="A29" s="33">
        <v>2202</v>
      </c>
      <c r="B29" s="34" t="s">
        <v>18</v>
      </c>
      <c r="C29" s="34"/>
      <c r="D29" s="34"/>
      <c r="E29" s="34"/>
      <c r="F29" s="34"/>
      <c r="G29" s="34"/>
      <c r="H29" s="34"/>
      <c r="I29" s="35">
        <v>2</v>
      </c>
      <c r="J29" s="36">
        <v>0.1</v>
      </c>
      <c r="K29" s="32">
        <f>K39*J29</f>
        <v>11393874.208000001</v>
      </c>
    </row>
    <row r="30" spans="1:11" s="31" customFormat="1" x14ac:dyDescent="0.25">
      <c r="A30" s="33">
        <v>2203</v>
      </c>
      <c r="B30" s="34" t="s">
        <v>19</v>
      </c>
      <c r="C30" s="34"/>
      <c r="D30" s="34"/>
      <c r="E30" s="34"/>
      <c r="F30" s="34"/>
      <c r="G30" s="34"/>
      <c r="H30" s="34"/>
      <c r="I30" s="35">
        <v>0.4</v>
      </c>
      <c r="J30" s="36">
        <v>0.23</v>
      </c>
      <c r="K30" s="32">
        <f>K39*J30</f>
        <v>26205910.678400002</v>
      </c>
    </row>
    <row r="31" spans="1:11" s="31" customFormat="1" x14ac:dyDescent="0.25">
      <c r="A31" s="33">
        <v>2204</v>
      </c>
      <c r="B31" s="34" t="s">
        <v>20</v>
      </c>
      <c r="C31" s="34"/>
      <c r="D31" s="34"/>
      <c r="E31" s="34"/>
      <c r="F31" s="34"/>
      <c r="G31" s="34"/>
      <c r="H31" s="34"/>
      <c r="I31" s="35">
        <v>0.75</v>
      </c>
      <c r="J31" s="36">
        <v>0.14000000000000001</v>
      </c>
      <c r="K31" s="32">
        <f>K39*J31</f>
        <v>15951423.8912</v>
      </c>
    </row>
    <row r="32" spans="1:11" s="31" customFormat="1" x14ac:dyDescent="0.25">
      <c r="A32" s="33">
        <v>2205</v>
      </c>
      <c r="B32" s="37" t="s">
        <v>21</v>
      </c>
      <c r="C32" s="37"/>
      <c r="D32" s="37"/>
      <c r="E32" s="37"/>
      <c r="F32" s="37"/>
      <c r="G32" s="37"/>
      <c r="H32" s="37"/>
      <c r="I32" s="35">
        <v>0.75</v>
      </c>
      <c r="J32" s="36">
        <v>0.1</v>
      </c>
      <c r="K32" s="32">
        <f>K39*J32</f>
        <v>11393874.208000001</v>
      </c>
    </row>
    <row r="33" spans="1:11" s="31" customFormat="1" x14ac:dyDescent="0.25">
      <c r="A33" s="33">
        <v>2207</v>
      </c>
      <c r="B33" s="37" t="s">
        <v>23</v>
      </c>
      <c r="C33" s="37"/>
      <c r="D33" s="37"/>
      <c r="E33" s="37"/>
      <c r="F33" s="37"/>
      <c r="G33" s="37"/>
      <c r="H33" s="37"/>
      <c r="I33" s="35">
        <v>1.1499999999999999</v>
      </c>
      <c r="J33" s="36">
        <v>7.0000000000000007E-2</v>
      </c>
      <c r="K33" s="32">
        <f>K39*J33</f>
        <v>7975711.9456000002</v>
      </c>
    </row>
    <row r="34" spans="1:11" s="31" customFormat="1" x14ac:dyDescent="0.25">
      <c r="A34" s="33">
        <v>2208</v>
      </c>
      <c r="B34" s="34" t="s">
        <v>24</v>
      </c>
      <c r="C34" s="34"/>
      <c r="D34" s="34"/>
      <c r="E34" s="34"/>
      <c r="F34" s="34"/>
      <c r="I34" s="38">
        <v>0.75</v>
      </c>
      <c r="J34" s="36">
        <v>0.11</v>
      </c>
      <c r="K34" s="32">
        <f>K39*J34</f>
        <v>12533261.628799999</v>
      </c>
    </row>
    <row r="35" spans="1:11" s="31" customFormat="1" x14ac:dyDescent="0.25">
      <c r="A35" s="33">
        <v>2210</v>
      </c>
      <c r="B35" s="34" t="s">
        <v>25</v>
      </c>
      <c r="C35" s="34"/>
      <c r="D35" s="34"/>
      <c r="E35" s="34"/>
      <c r="F35" s="34"/>
      <c r="I35" s="38">
        <v>0.75</v>
      </c>
      <c r="J35" s="36">
        <v>7.0000000000000007E-2</v>
      </c>
      <c r="K35" s="32">
        <f>K39*J35</f>
        <v>7975711.9456000002</v>
      </c>
    </row>
    <row r="36" spans="1:11" s="31" customFormat="1" x14ac:dyDescent="0.25">
      <c r="A36" s="33">
        <v>2212</v>
      </c>
      <c r="B36" s="34" t="s">
        <v>26</v>
      </c>
      <c r="C36" s="34"/>
      <c r="D36" s="34"/>
      <c r="E36" s="34"/>
      <c r="F36" s="34"/>
      <c r="I36" s="38">
        <v>1.25</v>
      </c>
      <c r="J36" s="36">
        <v>0.04</v>
      </c>
      <c r="K36" s="32">
        <f>K39*J36</f>
        <v>4557549.6831999999</v>
      </c>
    </row>
    <row r="37" spans="1:11" s="31" customFormat="1" x14ac:dyDescent="0.25">
      <c r="A37" s="33">
        <v>2247</v>
      </c>
      <c r="B37" s="37" t="s">
        <v>28</v>
      </c>
      <c r="C37" s="37"/>
      <c r="D37" s="37"/>
      <c r="E37" s="37"/>
      <c r="F37" s="37"/>
      <c r="I37" s="38">
        <v>0.9</v>
      </c>
      <c r="J37" s="36">
        <v>0.12</v>
      </c>
      <c r="K37" s="32">
        <f>K39*J37</f>
        <v>13672649.0496</v>
      </c>
    </row>
    <row r="38" spans="1:11" s="31" customFormat="1" x14ac:dyDescent="0.25">
      <c r="A38" s="33">
        <v>2261</v>
      </c>
      <c r="B38" s="37" t="s">
        <v>29</v>
      </c>
      <c r="C38" s="37"/>
      <c r="D38" s="37"/>
      <c r="E38" s="37"/>
      <c r="F38" s="37"/>
      <c r="I38" s="38">
        <v>1.35</v>
      </c>
      <c r="J38" s="36">
        <v>0.02</v>
      </c>
      <c r="K38" s="32">
        <f>K39*J38</f>
        <v>2278774.8415999999</v>
      </c>
    </row>
    <row r="39" spans="1:11" s="31" customFormat="1" x14ac:dyDescent="0.25">
      <c r="J39" s="36">
        <f>SUM(J29:J38)</f>
        <v>1</v>
      </c>
      <c r="K39" s="32">
        <v>113938742.08</v>
      </c>
    </row>
  </sheetData>
  <mergeCells count="3">
    <mergeCell ref="B2:C2"/>
    <mergeCell ref="B15:C15"/>
    <mergeCell ref="B28:C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A23" sqref="A15:XFD23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/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33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42" t="s">
        <v>13</v>
      </c>
      <c r="B5" s="45"/>
      <c r="C5" s="16"/>
      <c r="D5" s="16"/>
      <c r="E5" s="16"/>
      <c r="F5" s="16"/>
      <c r="G5" s="42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3" t="s">
        <v>0</v>
      </c>
      <c r="B15" s="4">
        <f>$L$15*10%</f>
        <v>0</v>
      </c>
      <c r="C15" s="4">
        <f>$L$15*23%</f>
        <v>0</v>
      </c>
      <c r="D15" s="4">
        <f>$L$15*14%</f>
        <v>0</v>
      </c>
      <c r="E15" s="4">
        <f>$L$15*10%</f>
        <v>0</v>
      </c>
      <c r="F15" s="4">
        <f>$L$15*7%</f>
        <v>0</v>
      </c>
      <c r="G15" s="4">
        <f>$L$15*11%</f>
        <v>0</v>
      </c>
      <c r="H15" s="4">
        <f>$L$15*15%</f>
        <v>0</v>
      </c>
      <c r="I15" s="4">
        <f>$L$15*6%</f>
        <v>0</v>
      </c>
      <c r="J15" s="4">
        <f>$L$15*12%</f>
        <v>0</v>
      </c>
      <c r="K15" s="4">
        <f>$L$15*2%</f>
        <v>0</v>
      </c>
      <c r="L15" s="12">
        <v>0</v>
      </c>
      <c r="M15" t="s">
        <v>0</v>
      </c>
    </row>
    <row r="16" spans="1:13" x14ac:dyDescent="0.25">
      <c r="A16" s="8" t="s">
        <v>1</v>
      </c>
      <c r="B16" s="4">
        <f>L16*10%</f>
        <v>0</v>
      </c>
      <c r="C16" s="4">
        <f t="shared" ref="C16:C26" si="0">L16*23%</f>
        <v>0</v>
      </c>
      <c r="D16" s="4">
        <f>L16*14%</f>
        <v>0</v>
      </c>
      <c r="E16" s="4">
        <f>L16*10%</f>
        <v>0</v>
      </c>
      <c r="F16" s="4">
        <f>L16*7%</f>
        <v>0</v>
      </c>
      <c r="G16" s="4">
        <f>L16*11%</f>
        <v>0</v>
      </c>
      <c r="H16" s="4">
        <f t="shared" ref="H16:H26" si="1">L16*15%</f>
        <v>0</v>
      </c>
      <c r="I16" s="4">
        <f t="shared" ref="I16:I26" si="2">L16*6%</f>
        <v>0</v>
      </c>
      <c r="J16" s="4">
        <f t="shared" ref="J16:J26" si="3">L16*12%</f>
        <v>0</v>
      </c>
      <c r="K16" s="4">
        <f>L16*2%</f>
        <v>0</v>
      </c>
      <c r="L16" s="12">
        <v>0</v>
      </c>
      <c r="M16" t="s">
        <v>1</v>
      </c>
    </row>
    <row r="17" spans="1:13" x14ac:dyDescent="0.25">
      <c r="A17" s="8" t="s">
        <v>2</v>
      </c>
      <c r="B17" s="4">
        <f t="shared" ref="B17:B26" si="4">L17*10%</f>
        <v>0</v>
      </c>
      <c r="C17" s="4">
        <f t="shared" si="0"/>
        <v>0</v>
      </c>
      <c r="D17" s="4">
        <f t="shared" ref="D17:D20" si="5">L17*14%</f>
        <v>0</v>
      </c>
      <c r="E17" s="4">
        <f t="shared" ref="E17:E20" si="6">L17*10%</f>
        <v>0</v>
      </c>
      <c r="F17" s="4">
        <f t="shared" ref="F17:F26" si="7">L17*7%</f>
        <v>0</v>
      </c>
      <c r="G17" s="4">
        <f t="shared" ref="G17:G20" si="8">L17*11%</f>
        <v>0</v>
      </c>
      <c r="H17" s="4">
        <f t="shared" si="1"/>
        <v>0</v>
      </c>
      <c r="I17" s="4">
        <f t="shared" si="2"/>
        <v>0</v>
      </c>
      <c r="J17" s="4">
        <f t="shared" si="3"/>
        <v>0</v>
      </c>
      <c r="K17" s="4">
        <f t="shared" ref="K17:K26" si="9">L17*2%</f>
        <v>0</v>
      </c>
      <c r="L17" s="12">
        <v>0</v>
      </c>
      <c r="M17" t="s">
        <v>2</v>
      </c>
    </row>
    <row r="18" spans="1:13" x14ac:dyDescent="0.25">
      <c r="A18" s="9" t="s">
        <v>3</v>
      </c>
      <c r="B18" s="4">
        <f t="shared" si="4"/>
        <v>0</v>
      </c>
      <c r="C18" s="4">
        <f t="shared" si="0"/>
        <v>0</v>
      </c>
      <c r="D18" s="4">
        <f t="shared" si="5"/>
        <v>0</v>
      </c>
      <c r="E18" s="4">
        <f t="shared" si="6"/>
        <v>0</v>
      </c>
      <c r="F18" s="4">
        <f t="shared" si="7"/>
        <v>0</v>
      </c>
      <c r="G18" s="4">
        <f t="shared" si="8"/>
        <v>0</v>
      </c>
      <c r="H18" s="4">
        <f t="shared" si="1"/>
        <v>0</v>
      </c>
      <c r="I18" s="4">
        <f t="shared" si="2"/>
        <v>0</v>
      </c>
      <c r="J18" s="4">
        <f t="shared" si="3"/>
        <v>0</v>
      </c>
      <c r="K18" s="4">
        <f t="shared" si="9"/>
        <v>0</v>
      </c>
      <c r="L18" s="12">
        <v>0</v>
      </c>
      <c r="M18" t="s">
        <v>3</v>
      </c>
    </row>
    <row r="19" spans="1:13" x14ac:dyDescent="0.25">
      <c r="A19" s="9" t="s">
        <v>4</v>
      </c>
      <c r="B19" s="4">
        <f t="shared" si="4"/>
        <v>0</v>
      </c>
      <c r="C19" s="4">
        <f t="shared" si="0"/>
        <v>0</v>
      </c>
      <c r="D19" s="4">
        <f t="shared" si="5"/>
        <v>0</v>
      </c>
      <c r="E19" s="4">
        <f t="shared" si="6"/>
        <v>0</v>
      </c>
      <c r="F19" s="4">
        <f t="shared" si="7"/>
        <v>0</v>
      </c>
      <c r="G19" s="4">
        <f t="shared" si="8"/>
        <v>0</v>
      </c>
      <c r="H19" s="4">
        <f t="shared" si="1"/>
        <v>0</v>
      </c>
      <c r="I19" s="4">
        <f t="shared" si="2"/>
        <v>0</v>
      </c>
      <c r="J19" s="4">
        <f t="shared" si="3"/>
        <v>0</v>
      </c>
      <c r="K19" s="4">
        <f t="shared" si="9"/>
        <v>0</v>
      </c>
      <c r="L19" s="12">
        <v>0</v>
      </c>
      <c r="M19" t="s">
        <v>4</v>
      </c>
    </row>
    <row r="20" spans="1:13" x14ac:dyDescent="0.25">
      <c r="A20" s="9" t="s">
        <v>5</v>
      </c>
      <c r="B20" s="4">
        <f t="shared" si="4"/>
        <v>0</v>
      </c>
      <c r="C20" s="4">
        <f t="shared" si="0"/>
        <v>0</v>
      </c>
      <c r="D20" s="4">
        <f t="shared" si="5"/>
        <v>0</v>
      </c>
      <c r="E20" s="4">
        <f t="shared" si="6"/>
        <v>0</v>
      </c>
      <c r="F20" s="4">
        <f t="shared" si="7"/>
        <v>0</v>
      </c>
      <c r="G20" s="4">
        <f t="shared" si="8"/>
        <v>0</v>
      </c>
      <c r="H20" s="4">
        <f t="shared" si="1"/>
        <v>0</v>
      </c>
      <c r="I20" s="4">
        <f t="shared" si="2"/>
        <v>0</v>
      </c>
      <c r="J20" s="4">
        <f t="shared" si="3"/>
        <v>0</v>
      </c>
      <c r="K20" s="4">
        <f t="shared" si="9"/>
        <v>0</v>
      </c>
      <c r="L20" s="12">
        <v>0</v>
      </c>
      <c r="M20" t="s">
        <v>5</v>
      </c>
    </row>
    <row r="21" spans="1:13" x14ac:dyDescent="0.25">
      <c r="A21" s="9" t="s">
        <v>6</v>
      </c>
      <c r="B21" s="4">
        <f t="shared" si="4"/>
        <v>0</v>
      </c>
      <c r="C21" s="4">
        <f t="shared" si="0"/>
        <v>0</v>
      </c>
      <c r="D21" s="4">
        <f t="shared" ref="D21:D26" si="10">L21*14%</f>
        <v>0</v>
      </c>
      <c r="E21" s="4">
        <f t="shared" ref="E21:E26" si="11">L21*0%</f>
        <v>0</v>
      </c>
      <c r="F21" s="4">
        <f t="shared" si="7"/>
        <v>0</v>
      </c>
      <c r="G21" s="4">
        <f t="shared" ref="G21:G26" si="12">L21*11%</f>
        <v>0</v>
      </c>
      <c r="H21" s="4">
        <f t="shared" si="1"/>
        <v>0</v>
      </c>
      <c r="I21" s="4">
        <f t="shared" si="2"/>
        <v>0</v>
      </c>
      <c r="J21" s="4">
        <f t="shared" si="3"/>
        <v>0</v>
      </c>
      <c r="K21" s="4">
        <f t="shared" si="9"/>
        <v>0</v>
      </c>
      <c r="L21" s="12">
        <v>0</v>
      </c>
      <c r="M21" t="s">
        <v>6</v>
      </c>
    </row>
    <row r="22" spans="1:13" x14ac:dyDescent="0.25">
      <c r="A22" s="9" t="s">
        <v>7</v>
      </c>
      <c r="B22" s="4">
        <f t="shared" si="4"/>
        <v>0</v>
      </c>
      <c r="C22" s="4">
        <f t="shared" si="0"/>
        <v>0</v>
      </c>
      <c r="D22" s="4">
        <f t="shared" si="10"/>
        <v>0</v>
      </c>
      <c r="E22" s="4">
        <f t="shared" si="11"/>
        <v>0</v>
      </c>
      <c r="F22" s="4">
        <f t="shared" si="7"/>
        <v>0</v>
      </c>
      <c r="G22" s="4">
        <f t="shared" si="12"/>
        <v>0</v>
      </c>
      <c r="H22" s="4">
        <f t="shared" si="1"/>
        <v>0</v>
      </c>
      <c r="I22" s="4">
        <f t="shared" si="2"/>
        <v>0</v>
      </c>
      <c r="J22" s="4">
        <f t="shared" si="3"/>
        <v>0</v>
      </c>
      <c r="K22" s="4">
        <f t="shared" si="9"/>
        <v>0</v>
      </c>
      <c r="L22" s="12">
        <v>0</v>
      </c>
      <c r="M22" t="s">
        <v>7</v>
      </c>
    </row>
    <row r="23" spans="1:13" x14ac:dyDescent="0.25">
      <c r="A23" s="9" t="s">
        <v>8</v>
      </c>
      <c r="B23" s="4">
        <f t="shared" si="4"/>
        <v>0</v>
      </c>
      <c r="C23" s="4">
        <f t="shared" si="0"/>
        <v>0</v>
      </c>
      <c r="D23" s="4">
        <f t="shared" si="10"/>
        <v>0</v>
      </c>
      <c r="E23" s="4">
        <f t="shared" si="11"/>
        <v>0</v>
      </c>
      <c r="F23" s="4">
        <f t="shared" si="7"/>
        <v>0</v>
      </c>
      <c r="G23" s="4">
        <f t="shared" si="12"/>
        <v>0</v>
      </c>
      <c r="H23" s="4">
        <f t="shared" si="1"/>
        <v>0</v>
      </c>
      <c r="I23" s="4">
        <f t="shared" si="2"/>
        <v>0</v>
      </c>
      <c r="J23" s="4">
        <f t="shared" si="3"/>
        <v>0</v>
      </c>
      <c r="K23" s="4">
        <f t="shared" si="9"/>
        <v>0</v>
      </c>
      <c r="L23" s="12">
        <v>0</v>
      </c>
      <c r="M23" t="s">
        <v>8</v>
      </c>
    </row>
    <row r="24" spans="1:13" x14ac:dyDescent="0.25">
      <c r="A24" s="9" t="s">
        <v>11</v>
      </c>
      <c r="B24" s="4">
        <f t="shared" si="4"/>
        <v>0</v>
      </c>
      <c r="C24" s="4">
        <f t="shared" si="0"/>
        <v>0</v>
      </c>
      <c r="D24" s="4">
        <f t="shared" si="10"/>
        <v>0</v>
      </c>
      <c r="E24" s="4">
        <f t="shared" si="11"/>
        <v>0</v>
      </c>
      <c r="F24" s="4">
        <f t="shared" si="7"/>
        <v>0</v>
      </c>
      <c r="G24" s="4">
        <f t="shared" si="12"/>
        <v>0</v>
      </c>
      <c r="H24" s="4">
        <f t="shared" si="1"/>
        <v>0</v>
      </c>
      <c r="I24" s="4">
        <f t="shared" si="2"/>
        <v>0</v>
      </c>
      <c r="J24" s="4">
        <f t="shared" si="3"/>
        <v>0</v>
      </c>
      <c r="K24" s="4">
        <f t="shared" si="9"/>
        <v>0</v>
      </c>
      <c r="L24" s="12">
        <v>0</v>
      </c>
      <c r="M24" t="s">
        <v>11</v>
      </c>
    </row>
    <row r="25" spans="1:13" x14ac:dyDescent="0.25">
      <c r="A25" s="9" t="s">
        <v>9</v>
      </c>
      <c r="B25" s="4">
        <f t="shared" si="4"/>
        <v>93717.749000000011</v>
      </c>
      <c r="C25" s="4">
        <f t="shared" si="0"/>
        <v>215550.82270000002</v>
      </c>
      <c r="D25" s="4">
        <f t="shared" si="10"/>
        <v>131204.8486</v>
      </c>
      <c r="E25" s="4">
        <f t="shared" si="11"/>
        <v>0</v>
      </c>
      <c r="F25" s="4">
        <f t="shared" si="7"/>
        <v>65602.424299999999</v>
      </c>
      <c r="G25" s="4">
        <f t="shared" si="12"/>
        <v>103089.5239</v>
      </c>
      <c r="H25" s="4">
        <f t="shared" si="1"/>
        <v>140576.62349999999</v>
      </c>
      <c r="I25" s="4">
        <f t="shared" si="2"/>
        <v>56230.649399999995</v>
      </c>
      <c r="J25" s="4">
        <f t="shared" si="3"/>
        <v>112461.29879999999</v>
      </c>
      <c r="K25" s="4">
        <f t="shared" si="9"/>
        <v>18743.549800000001</v>
      </c>
      <c r="L25" s="12">
        <v>937177.49</v>
      </c>
      <c r="M25" t="s">
        <v>9</v>
      </c>
    </row>
    <row r="26" spans="1:13" x14ac:dyDescent="0.25">
      <c r="A26" s="9" t="s">
        <v>10</v>
      </c>
      <c r="B26" s="4">
        <f t="shared" si="4"/>
        <v>1971169.004</v>
      </c>
      <c r="C26" s="4">
        <f t="shared" si="0"/>
        <v>4533688.7092000004</v>
      </c>
      <c r="D26" s="4">
        <f t="shared" si="10"/>
        <v>2759636.6056000004</v>
      </c>
      <c r="E26" s="4">
        <f t="shared" si="11"/>
        <v>0</v>
      </c>
      <c r="F26" s="4">
        <f t="shared" si="7"/>
        <v>1379818.3028000002</v>
      </c>
      <c r="G26" s="4">
        <f t="shared" si="12"/>
        <v>2168285.9043999999</v>
      </c>
      <c r="H26" s="4">
        <f t="shared" si="1"/>
        <v>2956753.5059999996</v>
      </c>
      <c r="I26" s="4">
        <f t="shared" si="2"/>
        <v>1182701.4023999998</v>
      </c>
      <c r="J26" s="4">
        <f t="shared" si="3"/>
        <v>2365402.8047999996</v>
      </c>
      <c r="K26" s="4">
        <f t="shared" si="9"/>
        <v>394233.80079999997</v>
      </c>
      <c r="L26" s="12">
        <v>19711690.039999999</v>
      </c>
      <c r="M26" t="s">
        <v>10</v>
      </c>
    </row>
    <row r="27" spans="1:13" x14ac:dyDescent="0.25">
      <c r="A27" s="10" t="s">
        <v>16</v>
      </c>
      <c r="B27" s="11">
        <f t="shared" ref="B27:K27" si="13">SUM(B15:B26)</f>
        <v>2064886.753</v>
      </c>
      <c r="C27" s="11">
        <f t="shared" si="13"/>
        <v>4749239.5319000008</v>
      </c>
      <c r="D27" s="11">
        <f t="shared" si="13"/>
        <v>2890841.4542000005</v>
      </c>
      <c r="E27" s="11">
        <f t="shared" si="13"/>
        <v>0</v>
      </c>
      <c r="F27" s="11">
        <f t="shared" si="13"/>
        <v>1445420.7271000003</v>
      </c>
      <c r="G27" s="11">
        <f t="shared" si="13"/>
        <v>2271375.4282999998</v>
      </c>
      <c r="H27" s="11">
        <f t="shared" si="13"/>
        <v>3097330.1294999998</v>
      </c>
      <c r="I27" s="11">
        <f t="shared" si="13"/>
        <v>1238932.0517999998</v>
      </c>
      <c r="J27" s="11">
        <f t="shared" si="13"/>
        <v>2477864.1035999996</v>
      </c>
      <c r="K27" s="11">
        <f t="shared" si="13"/>
        <v>412977.35059999995</v>
      </c>
      <c r="L27" s="12">
        <f>SUM(B27:K27)</f>
        <v>20648867.530000001</v>
      </c>
    </row>
    <row r="28" spans="1:13" x14ac:dyDescent="0.25">
      <c r="E28" s="14"/>
    </row>
    <row r="29" spans="1:13" x14ac:dyDescent="0.25">
      <c r="E29" s="14"/>
    </row>
    <row r="30" spans="1:13" x14ac:dyDescent="0.25">
      <c r="E30" s="14"/>
    </row>
    <row r="31" spans="1:13" x14ac:dyDescent="0.25">
      <c r="E31" s="14"/>
    </row>
    <row r="32" spans="1:13" x14ac:dyDescent="0.25">
      <c r="E32" s="14"/>
    </row>
    <row r="33" spans="5:5" x14ac:dyDescent="0.25">
      <c r="E33" s="14"/>
    </row>
    <row r="34" spans="5:5" x14ac:dyDescent="0.25">
      <c r="E34" s="14"/>
    </row>
  </sheetData>
  <mergeCells count="5">
    <mergeCell ref="H5:I5"/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J11" sqref="J1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11</v>
      </c>
      <c r="K1" s="32"/>
    </row>
    <row r="2" spans="1:11" s="31" customFormat="1" ht="15.75" x14ac:dyDescent="0.25">
      <c r="A2" s="44" t="s">
        <v>13</v>
      </c>
      <c r="B2" s="72" t="s">
        <v>14</v>
      </c>
      <c r="C2" s="72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2141</v>
      </c>
      <c r="B3" s="34" t="s">
        <v>17</v>
      </c>
      <c r="C3" s="34"/>
      <c r="D3" s="34"/>
      <c r="E3" s="34"/>
      <c r="F3" s="34"/>
      <c r="G3" s="34"/>
      <c r="H3" s="34"/>
      <c r="I3" s="35">
        <v>0.9</v>
      </c>
      <c r="J3" s="36">
        <v>0.03</v>
      </c>
      <c r="K3" s="32">
        <f>K17*J3</f>
        <v>698586.36989999993</v>
      </c>
    </row>
    <row r="4" spans="1:11" s="31" customFormat="1" x14ac:dyDescent="0.25">
      <c r="A4" s="33">
        <v>2202</v>
      </c>
      <c r="B4" s="34" t="s">
        <v>18</v>
      </c>
      <c r="C4" s="34"/>
      <c r="D4" s="34"/>
      <c r="E4" s="34"/>
      <c r="F4" s="34"/>
      <c r="G4" s="34"/>
      <c r="H4" s="34"/>
      <c r="I4" s="35">
        <v>2</v>
      </c>
      <c r="J4" s="36">
        <v>0.1</v>
      </c>
      <c r="K4" s="32">
        <f>K17*J4</f>
        <v>2328621.233</v>
      </c>
    </row>
    <row r="5" spans="1:11" s="31" customFormat="1" x14ac:dyDescent="0.25">
      <c r="A5" s="33">
        <v>2203</v>
      </c>
      <c r="B5" s="34" t="s">
        <v>19</v>
      </c>
      <c r="C5" s="34"/>
      <c r="D5" s="34"/>
      <c r="E5" s="34"/>
      <c r="F5" s="34"/>
      <c r="G5" s="34"/>
      <c r="H5" s="34"/>
      <c r="I5" s="35">
        <v>0.4</v>
      </c>
      <c r="J5" s="36">
        <v>0.17</v>
      </c>
      <c r="K5" s="32">
        <f>K17*J5</f>
        <v>3958656.0961000002</v>
      </c>
    </row>
    <row r="6" spans="1:11" s="31" customFormat="1" x14ac:dyDescent="0.25">
      <c r="A6" s="33">
        <v>2204</v>
      </c>
      <c r="B6" s="34" t="s">
        <v>20</v>
      </c>
      <c r="C6" s="34"/>
      <c r="D6" s="34"/>
      <c r="E6" s="34"/>
      <c r="F6" s="34"/>
      <c r="G6" s="34"/>
      <c r="H6" s="34"/>
      <c r="I6" s="35">
        <v>0.75</v>
      </c>
      <c r="J6" s="36">
        <v>0.14000000000000001</v>
      </c>
      <c r="K6" s="32">
        <f>K17*J6</f>
        <v>3260069.7261999999</v>
      </c>
    </row>
    <row r="7" spans="1:11" s="31" customFormat="1" x14ac:dyDescent="0.25">
      <c r="A7" s="33">
        <v>2205</v>
      </c>
      <c r="B7" s="37" t="s">
        <v>21</v>
      </c>
      <c r="C7" s="37"/>
      <c r="D7" s="37"/>
      <c r="E7" s="37"/>
      <c r="F7" s="37"/>
      <c r="G7" s="37"/>
      <c r="H7" s="37"/>
      <c r="I7" s="35">
        <v>0.75</v>
      </c>
      <c r="J7" s="36">
        <v>0.1</v>
      </c>
      <c r="K7" s="32">
        <f>K17*J7</f>
        <v>2328621.233</v>
      </c>
    </row>
    <row r="8" spans="1:11" s="31" customFormat="1" x14ac:dyDescent="0.25">
      <c r="A8" s="33">
        <v>2206</v>
      </c>
      <c r="B8" s="37" t="s">
        <v>22</v>
      </c>
      <c r="C8" s="37"/>
      <c r="D8" s="37"/>
      <c r="E8" s="37"/>
      <c r="F8" s="37"/>
      <c r="G8" s="37"/>
      <c r="H8" s="37"/>
      <c r="I8" s="35">
        <v>8</v>
      </c>
      <c r="J8" s="36">
        <v>0.04</v>
      </c>
      <c r="K8" s="32">
        <f>K17*J8</f>
        <v>931448.49319999991</v>
      </c>
    </row>
    <row r="9" spans="1:11" s="31" customFormat="1" x14ac:dyDescent="0.25">
      <c r="A9" s="33">
        <v>2207</v>
      </c>
      <c r="B9" s="37" t="s">
        <v>23</v>
      </c>
      <c r="C9" s="37"/>
      <c r="D9" s="37"/>
      <c r="E9" s="37"/>
      <c r="F9" s="37"/>
      <c r="G9" s="37"/>
      <c r="H9" s="37"/>
      <c r="I9" s="35">
        <v>1.1499999999999999</v>
      </c>
      <c r="J9" s="36">
        <v>7.0000000000000007E-2</v>
      </c>
      <c r="K9" s="32">
        <f>K17*J9</f>
        <v>1630034.8631</v>
      </c>
    </row>
    <row r="10" spans="1:11" s="31" customFormat="1" x14ac:dyDescent="0.25">
      <c r="A10" s="33">
        <v>2208</v>
      </c>
      <c r="B10" s="34" t="s">
        <v>24</v>
      </c>
      <c r="C10" s="34"/>
      <c r="D10" s="34"/>
      <c r="E10" s="34"/>
      <c r="F10" s="34"/>
      <c r="I10" s="38">
        <v>0.75</v>
      </c>
      <c r="J10" s="36">
        <v>0.11</v>
      </c>
      <c r="K10" s="32">
        <f>K17*J10</f>
        <v>2561483.3562999996</v>
      </c>
    </row>
    <row r="11" spans="1:11" s="31" customFormat="1" x14ac:dyDescent="0.25">
      <c r="A11" s="33">
        <v>2210</v>
      </c>
      <c r="B11" s="34" t="s">
        <v>25</v>
      </c>
      <c r="C11" s="34"/>
      <c r="D11" s="34"/>
      <c r="E11" s="34"/>
      <c r="F11" s="34"/>
      <c r="I11" s="38">
        <v>0.75</v>
      </c>
      <c r="J11" s="36">
        <v>7.0000000000000007E-2</v>
      </c>
      <c r="K11" s="32">
        <f>K17*J11</f>
        <v>1630034.8631</v>
      </c>
    </row>
    <row r="12" spans="1:11" s="31" customFormat="1" x14ac:dyDescent="0.25">
      <c r="A12" s="33">
        <v>2212</v>
      </c>
      <c r="B12" s="34" t="s">
        <v>26</v>
      </c>
      <c r="C12" s="34"/>
      <c r="D12" s="34"/>
      <c r="E12" s="34"/>
      <c r="F12" s="34"/>
      <c r="I12" s="38">
        <v>1.25</v>
      </c>
      <c r="J12" s="36">
        <v>0.04</v>
      </c>
      <c r="K12" s="32">
        <f>K17*J12</f>
        <v>931448.49319999991</v>
      </c>
    </row>
    <row r="13" spans="1:11" s="31" customFormat="1" x14ac:dyDescent="0.25">
      <c r="A13" s="33">
        <v>2216</v>
      </c>
      <c r="B13" s="34" t="s">
        <v>27</v>
      </c>
      <c r="C13" s="34"/>
      <c r="D13" s="34"/>
      <c r="E13" s="34"/>
      <c r="F13" s="34"/>
      <c r="I13" s="38">
        <v>1.35</v>
      </c>
      <c r="J13" s="36">
        <v>0.01</v>
      </c>
      <c r="K13" s="32">
        <f>K17*J13</f>
        <v>232862.12329999998</v>
      </c>
    </row>
    <row r="14" spans="1:11" s="31" customFormat="1" x14ac:dyDescent="0.25">
      <c r="A14" s="33">
        <v>2247</v>
      </c>
      <c r="B14" s="37" t="s">
        <v>28</v>
      </c>
      <c r="C14" s="37"/>
      <c r="D14" s="37"/>
      <c r="E14" s="37"/>
      <c r="F14" s="37"/>
      <c r="I14" s="38">
        <v>0.9</v>
      </c>
      <c r="J14" s="36">
        <v>0.09</v>
      </c>
      <c r="K14" s="32">
        <f>K17*J14</f>
        <v>2095759.1096999997</v>
      </c>
    </row>
    <row r="15" spans="1:11" s="31" customFormat="1" x14ac:dyDescent="0.25">
      <c r="A15" s="33">
        <v>2261</v>
      </c>
      <c r="B15" s="37" t="s">
        <v>29</v>
      </c>
      <c r="C15" s="37"/>
      <c r="D15" s="37"/>
      <c r="E15" s="37"/>
      <c r="F15" s="37"/>
      <c r="I15" s="38">
        <v>1.35</v>
      </c>
      <c r="J15" s="36">
        <v>0.02</v>
      </c>
      <c r="K15" s="32">
        <f>K17*J15</f>
        <v>465724.24659999995</v>
      </c>
    </row>
    <row r="16" spans="1:11" s="31" customFormat="1" x14ac:dyDescent="0.25">
      <c r="A16" s="33">
        <v>2304</v>
      </c>
      <c r="B16" s="37" t="s">
        <v>30</v>
      </c>
      <c r="C16" s="37"/>
      <c r="D16" s="37"/>
      <c r="E16" s="37"/>
      <c r="F16" s="37"/>
      <c r="I16" s="38">
        <v>3</v>
      </c>
      <c r="J16" s="39">
        <v>0.01</v>
      </c>
      <c r="K16" s="40">
        <f>K17*J16</f>
        <v>232862.12329999998</v>
      </c>
    </row>
    <row r="17" spans="1:11" s="31" customFormat="1" x14ac:dyDescent="0.25">
      <c r="J17" s="36">
        <f>SUM(J3:J16)</f>
        <v>1</v>
      </c>
      <c r="K17" s="32">
        <v>23286212.329999998</v>
      </c>
    </row>
    <row r="18" spans="1:11" s="22" customFormat="1" x14ac:dyDescent="0.25">
      <c r="A18" s="21" t="s">
        <v>9</v>
      </c>
      <c r="K18" s="23"/>
    </row>
    <row r="19" spans="1:11" s="22" customFormat="1" ht="15.75" x14ac:dyDescent="0.25">
      <c r="A19" s="43" t="s">
        <v>13</v>
      </c>
      <c r="B19" s="73" t="s">
        <v>14</v>
      </c>
      <c r="C19" s="73"/>
      <c r="D19" s="24"/>
      <c r="E19" s="24"/>
      <c r="F19" s="24"/>
      <c r="G19" s="24"/>
      <c r="H19" s="24"/>
      <c r="I19" s="24"/>
      <c r="K19" s="23"/>
    </row>
    <row r="20" spans="1:11" s="22" customFormat="1" x14ac:dyDescent="0.25">
      <c r="A20" s="24">
        <v>2202</v>
      </c>
      <c r="B20" s="25" t="s">
        <v>18</v>
      </c>
      <c r="C20" s="25"/>
      <c r="D20" s="25"/>
      <c r="E20" s="25"/>
      <c r="F20" s="25"/>
      <c r="G20" s="25"/>
      <c r="H20" s="25"/>
      <c r="I20" s="26">
        <v>2</v>
      </c>
      <c r="J20" s="27">
        <v>0.1</v>
      </c>
      <c r="K20" s="23">
        <f>K30*J20</f>
        <v>3370789.7270000004</v>
      </c>
    </row>
    <row r="21" spans="1:11" s="22" customFormat="1" x14ac:dyDescent="0.25">
      <c r="A21" s="24">
        <v>2203</v>
      </c>
      <c r="B21" s="25" t="s">
        <v>19</v>
      </c>
      <c r="C21" s="25"/>
      <c r="D21" s="25"/>
      <c r="E21" s="25"/>
      <c r="F21" s="25"/>
      <c r="G21" s="25"/>
      <c r="H21" s="25"/>
      <c r="I21" s="26">
        <v>0.4</v>
      </c>
      <c r="J21" s="27">
        <v>0.23</v>
      </c>
      <c r="K21" s="23">
        <f>K30*J21</f>
        <v>7752816.3721000012</v>
      </c>
    </row>
    <row r="22" spans="1:11" s="22" customFormat="1" x14ac:dyDescent="0.25">
      <c r="A22" s="24">
        <v>2204</v>
      </c>
      <c r="B22" s="25" t="s">
        <v>20</v>
      </c>
      <c r="C22" s="25"/>
      <c r="D22" s="25"/>
      <c r="E22" s="25"/>
      <c r="F22" s="25"/>
      <c r="G22" s="25"/>
      <c r="H22" s="25"/>
      <c r="I22" s="26">
        <v>0.75</v>
      </c>
      <c r="J22" s="27">
        <v>0.14000000000000001</v>
      </c>
      <c r="K22" s="23">
        <f>K30*J22</f>
        <v>4719105.6178000011</v>
      </c>
    </row>
    <row r="23" spans="1:11" s="22" customFormat="1" x14ac:dyDescent="0.25">
      <c r="A23" s="24">
        <v>2205</v>
      </c>
      <c r="B23" s="28" t="s">
        <v>21</v>
      </c>
      <c r="C23" s="28"/>
      <c r="D23" s="28"/>
      <c r="E23" s="28"/>
      <c r="F23" s="28"/>
      <c r="G23" s="28"/>
      <c r="H23" s="28"/>
      <c r="I23" s="26">
        <v>0.75</v>
      </c>
      <c r="J23" s="27">
        <v>0</v>
      </c>
      <c r="K23" s="23">
        <f>K30*J23</f>
        <v>0</v>
      </c>
    </row>
    <row r="24" spans="1:11" s="22" customFormat="1" x14ac:dyDescent="0.25">
      <c r="A24" s="24">
        <v>2207</v>
      </c>
      <c r="B24" s="28" t="s">
        <v>23</v>
      </c>
      <c r="C24" s="28"/>
      <c r="D24" s="28"/>
      <c r="E24" s="28"/>
      <c r="F24" s="28"/>
      <c r="G24" s="28"/>
      <c r="H24" s="28"/>
      <c r="I24" s="26">
        <v>1.1499999999999999</v>
      </c>
      <c r="J24" s="27">
        <v>7.0000000000000007E-2</v>
      </c>
      <c r="K24" s="23">
        <f>K30*J24</f>
        <v>2359552.8089000005</v>
      </c>
    </row>
    <row r="25" spans="1:11" s="22" customFormat="1" x14ac:dyDescent="0.25">
      <c r="A25" s="24">
        <v>2208</v>
      </c>
      <c r="B25" s="25" t="s">
        <v>24</v>
      </c>
      <c r="C25" s="25"/>
      <c r="D25" s="25"/>
      <c r="E25" s="25"/>
      <c r="F25" s="25"/>
      <c r="I25" s="29">
        <v>0.75</v>
      </c>
      <c r="J25" s="27">
        <v>0.11</v>
      </c>
      <c r="K25" s="23">
        <f>K30*J25</f>
        <v>3707868.6997000002</v>
      </c>
    </row>
    <row r="26" spans="1:11" s="22" customFormat="1" x14ac:dyDescent="0.25">
      <c r="A26" s="24">
        <v>2210</v>
      </c>
      <c r="B26" s="25" t="s">
        <v>25</v>
      </c>
      <c r="C26" s="25"/>
      <c r="D26" s="25"/>
      <c r="E26" s="25"/>
      <c r="F26" s="25"/>
      <c r="I26" s="29">
        <v>0.75</v>
      </c>
      <c r="J26" s="27">
        <v>0.15</v>
      </c>
      <c r="K26" s="23">
        <f>K30*J26</f>
        <v>5056184.5904999999</v>
      </c>
    </row>
    <row r="27" spans="1:11" s="22" customFormat="1" x14ac:dyDescent="0.25">
      <c r="A27" s="24">
        <v>2212</v>
      </c>
      <c r="B27" s="25" t="s">
        <v>26</v>
      </c>
      <c r="C27" s="25"/>
      <c r="D27" s="25"/>
      <c r="E27" s="25"/>
      <c r="F27" s="25"/>
      <c r="I27" s="29">
        <v>1.25</v>
      </c>
      <c r="J27" s="27">
        <v>0.06</v>
      </c>
      <c r="K27" s="23">
        <f>K30*J27</f>
        <v>2022473.8362</v>
      </c>
    </row>
    <row r="28" spans="1:11" s="22" customFormat="1" x14ac:dyDescent="0.25">
      <c r="A28" s="24">
        <v>2247</v>
      </c>
      <c r="B28" s="28" t="s">
        <v>28</v>
      </c>
      <c r="C28" s="28"/>
      <c r="D28" s="28"/>
      <c r="E28" s="28"/>
      <c r="F28" s="28"/>
      <c r="I28" s="29">
        <v>0.9</v>
      </c>
      <c r="J28" s="27">
        <v>0.12</v>
      </c>
      <c r="K28" s="23">
        <f>K30*J28</f>
        <v>4044947.6724</v>
      </c>
    </row>
    <row r="29" spans="1:11" s="22" customFormat="1" x14ac:dyDescent="0.25">
      <c r="A29" s="24">
        <v>2261</v>
      </c>
      <c r="B29" s="28" t="s">
        <v>29</v>
      </c>
      <c r="C29" s="28"/>
      <c r="D29" s="28"/>
      <c r="E29" s="28"/>
      <c r="F29" s="28"/>
      <c r="I29" s="29">
        <v>1.35</v>
      </c>
      <c r="J29" s="27">
        <v>0.02</v>
      </c>
      <c r="K29" s="23">
        <f>K30*J29</f>
        <v>674157.94540000008</v>
      </c>
    </row>
    <row r="30" spans="1:11" s="22" customFormat="1" x14ac:dyDescent="0.25">
      <c r="J30" s="27">
        <f>SUM(J20:J29)</f>
        <v>1</v>
      </c>
      <c r="K30" s="23">
        <v>33707897.270000003</v>
      </c>
    </row>
    <row r="31" spans="1:11" s="31" customFormat="1" x14ac:dyDescent="0.25">
      <c r="A31" s="30" t="s">
        <v>10</v>
      </c>
      <c r="K31" s="32"/>
    </row>
    <row r="32" spans="1:11" s="31" customFormat="1" ht="15.75" x14ac:dyDescent="0.25">
      <c r="A32" s="44" t="s">
        <v>13</v>
      </c>
      <c r="B32" s="72" t="s">
        <v>14</v>
      </c>
      <c r="C32" s="72"/>
      <c r="D32" s="33"/>
      <c r="E32" s="33"/>
      <c r="F32" s="33"/>
      <c r="G32" s="33"/>
      <c r="H32" s="33"/>
      <c r="I32" s="33"/>
      <c r="K32" s="32"/>
    </row>
    <row r="33" spans="1:11" s="31" customFormat="1" x14ac:dyDescent="0.25">
      <c r="A33" s="33">
        <v>2202</v>
      </c>
      <c r="B33" s="34" t="s">
        <v>18</v>
      </c>
      <c r="C33" s="34"/>
      <c r="D33" s="34"/>
      <c r="E33" s="34"/>
      <c r="F33" s="34"/>
      <c r="G33" s="34"/>
      <c r="H33" s="34"/>
      <c r="I33" s="35">
        <v>2</v>
      </c>
      <c r="J33" s="36">
        <v>0.1</v>
      </c>
      <c r="K33" s="32">
        <f>K43*J33</f>
        <v>10035335.443000002</v>
      </c>
    </row>
    <row r="34" spans="1:11" s="31" customFormat="1" x14ac:dyDescent="0.25">
      <c r="A34" s="33">
        <v>2203</v>
      </c>
      <c r="B34" s="34" t="s">
        <v>19</v>
      </c>
      <c r="C34" s="34"/>
      <c r="D34" s="34"/>
      <c r="E34" s="34"/>
      <c r="F34" s="34"/>
      <c r="G34" s="34"/>
      <c r="H34" s="34"/>
      <c r="I34" s="35">
        <v>0.4</v>
      </c>
      <c r="J34" s="36">
        <v>0.23</v>
      </c>
      <c r="K34" s="32">
        <f>K43*J34</f>
        <v>23081271.518900003</v>
      </c>
    </row>
    <row r="35" spans="1:11" s="31" customFormat="1" x14ac:dyDescent="0.25">
      <c r="A35" s="33">
        <v>2204</v>
      </c>
      <c r="B35" s="34" t="s">
        <v>20</v>
      </c>
      <c r="C35" s="34"/>
      <c r="D35" s="34"/>
      <c r="E35" s="34"/>
      <c r="F35" s="34"/>
      <c r="G35" s="34"/>
      <c r="H35" s="34"/>
      <c r="I35" s="35">
        <v>0.75</v>
      </c>
      <c r="J35" s="36">
        <v>0.14000000000000001</v>
      </c>
      <c r="K35" s="32">
        <f>K43*J35</f>
        <v>14049469.620200003</v>
      </c>
    </row>
    <row r="36" spans="1:11" s="31" customFormat="1" x14ac:dyDescent="0.25">
      <c r="A36" s="33">
        <v>2205</v>
      </c>
      <c r="B36" s="37" t="s">
        <v>21</v>
      </c>
      <c r="C36" s="37"/>
      <c r="D36" s="37"/>
      <c r="E36" s="37"/>
      <c r="F36" s="37"/>
      <c r="G36" s="37"/>
      <c r="H36" s="37"/>
      <c r="I36" s="35">
        <v>0.75</v>
      </c>
      <c r="J36" s="36">
        <v>0.1</v>
      </c>
      <c r="K36" s="32">
        <f>K43*J36</f>
        <v>10035335.443000002</v>
      </c>
    </row>
    <row r="37" spans="1:11" s="31" customFormat="1" x14ac:dyDescent="0.25">
      <c r="A37" s="33">
        <v>2207</v>
      </c>
      <c r="B37" s="37" t="s">
        <v>23</v>
      </c>
      <c r="C37" s="37"/>
      <c r="D37" s="37"/>
      <c r="E37" s="37"/>
      <c r="F37" s="37"/>
      <c r="G37" s="37"/>
      <c r="H37" s="37"/>
      <c r="I37" s="35">
        <v>1.1499999999999999</v>
      </c>
      <c r="J37" s="36">
        <v>7.0000000000000007E-2</v>
      </c>
      <c r="K37" s="32">
        <f>K43*J37</f>
        <v>7024734.8101000013</v>
      </c>
    </row>
    <row r="38" spans="1:11" s="31" customFormat="1" x14ac:dyDescent="0.25">
      <c r="A38" s="33">
        <v>2208</v>
      </c>
      <c r="B38" s="34" t="s">
        <v>24</v>
      </c>
      <c r="C38" s="34"/>
      <c r="D38" s="34"/>
      <c r="E38" s="34"/>
      <c r="F38" s="34"/>
      <c r="I38" s="38">
        <v>0.75</v>
      </c>
      <c r="J38" s="36">
        <v>0.11</v>
      </c>
      <c r="K38" s="32">
        <f>K43*J38</f>
        <v>11038868.987300001</v>
      </c>
    </row>
    <row r="39" spans="1:11" s="31" customFormat="1" x14ac:dyDescent="0.25">
      <c r="A39" s="33">
        <v>2210</v>
      </c>
      <c r="B39" s="34" t="s">
        <v>25</v>
      </c>
      <c r="C39" s="34"/>
      <c r="D39" s="34"/>
      <c r="E39" s="34"/>
      <c r="F39" s="34"/>
      <c r="I39" s="38">
        <v>0.75</v>
      </c>
      <c r="J39" s="36">
        <v>7.0000000000000007E-2</v>
      </c>
      <c r="K39" s="32">
        <f>K43*J39</f>
        <v>7024734.8101000013</v>
      </c>
    </row>
    <row r="40" spans="1:11" s="31" customFormat="1" x14ac:dyDescent="0.25">
      <c r="A40" s="33">
        <v>2212</v>
      </c>
      <c r="B40" s="34" t="s">
        <v>26</v>
      </c>
      <c r="C40" s="34"/>
      <c r="D40" s="34"/>
      <c r="E40" s="34"/>
      <c r="F40" s="34"/>
      <c r="I40" s="38">
        <v>1.25</v>
      </c>
      <c r="J40" s="36">
        <v>0.04</v>
      </c>
      <c r="K40" s="32">
        <f>K43*J40</f>
        <v>4014134.1772000003</v>
      </c>
    </row>
    <row r="41" spans="1:11" s="31" customFormat="1" x14ac:dyDescent="0.25">
      <c r="A41" s="33">
        <v>2247</v>
      </c>
      <c r="B41" s="37" t="s">
        <v>28</v>
      </c>
      <c r="C41" s="37"/>
      <c r="D41" s="37"/>
      <c r="E41" s="37"/>
      <c r="F41" s="37"/>
      <c r="I41" s="38">
        <v>0.9</v>
      </c>
      <c r="J41" s="36">
        <v>0.12</v>
      </c>
      <c r="K41" s="32">
        <f>K43*J41</f>
        <v>12042402.5316</v>
      </c>
    </row>
    <row r="42" spans="1:11" s="31" customFormat="1" x14ac:dyDescent="0.25">
      <c r="A42" s="33">
        <v>2261</v>
      </c>
      <c r="B42" s="37" t="s">
        <v>29</v>
      </c>
      <c r="C42" s="37"/>
      <c r="D42" s="37"/>
      <c r="E42" s="37"/>
      <c r="F42" s="37"/>
      <c r="I42" s="38">
        <v>1.35</v>
      </c>
      <c r="J42" s="36">
        <v>0.02</v>
      </c>
      <c r="K42" s="32">
        <f>K43*J42</f>
        <v>2007067.0886000001</v>
      </c>
    </row>
    <row r="43" spans="1:11" s="31" customFormat="1" x14ac:dyDescent="0.25">
      <c r="J43" s="36">
        <f>SUM(J33:J42)</f>
        <v>1</v>
      </c>
      <c r="K43" s="32">
        <v>100353354.43000001</v>
      </c>
    </row>
  </sheetData>
  <mergeCells count="3">
    <mergeCell ref="B32:C32"/>
    <mergeCell ref="B2:C2"/>
    <mergeCell ref="B19:C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G21" sqref="G21"/>
    </sheetView>
  </sheetViews>
  <sheetFormatPr baseColWidth="10" defaultRowHeight="15" x14ac:dyDescent="0.25"/>
  <cols>
    <col min="1" max="1" width="10.28515625" bestFit="1" customWidth="1"/>
    <col min="2" max="12" width="14.28515625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63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8" t="s">
        <v>13</v>
      </c>
      <c r="B5" s="68"/>
      <c r="C5" s="16"/>
      <c r="D5" s="16"/>
      <c r="E5" s="16"/>
      <c r="F5" s="16"/>
      <c r="G5" s="68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8</v>
      </c>
      <c r="B15" s="4">
        <f>L15*12%</f>
        <v>17450.7516</v>
      </c>
      <c r="C15" s="4">
        <f>L15*20%</f>
        <v>29084.585999999999</v>
      </c>
      <c r="D15" s="4">
        <f t="shared" ref="D15" si="0">L15*14%</f>
        <v>20359.210200000001</v>
      </c>
      <c r="E15" s="4">
        <f t="shared" ref="E15" si="1">L15*0%</f>
        <v>0</v>
      </c>
      <c r="F15" s="4">
        <f>L15*5%</f>
        <v>7271.1464999999998</v>
      </c>
      <c r="G15" s="4">
        <f t="shared" ref="G15" si="2">L15*11%</f>
        <v>15996.522299999999</v>
      </c>
      <c r="H15" s="4">
        <f t="shared" ref="H15" si="3">L15*15%</f>
        <v>21813.439499999997</v>
      </c>
      <c r="I15" s="4">
        <f>L15*5%</f>
        <v>7271.1464999999998</v>
      </c>
      <c r="J15" s="4">
        <f>L15*12%</f>
        <v>17450.7516</v>
      </c>
      <c r="K15" s="4">
        <f>L15*6%</f>
        <v>8725.3757999999998</v>
      </c>
      <c r="L15" s="12">
        <v>145422.93</v>
      </c>
      <c r="M15" t="str">
        <f>+A15</f>
        <v>SEPTIEMBRE</v>
      </c>
    </row>
    <row r="16" spans="1:13" x14ac:dyDescent="0.25">
      <c r="A16" s="9" t="s">
        <v>16</v>
      </c>
      <c r="B16" s="11">
        <f t="shared" ref="B16:K16" si="4">SUM(B15:B15)</f>
        <v>17450.7516</v>
      </c>
      <c r="C16" s="11">
        <f t="shared" si="4"/>
        <v>29084.585999999999</v>
      </c>
      <c r="D16" s="11">
        <f t="shared" si="4"/>
        <v>20359.210200000001</v>
      </c>
      <c r="E16" s="11">
        <f t="shared" si="4"/>
        <v>0</v>
      </c>
      <c r="F16" s="11">
        <f t="shared" si="4"/>
        <v>7271.1464999999998</v>
      </c>
      <c r="G16" s="11">
        <f t="shared" si="4"/>
        <v>15996.522299999999</v>
      </c>
      <c r="H16" s="11">
        <f t="shared" si="4"/>
        <v>21813.439499999997</v>
      </c>
      <c r="I16" s="11">
        <f t="shared" si="4"/>
        <v>7271.1464999999998</v>
      </c>
      <c r="J16" s="11">
        <f t="shared" si="4"/>
        <v>17450.7516</v>
      </c>
      <c r="K16" s="11">
        <f t="shared" si="4"/>
        <v>8725.3757999999998</v>
      </c>
      <c r="L16" s="12">
        <f>SUM(B16:K16)</f>
        <v>145422.93</v>
      </c>
    </row>
    <row r="17" spans="2:12" x14ac:dyDescent="0.25">
      <c r="E17" s="14"/>
    </row>
    <row r="18" spans="2:12" x14ac:dyDescent="0.25">
      <c r="B18" s="56">
        <f>B16*B13</f>
        <v>349.01503200000002</v>
      </c>
      <c r="C18" s="56">
        <f t="shared" ref="C18:K18" si="5">C16*C13</f>
        <v>290.84586000000002</v>
      </c>
      <c r="D18" s="56">
        <f t="shared" si="5"/>
        <v>234.13091730000002</v>
      </c>
      <c r="E18" s="63">
        <v>50.18</v>
      </c>
      <c r="F18" s="56">
        <f t="shared" si="5"/>
        <v>163.60079625</v>
      </c>
      <c r="G18" s="56">
        <f t="shared" si="5"/>
        <v>183.96000644999998</v>
      </c>
      <c r="H18" s="56">
        <f t="shared" si="5"/>
        <v>327.20159249999995</v>
      </c>
      <c r="I18" s="56">
        <f t="shared" si="5"/>
        <v>163.60079625</v>
      </c>
      <c r="J18" s="56">
        <f t="shared" si="5"/>
        <v>174.50751600000001</v>
      </c>
      <c r="K18" s="56">
        <f t="shared" si="5"/>
        <v>152.69407650000002</v>
      </c>
      <c r="L18" s="56">
        <f>SUM(B18:K18)</f>
        <v>2089.7365932499997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104.48682966249999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1985.2497635874997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G15" sqref="G15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62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7" t="s">
        <v>13</v>
      </c>
      <c r="B5" s="67"/>
      <c r="C5" s="16"/>
      <c r="D5" s="16"/>
      <c r="E5" s="16"/>
      <c r="F5" s="16"/>
      <c r="G5" s="67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7</v>
      </c>
      <c r="B15" s="4">
        <f>L15*12%</f>
        <v>14303291047.0392</v>
      </c>
      <c r="C15" s="4">
        <f>L15*20%</f>
        <v>23838818411.732002</v>
      </c>
      <c r="D15" s="4">
        <f t="shared" ref="D15" si="0">L15*14%</f>
        <v>16687172888.212402</v>
      </c>
      <c r="E15" s="4">
        <f t="shared" ref="E15" si="1">L15*0%</f>
        <v>0</v>
      </c>
      <c r="F15" s="4">
        <f>L15*5%</f>
        <v>5959704602.9330006</v>
      </c>
      <c r="G15" s="4">
        <f t="shared" ref="G15" si="2">L15*11%</f>
        <v>13111350126.4526</v>
      </c>
      <c r="H15" s="4">
        <f t="shared" ref="H15" si="3">L15*15%</f>
        <v>17879113808.799</v>
      </c>
      <c r="I15" s="4">
        <f>L15*5%</f>
        <v>5959704602.9330006</v>
      </c>
      <c r="J15" s="4">
        <f>L15*12%</f>
        <v>14303291047.0392</v>
      </c>
      <c r="K15" s="4">
        <f>L15*6%</f>
        <v>7151645523.5195999</v>
      </c>
      <c r="L15" s="12">
        <f>+'[1]EXPRESS 2707 VENTAS Y COMP 2018'!$J$143+'[1]EXPRESS 2707 VENTAS Y COMP 2018'!$J$144</f>
        <v>119194092058.66</v>
      </c>
      <c r="M15" t="str">
        <f>+A15</f>
        <v>AGOSTO</v>
      </c>
    </row>
    <row r="16" spans="1:13" x14ac:dyDescent="0.25">
      <c r="A16" s="9" t="s">
        <v>16</v>
      </c>
      <c r="B16" s="11">
        <f t="shared" ref="B16:K16" si="4">SUM(B15:B15)</f>
        <v>14303291047.0392</v>
      </c>
      <c r="C16" s="11">
        <f t="shared" si="4"/>
        <v>23838818411.732002</v>
      </c>
      <c r="D16" s="11">
        <f t="shared" si="4"/>
        <v>16687172888.212402</v>
      </c>
      <c r="E16" s="11">
        <f t="shared" si="4"/>
        <v>0</v>
      </c>
      <c r="F16" s="11">
        <f t="shared" si="4"/>
        <v>5959704602.9330006</v>
      </c>
      <c r="G16" s="11">
        <f t="shared" si="4"/>
        <v>13111350126.4526</v>
      </c>
      <c r="H16" s="11">
        <f t="shared" si="4"/>
        <v>17879113808.799</v>
      </c>
      <c r="I16" s="11">
        <f t="shared" si="4"/>
        <v>5959704602.9330006</v>
      </c>
      <c r="J16" s="11">
        <f t="shared" si="4"/>
        <v>14303291047.0392</v>
      </c>
      <c r="K16" s="11">
        <f t="shared" si="4"/>
        <v>7151645523.5195999</v>
      </c>
      <c r="L16" s="12">
        <f>SUM(B16:K16)</f>
        <v>119194092058.66</v>
      </c>
    </row>
    <row r="17" spans="2:12" x14ac:dyDescent="0.25">
      <c r="E17" s="14"/>
    </row>
    <row r="18" spans="2:12" x14ac:dyDescent="0.25">
      <c r="B18" s="56">
        <f>B16*B13</f>
        <v>286065820.94078398</v>
      </c>
      <c r="C18" s="56">
        <f t="shared" ref="C18:K18" si="5">C16*C13</f>
        <v>238388184.11732003</v>
      </c>
      <c r="D18" s="56">
        <f t="shared" si="5"/>
        <v>191902488.21444261</v>
      </c>
      <c r="E18" s="63">
        <v>49524290.759999998</v>
      </c>
      <c r="F18" s="56">
        <f t="shared" si="5"/>
        <v>134093353.5659925</v>
      </c>
      <c r="G18" s="56">
        <f t="shared" si="5"/>
        <v>150780526.45420492</v>
      </c>
      <c r="H18" s="56">
        <f t="shared" si="5"/>
        <v>268186707.13198498</v>
      </c>
      <c r="I18" s="56">
        <f t="shared" si="5"/>
        <v>134093353.5659925</v>
      </c>
      <c r="J18" s="56">
        <f t="shared" si="5"/>
        <v>143032910.47039199</v>
      </c>
      <c r="K18" s="56">
        <f t="shared" si="5"/>
        <v>125153796.66159301</v>
      </c>
      <c r="L18" s="56">
        <f>SUM(B18:K18)</f>
        <v>1721221431.8827066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86061071.594135344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1635160360.2885714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4" sqref="A4:E4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61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6" t="s">
        <v>13</v>
      </c>
      <c r="B5" s="66"/>
      <c r="C5" s="16"/>
      <c r="D5" s="16"/>
      <c r="E5" s="16"/>
      <c r="F5" s="16"/>
      <c r="G5" s="66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6</v>
      </c>
      <c r="B15" s="4">
        <f>L15*12%</f>
        <v>12754130965.262398</v>
      </c>
      <c r="C15" s="4">
        <f>L15*20%</f>
        <v>21256884942.104</v>
      </c>
      <c r="D15" s="4">
        <f t="shared" ref="D15" si="0">L15*14%</f>
        <v>14879819459.472799</v>
      </c>
      <c r="E15" s="4">
        <f t="shared" ref="E15" si="1">L15*0%</f>
        <v>0</v>
      </c>
      <c r="F15" s="4">
        <f>L15*5%</f>
        <v>5314221235.526</v>
      </c>
      <c r="G15" s="4">
        <f t="shared" ref="G15" si="2">L15*11%</f>
        <v>11691286718.157198</v>
      </c>
      <c r="H15" s="4">
        <f t="shared" ref="H15" si="3">L15*15%</f>
        <v>15942663706.577997</v>
      </c>
      <c r="I15" s="4">
        <f>L15*5%</f>
        <v>5314221235.526</v>
      </c>
      <c r="J15" s="4">
        <f>L15*12%</f>
        <v>12754130965.262398</v>
      </c>
      <c r="K15" s="4">
        <f>L15*6%</f>
        <v>6377065482.6311989</v>
      </c>
      <c r="L15" s="12">
        <f>+'[2]EXPRESS 2707 VENTAS Y COMP 2018'!$J$141+'[2]EXPRESS 2707 VENTAS Y COMP 2018'!$J$142</f>
        <v>106284424710.51999</v>
      </c>
      <c r="M15" t="str">
        <f>+A15</f>
        <v>JULIO</v>
      </c>
    </row>
    <row r="16" spans="1:13" x14ac:dyDescent="0.25">
      <c r="A16" s="9" t="s">
        <v>16</v>
      </c>
      <c r="B16" s="11">
        <f t="shared" ref="B16:K16" si="4">SUM(B15:B15)</f>
        <v>12754130965.262398</v>
      </c>
      <c r="C16" s="11">
        <f t="shared" si="4"/>
        <v>21256884942.104</v>
      </c>
      <c r="D16" s="11">
        <f t="shared" si="4"/>
        <v>14879819459.472799</v>
      </c>
      <c r="E16" s="11">
        <f t="shared" si="4"/>
        <v>0</v>
      </c>
      <c r="F16" s="11">
        <f t="shared" si="4"/>
        <v>5314221235.526</v>
      </c>
      <c r="G16" s="11">
        <f t="shared" si="4"/>
        <v>11691286718.157198</v>
      </c>
      <c r="H16" s="11">
        <f t="shared" si="4"/>
        <v>15942663706.577997</v>
      </c>
      <c r="I16" s="11">
        <f t="shared" si="4"/>
        <v>5314221235.526</v>
      </c>
      <c r="J16" s="11">
        <f t="shared" si="4"/>
        <v>12754130965.262398</v>
      </c>
      <c r="K16" s="11">
        <f t="shared" si="4"/>
        <v>6377065482.6311989</v>
      </c>
      <c r="L16" s="12">
        <f>SUM(B16:K16)</f>
        <v>106284424710.51999</v>
      </c>
    </row>
    <row r="17" spans="2:12" x14ac:dyDescent="0.25">
      <c r="E17" s="14"/>
    </row>
    <row r="18" spans="2:12" x14ac:dyDescent="0.25">
      <c r="B18" s="56">
        <f>B16*B13</f>
        <v>255082619.30524796</v>
      </c>
      <c r="C18" s="56">
        <f t="shared" ref="C18:K18" si="5">C16*C13</f>
        <v>212568849.42104</v>
      </c>
      <c r="D18" s="56">
        <f t="shared" si="5"/>
        <v>171117923.78393719</v>
      </c>
      <c r="E18" s="63">
        <v>48187749.119999997</v>
      </c>
      <c r="F18" s="56">
        <f t="shared" si="5"/>
        <v>119569977.799335</v>
      </c>
      <c r="G18" s="56">
        <f t="shared" si="5"/>
        <v>134449797.25880778</v>
      </c>
      <c r="H18" s="56">
        <f t="shared" si="5"/>
        <v>239139955.59866995</v>
      </c>
      <c r="I18" s="56">
        <f t="shared" si="5"/>
        <v>119569977.799335</v>
      </c>
      <c r="J18" s="56">
        <f t="shared" si="5"/>
        <v>127541309.65262398</v>
      </c>
      <c r="K18" s="56">
        <f t="shared" si="5"/>
        <v>111598645.94604599</v>
      </c>
      <c r="L18" s="56">
        <f>SUM(B18:K18)</f>
        <v>1538826805.6850429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76941340.284252152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1461885465.4007907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10" sqref="E10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60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5" t="s">
        <v>13</v>
      </c>
      <c r="B5" s="65"/>
      <c r="C5" s="16"/>
      <c r="D5" s="16"/>
      <c r="E5" s="16"/>
      <c r="F5" s="16"/>
      <c r="G5" s="65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5</v>
      </c>
      <c r="B15" s="4">
        <f>L15*12%</f>
        <v>1194679106.4827998</v>
      </c>
      <c r="C15" s="4">
        <f>L15*20%</f>
        <v>1991131844.1379998</v>
      </c>
      <c r="D15" s="4">
        <f t="shared" ref="D15" si="0">L15*14%</f>
        <v>1393792290.8966</v>
      </c>
      <c r="E15" s="4">
        <f t="shared" ref="E15" si="1">L15*0%</f>
        <v>0</v>
      </c>
      <c r="F15" s="4">
        <f>L15*5%</f>
        <v>497782961.03449994</v>
      </c>
      <c r="G15" s="4">
        <f t="shared" ref="G15" si="2">L15*11%</f>
        <v>1095122514.2758999</v>
      </c>
      <c r="H15" s="4">
        <f t="shared" ref="H15" si="3">L15*15%</f>
        <v>1493348883.1034997</v>
      </c>
      <c r="I15" s="4">
        <f>L15*5%</f>
        <v>497782961.03449994</v>
      </c>
      <c r="J15" s="4">
        <f>L15*12%</f>
        <v>1194679106.4827998</v>
      </c>
      <c r="K15" s="4">
        <f>L15*6%</f>
        <v>597339553.24139988</v>
      </c>
      <c r="L15" s="12">
        <f>+'[2]EXPRESS 2707 VENTAS Y COMP 2018'!$I$141</f>
        <v>9955659220.6899986</v>
      </c>
      <c r="M15" t="str">
        <f>+A15</f>
        <v>JUNIO</v>
      </c>
    </row>
    <row r="16" spans="1:13" x14ac:dyDescent="0.25">
      <c r="A16" s="9" t="s">
        <v>16</v>
      </c>
      <c r="B16" s="11">
        <f t="shared" ref="B16:K16" si="4">SUM(B15:B15)</f>
        <v>1194679106.4827998</v>
      </c>
      <c r="C16" s="11">
        <f t="shared" si="4"/>
        <v>1991131844.1379998</v>
      </c>
      <c r="D16" s="11">
        <f t="shared" si="4"/>
        <v>1393792290.8966</v>
      </c>
      <c r="E16" s="11">
        <f t="shared" si="4"/>
        <v>0</v>
      </c>
      <c r="F16" s="11">
        <f t="shared" si="4"/>
        <v>497782961.03449994</v>
      </c>
      <c r="G16" s="11">
        <f t="shared" si="4"/>
        <v>1095122514.2758999</v>
      </c>
      <c r="H16" s="11">
        <f t="shared" si="4"/>
        <v>1493348883.1034997</v>
      </c>
      <c r="I16" s="11">
        <f t="shared" si="4"/>
        <v>497782961.03449994</v>
      </c>
      <c r="J16" s="11">
        <f t="shared" si="4"/>
        <v>1194679106.4827998</v>
      </c>
      <c r="K16" s="11">
        <f t="shared" si="4"/>
        <v>597339553.24139988</v>
      </c>
      <c r="L16" s="12">
        <f>SUM(B16:K16)</f>
        <v>9955659220.6899986</v>
      </c>
    </row>
    <row r="17" spans="2:12" x14ac:dyDescent="0.25">
      <c r="E17" s="14"/>
    </row>
    <row r="18" spans="2:12" x14ac:dyDescent="0.25">
      <c r="B18" s="56">
        <f>B16*B13</f>
        <v>23893582.129655994</v>
      </c>
      <c r="C18" s="56">
        <f t="shared" ref="C18:K18" si="5">C16*C13</f>
        <v>19911318.441379998</v>
      </c>
      <c r="D18" s="56">
        <f t="shared" si="5"/>
        <v>16028611.3453109</v>
      </c>
      <c r="E18" s="63">
        <v>38647180.200000003</v>
      </c>
      <c r="F18" s="56">
        <f t="shared" si="5"/>
        <v>11200116.623276249</v>
      </c>
      <c r="G18" s="56">
        <f t="shared" si="5"/>
        <v>12593908.914172849</v>
      </c>
      <c r="H18" s="56">
        <f t="shared" si="5"/>
        <v>22400233.246552493</v>
      </c>
      <c r="I18" s="56">
        <f t="shared" si="5"/>
        <v>11200116.623276249</v>
      </c>
      <c r="J18" s="56">
        <f t="shared" si="5"/>
        <v>11946791.064827997</v>
      </c>
      <c r="K18" s="56">
        <f t="shared" si="5"/>
        <v>10453442.181724498</v>
      </c>
      <c r="L18" s="56">
        <f>SUM(B18:K18)</f>
        <v>178275300.77017722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8913765.0385088604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169361535.73166835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6" sqref="E6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49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4" t="s">
        <v>13</v>
      </c>
      <c r="B5" s="64"/>
      <c r="C5" s="16"/>
      <c r="D5" s="16"/>
      <c r="E5" s="16"/>
      <c r="F5" s="16"/>
      <c r="G5" s="64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4</v>
      </c>
      <c r="B15" s="4">
        <f>L15*12%</f>
        <v>958122445.57920003</v>
      </c>
      <c r="C15" s="4">
        <f>L15*20%</f>
        <v>1596870742.6320002</v>
      </c>
      <c r="D15" s="4">
        <f t="shared" ref="D15" si="0">L15*14%</f>
        <v>1117809519.8424003</v>
      </c>
      <c r="E15" s="4">
        <f t="shared" ref="E15" si="1">L15*0%</f>
        <v>0</v>
      </c>
      <c r="F15" s="4">
        <f>L15*5%</f>
        <v>399217685.65800005</v>
      </c>
      <c r="G15" s="4">
        <f t="shared" ref="G15" si="2">L15*11%</f>
        <v>878278908.44760013</v>
      </c>
      <c r="H15" s="4">
        <f t="shared" ref="H15" si="3">L15*15%</f>
        <v>1197653056.974</v>
      </c>
      <c r="I15" s="4">
        <f>L15*5%</f>
        <v>399217685.65800005</v>
      </c>
      <c r="J15" s="4">
        <f>L15*12%</f>
        <v>958122445.57920003</v>
      </c>
      <c r="K15" s="4">
        <f>L15*6%</f>
        <v>479061222.78960001</v>
      </c>
      <c r="L15" s="12">
        <f>+'[2]EXPRESS 2707 VENTAS Y COMP 2018'!$I$139</f>
        <v>7984353713.1600008</v>
      </c>
      <c r="M15" t="str">
        <f>+A15</f>
        <v>MAYO</v>
      </c>
    </row>
    <row r="16" spans="1:13" x14ac:dyDescent="0.25">
      <c r="A16" s="9" t="s">
        <v>16</v>
      </c>
      <c r="B16" s="11">
        <f t="shared" ref="B16:K16" si="4">SUM(B15:B15)</f>
        <v>958122445.57920003</v>
      </c>
      <c r="C16" s="11">
        <f t="shared" si="4"/>
        <v>1596870742.6320002</v>
      </c>
      <c r="D16" s="11">
        <f t="shared" si="4"/>
        <v>1117809519.8424003</v>
      </c>
      <c r="E16" s="11">
        <f t="shared" si="4"/>
        <v>0</v>
      </c>
      <c r="F16" s="11">
        <f t="shared" si="4"/>
        <v>399217685.65800005</v>
      </c>
      <c r="G16" s="11">
        <f t="shared" si="4"/>
        <v>878278908.44760013</v>
      </c>
      <c r="H16" s="11">
        <f t="shared" si="4"/>
        <v>1197653056.974</v>
      </c>
      <c r="I16" s="11">
        <f t="shared" si="4"/>
        <v>399217685.65800005</v>
      </c>
      <c r="J16" s="11">
        <f t="shared" si="4"/>
        <v>958122445.57920003</v>
      </c>
      <c r="K16" s="11">
        <f t="shared" si="4"/>
        <v>479061222.78960001</v>
      </c>
      <c r="L16" s="12">
        <f>SUM(B16:K16)</f>
        <v>7984353713.1600008</v>
      </c>
    </row>
    <row r="17" spans="2:12" x14ac:dyDescent="0.25">
      <c r="E17" s="14"/>
    </row>
    <row r="18" spans="2:12" x14ac:dyDescent="0.25">
      <c r="B18" s="56">
        <f>B16*B13</f>
        <v>19162448.911584001</v>
      </c>
      <c r="C18" s="56">
        <f t="shared" ref="C18:K18" si="5">C16*C13</f>
        <v>15968707.426320001</v>
      </c>
      <c r="D18" s="56">
        <f t="shared" si="5"/>
        <v>12854809.478187604</v>
      </c>
      <c r="E18" s="63">
        <v>37389198.399999999</v>
      </c>
      <c r="F18" s="56">
        <f t="shared" si="5"/>
        <v>8982397.9273050018</v>
      </c>
      <c r="G18" s="56">
        <f t="shared" si="5"/>
        <v>10100207.447147401</v>
      </c>
      <c r="H18" s="56">
        <f t="shared" si="5"/>
        <v>17964795.85461</v>
      </c>
      <c r="I18" s="56">
        <f t="shared" si="5"/>
        <v>8982397.9273050018</v>
      </c>
      <c r="J18" s="56">
        <f t="shared" si="5"/>
        <v>9581224.4557920005</v>
      </c>
      <c r="K18" s="56">
        <f t="shared" si="5"/>
        <v>8383571.3988180012</v>
      </c>
      <c r="L18" s="56">
        <f>SUM(B18:K18)</f>
        <v>149369759.22706902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7468487.961353451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141901271.26571557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4" sqref="C24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48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2" t="s">
        <v>13</v>
      </c>
      <c r="B5" s="62"/>
      <c r="C5" s="16"/>
      <c r="D5" s="16"/>
      <c r="E5" s="16"/>
      <c r="F5" s="16"/>
      <c r="G5" s="62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3</v>
      </c>
      <c r="B15" s="4">
        <f>L15*12%</f>
        <v>863408568.78839982</v>
      </c>
      <c r="C15" s="4">
        <f>L15*20%</f>
        <v>1439014281.3139999</v>
      </c>
      <c r="D15" s="4">
        <f t="shared" ref="D15" si="0">L15*14%</f>
        <v>1007309996.9197999</v>
      </c>
      <c r="E15" s="4">
        <f t="shared" ref="E15" si="1">L15*0%</f>
        <v>0</v>
      </c>
      <c r="F15" s="4">
        <f>L15*5%</f>
        <v>359753570.32849997</v>
      </c>
      <c r="G15" s="4">
        <f t="shared" ref="G15" si="2">L15*11%</f>
        <v>791457854.72269988</v>
      </c>
      <c r="H15" s="4">
        <f t="shared" ref="H15" si="3">L15*15%</f>
        <v>1079260710.9854999</v>
      </c>
      <c r="I15" s="4">
        <f>L15*5%</f>
        <v>359753570.32849997</v>
      </c>
      <c r="J15" s="4">
        <f>L15*12%</f>
        <v>863408568.78839982</v>
      </c>
      <c r="K15" s="4">
        <f>L15*6%</f>
        <v>431704284.39419991</v>
      </c>
      <c r="L15" s="12">
        <f>+'[2]EXPRESS 2707 VENTAS Y COMP 2018'!$I$137</f>
        <v>7195071406.5699987</v>
      </c>
      <c r="M15" t="str">
        <f>+A15</f>
        <v>ABRIL</v>
      </c>
    </row>
    <row r="16" spans="1:13" x14ac:dyDescent="0.25">
      <c r="A16" s="9" t="s">
        <v>16</v>
      </c>
      <c r="B16" s="11">
        <f t="shared" ref="B16:K16" si="4">SUM(B15:B15)</f>
        <v>863408568.78839982</v>
      </c>
      <c r="C16" s="11">
        <f t="shared" si="4"/>
        <v>1439014281.3139999</v>
      </c>
      <c r="D16" s="11">
        <f t="shared" si="4"/>
        <v>1007309996.9197999</v>
      </c>
      <c r="E16" s="11">
        <f t="shared" si="4"/>
        <v>0</v>
      </c>
      <c r="F16" s="11">
        <f t="shared" si="4"/>
        <v>359753570.32849997</v>
      </c>
      <c r="G16" s="11">
        <f t="shared" si="4"/>
        <v>791457854.72269988</v>
      </c>
      <c r="H16" s="11">
        <f t="shared" si="4"/>
        <v>1079260710.9854999</v>
      </c>
      <c r="I16" s="11">
        <f t="shared" si="4"/>
        <v>359753570.32849997</v>
      </c>
      <c r="J16" s="11">
        <f t="shared" si="4"/>
        <v>863408568.78839982</v>
      </c>
      <c r="K16" s="11">
        <f t="shared" si="4"/>
        <v>431704284.39419991</v>
      </c>
      <c r="L16" s="12">
        <f>SUM(B16:K16)</f>
        <v>7195071406.5699987</v>
      </c>
    </row>
    <row r="17" spans="2:12" x14ac:dyDescent="0.25">
      <c r="E17" s="14"/>
    </row>
    <row r="18" spans="2:12" x14ac:dyDescent="0.25">
      <c r="B18" s="56">
        <f>B16*B13</f>
        <v>17268171.375767998</v>
      </c>
      <c r="C18" s="56">
        <f t="shared" ref="C18:K18" si="5">C16*C13</f>
        <v>14390142.813139999</v>
      </c>
      <c r="D18" s="56">
        <f t="shared" si="5"/>
        <v>11584064.964577699</v>
      </c>
      <c r="E18" s="63">
        <v>33874493.600000001</v>
      </c>
      <c r="F18" s="56">
        <f t="shared" si="5"/>
        <v>8094455.332391249</v>
      </c>
      <c r="G18" s="56">
        <f t="shared" si="5"/>
        <v>9101765.3293110486</v>
      </c>
      <c r="H18" s="56">
        <f t="shared" si="5"/>
        <v>16188910.664782498</v>
      </c>
      <c r="I18" s="56">
        <f t="shared" si="5"/>
        <v>8094455.332391249</v>
      </c>
      <c r="J18" s="56">
        <f t="shared" si="5"/>
        <v>8634085.6878839992</v>
      </c>
      <c r="K18" s="56">
        <f t="shared" si="5"/>
        <v>7554824.9768984988</v>
      </c>
      <c r="L18" s="56">
        <f>SUM(B18:K18)</f>
        <v>134785370.07714424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6739268.5038572121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128046101.57328703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F1" workbookViewId="0">
      <selection activeCell="N21" sqref="N21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71" t="s">
        <v>34</v>
      </c>
      <c r="B1" s="71"/>
      <c r="C1" s="71"/>
      <c r="D1" s="71"/>
      <c r="E1" s="71"/>
      <c r="F1" s="7" t="s">
        <v>41</v>
      </c>
      <c r="G1" s="7"/>
      <c r="H1" s="7"/>
      <c r="I1" s="7"/>
      <c r="J1" s="7"/>
      <c r="K1" s="7"/>
    </row>
    <row r="2" spans="1:13" ht="15.75" x14ac:dyDescent="0.25">
      <c r="A2" s="71" t="s">
        <v>32</v>
      </c>
      <c r="B2" s="71"/>
      <c r="C2" s="71"/>
      <c r="D2" s="71"/>
      <c r="E2" s="71"/>
      <c r="F2" s="7"/>
      <c r="G2" s="7"/>
      <c r="H2" s="7"/>
      <c r="I2" s="7"/>
      <c r="J2" s="7"/>
      <c r="K2" s="7"/>
    </row>
    <row r="3" spans="1:13" ht="15.75" x14ac:dyDescent="0.25">
      <c r="A3" s="71" t="s">
        <v>12</v>
      </c>
      <c r="B3" s="71"/>
      <c r="C3" s="71"/>
      <c r="D3" s="71"/>
      <c r="E3" s="71"/>
      <c r="F3" s="7"/>
      <c r="G3" s="7"/>
      <c r="H3" s="7"/>
      <c r="I3" s="7"/>
      <c r="J3" s="7"/>
      <c r="K3" s="7"/>
    </row>
    <row r="4" spans="1:13" ht="15.75" x14ac:dyDescent="0.25">
      <c r="A4" s="71" t="s">
        <v>48</v>
      </c>
      <c r="B4" s="71"/>
      <c r="C4" s="71"/>
      <c r="D4" s="71"/>
      <c r="E4" s="71"/>
      <c r="F4" s="7"/>
      <c r="G4" s="7"/>
      <c r="H4" s="7"/>
      <c r="I4" s="7"/>
      <c r="J4" s="7"/>
      <c r="K4" s="7"/>
    </row>
    <row r="5" spans="1:13" ht="15.75" x14ac:dyDescent="0.25">
      <c r="A5" s="61" t="s">
        <v>13</v>
      </c>
      <c r="B5" s="61"/>
      <c r="C5" s="16"/>
      <c r="D5" s="16"/>
      <c r="E5" s="16"/>
      <c r="F5" s="16"/>
      <c r="G5" s="61" t="s">
        <v>13</v>
      </c>
      <c r="H5" s="71" t="s">
        <v>14</v>
      </c>
      <c r="I5" s="71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2</v>
      </c>
      <c r="B15" s="4">
        <f>L15*12%</f>
        <v>4273618179.7619996</v>
      </c>
      <c r="C15" s="4">
        <f>L15*20%</f>
        <v>7122696966.2700005</v>
      </c>
      <c r="D15" s="4">
        <f t="shared" ref="D15" si="0">L15*14%</f>
        <v>4985887876.3889999</v>
      </c>
      <c r="E15" s="4">
        <f t="shared" ref="E15" si="1">L15*0%</f>
        <v>0</v>
      </c>
      <c r="F15" s="4">
        <f>L15*5%</f>
        <v>1780674241.5675001</v>
      </c>
      <c r="G15" s="4">
        <f t="shared" ref="G15" si="2">L15*11%</f>
        <v>3917483331.4484997</v>
      </c>
      <c r="H15" s="4">
        <f t="shared" ref="H15" si="3">L15*15%</f>
        <v>5342022724.7024994</v>
      </c>
      <c r="I15" s="4">
        <f>L15*5%</f>
        <v>1780674241.5675001</v>
      </c>
      <c r="J15" s="4">
        <f>L15*12%</f>
        <v>4273618179.7619996</v>
      </c>
      <c r="K15" s="4">
        <f>L15*6%</f>
        <v>2136809089.8809998</v>
      </c>
      <c r="L15" s="12">
        <f>+'[3]EXPRESS 2707 VENTAS Y COMP 2018'!$I$135</f>
        <v>35613484831.349998</v>
      </c>
      <c r="M15" t="str">
        <f>+A15</f>
        <v>MARZO</v>
      </c>
    </row>
    <row r="16" spans="1:13" x14ac:dyDescent="0.25">
      <c r="A16" s="9" t="s">
        <v>16</v>
      </c>
      <c r="B16" s="11">
        <f t="shared" ref="B16:K16" si="4">SUM(B15:B15)</f>
        <v>4273618179.7619996</v>
      </c>
      <c r="C16" s="11">
        <f t="shared" si="4"/>
        <v>7122696966.2700005</v>
      </c>
      <c r="D16" s="11">
        <f t="shared" si="4"/>
        <v>4985887876.3889999</v>
      </c>
      <c r="E16" s="11">
        <f t="shared" si="4"/>
        <v>0</v>
      </c>
      <c r="F16" s="11">
        <f t="shared" si="4"/>
        <v>1780674241.5675001</v>
      </c>
      <c r="G16" s="11">
        <f t="shared" si="4"/>
        <v>3917483331.4484997</v>
      </c>
      <c r="H16" s="11">
        <f t="shared" si="4"/>
        <v>5342022724.7024994</v>
      </c>
      <c r="I16" s="11">
        <f t="shared" si="4"/>
        <v>1780674241.5675001</v>
      </c>
      <c r="J16" s="11">
        <f t="shared" si="4"/>
        <v>4273618179.7619996</v>
      </c>
      <c r="K16" s="11">
        <f t="shared" si="4"/>
        <v>2136809089.8809998</v>
      </c>
      <c r="L16" s="12">
        <f>SUM(B16:K16)</f>
        <v>35613484831.349998</v>
      </c>
    </row>
    <row r="17" spans="2:12" x14ac:dyDescent="0.25">
      <c r="E17" s="14"/>
    </row>
    <row r="18" spans="2:12" x14ac:dyDescent="0.25">
      <c r="B18" s="56">
        <f>B16*B13</f>
        <v>85472363.595239997</v>
      </c>
      <c r="C18" s="56">
        <f t="shared" ref="C18:K18" si="5">C16*C13</f>
        <v>71226969.662700012</v>
      </c>
      <c r="D18" s="56">
        <f t="shared" si="5"/>
        <v>57337710.578473501</v>
      </c>
      <c r="E18" s="63">
        <v>23846217</v>
      </c>
      <c r="F18" s="56">
        <f t="shared" si="5"/>
        <v>40065170.435268752</v>
      </c>
      <c r="G18" s="56">
        <f t="shared" si="5"/>
        <v>45051058.311657749</v>
      </c>
      <c r="H18" s="56">
        <f t="shared" si="5"/>
        <v>80130340.87053749</v>
      </c>
      <c r="I18" s="56">
        <f t="shared" si="5"/>
        <v>40065170.435268752</v>
      </c>
      <c r="J18" s="56">
        <f t="shared" si="5"/>
        <v>42736181.797619998</v>
      </c>
      <c r="K18" s="56">
        <f t="shared" si="5"/>
        <v>37394159.072917499</v>
      </c>
      <c r="L18" s="56">
        <f>SUM(B18:K18)</f>
        <v>523325341.75968373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26166267.087984189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497159074.67169952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RELACION DE ING MES 11-2021 </vt:lpstr>
      <vt:lpstr>RELACION DE ING MES 10-2021</vt:lpstr>
      <vt:lpstr>RELACION DE ING MES 09-2021</vt:lpstr>
      <vt:lpstr>RELACION DE ING MES 08-2021 </vt:lpstr>
      <vt:lpstr>RELACION DE ING MES 07-2021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%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</vt:vector>
  </TitlesOfParts>
  <Company>Diario Avance de Los Teques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Contabilidad</cp:lastModifiedBy>
  <cp:lastPrinted>2021-11-03T15:53:18Z</cp:lastPrinted>
  <dcterms:created xsi:type="dcterms:W3CDTF">2012-02-09T13:07:09Z</dcterms:created>
  <dcterms:modified xsi:type="dcterms:W3CDTF">2021-12-03T15:01:30Z</dcterms:modified>
</cp:coreProperties>
</file>