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7920" windowHeight="7650" activeTab="2"/>
  </bookViews>
  <sheets>
    <sheet name="año1" sheetId="2" r:id="rId1"/>
    <sheet name="año 2" sheetId="5" r:id="rId2"/>
    <sheet name="Hoja4" sheetId="4" r:id="rId3"/>
  </sheets>
  <calcPr calcId="145621"/>
</workbook>
</file>

<file path=xl/calcChain.xml><?xml version="1.0" encoding="utf-8"?>
<calcChain xmlns="http://schemas.openxmlformats.org/spreadsheetml/2006/main">
  <c r="C25" i="5" l="1"/>
  <c r="C23" i="5"/>
  <c r="D17" i="5"/>
  <c r="C20" i="5"/>
  <c r="C19" i="5"/>
  <c r="C18" i="5"/>
  <c r="C17" i="5"/>
  <c r="C16" i="5"/>
  <c r="D16" i="5" s="1"/>
  <c r="M16" i="2"/>
  <c r="M12" i="2"/>
  <c r="C12" i="5" s="1"/>
  <c r="L11" i="2"/>
  <c r="M11" i="2"/>
  <c r="C11" i="5"/>
  <c r="C7" i="5"/>
  <c r="G14" i="4" l="1"/>
  <c r="F54" i="4"/>
  <c r="E54" i="4"/>
  <c r="D54" i="4"/>
  <c r="B54" i="4"/>
  <c r="C54" i="4"/>
  <c r="B15" i="4"/>
  <c r="B20" i="5" l="1"/>
  <c r="B19" i="5"/>
  <c r="B18" i="5"/>
  <c r="B17" i="5"/>
  <c r="B16" i="5"/>
  <c r="B32" i="4"/>
  <c r="C35" i="4" s="1"/>
  <c r="D35" i="4" s="1"/>
  <c r="B35" i="4" l="1"/>
  <c r="B12" i="2"/>
  <c r="A20" i="2"/>
  <c r="A19" i="2"/>
  <c r="A18" i="2"/>
  <c r="A17" i="2"/>
  <c r="A16" i="2"/>
  <c r="B56" i="4"/>
  <c r="B18" i="2" l="1"/>
  <c r="C18" i="2" s="1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D18" i="5"/>
  <c r="E18" i="5" s="1"/>
  <c r="F18" i="5" s="1"/>
  <c r="G18" i="5" s="1"/>
  <c r="H18" i="5" s="1"/>
  <c r="B20" i="2"/>
  <c r="C20" i="2" s="1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D20" i="5"/>
  <c r="E20" i="5" s="1"/>
  <c r="F20" i="5" s="1"/>
  <c r="G20" i="5" s="1"/>
  <c r="H20" i="5" s="1"/>
  <c r="B17" i="2"/>
  <c r="C17" i="2" s="1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E17" i="5"/>
  <c r="F17" i="5" s="1"/>
  <c r="G17" i="5" s="1"/>
  <c r="H17" i="5" s="1"/>
  <c r="B19" i="2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D19" i="5"/>
  <c r="E19" i="5" s="1"/>
  <c r="F19" i="5" s="1"/>
  <c r="G19" i="5" s="1"/>
  <c r="H19" i="5" s="1"/>
  <c r="C21" i="4"/>
  <c r="C20" i="4"/>
  <c r="D20" i="4" s="1"/>
  <c r="C6" i="4"/>
  <c r="D6" i="4" s="1"/>
  <c r="C5" i="4"/>
  <c r="D5" i="4" s="1"/>
  <c r="C14" i="4"/>
  <c r="C13" i="4"/>
  <c r="C12" i="4"/>
  <c r="C11" i="4"/>
  <c r="C10" i="4"/>
  <c r="C9" i="4"/>
  <c r="C8" i="4"/>
  <c r="C7" i="4"/>
  <c r="C4" i="4"/>
  <c r="D4" i="4" s="1"/>
  <c r="C3" i="4"/>
  <c r="D3" i="4" s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C56" i="4"/>
  <c r="C21" i="5" l="1"/>
  <c r="C24" i="4"/>
  <c r="C23" i="4"/>
  <c r="C22" i="4"/>
  <c r="D21" i="4"/>
  <c r="E16" i="5" l="1"/>
  <c r="D21" i="5"/>
  <c r="B57" i="4"/>
  <c r="B58" i="4" s="1"/>
  <c r="F16" i="5" l="1"/>
  <c r="E21" i="5"/>
  <c r="C57" i="4"/>
  <c r="B62" i="4"/>
  <c r="F56" i="4"/>
  <c r="E56" i="4"/>
  <c r="D56" i="4"/>
  <c r="C30" i="4"/>
  <c r="D30" i="4" s="1"/>
  <c r="C29" i="4"/>
  <c r="D29" i="4" s="1"/>
  <c r="C26" i="4"/>
  <c r="D26" i="4" s="1"/>
  <c r="C25" i="4"/>
  <c r="D25" i="4" s="1"/>
  <c r="D24" i="4"/>
  <c r="D23" i="4"/>
  <c r="D22" i="4"/>
  <c r="C31" i="4"/>
  <c r="D31" i="4" s="1"/>
  <c r="C27" i="4"/>
  <c r="D27" i="4" s="1"/>
  <c r="D14" i="4"/>
  <c r="D12" i="4"/>
  <c r="D11" i="4"/>
  <c r="D10" i="4"/>
  <c r="D9" i="4"/>
  <c r="D8" i="4"/>
  <c r="D7" i="4"/>
  <c r="G16" i="5" l="1"/>
  <c r="H16" i="5" s="1"/>
  <c r="F21" i="5"/>
  <c r="C28" i="4"/>
  <c r="D28" i="4" s="1"/>
  <c r="F57" i="4"/>
  <c r="F58" i="4" s="1"/>
  <c r="C58" i="4"/>
  <c r="D57" i="4"/>
  <c r="D58" i="4" s="1"/>
  <c r="E57" i="4"/>
  <c r="E58" i="4" s="1"/>
  <c r="D13" i="4"/>
  <c r="D15" i="4" s="1"/>
  <c r="F15" i="4" l="1"/>
  <c r="F16" i="4" s="1"/>
  <c r="B7" i="2" s="1"/>
  <c r="B8" i="2" s="1"/>
  <c r="H21" i="5"/>
  <c r="G21" i="5"/>
  <c r="D32" i="4"/>
  <c r="D33" i="4" s="1"/>
  <c r="B11" i="2" l="1"/>
  <c r="B13" i="2" s="1"/>
  <c r="C7" i="2"/>
  <c r="C11" i="2" s="1"/>
  <c r="C12" i="2"/>
  <c r="C21" i="2"/>
  <c r="B21" i="2"/>
  <c r="D12" i="2" l="1"/>
  <c r="D7" i="2"/>
  <c r="D11" i="2" s="1"/>
  <c r="D13" i="2" s="1"/>
  <c r="C13" i="2"/>
  <c r="C8" i="2"/>
  <c r="C23" i="2"/>
  <c r="B23" i="2"/>
  <c r="B27" i="2" s="1"/>
  <c r="C25" i="2" s="1"/>
  <c r="E7" i="2" l="1"/>
  <c r="F12" i="2" s="1"/>
  <c r="E12" i="2"/>
  <c r="D8" i="2"/>
  <c r="D21" i="2"/>
  <c r="D23" i="2" s="1"/>
  <c r="F7" i="2"/>
  <c r="C27" i="2"/>
  <c r="D25" i="2" s="1"/>
  <c r="E8" i="2" l="1"/>
  <c r="E11" i="2"/>
  <c r="E13" i="2" s="1"/>
  <c r="D27" i="2"/>
  <c r="E25" i="2" s="1"/>
  <c r="G12" i="2"/>
  <c r="F11" i="2"/>
  <c r="F13" i="2" s="1"/>
  <c r="E21" i="2"/>
  <c r="E23" i="2" s="1"/>
  <c r="F8" i="2"/>
  <c r="G7" i="2"/>
  <c r="E27" i="2" l="1"/>
  <c r="F25" i="2" s="1"/>
  <c r="H12" i="2"/>
  <c r="G11" i="2"/>
  <c r="G13" i="2" s="1"/>
  <c r="F21" i="2"/>
  <c r="F23" i="2" s="1"/>
  <c r="H7" i="2"/>
  <c r="G8" i="2"/>
  <c r="F27" i="2" l="1"/>
  <c r="G25" i="2" s="1"/>
  <c r="H11" i="2"/>
  <c r="H13" i="2" s="1"/>
  <c r="I12" i="2"/>
  <c r="G21" i="2"/>
  <c r="G23" i="2" s="1"/>
  <c r="H8" i="2"/>
  <c r="I7" i="2"/>
  <c r="G27" i="2" l="1"/>
  <c r="H25" i="2" s="1"/>
  <c r="J12" i="2"/>
  <c r="I11" i="2"/>
  <c r="H21" i="2"/>
  <c r="H23" i="2" s="1"/>
  <c r="I8" i="2"/>
  <c r="J7" i="2"/>
  <c r="I13" i="2"/>
  <c r="H27" i="2" l="1"/>
  <c r="I25" i="2" s="1"/>
  <c r="K12" i="2"/>
  <c r="J11" i="2"/>
  <c r="I21" i="2"/>
  <c r="I23" i="2" s="1"/>
  <c r="J8" i="2"/>
  <c r="K7" i="2"/>
  <c r="J13" i="2"/>
  <c r="I27" i="2" l="1"/>
  <c r="J25" i="2" s="1"/>
  <c r="L12" i="2"/>
  <c r="K11" i="2"/>
  <c r="K13" i="2" s="1"/>
  <c r="K8" i="2"/>
  <c r="L7" i="2"/>
  <c r="M7" i="2" s="1"/>
  <c r="J21" i="2"/>
  <c r="J23" i="2" s="1"/>
  <c r="D12" i="5" l="1"/>
  <c r="C13" i="5"/>
  <c r="C8" i="5"/>
  <c r="D7" i="5"/>
  <c r="J27" i="2"/>
  <c r="K25" i="2" s="1"/>
  <c r="K21" i="2"/>
  <c r="K23" i="2" s="1"/>
  <c r="L13" i="2"/>
  <c r="L8" i="2"/>
  <c r="L21" i="2"/>
  <c r="K27" i="2" l="1"/>
  <c r="L25" i="2" s="1"/>
  <c r="E12" i="5"/>
  <c r="D8" i="5"/>
  <c r="D11" i="5"/>
  <c r="D13" i="5" s="1"/>
  <c r="D23" i="5" s="1"/>
  <c r="E7" i="5"/>
  <c r="M8" i="2"/>
  <c r="L23" i="2"/>
  <c r="F12" i="5" l="1"/>
  <c r="E8" i="5"/>
  <c r="E11" i="5"/>
  <c r="E13" i="5" s="1"/>
  <c r="E23" i="5" s="1"/>
  <c r="F7" i="5"/>
  <c r="L27" i="2"/>
  <c r="M25" i="2" s="1"/>
  <c r="C27" i="5" s="1"/>
  <c r="D25" i="5" s="1"/>
  <c r="D27" i="5" s="1"/>
  <c r="E25" i="5" s="1"/>
  <c r="M13" i="2"/>
  <c r="M21" i="2"/>
  <c r="E27" i="5" l="1"/>
  <c r="F25" i="5" s="1"/>
  <c r="G12" i="5"/>
  <c r="F8" i="5"/>
  <c r="F11" i="5"/>
  <c r="F13" i="5" s="1"/>
  <c r="F23" i="5" s="1"/>
  <c r="G7" i="5"/>
  <c r="M23" i="2"/>
  <c r="M27" i="2" s="1"/>
  <c r="F27" i="5" l="1"/>
  <c r="G25" i="5" s="1"/>
  <c r="H7" i="5"/>
  <c r="H12" i="5"/>
  <c r="G8" i="5"/>
  <c r="G11" i="5"/>
  <c r="G13" i="5" s="1"/>
  <c r="G23" i="5" s="1"/>
  <c r="G27" i="5" l="1"/>
  <c r="H25" i="5" s="1"/>
  <c r="H8" i="5"/>
  <c r="H11" i="5"/>
  <c r="H13" i="5" s="1"/>
  <c r="H23" i="5" s="1"/>
  <c r="H27" i="5" l="1"/>
</calcChain>
</file>

<file path=xl/comments1.xml><?xml version="1.0" encoding="utf-8"?>
<comments xmlns="http://schemas.openxmlformats.org/spreadsheetml/2006/main">
  <authors>
    <author>Cont_AUX_2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Cont_AUX_2</author>
  </authors>
  <commentList>
    <comment ref="B1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<sst xmlns="http://schemas.openxmlformats.org/spreadsheetml/2006/main" count="74" uniqueCount="37">
  <si>
    <t>PRESUPUESTO DE FLUJO DE CAJA</t>
  </si>
  <si>
    <t>(Expresado a Valores Historicos)</t>
  </si>
  <si>
    <t>Ventas y servicios estimados</t>
  </si>
  <si>
    <t>Compras requeridas</t>
  </si>
  <si>
    <t>INGRESOS DE EFECTIVO</t>
  </si>
  <si>
    <t>Total Ingreso de Efectivo</t>
  </si>
  <si>
    <t>EGRESOS DE EFECTIVO</t>
  </si>
  <si>
    <t>Total Egresos de Efectivo</t>
  </si>
  <si>
    <t>Total Ingresos menos Egresos de efectivo</t>
  </si>
  <si>
    <t>Saldo de efectivo al final del mes</t>
  </si>
  <si>
    <t>Saldo del Efectivo al Principio del mes</t>
  </si>
  <si>
    <t>ventas</t>
  </si>
  <si>
    <t>variación</t>
  </si>
  <si>
    <t>% de variación</t>
  </si>
  <si>
    <t>compras</t>
  </si>
  <si>
    <t>Cobro de ventas en el mes</t>
  </si>
  <si>
    <t>Cobro de ventas a crédito del mes anterior</t>
  </si>
  <si>
    <t>(1)</t>
  </si>
  <si>
    <t>(2)</t>
  </si>
  <si>
    <t>(3)</t>
  </si>
  <si>
    <t>Gastos de personal</t>
  </si>
  <si>
    <t>Bienes y servicios</t>
  </si>
  <si>
    <t>Depreciación y amortización</t>
  </si>
  <si>
    <t>Tributos</t>
  </si>
  <si>
    <t>Otros gastos</t>
  </si>
  <si>
    <t>promedio mensual inflación 2016-2017</t>
  </si>
  <si>
    <t xml:space="preserve">Se estimó aplicando a la venta de cada mes, un incremento, equivalente a la variación promedio de los últimos 12 meses </t>
  </si>
  <si>
    <t xml:space="preserve">Se tomo como base estimación de Índices Según BA VEN NIF 2 v3 FCCPV </t>
  </si>
  <si>
    <t>(4)</t>
  </si>
  <si>
    <t>cxc</t>
  </si>
  <si>
    <t>porcentaje de las ventas que queda por cobrar</t>
  </si>
  <si>
    <t>Por los meses de febrero de 2018 a enero de 2019</t>
  </si>
  <si>
    <t>Por los meses de febrero de 2019 a julio de 2019</t>
  </si>
  <si>
    <t>Hiper Modelo, C.A.</t>
  </si>
  <si>
    <t>Se estimó como un 85,19% de las ventas en cada mes, siendo este porcentaje, el resultante del análisis de los últimos 12 meses</t>
  </si>
  <si>
    <t>Automercado Express 2707, C.A.</t>
  </si>
  <si>
    <t>Se estimó como un 3,60% de las cuentas por cobrar de meses anteriores, siendo este porcentaje, el resultante del análisis de los últimos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</si>
</sst>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0\ _€_-;\-* #,##0.00\ _€_-;_-* &quot;-&quot;??\ _€_-;_-@_-"/>
    <numFmt numFmtId="165" formatCode="0.00000"/>
    <numFmt numFmtId="166" formatCode="_ * #,##0.00000_ ;_ * \-#,##0.00000_ ;_ * &quot;-&quot;??_ ;_ @_ "/>
    <numFmt numFmtId="167" formatCode="_ * #,##0.00_ ;_ * \-#,##0.00_ ;_ * \-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7" fontId="6" fillId="0" borderId="0" applyFill="0" applyBorder="0" applyAlignment="0" applyProtection="0"/>
    <xf numFmtId="0" fontId="6" fillId="0" borderId="0"/>
    <xf numFmtId="9" fontId="6" fillId="0" borderId="0" applyFill="0" applyBorder="0" applyAlignment="0" applyProtection="0"/>
  </cellStyleXfs>
  <cellXfs count="38">
    <xf numFmtId="0" fontId="0" fillId="0" borderId="0" xfId="0"/>
    <xf numFmtId="0" fontId="2" fillId="0" borderId="0" xfId="2" applyNumberFormat="1"/>
    <xf numFmtId="0" fontId="2" fillId="0" borderId="0" xfId="2"/>
    <xf numFmtId="0" fontId="4" fillId="0" borderId="0" xfId="2" applyFont="1"/>
    <xf numFmtId="0" fontId="5" fillId="0" borderId="0" xfId="2" applyFont="1"/>
    <xf numFmtId="164" fontId="2" fillId="0" borderId="0" xfId="3" applyFont="1"/>
    <xf numFmtId="0" fontId="4" fillId="0" borderId="0" xfId="2" applyFont="1" applyAlignment="1">
      <alignment horizontal="right"/>
    </xf>
    <xf numFmtId="164" fontId="2" fillId="0" borderId="1" xfId="3" applyFont="1" applyBorder="1"/>
    <xf numFmtId="164" fontId="2" fillId="0" borderId="2" xfId="3" applyFont="1" applyBorder="1"/>
    <xf numFmtId="0" fontId="0" fillId="0" borderId="0" xfId="0" applyNumberFormat="1"/>
    <xf numFmtId="17" fontId="5" fillId="0" borderId="1" xfId="3" applyNumberFormat="1" applyFont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1" applyFont="1" applyBorder="1"/>
    <xf numFmtId="43" fontId="0" fillId="0" borderId="0" xfId="1" applyFont="1" applyFill="1" applyBorder="1"/>
    <xf numFmtId="165" fontId="0" fillId="0" borderId="0" xfId="0" applyNumberFormat="1"/>
    <xf numFmtId="49" fontId="0" fillId="0" borderId="0" xfId="0" applyNumberFormat="1" applyAlignment="1">
      <alignment horizontal="center"/>
    </xf>
    <xf numFmtId="164" fontId="2" fillId="0" borderId="1" xfId="3" applyFont="1" applyFill="1" applyBorder="1"/>
    <xf numFmtId="49" fontId="0" fillId="0" borderId="0" xfId="0" applyNumberFormat="1" applyAlignment="1">
      <alignment horizontal="right"/>
    </xf>
    <xf numFmtId="43" fontId="0" fillId="0" borderId="0" xfId="0" applyNumberFormat="1" applyFill="1"/>
    <xf numFmtId="43" fontId="0" fillId="0" borderId="0" xfId="0" applyNumberFormat="1" applyFill="1" applyBorder="1"/>
    <xf numFmtId="43" fontId="0" fillId="0" borderId="1" xfId="0" applyNumberFormat="1" applyFill="1" applyBorder="1"/>
    <xf numFmtId="17" fontId="0" fillId="0" borderId="0" xfId="0" applyNumberFormat="1"/>
    <xf numFmtId="43" fontId="0" fillId="0" borderId="1" xfId="1" applyFont="1" applyFill="1" applyBorder="1"/>
    <xf numFmtId="4" fontId="0" fillId="0" borderId="0" xfId="0" applyNumberFormat="1"/>
    <xf numFmtId="43" fontId="0" fillId="2" borderId="0" xfId="1" applyFont="1" applyFill="1"/>
    <xf numFmtId="43" fontId="0" fillId="2" borderId="0" xfId="1" applyFont="1" applyFill="1" applyBorder="1"/>
    <xf numFmtId="0" fontId="0" fillId="2" borderId="0" xfId="0" applyFill="1" applyAlignment="1">
      <alignment horizontal="center"/>
    </xf>
    <xf numFmtId="0" fontId="0" fillId="0" borderId="0" xfId="0" applyNumberFormat="1" applyFill="1"/>
    <xf numFmtId="43" fontId="0" fillId="3" borderId="0" xfId="1" applyFont="1" applyFill="1"/>
    <xf numFmtId="166" fontId="0" fillId="0" borderId="0" xfId="0" applyNumberFormat="1"/>
    <xf numFmtId="43" fontId="0" fillId="3" borderId="0" xfId="0" applyNumberFormat="1" applyFill="1"/>
    <xf numFmtId="0" fontId="7" fillId="0" borderId="3" xfId="4" applyFont="1" applyBorder="1" applyAlignment="1">
      <alignment vertical="center"/>
    </xf>
    <xf numFmtId="0" fontId="7" fillId="0" borderId="4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4" fontId="0" fillId="0" borderId="0" xfId="0" applyNumberFormat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Millares" xfId="1" builtinId="3"/>
    <cellStyle name="Millares 2" xfId="3"/>
    <cellStyle name="Millares 3" xfId="5"/>
    <cellStyle name="Normal" xfId="0" builtinId="0"/>
    <cellStyle name="Normal 2" xfId="2"/>
    <cellStyle name="Normal 2 2" xfId="6"/>
    <cellStyle name="Normal 3" xfId="4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opLeftCell="A13" workbookViewId="0">
      <selection activeCell="M25" sqref="M25"/>
    </sheetView>
  </sheetViews>
  <sheetFormatPr baseColWidth="10" defaultRowHeight="15" x14ac:dyDescent="0.25"/>
  <cols>
    <col min="1" max="1" width="35.7109375" customWidth="1"/>
    <col min="2" max="13" width="24.140625" customWidth="1"/>
    <col min="14" max="14" width="4.7109375" style="17" customWidth="1"/>
  </cols>
  <sheetData>
    <row r="1" spans="1:14" ht="15.75" x14ac:dyDescent="0.25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.75" x14ac:dyDescent="0.25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.75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6" spans="1:14" s="9" customFormat="1" x14ac:dyDescent="0.25">
      <c r="A6" s="1"/>
      <c r="B6" s="10">
        <v>43132</v>
      </c>
      <c r="C6" s="10">
        <v>43160</v>
      </c>
      <c r="D6" s="10">
        <v>43191</v>
      </c>
      <c r="E6" s="10">
        <v>43221</v>
      </c>
      <c r="F6" s="10">
        <v>43252</v>
      </c>
      <c r="G6" s="10">
        <v>43282</v>
      </c>
      <c r="H6" s="10">
        <v>43313</v>
      </c>
      <c r="I6" s="10">
        <v>43344</v>
      </c>
      <c r="J6" s="10">
        <v>43374</v>
      </c>
      <c r="K6" s="10">
        <v>43405</v>
      </c>
      <c r="L6" s="10">
        <v>43435</v>
      </c>
      <c r="M6" s="10">
        <v>43466</v>
      </c>
      <c r="N6" s="17"/>
    </row>
    <row r="7" spans="1:14" x14ac:dyDescent="0.25">
      <c r="A7" s="2" t="s">
        <v>2</v>
      </c>
      <c r="B7" s="5">
        <f>Hoja4!B14*Hoja4!F16+Hoja4!B14</f>
        <v>25015952848.373558</v>
      </c>
      <c r="C7" s="5">
        <f>B7*Hoja4!$F$16+B7</f>
        <v>34688578558.090065</v>
      </c>
      <c r="D7" s="5">
        <f>C7*Hoja4!$F$16+C7</f>
        <v>48101205245.876518</v>
      </c>
      <c r="E7" s="5">
        <f>D7*Hoja4!$F$16+D7</f>
        <v>66699935318.229752</v>
      </c>
      <c r="F7" s="5">
        <f>E7*Hoja4!$F$16+E7</f>
        <v>92490018674.478302</v>
      </c>
      <c r="G7" s="5">
        <f>F7*Hoja4!$F$16+F7</f>
        <v>128252051723.76443</v>
      </c>
      <c r="H7" s="5">
        <f>G7*Hoja4!$F$16+G7</f>
        <v>177841771545.60324</v>
      </c>
      <c r="I7" s="5">
        <f>H7*Hoja4!$F$16+H7</f>
        <v>246605767949.81665</v>
      </c>
      <c r="J7" s="5">
        <f>I7*Hoja4!$F$16+I7</f>
        <v>341957934053.33026</v>
      </c>
      <c r="K7" s="5">
        <f>J7*Hoja4!$F$16+J7</f>
        <v>474178806254.91956</v>
      </c>
      <c r="L7" s="5">
        <f>K7*Hoja4!$F$16+K7</f>
        <v>657523975642.78955</v>
      </c>
      <c r="M7" s="5">
        <f>L7*Hoja4!$F$16+L7</f>
        <v>911761075868.65442</v>
      </c>
      <c r="N7" s="17" t="s">
        <v>17</v>
      </c>
    </row>
    <row r="8" spans="1:14" x14ac:dyDescent="0.25">
      <c r="A8" s="3" t="s">
        <v>3</v>
      </c>
      <c r="B8" s="5">
        <f>B7*Hoja4!$C$35%</f>
        <v>21311139711.70916</v>
      </c>
      <c r="C8" s="5">
        <f>C7*Hoja4!$C$35%</f>
        <v>29551268685.738647</v>
      </c>
      <c r="D8" s="5">
        <f>D7*Hoja4!$C$35%</f>
        <v>40977511890.502289</v>
      </c>
      <c r="E8" s="5">
        <f>E7*Hoja4!$C$35%</f>
        <v>56821806826.405807</v>
      </c>
      <c r="F8" s="5">
        <f>F7*Hoja4!$C$35%</f>
        <v>78792429848.961273</v>
      </c>
      <c r="G8" s="5">
        <f>G7*Hoja4!$C$35%</f>
        <v>109258176538.98383</v>
      </c>
      <c r="H8" s="5">
        <f>H7*Hoja4!$C$35%</f>
        <v>151503756940.94839</v>
      </c>
      <c r="I8" s="5">
        <f>I7*Hoja4!$C$35%</f>
        <v>210083941489.10306</v>
      </c>
      <c r="J8" s="5">
        <f>J7*Hoja4!$C$35%</f>
        <v>291314640394.02979</v>
      </c>
      <c r="K8" s="5">
        <f>K7*Hoja4!$C$35%</f>
        <v>403953862948.1814</v>
      </c>
      <c r="L8" s="5">
        <f>L7*Hoja4!$C$35%</f>
        <v>560145975396.37524</v>
      </c>
      <c r="M8" s="5">
        <f>M7*Hoja4!$C$35%</f>
        <v>776731063945.79956</v>
      </c>
      <c r="N8" s="17" t="s">
        <v>18</v>
      </c>
    </row>
    <row r="9" spans="1:14" x14ac:dyDescent="0.25">
      <c r="A9" s="2"/>
      <c r="B9" s="2"/>
      <c r="C9" s="5"/>
      <c r="D9" s="5"/>
    </row>
    <row r="10" spans="1:14" x14ac:dyDescent="0.25">
      <c r="A10" s="4" t="s">
        <v>4</v>
      </c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 x14ac:dyDescent="0.25">
      <c r="A11" s="3" t="s">
        <v>15</v>
      </c>
      <c r="B11" s="5">
        <f>B7-B7*Hoja4!$G$14%</f>
        <v>24114147379.083328</v>
      </c>
      <c r="C11" s="5">
        <f>C7-C7*Hoja4!$G$14%</f>
        <v>33438082522.412441</v>
      </c>
      <c r="D11" s="5">
        <f>D7-D7*Hoja4!$G$14%</f>
        <v>46367194543.461731</v>
      </c>
      <c r="E11" s="5">
        <f>E7-E7*Hoja4!$G$14%</f>
        <v>64295454991.780983</v>
      </c>
      <c r="F11" s="5">
        <f>F7-F7*Hoja4!$G$14%</f>
        <v>89155826081.417709</v>
      </c>
      <c r="G11" s="5">
        <f>G7-G7*Hoja4!$G$14%</f>
        <v>123628665902.99591</v>
      </c>
      <c r="H11" s="5">
        <f>H7-H7*Hoja4!$G$14%</f>
        <v>171430715240.04596</v>
      </c>
      <c r="I11" s="5">
        <f>I7-I7*Hoja4!$G$14%</f>
        <v>237715823535.40186</v>
      </c>
      <c r="J11" s="5">
        <f>J7-J7*Hoja4!$G$14%</f>
        <v>329630618877.06543</v>
      </c>
      <c r="K11" s="5">
        <f>K7-K7*Hoja4!$G$14%</f>
        <v>457085032394.13293</v>
      </c>
      <c r="L11" s="5">
        <f>L7-L7*Hoja4!$G$14%</f>
        <v>633820752302.9408</v>
      </c>
      <c r="M11" s="5">
        <f>M7-M7*Hoja4!$G$14%</f>
        <v>878892804574.41284</v>
      </c>
    </row>
    <row r="12" spans="1:14" x14ac:dyDescent="0.25">
      <c r="A12" s="3" t="s">
        <v>16</v>
      </c>
      <c r="B12" s="7">
        <f>Hoja4!B14*Hoja4!G14%</f>
        <v>650344408.33000004</v>
      </c>
      <c r="C12" s="7">
        <f>B7*Hoja4!$G$14%</f>
        <v>901805469.29023111</v>
      </c>
      <c r="D12" s="7">
        <f>C7*Hoja4!$G$14%</f>
        <v>1250496035.6776223</v>
      </c>
      <c r="E12" s="7">
        <f>D7*Hoja4!$G$14%</f>
        <v>1734010702.4147861</v>
      </c>
      <c r="F12" s="7">
        <f>E7*Hoja4!$G$14%</f>
        <v>2404480326.4487681</v>
      </c>
      <c r="G12" s="7">
        <f>F7*Hoja4!$G$14%</f>
        <v>3334192593.0605922</v>
      </c>
      <c r="H12" s="7">
        <f>G7*Hoja4!$G$14%</f>
        <v>4623385820.768528</v>
      </c>
      <c r="I12" s="7">
        <f>H7*Hoja4!$G$14%</f>
        <v>6411056305.5572758</v>
      </c>
      <c r="J12" s="7">
        <f>I7*Hoja4!$G$14%</f>
        <v>8889944414.4147892</v>
      </c>
      <c r="K12" s="7">
        <f>J7*Hoja4!$G$14%</f>
        <v>12327315176.264856</v>
      </c>
      <c r="L12" s="7">
        <f>K7*Hoja4!$G$14%</f>
        <v>17093773860.786652</v>
      </c>
      <c r="M12" s="7">
        <f>L7*Hoja4!$G$14%</f>
        <v>23703223339.848766</v>
      </c>
      <c r="N12" s="17" t="s">
        <v>19</v>
      </c>
    </row>
    <row r="13" spans="1:14" x14ac:dyDescent="0.25">
      <c r="A13" s="6" t="s">
        <v>5</v>
      </c>
      <c r="B13" s="5">
        <f>B11+B12</f>
        <v>24764491787.41333</v>
      </c>
      <c r="C13" s="5">
        <f t="shared" ref="C13:M13" si="0">C11+C12</f>
        <v>34339887991.702671</v>
      </c>
      <c r="D13" s="5">
        <f t="shared" si="0"/>
        <v>47617690579.139351</v>
      </c>
      <c r="E13" s="5">
        <f t="shared" si="0"/>
        <v>66029465694.19577</v>
      </c>
      <c r="F13" s="5">
        <f t="shared" si="0"/>
        <v>91560306407.86647</v>
      </c>
      <c r="G13" s="5">
        <f t="shared" si="0"/>
        <v>126962858496.0565</v>
      </c>
      <c r="H13" s="5">
        <f t="shared" si="0"/>
        <v>176054101060.81448</v>
      </c>
      <c r="I13" s="5">
        <f t="shared" si="0"/>
        <v>244126879840.95914</v>
      </c>
      <c r="J13" s="5">
        <f t="shared" si="0"/>
        <v>338520563291.48022</v>
      </c>
      <c r="K13" s="5">
        <f t="shared" si="0"/>
        <v>469412347570.39777</v>
      </c>
      <c r="L13" s="5">
        <f t="shared" si="0"/>
        <v>650914526163.72742</v>
      </c>
      <c r="M13" s="5">
        <f t="shared" si="0"/>
        <v>902596027914.2616</v>
      </c>
    </row>
    <row r="14" spans="1:14" x14ac:dyDescent="0.25">
      <c r="A14" s="2"/>
      <c r="B14" s="2"/>
      <c r="C14" s="5"/>
      <c r="D14" s="5"/>
    </row>
    <row r="15" spans="1:14" x14ac:dyDescent="0.25">
      <c r="A15" s="4" t="s">
        <v>6</v>
      </c>
      <c r="B15" s="2"/>
      <c r="C15" s="5"/>
      <c r="D15" s="5"/>
    </row>
    <row r="16" spans="1:14" x14ac:dyDescent="0.25">
      <c r="A16" s="3" t="str">
        <f>Hoja4!$B$38</f>
        <v>Gastos de personal</v>
      </c>
      <c r="B16" s="5">
        <f>Hoja4!B54*10.41%+Hoja4!B54</f>
        <v>137611995.87601826</v>
      </c>
      <c r="C16" s="5">
        <f t="shared" ref="C16:L16" si="1">B16*10.41%+B16</f>
        <v>151937404.64671177</v>
      </c>
      <c r="D16" s="5">
        <f t="shared" si="1"/>
        <v>167754088.47043446</v>
      </c>
      <c r="E16" s="5">
        <f t="shared" si="1"/>
        <v>185217289.08020669</v>
      </c>
      <c r="F16" s="5">
        <f t="shared" si="1"/>
        <v>204498408.87345621</v>
      </c>
      <c r="G16" s="5">
        <f t="shared" si="1"/>
        <v>225786693.237183</v>
      </c>
      <c r="H16" s="5">
        <f t="shared" si="1"/>
        <v>249291088.00317377</v>
      </c>
      <c r="I16" s="5">
        <f t="shared" si="1"/>
        <v>275242290.26430416</v>
      </c>
      <c r="J16" s="5">
        <f t="shared" si="1"/>
        <v>303895012.6808182</v>
      </c>
      <c r="K16" s="5">
        <f t="shared" si="1"/>
        <v>335530483.50089139</v>
      </c>
      <c r="L16" s="5">
        <f t="shared" si="1"/>
        <v>370459206.83333421</v>
      </c>
      <c r="M16" s="5">
        <f>L16*10.41%+L16</f>
        <v>409024010.26468432</v>
      </c>
      <c r="N16" s="17" t="s">
        <v>28</v>
      </c>
    </row>
    <row r="17" spans="1:14" x14ac:dyDescent="0.25">
      <c r="A17" s="3" t="str">
        <f>Hoja4!$C$38</f>
        <v>Bienes y servicios</v>
      </c>
      <c r="B17" s="5">
        <f>Hoja4!C54*10.41%+Hoja4!C54</f>
        <v>57849493.853951499</v>
      </c>
      <c r="C17" s="5">
        <f>B17*10.41%+B17</f>
        <v>63871626.164147854</v>
      </c>
      <c r="D17" s="5">
        <f t="shared" ref="D17:M20" si="2">C17*10.41%+C17</f>
        <v>70520662.447835639</v>
      </c>
      <c r="E17" s="5">
        <f t="shared" si="2"/>
        <v>77861863.408655331</v>
      </c>
      <c r="F17" s="5">
        <f t="shared" si="2"/>
        <v>85967283.389496356</v>
      </c>
      <c r="G17" s="5">
        <f t="shared" si="2"/>
        <v>94916477.590342924</v>
      </c>
      <c r="H17" s="5">
        <f t="shared" si="2"/>
        <v>104797282.90749761</v>
      </c>
      <c r="I17" s="5">
        <f t="shared" si="2"/>
        <v>115706680.05816811</v>
      </c>
      <c r="J17" s="5">
        <f t="shared" si="2"/>
        <v>127751745.45222342</v>
      </c>
      <c r="K17" s="5">
        <f t="shared" si="2"/>
        <v>141050702.15379989</v>
      </c>
      <c r="L17" s="5">
        <f t="shared" si="2"/>
        <v>155734080.24801046</v>
      </c>
      <c r="M17" s="5">
        <f t="shared" si="2"/>
        <v>171945998.00182834</v>
      </c>
      <c r="N17" s="17" t="s">
        <v>28</v>
      </c>
    </row>
    <row r="18" spans="1:14" x14ac:dyDescent="0.25">
      <c r="A18" s="3" t="str">
        <f>Hoja4!$D$38</f>
        <v>Depreciación y amortización</v>
      </c>
      <c r="B18" s="5">
        <f>Hoja4!D54*10.41%+Hoja4!D54</f>
        <v>6147681.2281885007</v>
      </c>
      <c r="C18" s="5">
        <f>B18*10.41%+B18</f>
        <v>6787654.8440429233</v>
      </c>
      <c r="D18" s="5">
        <f t="shared" si="2"/>
        <v>7494249.7133077914</v>
      </c>
      <c r="E18" s="5">
        <f t="shared" si="2"/>
        <v>8274401.1084631328</v>
      </c>
      <c r="F18" s="5">
        <f t="shared" si="2"/>
        <v>9135766.2638541441</v>
      </c>
      <c r="G18" s="5">
        <f t="shared" si="2"/>
        <v>10086799.531921361</v>
      </c>
      <c r="H18" s="5">
        <f t="shared" si="2"/>
        <v>11136835.363194374</v>
      </c>
      <c r="I18" s="5">
        <f t="shared" si="2"/>
        <v>12296179.924502909</v>
      </c>
      <c r="J18" s="5">
        <f t="shared" si="2"/>
        <v>13576212.254643662</v>
      </c>
      <c r="K18" s="5">
        <f t="shared" si="2"/>
        <v>14989495.950352067</v>
      </c>
      <c r="L18" s="5">
        <f t="shared" si="2"/>
        <v>16549902.478783717</v>
      </c>
      <c r="M18" s="5">
        <f t="shared" si="2"/>
        <v>18272747.326825101</v>
      </c>
      <c r="N18" s="17" t="s">
        <v>28</v>
      </c>
    </row>
    <row r="19" spans="1:14" x14ac:dyDescent="0.25">
      <c r="A19" s="3" t="str">
        <f>Hoja4!$E$38</f>
        <v>Tributos</v>
      </c>
      <c r="B19" s="5">
        <f>Hoja4!E54*10.41%+Hoja4!E54</f>
        <v>9717206.7377303336</v>
      </c>
      <c r="C19" s="5">
        <f>B19*10.41%+B19</f>
        <v>10728767.959128061</v>
      </c>
      <c r="D19" s="5">
        <f t="shared" si="2"/>
        <v>11845632.703673292</v>
      </c>
      <c r="E19" s="5">
        <f t="shared" si="2"/>
        <v>13078763.068125682</v>
      </c>
      <c r="F19" s="5">
        <f t="shared" si="2"/>
        <v>14440262.303517565</v>
      </c>
      <c r="G19" s="5">
        <f t="shared" si="2"/>
        <v>15943493.609313743</v>
      </c>
      <c r="H19" s="5">
        <f t="shared" si="2"/>
        <v>17603211.294043303</v>
      </c>
      <c r="I19" s="5">
        <f t="shared" si="2"/>
        <v>19435705.589753211</v>
      </c>
      <c r="J19" s="5">
        <f t="shared" si="2"/>
        <v>21458962.541646518</v>
      </c>
      <c r="K19" s="5">
        <f t="shared" si="2"/>
        <v>23692840.542231921</v>
      </c>
      <c r="L19" s="5">
        <f t="shared" si="2"/>
        <v>26159265.242678262</v>
      </c>
      <c r="M19" s="5">
        <f t="shared" si="2"/>
        <v>28882444.754441068</v>
      </c>
      <c r="N19" s="17" t="s">
        <v>28</v>
      </c>
    </row>
    <row r="20" spans="1:14" x14ac:dyDescent="0.25">
      <c r="A20" s="3" t="str">
        <f>Hoja4!$F$38</f>
        <v>Otros gastos</v>
      </c>
      <c r="B20" s="5">
        <f>Hoja4!F54*10.41%+Hoja4!F54</f>
        <v>1258655.7869504166</v>
      </c>
      <c r="C20" s="5">
        <f>B20*10.41%+B20</f>
        <v>1389681.8543719549</v>
      </c>
      <c r="D20" s="5">
        <f t="shared" si="2"/>
        <v>1534347.7354120754</v>
      </c>
      <c r="E20" s="5">
        <f t="shared" si="2"/>
        <v>1694073.3346684724</v>
      </c>
      <c r="F20" s="5">
        <f t="shared" si="2"/>
        <v>1870426.3688074604</v>
      </c>
      <c r="G20" s="5">
        <f t="shared" si="2"/>
        <v>2065137.7538003169</v>
      </c>
      <c r="H20" s="5">
        <f t="shared" si="2"/>
        <v>2280118.5939709297</v>
      </c>
      <c r="I20" s="5">
        <f t="shared" si="2"/>
        <v>2517478.9396033036</v>
      </c>
      <c r="J20" s="5">
        <f t="shared" si="2"/>
        <v>2779548.4972160077</v>
      </c>
      <c r="K20" s="5">
        <f t="shared" si="2"/>
        <v>3068899.4957761941</v>
      </c>
      <c r="L20" s="5">
        <f t="shared" si="2"/>
        <v>3388371.933286496</v>
      </c>
      <c r="M20" s="5">
        <f t="shared" si="2"/>
        <v>3741101.4515416203</v>
      </c>
      <c r="N20" s="17" t="s">
        <v>28</v>
      </c>
    </row>
    <row r="21" spans="1:14" x14ac:dyDescent="0.25">
      <c r="A21" s="6" t="s">
        <v>7</v>
      </c>
      <c r="B21" s="8">
        <f t="shared" ref="B21:M21" si="3">SUM(B16:B20)</f>
        <v>212585033.48283899</v>
      </c>
      <c r="C21" s="8">
        <f t="shared" si="3"/>
        <v>234715135.46840256</v>
      </c>
      <c r="D21" s="8">
        <f t="shared" si="3"/>
        <v>259148981.07066327</v>
      </c>
      <c r="E21" s="8">
        <f t="shared" si="3"/>
        <v>286126390.00011927</v>
      </c>
      <c r="F21" s="8">
        <f t="shared" si="3"/>
        <v>315912147.19913173</v>
      </c>
      <c r="G21" s="8">
        <f t="shared" si="3"/>
        <v>348798601.72256136</v>
      </c>
      <c r="H21" s="8">
        <f t="shared" si="3"/>
        <v>385108536.16187996</v>
      </c>
      <c r="I21" s="8">
        <f t="shared" si="3"/>
        <v>425198334.77633172</v>
      </c>
      <c r="J21" s="8">
        <f t="shared" si="3"/>
        <v>469461481.42654783</v>
      </c>
      <c r="K21" s="8">
        <f t="shared" si="3"/>
        <v>518332421.64305145</v>
      </c>
      <c r="L21" s="8">
        <f t="shared" si="3"/>
        <v>572290826.73609316</v>
      </c>
      <c r="M21" s="8">
        <f t="shared" si="3"/>
        <v>631866301.79932046</v>
      </c>
    </row>
    <row r="22" spans="1:14" x14ac:dyDescent="0.25">
      <c r="A22" s="2"/>
      <c r="B22" s="2"/>
      <c r="C22" s="2"/>
      <c r="D22" s="5"/>
    </row>
    <row r="23" spans="1:14" x14ac:dyDescent="0.25">
      <c r="A23" s="3" t="s">
        <v>8</v>
      </c>
      <c r="B23" s="5">
        <f t="shared" ref="B23:M23" si="4">B13+B21</f>
        <v>24977076820.896168</v>
      </c>
      <c r="C23" s="5">
        <f t="shared" si="4"/>
        <v>34574603127.171074</v>
      </c>
      <c r="D23" s="5">
        <f t="shared" si="4"/>
        <v>47876839560.210014</v>
      </c>
      <c r="E23" s="5">
        <f t="shared" si="4"/>
        <v>66315592084.195892</v>
      </c>
      <c r="F23" s="5">
        <f t="shared" si="4"/>
        <v>91876218555.065598</v>
      </c>
      <c r="G23" s="5">
        <f t="shared" si="4"/>
        <v>127311657097.77907</v>
      </c>
      <c r="H23" s="5">
        <f t="shared" si="4"/>
        <v>176439209596.97635</v>
      </c>
      <c r="I23" s="5">
        <f t="shared" si="4"/>
        <v>244552078175.73547</v>
      </c>
      <c r="J23" s="5">
        <f t="shared" si="4"/>
        <v>338990024772.9068</v>
      </c>
      <c r="K23" s="5">
        <f t="shared" si="4"/>
        <v>469930679992.04083</v>
      </c>
      <c r="L23" s="5">
        <f t="shared" si="4"/>
        <v>651486816990.4635</v>
      </c>
      <c r="M23" s="5">
        <f t="shared" si="4"/>
        <v>903227894216.06091</v>
      </c>
    </row>
    <row r="24" spans="1:14" x14ac:dyDescent="0.25">
      <c r="A24" s="2"/>
      <c r="B24" s="2"/>
      <c r="C24" s="2"/>
      <c r="D24" s="5"/>
    </row>
    <row r="25" spans="1:14" x14ac:dyDescent="0.25">
      <c r="A25" s="3" t="s">
        <v>10</v>
      </c>
      <c r="B25" s="18">
        <v>4517306618.7799997</v>
      </c>
      <c r="C25" s="7">
        <f>B27</f>
        <v>29494383439.676167</v>
      </c>
      <c r="D25" s="7">
        <f>C27</f>
        <v>64068986566.847244</v>
      </c>
      <c r="E25" s="7">
        <f>D27</f>
        <v>111945826127.05725</v>
      </c>
      <c r="F25" s="7">
        <f>E27</f>
        <v>178261418211.25314</v>
      </c>
      <c r="G25" s="7">
        <f>F27</f>
        <v>270137636766.31873</v>
      </c>
      <c r="H25" s="7">
        <f t="shared" ref="H25:I25" si="5">G27</f>
        <v>397449293864.09778</v>
      </c>
      <c r="I25" s="7">
        <f t="shared" si="5"/>
        <v>573888503461.0741</v>
      </c>
      <c r="J25" s="7">
        <f>I27</f>
        <v>818440581636.80957</v>
      </c>
      <c r="K25" s="7">
        <f>J27</f>
        <v>1157430606409.7163</v>
      </c>
      <c r="L25" s="7">
        <f>K27</f>
        <v>1627361286401.7571</v>
      </c>
      <c r="M25" s="7">
        <f>L27</f>
        <v>2278848103392.2207</v>
      </c>
    </row>
    <row r="26" spans="1:14" x14ac:dyDescent="0.25">
      <c r="A26" s="2"/>
      <c r="B26" s="2"/>
      <c r="C26" s="2"/>
      <c r="D26" s="5"/>
    </row>
    <row r="27" spans="1:14" x14ac:dyDescent="0.25">
      <c r="A27" s="3" t="s">
        <v>9</v>
      </c>
      <c r="B27" s="5">
        <f>B23+B25</f>
        <v>29494383439.676167</v>
      </c>
      <c r="C27" s="5">
        <f t="shared" ref="C27:J27" si="6">C23+C25</f>
        <v>64068986566.847244</v>
      </c>
      <c r="D27" s="5">
        <f t="shared" si="6"/>
        <v>111945826127.05725</v>
      </c>
      <c r="E27" s="5">
        <f t="shared" si="6"/>
        <v>178261418211.25314</v>
      </c>
      <c r="F27" s="5">
        <f t="shared" si="6"/>
        <v>270137636766.31873</v>
      </c>
      <c r="G27" s="5">
        <f t="shared" si="6"/>
        <v>397449293864.09778</v>
      </c>
      <c r="H27" s="5">
        <f t="shared" si="6"/>
        <v>573888503461.0741</v>
      </c>
      <c r="I27" s="5">
        <f t="shared" si="6"/>
        <v>818440581636.80957</v>
      </c>
      <c r="J27" s="5">
        <f t="shared" si="6"/>
        <v>1157430606409.7163</v>
      </c>
      <c r="K27" s="5">
        <f t="shared" ref="K27:M27" si="7">K23+K25</f>
        <v>1627361286401.7571</v>
      </c>
      <c r="L27" s="5">
        <f t="shared" si="7"/>
        <v>2278848103392.2207</v>
      </c>
      <c r="M27" s="5">
        <f t="shared" si="7"/>
        <v>3182075997608.2817</v>
      </c>
    </row>
    <row r="31" spans="1:14" x14ac:dyDescent="0.25">
      <c r="A31" s="19" t="s">
        <v>17</v>
      </c>
      <c r="B31" t="s">
        <v>26</v>
      </c>
    </row>
    <row r="32" spans="1:14" x14ac:dyDescent="0.25">
      <c r="A32" s="19" t="s">
        <v>18</v>
      </c>
      <c r="B32" t="s">
        <v>34</v>
      </c>
    </row>
    <row r="33" spans="1:2" x14ac:dyDescent="0.25">
      <c r="A33" s="19" t="s">
        <v>19</v>
      </c>
      <c r="B33" t="s">
        <v>36</v>
      </c>
    </row>
    <row r="34" spans="1:2" x14ac:dyDescent="0.25">
      <c r="A34" s="19" t="s">
        <v>28</v>
      </c>
      <c r="B34" t="s">
        <v>27</v>
      </c>
    </row>
  </sheetData>
  <mergeCells count="4">
    <mergeCell ref="A1:N1"/>
    <mergeCell ref="A2:N2"/>
    <mergeCell ref="A3:N3"/>
    <mergeCell ref="A4:N4"/>
  </mergeCells>
  <pageMargins left="0.9055118110236221" right="0.11811023622047245" top="1.3779527559055118" bottom="0.74803149606299213" header="0.31496062992125984" footer="0.31496062992125984"/>
  <pageSetup scale="3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topLeftCell="A13" workbookViewId="0">
      <selection activeCell="B30" sqref="B30"/>
    </sheetView>
  </sheetViews>
  <sheetFormatPr baseColWidth="10" defaultRowHeight="15" x14ac:dyDescent="0.25"/>
  <cols>
    <col min="1" max="1" width="6" customWidth="1"/>
    <col min="2" max="2" width="43.42578125" customWidth="1"/>
    <col min="3" max="8" width="26.140625" customWidth="1"/>
    <col min="9" max="9" width="4.7109375" style="17" customWidth="1"/>
  </cols>
  <sheetData>
    <row r="1" spans="2:9" ht="15.75" x14ac:dyDescent="0.25">
      <c r="B1" s="37" t="s">
        <v>33</v>
      </c>
      <c r="C1" s="37"/>
      <c r="D1" s="37"/>
      <c r="E1" s="37"/>
      <c r="F1" s="37"/>
      <c r="G1" s="37"/>
      <c r="H1" s="37"/>
      <c r="I1" s="37"/>
    </row>
    <row r="2" spans="2:9" ht="15.75" x14ac:dyDescent="0.25">
      <c r="B2" s="37" t="s">
        <v>0</v>
      </c>
      <c r="C2" s="37"/>
      <c r="D2" s="37"/>
      <c r="E2" s="37"/>
      <c r="F2" s="37"/>
      <c r="G2" s="37"/>
      <c r="H2" s="37"/>
      <c r="I2" s="37"/>
    </row>
    <row r="3" spans="2:9" ht="15.75" x14ac:dyDescent="0.25">
      <c r="B3" s="37" t="s">
        <v>32</v>
      </c>
      <c r="C3" s="37"/>
      <c r="D3" s="37"/>
      <c r="E3" s="37"/>
      <c r="F3" s="37"/>
      <c r="G3" s="37"/>
      <c r="H3" s="37"/>
      <c r="I3" s="37"/>
    </row>
    <row r="4" spans="2:9" ht="15.75" x14ac:dyDescent="0.25">
      <c r="B4" s="37" t="s">
        <v>1</v>
      </c>
      <c r="C4" s="37"/>
      <c r="D4" s="37"/>
      <c r="E4" s="37"/>
      <c r="F4" s="37"/>
      <c r="G4" s="37"/>
      <c r="H4" s="37"/>
      <c r="I4" s="37"/>
    </row>
    <row r="6" spans="2:9" s="9" customFormat="1" x14ac:dyDescent="0.25">
      <c r="B6" s="1"/>
      <c r="C6" s="10">
        <v>43497</v>
      </c>
      <c r="D6" s="10">
        <v>43525</v>
      </c>
      <c r="E6" s="10">
        <v>43556</v>
      </c>
      <c r="F6" s="10">
        <v>43586</v>
      </c>
      <c r="G6" s="10">
        <v>43617</v>
      </c>
      <c r="H6" s="10">
        <v>43647</v>
      </c>
      <c r="I6" s="17"/>
    </row>
    <row r="7" spans="2:9" x14ac:dyDescent="0.25">
      <c r="B7" s="2" t="s">
        <v>2</v>
      </c>
      <c r="C7" s="5">
        <f>año1!M7*Hoja4!F16+año1!M7</f>
        <v>1264301060134.707</v>
      </c>
      <c r="D7" s="5">
        <f>C7*Hoja4!$F$16+C7</f>
        <v>1753153554109.4026</v>
      </c>
      <c r="E7" s="5">
        <f>D7*Hoja4!$F$16+D7</f>
        <v>2431024920566.7471</v>
      </c>
      <c r="F7" s="5">
        <f>E7*Hoja4!$F$16+E7</f>
        <v>3371000874717.311</v>
      </c>
      <c r="G7" s="5">
        <f>F7*Hoja4!$F$16+F7</f>
        <v>4674426329901.8994</v>
      </c>
      <c r="H7" s="5">
        <f>G7*Hoja4!$F$16+G7</f>
        <v>6481832050996.5703</v>
      </c>
      <c r="I7" s="17" t="s">
        <v>17</v>
      </c>
    </row>
    <row r="8" spans="2:9" x14ac:dyDescent="0.25">
      <c r="B8" s="3" t="s">
        <v>3</v>
      </c>
      <c r="C8" s="5">
        <f>C7*Hoja4!$C$35%</f>
        <v>1077060573846.7612</v>
      </c>
      <c r="D8" s="5">
        <f>D7*Hoja4!$C$35%</f>
        <v>1493514980387.1675</v>
      </c>
      <c r="E8" s="5">
        <f>E7*Hoja4!$C$35%</f>
        <v>2070994938264.4829</v>
      </c>
      <c r="F8" s="5">
        <f>F7*Hoja4!$C$35%</f>
        <v>2871762312826.1196</v>
      </c>
      <c r="G8" s="5">
        <f>G7*Hoja4!$C$35%</f>
        <v>3982153036201.7778</v>
      </c>
      <c r="H8" s="5">
        <f>H7*Hoja4!$C$35%</f>
        <v>5521885544951.5</v>
      </c>
      <c r="I8" s="17" t="s">
        <v>18</v>
      </c>
    </row>
    <row r="9" spans="2:9" x14ac:dyDescent="0.25">
      <c r="B9" s="2"/>
      <c r="C9" s="2"/>
      <c r="D9" s="5"/>
      <c r="E9" s="5"/>
    </row>
    <row r="10" spans="2:9" x14ac:dyDescent="0.25">
      <c r="B10" s="4" t="s">
        <v>4</v>
      </c>
      <c r="C10" s="2"/>
      <c r="D10" s="5"/>
      <c r="E10" s="5"/>
      <c r="F10" s="5"/>
      <c r="G10" s="5"/>
      <c r="H10" s="5"/>
    </row>
    <row r="11" spans="2:9" x14ac:dyDescent="0.25">
      <c r="B11" s="3" t="s">
        <v>15</v>
      </c>
      <c r="C11" s="5">
        <f>C7-C7*Hoja4!$G$14%</f>
        <v>1218723999058.137</v>
      </c>
      <c r="D11" s="5">
        <f>D7-D7*Hoja4!$G$14%</f>
        <v>1689953744244.7043</v>
      </c>
      <c r="E11" s="5">
        <f>E7-E7*Hoja4!$G$14%</f>
        <v>2343388379890.645</v>
      </c>
      <c r="F11" s="5">
        <f>F7-F7*Hoja4!$G$14%</f>
        <v>3249478938526.1069</v>
      </c>
      <c r="G11" s="5">
        <f>G7-G7*Hoja4!$G$14%</f>
        <v>4505916928894.8594</v>
      </c>
      <c r="H11" s="5">
        <f>H7-H7*Hoja4!$G$14%</f>
        <v>6248167092078.5869</v>
      </c>
    </row>
    <row r="12" spans="2:9" x14ac:dyDescent="0.25">
      <c r="B12" s="3" t="s">
        <v>16</v>
      </c>
      <c r="C12" s="7">
        <f>año1!M12*Hoja4!G14%</f>
        <v>854482600.65269685</v>
      </c>
      <c r="D12" s="7">
        <f>C7*Hoja4!$G$14%</f>
        <v>45577061076.569969</v>
      </c>
      <c r="E12" s="7">
        <f>D7*Hoja4!$G$14%</f>
        <v>63199809864.698288</v>
      </c>
      <c r="F12" s="7">
        <f>E7*Hoja4!$G$14%</f>
        <v>87636540676.102127</v>
      </c>
      <c r="G12" s="7">
        <f>F7*Hoja4!$G$14%</f>
        <v>121521936191.20419</v>
      </c>
      <c r="H12" s="7">
        <f>G7*Hoja4!$G$14%</f>
        <v>168509401007.04044</v>
      </c>
      <c r="I12" s="17" t="s">
        <v>19</v>
      </c>
    </row>
    <row r="13" spans="2:9" x14ac:dyDescent="0.25">
      <c r="B13" s="6" t="s">
        <v>5</v>
      </c>
      <c r="C13" s="5">
        <f>C11+C12</f>
        <v>1219578481658.7896</v>
      </c>
      <c r="D13" s="5">
        <f t="shared" ref="D13:H13" si="0">D11+D12</f>
        <v>1735530805321.2744</v>
      </c>
      <c r="E13" s="5">
        <f t="shared" si="0"/>
        <v>2406588189755.3433</v>
      </c>
      <c r="F13" s="5">
        <f t="shared" si="0"/>
        <v>3337115479202.209</v>
      </c>
      <c r="G13" s="5">
        <f t="shared" si="0"/>
        <v>4627438865086.0635</v>
      </c>
      <c r="H13" s="5">
        <f t="shared" si="0"/>
        <v>6416676493085.627</v>
      </c>
    </row>
    <row r="14" spans="2:9" x14ac:dyDescent="0.25">
      <c r="B14" s="2"/>
      <c r="C14" s="2"/>
      <c r="D14" s="5"/>
      <c r="E14" s="5"/>
    </row>
    <row r="15" spans="2:9" x14ac:dyDescent="0.25">
      <c r="B15" s="4" t="s">
        <v>6</v>
      </c>
      <c r="C15" s="2"/>
      <c r="D15" s="5"/>
      <c r="E15" s="5"/>
    </row>
    <row r="16" spans="2:9" x14ac:dyDescent="0.25">
      <c r="B16" s="3" t="str">
        <f>Hoja4!$B$38</f>
        <v>Gastos de personal</v>
      </c>
      <c r="C16" s="5">
        <f>año1!M16*10.41%+año1!M16</f>
        <v>451603409.73323798</v>
      </c>
      <c r="D16" s="5">
        <f>C16*10.41%+C16</f>
        <v>498615324.68646806</v>
      </c>
      <c r="E16" s="5">
        <f t="shared" ref="E16:H20" si="1">D16*10.41%+D16</f>
        <v>550521179.98632944</v>
      </c>
      <c r="F16" s="5">
        <f t="shared" si="1"/>
        <v>607830434.82290637</v>
      </c>
      <c r="G16" s="5">
        <f t="shared" si="1"/>
        <v>671105583.08797097</v>
      </c>
      <c r="H16" s="5">
        <f>G16*10.41%+G16</f>
        <v>740967674.28742874</v>
      </c>
      <c r="I16" s="17" t="s">
        <v>28</v>
      </c>
    </row>
    <row r="17" spans="2:9" x14ac:dyDescent="0.25">
      <c r="B17" s="3" t="str">
        <f>Hoja4!$C$38</f>
        <v>Bienes y servicios</v>
      </c>
      <c r="C17" s="5">
        <f>año1!M17*10.41%+año1!M17</f>
        <v>189845576.39381868</v>
      </c>
      <c r="D17" s="5">
        <f>C17*10.41%+C17</f>
        <v>209608500.8964152</v>
      </c>
      <c r="E17" s="5">
        <f t="shared" si="1"/>
        <v>231428745.83973202</v>
      </c>
      <c r="F17" s="5">
        <f t="shared" si="1"/>
        <v>255520478.28164813</v>
      </c>
      <c r="G17" s="5">
        <f t="shared" si="1"/>
        <v>282120160.0707677</v>
      </c>
      <c r="H17" s="5">
        <f t="shared" si="1"/>
        <v>311488868.73413461</v>
      </c>
      <c r="I17" s="17" t="s">
        <v>28</v>
      </c>
    </row>
    <row r="18" spans="2:9" x14ac:dyDescent="0.25">
      <c r="B18" s="3" t="str">
        <f>Hoja4!$D$38</f>
        <v>Depreciación y amortización</v>
      </c>
      <c r="C18" s="5">
        <f>año1!M18*10.41%+año1!M18</f>
        <v>20174940.323547594</v>
      </c>
      <c r="D18" s="5">
        <f>C18*10.41%+C18</f>
        <v>22275151.611228898</v>
      </c>
      <c r="E18" s="5">
        <f t="shared" si="1"/>
        <v>24593994.893957827</v>
      </c>
      <c r="F18" s="5">
        <f t="shared" si="1"/>
        <v>27154229.762418836</v>
      </c>
      <c r="G18" s="5">
        <f t="shared" si="1"/>
        <v>29980985.080686636</v>
      </c>
      <c r="H18" s="5">
        <f t="shared" si="1"/>
        <v>33102005.627586115</v>
      </c>
      <c r="I18" s="17" t="s">
        <v>28</v>
      </c>
    </row>
    <row r="19" spans="2:9" x14ac:dyDescent="0.25">
      <c r="B19" s="3" t="str">
        <f>Hoja4!$E$38</f>
        <v>Tributos</v>
      </c>
      <c r="C19" s="5">
        <f>año1!M19*10.41%+año1!M19</f>
        <v>31889107.253378384</v>
      </c>
      <c r="D19" s="5">
        <f>C19*10.41%+C19</f>
        <v>35208763.31845507</v>
      </c>
      <c r="E19" s="5">
        <f t="shared" si="1"/>
        <v>38873995.57990624</v>
      </c>
      <c r="F19" s="5">
        <f t="shared" si="1"/>
        <v>42920778.519774482</v>
      </c>
      <c r="G19" s="5">
        <f t="shared" si="1"/>
        <v>47388831.563683003</v>
      </c>
      <c r="H19" s="5">
        <f t="shared" si="1"/>
        <v>52322008.929462403</v>
      </c>
      <c r="I19" s="17" t="s">
        <v>28</v>
      </c>
    </row>
    <row r="20" spans="2:9" x14ac:dyDescent="0.25">
      <c r="B20" s="3" t="str">
        <f>Hoja4!$F$38</f>
        <v>Otros gastos</v>
      </c>
      <c r="C20" s="5">
        <f>año1!M20*10.41%+año1!M20</f>
        <v>4130550.1126471031</v>
      </c>
      <c r="D20" s="5">
        <f>C20*10.41%+C20</f>
        <v>4560540.3793736668</v>
      </c>
      <c r="E20" s="5">
        <f t="shared" si="1"/>
        <v>5035292.6328664655</v>
      </c>
      <c r="F20" s="5">
        <f t="shared" si="1"/>
        <v>5559466.5959478645</v>
      </c>
      <c r="G20" s="5">
        <f t="shared" si="1"/>
        <v>6138207.0685860375</v>
      </c>
      <c r="H20" s="5">
        <f t="shared" si="1"/>
        <v>6777194.4244258441</v>
      </c>
      <c r="I20" s="17" t="s">
        <v>28</v>
      </c>
    </row>
    <row r="21" spans="2:9" x14ac:dyDescent="0.25">
      <c r="B21" s="6" t="s">
        <v>7</v>
      </c>
      <c r="C21" s="8">
        <f t="shared" ref="C21:H21" si="2">SUM(C16:C20)</f>
        <v>697643583.81662965</v>
      </c>
      <c r="D21" s="8">
        <f t="shared" si="2"/>
        <v>770268280.89194095</v>
      </c>
      <c r="E21" s="8">
        <f t="shared" si="2"/>
        <v>850453208.93279207</v>
      </c>
      <c r="F21" s="8">
        <f t="shared" si="2"/>
        <v>938985387.9826957</v>
      </c>
      <c r="G21" s="8">
        <f t="shared" si="2"/>
        <v>1036733766.8716943</v>
      </c>
      <c r="H21" s="8">
        <f t="shared" si="2"/>
        <v>1144657752.0030377</v>
      </c>
    </row>
    <row r="22" spans="2:9" x14ac:dyDescent="0.25">
      <c r="B22" s="2"/>
      <c r="C22" s="2"/>
      <c r="D22" s="2"/>
      <c r="E22" s="5"/>
    </row>
    <row r="23" spans="2:9" x14ac:dyDescent="0.25">
      <c r="B23" s="3" t="s">
        <v>8</v>
      </c>
      <c r="C23" s="5">
        <f>C13+C21</f>
        <v>1220276125242.6062</v>
      </c>
      <c r="D23" s="5">
        <f t="shared" ref="D23:H23" si="3">D13+D21</f>
        <v>1736301073602.1663</v>
      </c>
      <c r="E23" s="5">
        <f t="shared" si="3"/>
        <v>2407438642964.2759</v>
      </c>
      <c r="F23" s="5">
        <f t="shared" si="3"/>
        <v>3338054464590.1919</v>
      </c>
      <c r="G23" s="5">
        <f t="shared" si="3"/>
        <v>4628475598852.9355</v>
      </c>
      <c r="H23" s="5">
        <f t="shared" si="3"/>
        <v>6417821150837.6299</v>
      </c>
    </row>
    <row r="24" spans="2:9" x14ac:dyDescent="0.25">
      <c r="B24" s="2"/>
      <c r="C24" s="2"/>
      <c r="D24" s="2"/>
      <c r="E24" s="5"/>
    </row>
    <row r="25" spans="2:9" x14ac:dyDescent="0.25">
      <c r="B25" s="3" t="s">
        <v>10</v>
      </c>
      <c r="C25" s="18">
        <f>año1!M25</f>
        <v>2278848103392.2207</v>
      </c>
      <c r="D25" s="7">
        <f t="shared" ref="D25:H25" si="4">C27</f>
        <v>3499124228634.8271</v>
      </c>
      <c r="E25" s="7">
        <f t="shared" si="4"/>
        <v>5235425302236.9932</v>
      </c>
      <c r="F25" s="7">
        <f t="shared" si="4"/>
        <v>7642863945201.2695</v>
      </c>
      <c r="G25" s="7">
        <f t="shared" si="4"/>
        <v>10980918409791.461</v>
      </c>
      <c r="H25" s="7">
        <f t="shared" si="4"/>
        <v>15609394008644.396</v>
      </c>
    </row>
    <row r="26" spans="2:9" x14ac:dyDescent="0.25">
      <c r="B26" s="2"/>
      <c r="C26" s="2"/>
      <c r="D26" s="2"/>
      <c r="E26" s="5"/>
    </row>
    <row r="27" spans="2:9" x14ac:dyDescent="0.25">
      <c r="B27" s="3" t="s">
        <v>9</v>
      </c>
      <c r="C27" s="5">
        <f>C23+C25</f>
        <v>3499124228634.8271</v>
      </c>
      <c r="D27" s="5">
        <f t="shared" ref="D27:H27" si="5">D23+D25</f>
        <v>5235425302236.9932</v>
      </c>
      <c r="E27" s="5">
        <f t="shared" si="5"/>
        <v>7642863945201.2695</v>
      </c>
      <c r="F27" s="5">
        <f t="shared" si="5"/>
        <v>10980918409791.461</v>
      </c>
      <c r="G27" s="5">
        <f t="shared" si="5"/>
        <v>15609394008644.396</v>
      </c>
      <c r="H27" s="5">
        <f t="shared" si="5"/>
        <v>22027215159482.027</v>
      </c>
    </row>
    <row r="31" spans="2:9" x14ac:dyDescent="0.25">
      <c r="B31" s="19" t="s">
        <v>17</v>
      </c>
      <c r="C31" t="s">
        <v>26</v>
      </c>
    </row>
    <row r="32" spans="2:9" x14ac:dyDescent="0.25">
      <c r="B32" s="19" t="s">
        <v>18</v>
      </c>
      <c r="C32" t="s">
        <v>34</v>
      </c>
    </row>
    <row r="33" spans="2:3" x14ac:dyDescent="0.25">
      <c r="B33" s="19" t="s">
        <v>19</v>
      </c>
      <c r="C33" t="s">
        <v>36</v>
      </c>
    </row>
    <row r="34" spans="2:3" x14ac:dyDescent="0.25">
      <c r="B34" s="19" t="s">
        <v>28</v>
      </c>
      <c r="C34" t="s">
        <v>27</v>
      </c>
    </row>
  </sheetData>
  <mergeCells count="4">
    <mergeCell ref="B1:I1"/>
    <mergeCell ref="B2:I2"/>
    <mergeCell ref="B3:I3"/>
    <mergeCell ref="B4:I4"/>
  </mergeCells>
  <pageMargins left="1" right="1" top="1" bottom="1" header="0.5" footer="0.5"/>
  <pageSetup paperSize="9" scale="5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C7" zoomScale="150" zoomScaleNormal="150" workbookViewId="0">
      <selection activeCell="E20" sqref="E20"/>
    </sheetView>
  </sheetViews>
  <sheetFormatPr baseColWidth="10" defaultRowHeight="15" x14ac:dyDescent="0.25"/>
  <cols>
    <col min="2" max="2" width="17.7109375" customWidth="1"/>
    <col min="3" max="3" width="19.5703125" customWidth="1"/>
    <col min="4" max="4" width="20.28515625" customWidth="1"/>
    <col min="5" max="5" width="18" customWidth="1"/>
    <col min="6" max="6" width="20.28515625" customWidth="1"/>
  </cols>
  <sheetData>
    <row r="1" spans="1:8" x14ac:dyDescent="0.25">
      <c r="B1" s="12" t="s">
        <v>11</v>
      </c>
      <c r="C1" s="12" t="s">
        <v>12</v>
      </c>
      <c r="D1" s="12" t="s">
        <v>13</v>
      </c>
      <c r="E1" s="12"/>
    </row>
    <row r="2" spans="1:8" x14ac:dyDescent="0.25">
      <c r="A2" s="23">
        <v>42705</v>
      </c>
      <c r="B2" s="36">
        <v>657191877.24000001</v>
      </c>
      <c r="C2" s="26"/>
      <c r="D2" s="28"/>
      <c r="E2" s="12"/>
    </row>
    <row r="3" spans="1:8" x14ac:dyDescent="0.25">
      <c r="A3" s="23">
        <v>42736</v>
      </c>
      <c r="B3" s="11">
        <v>485853528.48000002</v>
      </c>
      <c r="C3" s="11">
        <f>B3-B2</f>
        <v>-171338348.75999999</v>
      </c>
      <c r="D3" s="20">
        <f>(C3*100)/B2</f>
        <v>-26.071282177066365</v>
      </c>
    </row>
    <row r="4" spans="1:8" x14ac:dyDescent="0.25">
      <c r="A4" s="23">
        <v>42767</v>
      </c>
      <c r="B4" s="11">
        <v>803868842.27999997</v>
      </c>
      <c r="C4" s="11">
        <f t="shared" ref="C4:C14" si="0">B4-B3</f>
        <v>318015313.79999995</v>
      </c>
      <c r="D4" s="29">
        <f>(C4*100)/B3</f>
        <v>65.454976687092426</v>
      </c>
      <c r="E4" s="20"/>
    </row>
    <row r="5" spans="1:8" x14ac:dyDescent="0.25">
      <c r="A5" s="23">
        <v>42795</v>
      </c>
      <c r="B5" s="11">
        <v>912274343.35000002</v>
      </c>
      <c r="C5" s="11">
        <f>B5-B4</f>
        <v>108405501.07000005</v>
      </c>
      <c r="D5" s="29">
        <f>(C5*100)/B4</f>
        <v>13.485471182404746</v>
      </c>
      <c r="E5" s="20"/>
    </row>
    <row r="6" spans="1:8" x14ac:dyDescent="0.25">
      <c r="A6" s="23">
        <v>42826</v>
      </c>
      <c r="B6" s="11">
        <v>1548401045.3099999</v>
      </c>
      <c r="C6" s="11">
        <f>B6-B5</f>
        <v>636126701.95999992</v>
      </c>
      <c r="D6" s="20">
        <f>(C6*100)/B5</f>
        <v>69.729759101198979</v>
      </c>
      <c r="E6" s="20"/>
    </row>
    <row r="7" spans="1:8" x14ac:dyDescent="0.25">
      <c r="A7" s="23">
        <v>42856</v>
      </c>
      <c r="B7" s="11">
        <v>1659583925.53</v>
      </c>
      <c r="C7" s="11">
        <f t="shared" si="0"/>
        <v>111182880.22000003</v>
      </c>
      <c r="D7" s="20">
        <f t="shared" ref="D7:D14" si="1">(C7*100)/B6</f>
        <v>7.1804963292142769</v>
      </c>
      <c r="E7" s="20"/>
    </row>
    <row r="8" spans="1:8" x14ac:dyDescent="0.25">
      <c r="A8" s="23">
        <v>42887</v>
      </c>
      <c r="B8" s="11">
        <v>1580678360.3199999</v>
      </c>
      <c r="C8" s="11">
        <f t="shared" si="0"/>
        <v>-78905565.210000038</v>
      </c>
      <c r="D8" s="20">
        <f t="shared" si="1"/>
        <v>-4.7545390140363635</v>
      </c>
      <c r="E8" s="20"/>
    </row>
    <row r="9" spans="1:8" x14ac:dyDescent="0.25">
      <c r="A9" s="23">
        <v>42917</v>
      </c>
      <c r="B9" s="11">
        <v>2240665221.9200001</v>
      </c>
      <c r="C9" s="11">
        <f t="shared" si="0"/>
        <v>659986861.60000014</v>
      </c>
      <c r="D9" s="20">
        <f t="shared" si="1"/>
        <v>41.753393869856566</v>
      </c>
      <c r="E9" s="20"/>
    </row>
    <row r="10" spans="1:8" x14ac:dyDescent="0.25">
      <c r="A10" s="23">
        <v>42948</v>
      </c>
      <c r="B10" s="11">
        <v>2226280430.3699999</v>
      </c>
      <c r="C10" s="11">
        <f t="shared" si="0"/>
        <v>-14384791.550000191</v>
      </c>
      <c r="D10" s="20">
        <f t="shared" si="1"/>
        <v>-0.64198754054271567</v>
      </c>
      <c r="E10" s="20"/>
    </row>
    <row r="11" spans="1:8" x14ac:dyDescent="0.25">
      <c r="A11" s="23">
        <v>42979</v>
      </c>
      <c r="B11" s="11">
        <v>2664595956.0300002</v>
      </c>
      <c r="C11" s="11">
        <f t="shared" si="0"/>
        <v>438315525.66000032</v>
      </c>
      <c r="D11" s="20">
        <f t="shared" si="1"/>
        <v>19.68824410800547</v>
      </c>
      <c r="E11" s="20"/>
    </row>
    <row r="12" spans="1:8" x14ac:dyDescent="0.25">
      <c r="A12" s="23">
        <v>43009</v>
      </c>
      <c r="B12" s="11">
        <v>4245927493.8699999</v>
      </c>
      <c r="C12" s="11">
        <f t="shared" si="0"/>
        <v>1581331537.8399997</v>
      </c>
      <c r="D12" s="20">
        <f t="shared" si="1"/>
        <v>59.346015828832691</v>
      </c>
      <c r="E12" s="20"/>
    </row>
    <row r="13" spans="1:8" x14ac:dyDescent="0.25">
      <c r="A13" s="23">
        <v>43040</v>
      </c>
      <c r="B13" s="11">
        <v>7323509945.7299995</v>
      </c>
      <c r="C13" s="11">
        <f t="shared" si="0"/>
        <v>3077582451.8599997</v>
      </c>
      <c r="D13" s="20">
        <f t="shared" si="1"/>
        <v>72.483160777079149</v>
      </c>
      <c r="E13" s="20"/>
    </row>
    <row r="14" spans="1:8" x14ac:dyDescent="0.25">
      <c r="A14" s="23">
        <v>43070</v>
      </c>
      <c r="B14" s="14">
        <v>18040459509.290001</v>
      </c>
      <c r="C14" s="11">
        <f t="shared" si="0"/>
        <v>10716949563.560001</v>
      </c>
      <c r="D14" s="22">
        <f t="shared" si="1"/>
        <v>146.33624645800555</v>
      </c>
      <c r="E14" s="21">
        <v>650344408.33000004</v>
      </c>
      <c r="F14" t="s">
        <v>29</v>
      </c>
      <c r="G14">
        <f>E14*100/B14</f>
        <v>3.6049215265004908</v>
      </c>
      <c r="H14" t="s">
        <v>30</v>
      </c>
    </row>
    <row r="15" spans="1:8" x14ac:dyDescent="0.25">
      <c r="B15" s="11">
        <f>SUM(B3:B14)</f>
        <v>43732098602.479996</v>
      </c>
      <c r="C15" s="11"/>
      <c r="D15" s="11">
        <f>SUM(D3:D14)</f>
        <v>463.98995561004438</v>
      </c>
      <c r="F15" s="30">
        <f>D15/12</f>
        <v>38.665829634170365</v>
      </c>
    </row>
    <row r="16" spans="1:8" x14ac:dyDescent="0.25">
      <c r="B16" s="13"/>
      <c r="F16" s="31">
        <f>F15/100</f>
        <v>0.38665829634170362</v>
      </c>
    </row>
    <row r="18" spans="1:6" x14ac:dyDescent="0.25">
      <c r="B18" t="s">
        <v>14</v>
      </c>
    </row>
    <row r="19" spans="1:6" x14ac:dyDescent="0.25">
      <c r="A19" s="23">
        <v>42705</v>
      </c>
      <c r="B19" s="25">
        <v>466469216.30000001</v>
      </c>
      <c r="C19" s="26"/>
      <c r="D19" s="27"/>
    </row>
    <row r="20" spans="1:6" x14ac:dyDescent="0.25">
      <c r="A20" s="23">
        <v>42736</v>
      </c>
      <c r="B20" s="25">
        <v>338455996.31</v>
      </c>
      <c r="C20" s="11">
        <f>B20-B19</f>
        <v>-128013219.99000001</v>
      </c>
      <c r="D20" s="15">
        <f>(C20*100)/B19</f>
        <v>-27.443015641073075</v>
      </c>
      <c r="E20" s="15"/>
    </row>
    <row r="21" spans="1:6" x14ac:dyDescent="0.25">
      <c r="A21" s="23">
        <v>42767</v>
      </c>
      <c r="B21" s="11">
        <v>626170923.16999996</v>
      </c>
      <c r="C21" s="11">
        <f>B21-B20</f>
        <v>287714926.85999995</v>
      </c>
      <c r="D21" s="15">
        <f>(C21*100)/B20</f>
        <v>85.008074903915997</v>
      </c>
      <c r="E21" s="15"/>
    </row>
    <row r="22" spans="1:6" x14ac:dyDescent="0.25">
      <c r="A22" s="23">
        <v>42795</v>
      </c>
      <c r="B22" s="11">
        <v>981317174.17999995</v>
      </c>
      <c r="C22" s="11">
        <f>B22-B21</f>
        <v>355146251.00999999</v>
      </c>
      <c r="D22" s="15">
        <f t="shared" ref="D22:D31" si="2">(C22*100)/B21</f>
        <v>56.717141896667229</v>
      </c>
      <c r="E22" s="15"/>
    </row>
    <row r="23" spans="1:6" x14ac:dyDescent="0.25">
      <c r="A23" s="23">
        <v>42826</v>
      </c>
      <c r="B23" s="11">
        <v>1284190440.8499999</v>
      </c>
      <c r="C23" s="11">
        <f>B23-B22</f>
        <v>302873266.66999996</v>
      </c>
      <c r="D23" s="15">
        <f t="shared" si="2"/>
        <v>30.863952515972667</v>
      </c>
      <c r="E23" s="15"/>
    </row>
    <row r="24" spans="1:6" x14ac:dyDescent="0.25">
      <c r="A24" s="23">
        <v>42856</v>
      </c>
      <c r="B24" s="11">
        <v>1177961577.71</v>
      </c>
      <c r="C24" s="11">
        <f>B24-B23</f>
        <v>-106228863.13999987</v>
      </c>
      <c r="D24" s="15">
        <f t="shared" si="2"/>
        <v>-8.2720490482461049</v>
      </c>
      <c r="E24" s="15"/>
    </row>
    <row r="25" spans="1:6" x14ac:dyDescent="0.25">
      <c r="A25" s="23">
        <v>42887</v>
      </c>
      <c r="B25" s="11">
        <v>1343334691.1700001</v>
      </c>
      <c r="C25" s="11">
        <f t="shared" ref="C25:C31" si="3">B25-B24</f>
        <v>165373113.46000004</v>
      </c>
      <c r="D25" s="15">
        <f t="shared" si="2"/>
        <v>14.038922541216612</v>
      </c>
      <c r="E25" s="15"/>
    </row>
    <row r="26" spans="1:6" x14ac:dyDescent="0.25">
      <c r="A26" s="23">
        <v>42917</v>
      </c>
      <c r="B26" s="11">
        <v>1343428232.1099999</v>
      </c>
      <c r="C26" s="11">
        <f t="shared" si="3"/>
        <v>93540.939999818802</v>
      </c>
      <c r="D26" s="15">
        <f t="shared" si="2"/>
        <v>6.9633383708975561E-3</v>
      </c>
      <c r="E26" s="15"/>
    </row>
    <row r="27" spans="1:6" x14ac:dyDescent="0.25">
      <c r="A27" s="23">
        <v>42948</v>
      </c>
      <c r="B27" s="11">
        <v>2425419690.5999999</v>
      </c>
      <c r="C27" s="11">
        <f t="shared" si="3"/>
        <v>1081991458.49</v>
      </c>
      <c r="D27" s="15">
        <f t="shared" si="2"/>
        <v>80.539580204490335</v>
      </c>
      <c r="E27" s="15"/>
    </row>
    <row r="28" spans="1:6" x14ac:dyDescent="0.25">
      <c r="A28" s="23">
        <v>42979</v>
      </c>
      <c r="B28" s="11">
        <v>1736004492.8599999</v>
      </c>
      <c r="C28" s="11">
        <f t="shared" si="3"/>
        <v>-689415197.74000001</v>
      </c>
      <c r="D28" s="15">
        <f t="shared" si="2"/>
        <v>-28.424573298052699</v>
      </c>
      <c r="E28" s="15"/>
    </row>
    <row r="29" spans="1:6" x14ac:dyDescent="0.25">
      <c r="A29" s="23">
        <v>43009</v>
      </c>
      <c r="B29" s="11">
        <v>3706010385.1500001</v>
      </c>
      <c r="C29" s="11">
        <f t="shared" si="3"/>
        <v>1970005892.2900002</v>
      </c>
      <c r="D29" s="15">
        <f t="shared" si="2"/>
        <v>113.47930839997379</v>
      </c>
      <c r="E29" s="15"/>
    </row>
    <row r="30" spans="1:6" x14ac:dyDescent="0.25">
      <c r="A30" s="23">
        <v>43040</v>
      </c>
      <c r="B30" s="11">
        <v>6356684654.5100002</v>
      </c>
      <c r="C30" s="11">
        <f t="shared" si="3"/>
        <v>2650674269.3600001</v>
      </c>
      <c r="D30" s="15">
        <f t="shared" si="2"/>
        <v>71.52366005182455</v>
      </c>
      <c r="E30" s="15"/>
      <c r="F30" s="35"/>
    </row>
    <row r="31" spans="1:6" x14ac:dyDescent="0.25">
      <c r="A31" s="23">
        <v>43070</v>
      </c>
      <c r="B31" s="14">
        <v>15936483040.52</v>
      </c>
      <c r="C31" s="14">
        <f t="shared" si="3"/>
        <v>9579798386.0100002</v>
      </c>
      <c r="D31" s="24">
        <f t="shared" si="2"/>
        <v>150.7043200454066</v>
      </c>
      <c r="E31" s="15"/>
      <c r="F31" s="35"/>
    </row>
    <row r="32" spans="1:6" x14ac:dyDescent="0.25">
      <c r="B32" s="13">
        <f>SUM(B20:B31)</f>
        <v>37255461299.139999</v>
      </c>
      <c r="D32" s="13">
        <f>SUM(D19:D31)</f>
        <v>538.74228591046676</v>
      </c>
      <c r="E32" s="13"/>
      <c r="F32" s="35"/>
    </row>
    <row r="33" spans="1:6" x14ac:dyDescent="0.25">
      <c r="B33" s="13"/>
      <c r="D33" s="13">
        <f>D32/12</f>
        <v>44.895190492538894</v>
      </c>
      <c r="E33" s="13"/>
      <c r="F33" s="35"/>
    </row>
    <row r="35" spans="1:6" x14ac:dyDescent="0.25">
      <c r="B35" s="13">
        <f>B15-B32</f>
        <v>6476637303.3399963</v>
      </c>
      <c r="C35" s="32">
        <f>(B32*100)/B15</f>
        <v>85.190197794503476</v>
      </c>
      <c r="D35" s="13">
        <f>100-C35</f>
        <v>14.809802205496524</v>
      </c>
      <c r="E35" s="13"/>
    </row>
    <row r="38" spans="1:6" x14ac:dyDescent="0.25">
      <c r="B38" s="33" t="s">
        <v>20</v>
      </c>
      <c r="C38" s="34" t="s">
        <v>21</v>
      </c>
      <c r="D38" s="34" t="s">
        <v>22</v>
      </c>
      <c r="E38" s="34" t="s">
        <v>23</v>
      </c>
      <c r="F38" s="34" t="s">
        <v>24</v>
      </c>
    </row>
    <row r="39" spans="1:6" x14ac:dyDescent="0.25">
      <c r="A39" s="23"/>
      <c r="C39" s="11">
        <v>4045000</v>
      </c>
      <c r="E39" s="11">
        <v>80391213.310000002</v>
      </c>
    </row>
    <row r="40" spans="1:6" x14ac:dyDescent="0.25">
      <c r="A40" s="23"/>
      <c r="C40" s="11">
        <v>769019.24</v>
      </c>
    </row>
    <row r="41" spans="1:6" x14ac:dyDescent="0.25">
      <c r="A41" s="23"/>
      <c r="C41" s="11">
        <v>166139147.81</v>
      </c>
    </row>
    <row r="42" spans="1:6" x14ac:dyDescent="0.25">
      <c r="A42" s="23"/>
      <c r="C42" s="11">
        <v>457788727.93000001</v>
      </c>
    </row>
    <row r="43" spans="1:6" hidden="1" x14ac:dyDescent="0.25">
      <c r="A43" s="23"/>
      <c r="C43" s="11"/>
    </row>
    <row r="44" spans="1:6" hidden="1" x14ac:dyDescent="0.25">
      <c r="A44" s="23"/>
      <c r="C44" s="11"/>
    </row>
    <row r="45" spans="1:6" hidden="1" x14ac:dyDescent="0.25">
      <c r="A45" s="23"/>
      <c r="C45" s="11"/>
    </row>
    <row r="46" spans="1:6" hidden="1" x14ac:dyDescent="0.25">
      <c r="A46" s="23"/>
      <c r="C46" s="11"/>
    </row>
    <row r="47" spans="1:6" hidden="1" x14ac:dyDescent="0.25">
      <c r="A47" s="23"/>
      <c r="C47" s="11"/>
    </row>
    <row r="48" spans="1:6" hidden="1" x14ac:dyDescent="0.25">
      <c r="A48" s="23"/>
      <c r="C48" s="11"/>
    </row>
    <row r="49" spans="1:6" hidden="1" x14ac:dyDescent="0.25">
      <c r="A49" s="23"/>
      <c r="C49" s="11"/>
    </row>
    <row r="50" spans="1:6" hidden="1" x14ac:dyDescent="0.25">
      <c r="A50" s="23"/>
      <c r="C50" s="11"/>
    </row>
    <row r="51" spans="1:6" hidden="1" x14ac:dyDescent="0.25">
      <c r="A51" s="23"/>
      <c r="C51" s="11"/>
    </row>
    <row r="52" spans="1:6" x14ac:dyDescent="0.25">
      <c r="A52" s="23"/>
      <c r="B52" s="11">
        <v>1474156528.7</v>
      </c>
      <c r="C52" s="11">
        <v>0</v>
      </c>
      <c r="D52" s="11">
        <v>66816569.82</v>
      </c>
      <c r="E52" s="11">
        <v>25221032.73</v>
      </c>
      <c r="F52" s="11">
        <v>13679802.050000001</v>
      </c>
    </row>
    <row r="53" spans="1:6" x14ac:dyDescent="0.25">
      <c r="A53" s="23"/>
      <c r="B53" s="11">
        <v>21490559.890000001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23"/>
      <c r="B54" s="11">
        <f>SUM(B39:B53)/12</f>
        <v>124637257.38250001</v>
      </c>
      <c r="C54" s="11">
        <f>SUM(C39:C53)/12</f>
        <v>52395157.914999999</v>
      </c>
      <c r="D54" s="11">
        <f>SUM(D39:D53)/12</f>
        <v>5568047.4850000003</v>
      </c>
      <c r="E54" s="11">
        <f>SUM(E39:E53)/12</f>
        <v>8801020.5033333339</v>
      </c>
      <c r="F54" s="11">
        <f>SUM(F39:F53)/12</f>
        <v>1139983.5041666667</v>
      </c>
    </row>
    <row r="55" spans="1:6" x14ac:dyDescent="0.25">
      <c r="A55" s="23"/>
      <c r="B55" s="11"/>
      <c r="C55" s="11"/>
      <c r="D55" s="11"/>
      <c r="E55" s="11"/>
      <c r="F55" s="11"/>
    </row>
    <row r="56" spans="1:6" x14ac:dyDescent="0.25">
      <c r="B56" s="11">
        <f>SUM(B39:B51)</f>
        <v>0</v>
      </c>
      <c r="C56">
        <f>SUM(C39:C51)</f>
        <v>628741894.98000002</v>
      </c>
      <c r="D56">
        <f>SUM(D39:D51)</f>
        <v>0</v>
      </c>
      <c r="E56">
        <f>SUM(E39:E51)</f>
        <v>80391213.310000002</v>
      </c>
      <c r="F56">
        <f>SUM(F39:F51)</f>
        <v>0</v>
      </c>
    </row>
    <row r="57" spans="1:6" x14ac:dyDescent="0.25">
      <c r="B57" s="16">
        <f>B56*100/B15</f>
        <v>0</v>
      </c>
      <c r="C57" s="16">
        <f>C56*100/B15</f>
        <v>1.4377126071520034</v>
      </c>
      <c r="D57" s="16">
        <f>D56*100/B15</f>
        <v>0</v>
      </c>
      <c r="E57" s="16">
        <f>E56*100/B15</f>
        <v>0.18382656190535779</v>
      </c>
      <c r="F57" s="16">
        <f>F56*100/B15</f>
        <v>0</v>
      </c>
    </row>
    <row r="58" spans="1:6" x14ac:dyDescent="0.25">
      <c r="B58">
        <f>B57/100</f>
        <v>0</v>
      </c>
      <c r="C58">
        <f t="shared" ref="C58:F58" si="4">C57/100</f>
        <v>1.4377126071520035E-2</v>
      </c>
      <c r="D58">
        <f t="shared" si="4"/>
        <v>0</v>
      </c>
      <c r="E58">
        <f t="shared" si="4"/>
        <v>1.8382656190535779E-3</v>
      </c>
      <c r="F58">
        <f t="shared" si="4"/>
        <v>0</v>
      </c>
    </row>
    <row r="61" spans="1:6" x14ac:dyDescent="0.25">
      <c r="B61">
        <v>20.100000000000001</v>
      </c>
      <c r="C61" t="s">
        <v>25</v>
      </c>
    </row>
    <row r="62" spans="1:6" x14ac:dyDescent="0.25">
      <c r="B62">
        <f>B61/100</f>
        <v>0.20100000000000001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año1</vt:lpstr>
      <vt:lpstr>año 2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Contaduria</cp:lastModifiedBy>
  <cp:lastPrinted>2018-02-16T14:34:32Z</cp:lastPrinted>
  <dcterms:created xsi:type="dcterms:W3CDTF">2013-04-11T20:52:54Z</dcterms:created>
  <dcterms:modified xsi:type="dcterms:W3CDTF">2018-02-16T14:46:46Z</dcterms:modified>
</cp:coreProperties>
</file>