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600" windowHeight="11760" activeTab="2"/>
  </bookViews>
  <sheets>
    <sheet name="4.2" sheetId="1" r:id="rId1"/>
    <sheet name="4.1" sheetId="2" state="hidden" r:id="rId2"/>
    <sheet name="4.2 (2)" sheetId="9" r:id="rId3"/>
    <sheet name="AJUSTE" sheetId="4" r:id="rId4"/>
    <sheet name="RESUMEN" sheetId="3" r:id="rId5"/>
    <sheet name="0201" sheetId="5" state="hidden" r:id="rId6"/>
    <sheet name="0202" sheetId="6" state="hidden" r:id="rId7"/>
    <sheet name="0204" sheetId="8" state="hidden" r:id="rId8"/>
  </sheets>
  <externalReferences>
    <externalReference r:id="rId9"/>
  </externalReferences>
  <definedNames>
    <definedName name="_xlnm._FilterDatabase" localSheetId="5" hidden="1">'0201'!$A$7:$AY$7</definedName>
    <definedName name="_xlnm._FilterDatabase" localSheetId="6" hidden="1">'0202'!$A$7:$AY$7</definedName>
    <definedName name="_xlnm._FilterDatabase" localSheetId="7" hidden="1">'0204'!$A$7:$AY$7</definedName>
    <definedName name="_xlnm._FilterDatabase" localSheetId="1" hidden="1">'4.1'!$A$7:$AP$209</definedName>
    <definedName name="_xlnm._FilterDatabase" localSheetId="0" hidden="1">'4.2'!$A$7:$AY$7</definedName>
    <definedName name="_xlnm._FilterDatabase" localSheetId="2" hidden="1">'4.2 (2)'!$A$7:$AY$7</definedName>
    <definedName name="_xlnm.Print_Area" localSheetId="5">'0201'!$A$1:$AP$143</definedName>
    <definedName name="_xlnm.Print_Area" localSheetId="6">'0202'!$A$1:$AP$50</definedName>
    <definedName name="_xlnm.Print_Area" localSheetId="7">'0204'!$A$1:$AP$78</definedName>
    <definedName name="_xlnm.Print_Area" localSheetId="1">'4.1'!$A$1:$AP$234</definedName>
    <definedName name="_xlnm.Print_Area" localSheetId="0">'4.2'!$A$1:$AP$219</definedName>
    <definedName name="_xlnm.Print_Area" localSheetId="2">'4.2 (2)'!$A$1:$AP$219</definedName>
    <definedName name="_xlnm.Print_Area" localSheetId="3">AJUSTE!$B$4:$L$19</definedName>
  </definedNames>
  <calcPr calcId="144525"/>
</workbook>
</file>

<file path=xl/calcChain.xml><?xml version="1.0" encoding="utf-8"?>
<calcChain xmlns="http://schemas.openxmlformats.org/spreadsheetml/2006/main">
  <c r="J211" i="9" l="1"/>
  <c r="K213" i="9"/>
  <c r="J213" i="9"/>
  <c r="Q204" i="9"/>
  <c r="K215" i="9"/>
  <c r="J215" i="9"/>
  <c r="AL203" i="9"/>
  <c r="AK203" i="9"/>
  <c r="AI203" i="9"/>
  <c r="AB203" i="9"/>
  <c r="Z203" i="9"/>
  <c r="R203" i="9"/>
  <c r="AL202" i="9"/>
  <c r="AL204" i="9" s="1"/>
  <c r="AK202" i="9"/>
  <c r="AK204" i="9" s="1"/>
  <c r="AI202" i="9"/>
  <c r="AI204" i="9" s="1"/>
  <c r="AC202" i="9"/>
  <c r="AB202" i="9"/>
  <c r="AB204" i="9" s="1"/>
  <c r="Z202" i="9"/>
  <c r="Z204" i="9" s="1"/>
  <c r="V202" i="9"/>
  <c r="T202" i="9"/>
  <c r="R202" i="9"/>
  <c r="R204" i="9" s="1"/>
  <c r="AE200" i="9"/>
  <c r="Y200" i="9"/>
  <c r="Q200" i="9"/>
  <c r="AE199" i="9"/>
  <c r="Q199" i="9" s="1"/>
  <c r="Y199" i="9"/>
  <c r="AE198" i="9"/>
  <c r="Y198" i="9"/>
  <c r="Q198" i="9" s="1"/>
  <c r="Q197" i="9"/>
  <c r="Q196" i="9"/>
  <c r="Q195" i="9"/>
  <c r="AE194" i="9"/>
  <c r="Y194" i="9"/>
  <c r="Q194" i="9"/>
  <c r="AE193" i="9"/>
  <c r="Q193" i="9" s="1"/>
  <c r="Y193" i="9"/>
  <c r="AE192" i="9"/>
  <c r="Y192" i="9"/>
  <c r="Q192" i="9" s="1"/>
  <c r="AE191" i="9"/>
  <c r="Y191" i="9"/>
  <c r="Q191" i="9" s="1"/>
  <c r="AE190" i="9"/>
  <c r="Y190" i="9"/>
  <c r="Q190" i="9"/>
  <c r="Q189" i="9"/>
  <c r="AE188" i="9"/>
  <c r="Y188" i="9"/>
  <c r="Q188" i="9"/>
  <c r="Q187" i="9"/>
  <c r="AE186" i="9"/>
  <c r="Y186" i="9"/>
  <c r="Q186" i="9"/>
  <c r="Q185" i="9"/>
  <c r="Q184" i="9"/>
  <c r="AE183" i="9"/>
  <c r="Y183" i="9"/>
  <c r="Q183" i="9" s="1"/>
  <c r="Q182" i="9"/>
  <c r="Q181" i="9"/>
  <c r="AE180" i="9"/>
  <c r="Y180" i="9"/>
  <c r="Q180" i="9" s="1"/>
  <c r="AE179" i="9"/>
  <c r="Y179" i="9"/>
  <c r="Q179" i="9" s="1"/>
  <c r="Q178" i="9"/>
  <c r="AE177" i="9"/>
  <c r="Y177" i="9"/>
  <c r="Q177" i="9" s="1"/>
  <c r="AE176" i="9"/>
  <c r="Y176" i="9"/>
  <c r="Q176" i="9"/>
  <c r="AE175" i="9"/>
  <c r="Q175" i="9" s="1"/>
  <c r="Y175" i="9"/>
  <c r="AE174" i="9"/>
  <c r="Y174" i="9"/>
  <c r="Q174" i="9" s="1"/>
  <c r="Q173" i="9"/>
  <c r="AE172" i="9"/>
  <c r="Q172" i="9" s="1"/>
  <c r="AE171" i="9"/>
  <c r="Y171" i="9"/>
  <c r="Q171" i="9"/>
  <c r="AE170" i="9"/>
  <c r="Q170" i="9" s="1"/>
  <c r="Y170" i="9"/>
  <c r="AE169" i="9"/>
  <c r="Y169" i="9"/>
  <c r="Q169" i="9" s="1"/>
  <c r="AE168" i="9"/>
  <c r="Y168" i="9"/>
  <c r="Q168" i="9" s="1"/>
  <c r="AE167" i="9"/>
  <c r="Y167" i="9"/>
  <c r="Q167" i="9"/>
  <c r="Q166" i="9"/>
  <c r="AE165" i="9"/>
  <c r="Y165" i="9"/>
  <c r="Q165" i="9"/>
  <c r="Q164" i="9"/>
  <c r="Q163" i="9"/>
  <c r="AE162" i="9"/>
  <c r="Y162" i="9"/>
  <c r="Q162" i="9" s="1"/>
  <c r="Q161" i="9"/>
  <c r="Q160" i="9"/>
  <c r="Q159" i="9"/>
  <c r="Q158" i="9"/>
  <c r="AE157" i="9"/>
  <c r="Y157" i="9"/>
  <c r="Q157" i="9"/>
  <c r="Q156" i="9"/>
  <c r="AE155" i="9"/>
  <c r="Y155" i="9"/>
  <c r="Q155" i="9"/>
  <c r="AE154" i="9"/>
  <c r="Q154" i="9" s="1"/>
  <c r="Y154" i="9"/>
  <c r="Q153" i="9"/>
  <c r="AE152" i="9"/>
  <c r="Q152" i="9" s="1"/>
  <c r="AE151" i="9"/>
  <c r="Y151" i="9"/>
  <c r="Q151" i="9" s="1"/>
  <c r="AE150" i="9"/>
  <c r="Y150" i="9"/>
  <c r="Q150" i="9"/>
  <c r="AE149" i="9"/>
  <c r="Q149" i="9" s="1"/>
  <c r="Y149" i="9"/>
  <c r="Q148" i="9"/>
  <c r="Q147" i="9"/>
  <c r="Q146" i="9"/>
  <c r="AE145" i="9"/>
  <c r="Q145" i="9"/>
  <c r="AE144" i="9"/>
  <c r="Q144" i="9" s="1"/>
  <c r="Y144" i="9"/>
  <c r="AE143" i="9"/>
  <c r="Y143" i="9"/>
  <c r="Q143" i="9" s="1"/>
  <c r="AE142" i="9"/>
  <c r="Y142" i="9"/>
  <c r="Q142" i="9" s="1"/>
  <c r="AE141" i="9"/>
  <c r="Y141" i="9"/>
  <c r="Q141" i="9"/>
  <c r="AE140" i="9"/>
  <c r="Q140" i="9" s="1"/>
  <c r="Y140" i="9"/>
  <c r="Q139" i="9"/>
  <c r="Q138" i="9"/>
  <c r="Q137" i="9"/>
  <c r="Q136" i="9"/>
  <c r="S135" i="9"/>
  <c r="Q135" i="9" s="1"/>
  <c r="Q134" i="9"/>
  <c r="AE133" i="9"/>
  <c r="Y133" i="9"/>
  <c r="Q133" i="9" s="1"/>
  <c r="Q132" i="9"/>
  <c r="Q131" i="9"/>
  <c r="Q130" i="9"/>
  <c r="Q129" i="9"/>
  <c r="Q128" i="9"/>
  <c r="Q127" i="9"/>
  <c r="AE126" i="9"/>
  <c r="Y126" i="9"/>
  <c r="Q126" i="9" s="1"/>
  <c r="Q125" i="9"/>
  <c r="AE124" i="9"/>
  <c r="Y124" i="9"/>
  <c r="Q124" i="9" s="1"/>
  <c r="AE123" i="9"/>
  <c r="Y123" i="9"/>
  <c r="Q123" i="9" s="1"/>
  <c r="Q122" i="9"/>
  <c r="AE121" i="9"/>
  <c r="Y121" i="9"/>
  <c r="Q121" i="9" s="1"/>
  <c r="AE120" i="9"/>
  <c r="Y120" i="9"/>
  <c r="Q120" i="9"/>
  <c r="AE119" i="9"/>
  <c r="Q119" i="9" s="1"/>
  <c r="Y119" i="9"/>
  <c r="AE118" i="9"/>
  <c r="Y118" i="9"/>
  <c r="Q118" i="9" s="1"/>
  <c r="AE117" i="9"/>
  <c r="Y117" i="9"/>
  <c r="Q117" i="9" s="1"/>
  <c r="Q116" i="9"/>
  <c r="AE115" i="9"/>
  <c r="Y115" i="9"/>
  <c r="Q115" i="9" s="1"/>
  <c r="AE114" i="9"/>
  <c r="Y114" i="9"/>
  <c r="Q114" i="9"/>
  <c r="AE113" i="9"/>
  <c r="Q113" i="9" s="1"/>
  <c r="Y113" i="9"/>
  <c r="AE112" i="9"/>
  <c r="Y112" i="9"/>
  <c r="Q112" i="9" s="1"/>
  <c r="AE111" i="9"/>
  <c r="Y111" i="9"/>
  <c r="Q111" i="9" s="1"/>
  <c r="Q110" i="9"/>
  <c r="AE109" i="9"/>
  <c r="Y109" i="9"/>
  <c r="Q109" i="9" s="1"/>
  <c r="Q108" i="9"/>
  <c r="Q107" i="9"/>
  <c r="AE106" i="9"/>
  <c r="Y106" i="9"/>
  <c r="Q106" i="9" s="1"/>
  <c r="Q105" i="9"/>
  <c r="Q104" i="9"/>
  <c r="Q103" i="9"/>
  <c r="AE102" i="9"/>
  <c r="Y102" i="9"/>
  <c r="Q102" i="9"/>
  <c r="Q101" i="9"/>
  <c r="AE100" i="9"/>
  <c r="Y100" i="9"/>
  <c r="Q100" i="9"/>
  <c r="AE99" i="9"/>
  <c r="Q99" i="9" s="1"/>
  <c r="Y99" i="9"/>
  <c r="Q98" i="9"/>
  <c r="AE97" i="9"/>
  <c r="Q97" i="9" s="1"/>
  <c r="Y97" i="9"/>
  <c r="AE96" i="9"/>
  <c r="Y96" i="9"/>
  <c r="Q96" i="9" s="1"/>
  <c r="W96" i="9"/>
  <c r="AE95" i="9"/>
  <c r="Y95" i="9"/>
  <c r="Q95" i="9" s="1"/>
  <c r="AE94" i="9"/>
  <c r="Q94" i="9"/>
  <c r="Q93" i="9"/>
  <c r="AE92" i="9"/>
  <c r="Y92" i="9"/>
  <c r="Q92" i="9"/>
  <c r="AE91" i="9"/>
  <c r="Q91" i="9" s="1"/>
  <c r="Y91" i="9"/>
  <c r="AE90" i="9"/>
  <c r="Y90" i="9"/>
  <c r="Q90" i="9" s="1"/>
  <c r="AE89" i="9"/>
  <c r="Y89" i="9"/>
  <c r="Q89" i="9" s="1"/>
  <c r="AE88" i="9"/>
  <c r="Y88" i="9"/>
  <c r="Q88" i="9"/>
  <c r="AE87" i="9"/>
  <c r="Q87" i="9" s="1"/>
  <c r="Y87" i="9"/>
  <c r="Q86" i="9"/>
  <c r="Q85" i="9"/>
  <c r="Q84" i="9"/>
  <c r="Q83" i="9"/>
  <c r="AE82" i="9"/>
  <c r="Y82" i="9"/>
  <c r="Q82" i="9" s="1"/>
  <c r="Q81" i="9"/>
  <c r="AE80" i="9"/>
  <c r="Y80" i="9"/>
  <c r="Q80" i="9" s="1"/>
  <c r="Q79" i="9"/>
  <c r="Q78" i="9"/>
  <c r="AE77" i="9"/>
  <c r="Q77" i="9" s="1"/>
  <c r="Y77" i="9"/>
  <c r="Q76" i="9"/>
  <c r="Q75" i="9"/>
  <c r="AE74" i="9"/>
  <c r="Y74" i="9"/>
  <c r="Q74" i="9"/>
  <c r="AE73" i="9"/>
  <c r="Q73" i="9" s="1"/>
  <c r="Y73" i="9"/>
  <c r="Q72" i="9"/>
  <c r="Q71" i="9"/>
  <c r="Q70" i="9"/>
  <c r="Q69" i="9"/>
  <c r="Q68" i="9"/>
  <c r="Q67" i="9"/>
  <c r="Q66" i="9"/>
  <c r="Q65" i="9"/>
  <c r="AE64" i="9"/>
  <c r="Y64" i="9"/>
  <c r="Q64" i="9" s="1"/>
  <c r="AE63" i="9"/>
  <c r="Y63" i="9"/>
  <c r="Q63" i="9" s="1"/>
  <c r="AE62" i="9"/>
  <c r="Q62" i="9"/>
  <c r="AE61" i="9"/>
  <c r="Y61" i="9"/>
  <c r="Q61" i="9" s="1"/>
  <c r="W61" i="9"/>
  <c r="W202" i="9" s="1"/>
  <c r="Q60" i="9"/>
  <c r="AE59" i="9"/>
  <c r="Q59" i="9" s="1"/>
  <c r="Y59" i="9"/>
  <c r="AE58" i="9"/>
  <c r="Y58" i="9"/>
  <c r="Q58" i="9" s="1"/>
  <c r="AE57" i="9"/>
  <c r="Q57" i="9"/>
  <c r="AE56" i="9"/>
  <c r="Q56" i="9" s="1"/>
  <c r="Y56" i="9"/>
  <c r="AE55" i="9"/>
  <c r="Y55" i="9"/>
  <c r="Q55" i="9" s="1"/>
  <c r="AE54" i="9"/>
  <c r="Y54" i="9"/>
  <c r="Q54" i="9" s="1"/>
  <c r="Q53" i="9"/>
  <c r="Q52" i="9"/>
  <c r="AE51" i="9"/>
  <c r="Y51" i="9"/>
  <c r="Q51" i="9" s="1"/>
  <c r="Q50" i="9"/>
  <c r="Q49" i="9"/>
  <c r="AE48" i="9"/>
  <c r="Q48" i="9" s="1"/>
  <c r="Y48" i="9"/>
  <c r="Q47" i="9"/>
  <c r="Q46" i="9"/>
  <c r="Q45" i="9"/>
  <c r="Q44" i="9"/>
  <c r="AE43" i="9"/>
  <c r="Y43" i="9"/>
  <c r="Q43" i="9" s="1"/>
  <c r="S43" i="9"/>
  <c r="Q42" i="9"/>
  <c r="Q41" i="9"/>
  <c r="Q40" i="9"/>
  <c r="Q39" i="9"/>
  <c r="AE38" i="9"/>
  <c r="Y38" i="9"/>
  <c r="Q38" i="9" s="1"/>
  <c r="AE37" i="9"/>
  <c r="Y37" i="9"/>
  <c r="Q37" i="9" s="1"/>
  <c r="AE36" i="9"/>
  <c r="Y36" i="9"/>
  <c r="Q36" i="9"/>
  <c r="AE35" i="9"/>
  <c r="Q35" i="9" s="1"/>
  <c r="Y35" i="9"/>
  <c r="Q34" i="9"/>
  <c r="AE33" i="9"/>
  <c r="Q33" i="9" s="1"/>
  <c r="Y33" i="9"/>
  <c r="AE32" i="9"/>
  <c r="Q32" i="9" s="1"/>
  <c r="AE31" i="9"/>
  <c r="Q31" i="9"/>
  <c r="AE30" i="9"/>
  <c r="Y30" i="9"/>
  <c r="Q30" i="9" s="1"/>
  <c r="Q29" i="9"/>
  <c r="AE28" i="9"/>
  <c r="Y28" i="9"/>
  <c r="Q28" i="9" s="1"/>
  <c r="AE27" i="9"/>
  <c r="Y27" i="9"/>
  <c r="Q27" i="9" s="1"/>
  <c r="AE26" i="9"/>
  <c r="Y26" i="9"/>
  <c r="Q26" i="9"/>
  <c r="AE25" i="9"/>
  <c r="Q25" i="9" s="1"/>
  <c r="Y25" i="9"/>
  <c r="AE24" i="9"/>
  <c r="Y24" i="9"/>
  <c r="Q24" i="9" s="1"/>
  <c r="S24" i="9"/>
  <c r="S202" i="9" s="1"/>
  <c r="AE23" i="9"/>
  <c r="Y23" i="9"/>
  <c r="Q23" i="9" s="1"/>
  <c r="AE22" i="9"/>
  <c r="Y22" i="9"/>
  <c r="Q22" i="9" s="1"/>
  <c r="Q21" i="9"/>
  <c r="Q20" i="9"/>
  <c r="AE19" i="9"/>
  <c r="Y19" i="9"/>
  <c r="Q19" i="9" s="1"/>
  <c r="Q18" i="9"/>
  <c r="Q17" i="9"/>
  <c r="Q16" i="9"/>
  <c r="Q15" i="9"/>
  <c r="AE14" i="9"/>
  <c r="Y14" i="9"/>
  <c r="Q14" i="9" s="1"/>
  <c r="Q13" i="9"/>
  <c r="Q12" i="9"/>
  <c r="AE11" i="9"/>
  <c r="Q11" i="9" s="1"/>
  <c r="AE10" i="9"/>
  <c r="Y10" i="9"/>
  <c r="Q10" i="9"/>
  <c r="Q9" i="9"/>
  <c r="AE8" i="9"/>
  <c r="AE202" i="9" s="1"/>
  <c r="Y8" i="9"/>
  <c r="Y202" i="9" s="1"/>
  <c r="Q8" i="9"/>
  <c r="S204" i="1"/>
  <c r="S210" i="1"/>
  <c r="J211" i="1"/>
  <c r="K219" i="1"/>
  <c r="Y203" i="9" l="1"/>
  <c r="W203" i="9"/>
  <c r="Q202" i="9"/>
  <c r="S203" i="9"/>
  <c r="V203" i="9"/>
  <c r="V204" i="9" s="1"/>
  <c r="K219" i="9" s="1"/>
  <c r="T203" i="9"/>
  <c r="T204" i="9" s="1"/>
  <c r="J14" i="4"/>
  <c r="J219" i="9" l="1"/>
  <c r="K222" i="9" s="1"/>
  <c r="J133" i="5"/>
  <c r="Q126" i="5" l="1"/>
  <c r="J135" i="5"/>
  <c r="J136" i="5" s="1"/>
  <c r="J134" i="5"/>
  <c r="AB63" i="8"/>
  <c r="AL62" i="8"/>
  <c r="AK62" i="8"/>
  <c r="AI62" i="8"/>
  <c r="AB62" i="8"/>
  <c r="Z62" i="8"/>
  <c r="R62" i="8"/>
  <c r="AL61" i="8"/>
  <c r="AL63" i="8" s="1"/>
  <c r="AK61" i="8"/>
  <c r="AK63" i="8" s="1"/>
  <c r="AI61" i="8"/>
  <c r="AI63" i="8" s="1"/>
  <c r="AC61" i="8"/>
  <c r="AB61" i="8"/>
  <c r="Z61" i="8"/>
  <c r="Z63" i="8" s="1"/>
  <c r="V61" i="8"/>
  <c r="T61" i="8"/>
  <c r="R61" i="8"/>
  <c r="R63" i="8" s="1"/>
  <c r="Q59" i="8"/>
  <c r="Q58" i="8"/>
  <c r="Q57" i="8"/>
  <c r="Q56" i="8"/>
  <c r="Q55" i="8"/>
  <c r="Q54" i="8"/>
  <c r="Q53" i="8"/>
  <c r="Q52" i="8"/>
  <c r="Q51" i="8"/>
  <c r="Q50" i="8"/>
  <c r="Q49" i="8"/>
  <c r="Q48" i="8"/>
  <c r="Q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S61" i="8"/>
  <c r="AE61" i="8"/>
  <c r="AL34" i="6"/>
  <c r="AK34" i="6"/>
  <c r="AI34" i="6"/>
  <c r="AB34" i="6"/>
  <c r="Z34" i="6"/>
  <c r="R34" i="6"/>
  <c r="AL33" i="6"/>
  <c r="AL35" i="6" s="1"/>
  <c r="AK33" i="6"/>
  <c r="AK35" i="6" s="1"/>
  <c r="AI33" i="6"/>
  <c r="AI35" i="6" s="1"/>
  <c r="AC33" i="6"/>
  <c r="AB33" i="6"/>
  <c r="AB35" i="6" s="1"/>
  <c r="Z33" i="6"/>
  <c r="Z35" i="6" s="1"/>
  <c r="V33" i="6"/>
  <c r="T33" i="6"/>
  <c r="R33" i="6"/>
  <c r="R35" i="6" s="1"/>
  <c r="Q31" i="6"/>
  <c r="AE30" i="6"/>
  <c r="Y30" i="6"/>
  <c r="Q29" i="6"/>
  <c r="Q28" i="6"/>
  <c r="AE27" i="6"/>
  <c r="Q27" i="6" s="1"/>
  <c r="Y27" i="6"/>
  <c r="Q26" i="6"/>
  <c r="Q25" i="6"/>
  <c r="AE24" i="6"/>
  <c r="Y24" i="6"/>
  <c r="Q23" i="6"/>
  <c r="Q22" i="6"/>
  <c r="AE21" i="6"/>
  <c r="Y21" i="6"/>
  <c r="Q20" i="6"/>
  <c r="Q19" i="6"/>
  <c r="AE18" i="6"/>
  <c r="Y18" i="6"/>
  <c r="Q17" i="6"/>
  <c r="Q16" i="6"/>
  <c r="Q15" i="6"/>
  <c r="Q14" i="6"/>
  <c r="AE13" i="6"/>
  <c r="Y13" i="6"/>
  <c r="S13" i="6"/>
  <c r="Q12" i="6"/>
  <c r="AE11" i="6"/>
  <c r="Y11" i="6"/>
  <c r="AE10" i="6"/>
  <c r="Y10" i="6"/>
  <c r="Q10" i="6"/>
  <c r="Q9" i="6"/>
  <c r="Q8" i="6"/>
  <c r="AL127" i="5"/>
  <c r="AK127" i="5"/>
  <c r="AI127" i="5"/>
  <c r="AB127" i="5"/>
  <c r="Z127" i="5"/>
  <c r="R127" i="5"/>
  <c r="AL126" i="5"/>
  <c r="AL128" i="5" s="1"/>
  <c r="AK126" i="5"/>
  <c r="AK128" i="5" s="1"/>
  <c r="AI126" i="5"/>
  <c r="AI128" i="5" s="1"/>
  <c r="AC126" i="5"/>
  <c r="AB126" i="5"/>
  <c r="AB128" i="5" s="1"/>
  <c r="Z126" i="5"/>
  <c r="Z128" i="5" s="1"/>
  <c r="V126" i="5"/>
  <c r="T126" i="5"/>
  <c r="R126" i="5"/>
  <c r="R128" i="5" s="1"/>
  <c r="AE124" i="5"/>
  <c r="Y124" i="5"/>
  <c r="Q124" i="5" s="1"/>
  <c r="AE123" i="5"/>
  <c r="Y123" i="5"/>
  <c r="Q123" i="5" s="1"/>
  <c r="AE122" i="5"/>
  <c r="Y122" i="5"/>
  <c r="Q122" i="5" s="1"/>
  <c r="Q121" i="5"/>
  <c r="Q120" i="5"/>
  <c r="Q119" i="5"/>
  <c r="AE118" i="5"/>
  <c r="Y118" i="5"/>
  <c r="AE117" i="5"/>
  <c r="Y117" i="5"/>
  <c r="AE116" i="5"/>
  <c r="Y116" i="5"/>
  <c r="AE115" i="5"/>
  <c r="Q115" i="5" s="1"/>
  <c r="Y115" i="5"/>
  <c r="AE114" i="5"/>
  <c r="Y114" i="5"/>
  <c r="AE113" i="5"/>
  <c r="Y113" i="5"/>
  <c r="Q112" i="5"/>
  <c r="AE111" i="5"/>
  <c r="Y111" i="5"/>
  <c r="Q111" i="5" s="1"/>
  <c r="AE110" i="5"/>
  <c r="Y110" i="5"/>
  <c r="Q110" i="5" s="1"/>
  <c r="AE109" i="5"/>
  <c r="Y109" i="5"/>
  <c r="AE108" i="5"/>
  <c r="Y108" i="5"/>
  <c r="AE107" i="5"/>
  <c r="Y107" i="5"/>
  <c r="Q107" i="5" s="1"/>
  <c r="AE106" i="5"/>
  <c r="Y106" i="5"/>
  <c r="Q106" i="5" s="1"/>
  <c r="AE105" i="5"/>
  <c r="Y105" i="5"/>
  <c r="Q105" i="5" s="1"/>
  <c r="Q104" i="5"/>
  <c r="AE103" i="5"/>
  <c r="Q103" i="5" s="1"/>
  <c r="AE102" i="5"/>
  <c r="Y102" i="5"/>
  <c r="AE101" i="5"/>
  <c r="Y101" i="5"/>
  <c r="AE100" i="5"/>
  <c r="Y100" i="5"/>
  <c r="AE99" i="5"/>
  <c r="Y99" i="5"/>
  <c r="Q99" i="5"/>
  <c r="AE98" i="5"/>
  <c r="Y98" i="5"/>
  <c r="Q98" i="5" s="1"/>
  <c r="AE97" i="5"/>
  <c r="Y97" i="5"/>
  <c r="Q96" i="5"/>
  <c r="AE95" i="5"/>
  <c r="Q95" i="5" s="1"/>
  <c r="Y95" i="5"/>
  <c r="AE94" i="5"/>
  <c r="Y94" i="5"/>
  <c r="AE93" i="5"/>
  <c r="Y93" i="5"/>
  <c r="AE92" i="5"/>
  <c r="Q92" i="5" s="1"/>
  <c r="AE91" i="5"/>
  <c r="Y91" i="5"/>
  <c r="AE90" i="5"/>
  <c r="Y90" i="5"/>
  <c r="Q90" i="5" s="1"/>
  <c r="AE89" i="5"/>
  <c r="Y89" i="5"/>
  <c r="Q89" i="5" s="1"/>
  <c r="Q88" i="5"/>
  <c r="Q87" i="5"/>
  <c r="Q86" i="5"/>
  <c r="AE85" i="5"/>
  <c r="Q85" i="5" s="1"/>
  <c r="AE84" i="5"/>
  <c r="Y84" i="5"/>
  <c r="Q84" i="5" s="1"/>
  <c r="AE83" i="5"/>
  <c r="Y83" i="5"/>
  <c r="Q83" i="5" s="1"/>
  <c r="AE82" i="5"/>
  <c r="Y82" i="5"/>
  <c r="Q82" i="5" s="1"/>
  <c r="AE81" i="5"/>
  <c r="Y81" i="5"/>
  <c r="Q81" i="5" s="1"/>
  <c r="AE80" i="5"/>
  <c r="Y80" i="5"/>
  <c r="Q79" i="5"/>
  <c r="S78" i="5"/>
  <c r="Q78" i="5" s="1"/>
  <c r="Q77" i="5"/>
  <c r="AE76" i="5"/>
  <c r="Y76" i="5"/>
  <c r="Q76" i="5" s="1"/>
  <c r="AE75" i="5"/>
  <c r="Y75" i="5"/>
  <c r="AE74" i="5"/>
  <c r="Y74" i="5"/>
  <c r="AE73" i="5"/>
  <c r="Y73" i="5"/>
  <c r="AE72" i="5"/>
  <c r="Y72" i="5"/>
  <c r="AE71" i="5"/>
  <c r="Y71" i="5"/>
  <c r="AE70" i="5"/>
  <c r="Y70" i="5"/>
  <c r="AE69" i="5"/>
  <c r="Q69" i="5" s="1"/>
  <c r="Y69" i="5"/>
  <c r="Q68" i="5"/>
  <c r="AE67" i="5"/>
  <c r="Y67" i="5"/>
  <c r="AE66" i="5"/>
  <c r="Y66" i="5"/>
  <c r="AE65" i="5"/>
  <c r="Y65" i="5"/>
  <c r="Q65" i="5" s="1"/>
  <c r="AE64" i="5"/>
  <c r="Y64" i="5"/>
  <c r="AE63" i="5"/>
  <c r="Y63" i="5"/>
  <c r="Q63" i="5" s="1"/>
  <c r="AE62" i="5"/>
  <c r="Y62" i="5"/>
  <c r="Q62" i="5"/>
  <c r="Q61" i="5"/>
  <c r="AE60" i="5"/>
  <c r="Y60" i="5"/>
  <c r="AE59" i="5"/>
  <c r="Y59" i="5"/>
  <c r="AE58" i="5"/>
  <c r="Y58" i="5"/>
  <c r="AE57" i="5"/>
  <c r="Y57" i="5"/>
  <c r="AE56" i="5"/>
  <c r="W56" i="5"/>
  <c r="AE55" i="5"/>
  <c r="Y55" i="5"/>
  <c r="AE54" i="5"/>
  <c r="Q54" i="5" s="1"/>
  <c r="Q53" i="5"/>
  <c r="AE52" i="5"/>
  <c r="Y52" i="5"/>
  <c r="AE51" i="5"/>
  <c r="Y51" i="5"/>
  <c r="Q51" i="5" s="1"/>
  <c r="AE50" i="5"/>
  <c r="Y50" i="5"/>
  <c r="AE49" i="5"/>
  <c r="Y49" i="5"/>
  <c r="Q49" i="5" s="1"/>
  <c r="AE48" i="5"/>
  <c r="Y48" i="5"/>
  <c r="Q48" i="5" s="1"/>
  <c r="AE47" i="5"/>
  <c r="Y47" i="5"/>
  <c r="AE46" i="5"/>
  <c r="Y46" i="5"/>
  <c r="Q46" i="5" s="1"/>
  <c r="Q45" i="5"/>
  <c r="AE44" i="5"/>
  <c r="Y44" i="5"/>
  <c r="AE43" i="5"/>
  <c r="Y43" i="5"/>
  <c r="AE42" i="5"/>
  <c r="Y42" i="5"/>
  <c r="AE41" i="5"/>
  <c r="Y41" i="5"/>
  <c r="AE40" i="5"/>
  <c r="Y40" i="5"/>
  <c r="AE39" i="5"/>
  <c r="Q39" i="5" s="1"/>
  <c r="AE38" i="5"/>
  <c r="Y38" i="5"/>
  <c r="W38" i="5"/>
  <c r="Q37" i="5"/>
  <c r="AE36" i="5"/>
  <c r="Y36" i="5"/>
  <c r="Q36" i="5" s="1"/>
  <c r="AE35" i="5"/>
  <c r="Y35" i="5"/>
  <c r="AE34" i="5"/>
  <c r="Q34" i="5" s="1"/>
  <c r="AE33" i="5"/>
  <c r="Y33" i="5"/>
  <c r="AE32" i="5"/>
  <c r="Y32" i="5"/>
  <c r="Q32" i="5" s="1"/>
  <c r="AE31" i="5"/>
  <c r="Y31" i="5"/>
  <c r="AE30" i="5"/>
  <c r="Y30" i="5"/>
  <c r="Q29" i="5"/>
  <c r="AE28" i="5"/>
  <c r="Y28" i="5"/>
  <c r="AE27" i="5"/>
  <c r="Y27" i="5"/>
  <c r="Q27" i="5" s="1"/>
  <c r="AE26" i="5"/>
  <c r="Y26" i="5"/>
  <c r="AE25" i="5"/>
  <c r="Y25" i="5"/>
  <c r="AE24" i="5"/>
  <c r="Q24" i="5"/>
  <c r="AE23" i="5"/>
  <c r="Q23" i="5" s="1"/>
  <c r="AE22" i="5"/>
  <c r="Y22" i="5"/>
  <c r="Q21" i="5"/>
  <c r="AE20" i="5"/>
  <c r="Y20" i="5"/>
  <c r="AE19" i="5"/>
  <c r="Y19" i="5"/>
  <c r="Q19" i="5"/>
  <c r="AE18" i="5"/>
  <c r="Y18" i="5"/>
  <c r="AE17" i="5"/>
  <c r="Y17" i="5"/>
  <c r="Q17" i="5" s="1"/>
  <c r="AE16" i="5"/>
  <c r="Y16" i="5"/>
  <c r="S16" i="5"/>
  <c r="S126" i="5" s="1"/>
  <c r="AE15" i="5"/>
  <c r="Y15" i="5"/>
  <c r="AE14" i="5"/>
  <c r="Y14" i="5"/>
  <c r="Q14" i="5"/>
  <c r="Q13" i="5"/>
  <c r="AE12" i="5"/>
  <c r="Y12" i="5"/>
  <c r="Q12" i="5" s="1"/>
  <c r="AE11" i="5"/>
  <c r="Y11" i="5"/>
  <c r="AE10" i="5"/>
  <c r="Q10" i="5"/>
  <c r="AE9" i="5"/>
  <c r="Y9" i="5"/>
  <c r="AE8" i="5"/>
  <c r="Y8" i="5"/>
  <c r="Q31" i="5" l="1"/>
  <c r="Q40" i="5"/>
  <c r="Q42" i="5"/>
  <c r="Q59" i="5"/>
  <c r="Q73" i="5"/>
  <c r="Q75" i="5"/>
  <c r="Q91" i="5"/>
  <c r="Q94" i="5"/>
  <c r="Q108" i="5"/>
  <c r="Q11" i="5"/>
  <c r="Y56" i="5"/>
  <c r="Y126" i="5" s="1"/>
  <c r="Q60" i="5"/>
  <c r="Q67" i="5"/>
  <c r="Q70" i="5"/>
  <c r="Q72" i="5"/>
  <c r="Q74" i="5"/>
  <c r="Q101" i="5"/>
  <c r="Q109" i="5"/>
  <c r="Q114" i="5"/>
  <c r="Q21" i="6"/>
  <c r="AE33" i="6"/>
  <c r="Q11" i="6"/>
  <c r="Q13" i="6"/>
  <c r="Q24" i="6"/>
  <c r="Q30" i="6"/>
  <c r="S33" i="6"/>
  <c r="S34" i="6" s="1"/>
  <c r="S35" i="6" s="1"/>
  <c r="Q18" i="6"/>
  <c r="S63" i="8"/>
  <c r="S62" i="8"/>
  <c r="W61" i="8"/>
  <c r="T62" i="8"/>
  <c r="T63" i="8" s="1"/>
  <c r="V62" i="8"/>
  <c r="V63" i="8" s="1"/>
  <c r="W33" i="6"/>
  <c r="T34" i="6"/>
  <c r="T35" i="6" s="1"/>
  <c r="Y33" i="6"/>
  <c r="V34" i="6"/>
  <c r="V35" i="6" s="1"/>
  <c r="AE126" i="5"/>
  <c r="Q18" i="5"/>
  <c r="Q22" i="5"/>
  <c r="Q26" i="5"/>
  <c r="Q28" i="5"/>
  <c r="Q30" i="5"/>
  <c r="Q35" i="5"/>
  <c r="Q41" i="5"/>
  <c r="Q43" i="5"/>
  <c r="Q44" i="5"/>
  <c r="Q50" i="5"/>
  <c r="Q52" i="5"/>
  <c r="Q55" i="5"/>
  <c r="Q58" i="5"/>
  <c r="Q71" i="5"/>
  <c r="Q80" i="5"/>
  <c r="Q93" i="5"/>
  <c r="Q97" i="5"/>
  <c r="Q100" i="5"/>
  <c r="Q102" i="5"/>
  <c r="Q117" i="5"/>
  <c r="Q9" i="5"/>
  <c r="Q15" i="5"/>
  <c r="Q20" i="5"/>
  <c r="Q25" i="5"/>
  <c r="Q33" i="5"/>
  <c r="Q38" i="5"/>
  <c r="Q47" i="5"/>
  <c r="Q57" i="5"/>
  <c r="Q64" i="5"/>
  <c r="Q66" i="5"/>
  <c r="Q113" i="5"/>
  <c r="Q116" i="5"/>
  <c r="Q118" i="5"/>
  <c r="S127" i="5"/>
  <c r="S128" i="5" s="1"/>
  <c r="Q8" i="5"/>
  <c r="W126" i="5"/>
  <c r="T127" i="5"/>
  <c r="T128" i="5" s="1"/>
  <c r="Q16" i="5"/>
  <c r="V127" i="5"/>
  <c r="V128" i="5" s="1"/>
  <c r="I223" i="1"/>
  <c r="I222" i="1"/>
  <c r="K215" i="1"/>
  <c r="J215" i="1"/>
  <c r="Y127" i="5" l="1"/>
  <c r="Y128" i="5" s="1"/>
  <c r="Q56" i="5"/>
  <c r="W62" i="8"/>
  <c r="W63" i="8" s="1"/>
  <c r="Q61" i="8"/>
  <c r="Y61" i="8"/>
  <c r="Y34" i="6"/>
  <c r="Y35" i="6" s="1"/>
  <c r="W34" i="6"/>
  <c r="W35" i="6" s="1"/>
  <c r="Q35" i="6" s="1"/>
  <c r="Q33" i="6"/>
  <c r="Q34" i="6"/>
  <c r="Q127" i="5"/>
  <c r="W127" i="5"/>
  <c r="W128" i="5" s="1"/>
  <c r="Q128" i="5" s="1"/>
  <c r="O36" i="3"/>
  <c r="O34" i="3"/>
  <c r="O30" i="3"/>
  <c r="Y62" i="8" l="1"/>
  <c r="Y63" i="8" s="1"/>
  <c r="I224" i="1"/>
  <c r="F11" i="4"/>
  <c r="I10" i="4"/>
  <c r="G10" i="4"/>
  <c r="J10" i="4" s="1"/>
  <c r="I9" i="4"/>
  <c r="J223" i="1" s="1"/>
  <c r="G9" i="4"/>
  <c r="G11" i="4" s="1"/>
  <c r="I8" i="4"/>
  <c r="J222" i="1" s="1"/>
  <c r="Q63" i="8" l="1"/>
  <c r="J9" i="4"/>
  <c r="J224" i="1" s="1"/>
  <c r="AL203" i="1" l="1"/>
  <c r="AK203" i="1"/>
  <c r="AI203" i="1"/>
  <c r="AB203" i="1"/>
  <c r="Z203" i="1"/>
  <c r="R203" i="1"/>
  <c r="Q29" i="1" l="1"/>
  <c r="Q60" i="1"/>
  <c r="Q93" i="1"/>
  <c r="Q116" i="1"/>
  <c r="Q147" i="1"/>
  <c r="Q146" i="1"/>
  <c r="Q148" i="1"/>
  <c r="Q173" i="1"/>
  <c r="Q196" i="1"/>
  <c r="Q195" i="1"/>
  <c r="Q197" i="1"/>
  <c r="Q20" i="1"/>
  <c r="Q49" i="1"/>
  <c r="Q81" i="1"/>
  <c r="Q107" i="1"/>
  <c r="Q134" i="1"/>
  <c r="Q136" i="1"/>
  <c r="Q163" i="1"/>
  <c r="Q187" i="1"/>
  <c r="Q12" i="1"/>
  <c r="Q39" i="1"/>
  <c r="Q75" i="1"/>
  <c r="Q101" i="1"/>
  <c r="Q125" i="1"/>
  <c r="Q156" i="1"/>
  <c r="Q181" i="1"/>
  <c r="Q15" i="1"/>
  <c r="Q44" i="1"/>
  <c r="Q45" i="1"/>
  <c r="Q46" i="1"/>
  <c r="Q78" i="1"/>
  <c r="Q103" i="1"/>
  <c r="Q127" i="1"/>
  <c r="Q158" i="1"/>
  <c r="Q184" i="1"/>
  <c r="Q9" i="1"/>
  <c r="Q34" i="1"/>
  <c r="Q65" i="1"/>
  <c r="Q66" i="1"/>
  <c r="Q67" i="1"/>
  <c r="Q68" i="1"/>
  <c r="Q69" i="1"/>
  <c r="Q70" i="1"/>
  <c r="Q71" i="1"/>
  <c r="Q72" i="1"/>
  <c r="Q98" i="1"/>
  <c r="Q122" i="1"/>
  <c r="Q153" i="1"/>
  <c r="Q178" i="1"/>
  <c r="Q13" i="1"/>
  <c r="Q40" i="1"/>
  <c r="Q41" i="1"/>
  <c r="Q42" i="1"/>
  <c r="Q76" i="1"/>
  <c r="Q182" i="1"/>
  <c r="Q16" i="1"/>
  <c r="Q17" i="1"/>
  <c r="Q18" i="1"/>
  <c r="Q47" i="1"/>
  <c r="Q79" i="1"/>
  <c r="Q104" i="1"/>
  <c r="Q105" i="1"/>
  <c r="Q128" i="1"/>
  <c r="Q129" i="1"/>
  <c r="Q130" i="1"/>
  <c r="Q131" i="1"/>
  <c r="Q132" i="1"/>
  <c r="Q159" i="1"/>
  <c r="Q160" i="1"/>
  <c r="Q161" i="1"/>
  <c r="Q185" i="1"/>
  <c r="Q21" i="1"/>
  <c r="Q50" i="1"/>
  <c r="Q108" i="1"/>
  <c r="Q137" i="1"/>
  <c r="Q138" i="1"/>
  <c r="Q139" i="1"/>
  <c r="Q164" i="1"/>
  <c r="Q52" i="1"/>
  <c r="Q53" i="1"/>
  <c r="Q83" i="1"/>
  <c r="Q84" i="1"/>
  <c r="Q85" i="1"/>
  <c r="Q86" i="1"/>
  <c r="Q110" i="1"/>
  <c r="Q166" i="1"/>
  <c r="Q189" i="1"/>
  <c r="S135" i="1"/>
  <c r="Q135" i="1" s="1"/>
  <c r="W96" i="1"/>
  <c r="W61" i="1"/>
  <c r="Y61" i="1" s="1"/>
  <c r="AE171" i="1"/>
  <c r="Y171" i="1"/>
  <c r="AE27" i="1"/>
  <c r="Y27" i="1"/>
  <c r="Y112" i="1"/>
  <c r="Y142" i="1"/>
  <c r="Y168" i="1"/>
  <c r="Y191" i="1"/>
  <c r="AE90" i="1"/>
  <c r="Y90" i="1"/>
  <c r="AE38" i="1"/>
  <c r="Y38" i="1"/>
  <c r="AE37" i="1"/>
  <c r="Y37" i="1"/>
  <c r="AE180" i="1"/>
  <c r="Y180" i="1"/>
  <c r="AE155" i="1"/>
  <c r="Y155" i="1"/>
  <c r="AE124" i="1"/>
  <c r="Y124" i="1"/>
  <c r="AE100" i="1"/>
  <c r="Y100" i="1"/>
  <c r="AE74" i="1"/>
  <c r="Y74" i="1"/>
  <c r="AE36" i="1"/>
  <c r="Y36" i="1"/>
  <c r="AE11" i="1"/>
  <c r="Q11" i="1" s="1"/>
  <c r="AE200" i="1"/>
  <c r="Y200" i="1"/>
  <c r="AE176" i="1"/>
  <c r="Y176" i="1"/>
  <c r="AE151" i="1"/>
  <c r="Y151" i="1"/>
  <c r="AE119" i="1"/>
  <c r="Y119" i="1"/>
  <c r="AE96" i="1"/>
  <c r="Y96" i="1"/>
  <c r="AE63" i="1"/>
  <c r="Y63" i="1"/>
  <c r="AE32" i="1"/>
  <c r="Q32" i="1" s="1"/>
  <c r="AE192" i="1"/>
  <c r="Y192" i="1"/>
  <c r="S24" i="1"/>
  <c r="AE199" i="1"/>
  <c r="Y199" i="1"/>
  <c r="AE175" i="1"/>
  <c r="Y175" i="1"/>
  <c r="AE150" i="1"/>
  <c r="Y150" i="1"/>
  <c r="AE118" i="1"/>
  <c r="Y118" i="1"/>
  <c r="AE95" i="1"/>
  <c r="Y95" i="1"/>
  <c r="AE62" i="1"/>
  <c r="Q62" i="1" s="1"/>
  <c r="AE31" i="1"/>
  <c r="Q31" i="1" s="1"/>
  <c r="AE198" i="1"/>
  <c r="Y198" i="1"/>
  <c r="AE174" i="1"/>
  <c r="Y174" i="1"/>
  <c r="AE149" i="1"/>
  <c r="Y149" i="1"/>
  <c r="AE117" i="1"/>
  <c r="Y117" i="1"/>
  <c r="AE94" i="1"/>
  <c r="Q94" i="1" s="1"/>
  <c r="AE61" i="1"/>
  <c r="AE30" i="1"/>
  <c r="Y30" i="1"/>
  <c r="AE194" i="1"/>
  <c r="Y194" i="1"/>
  <c r="AE172" i="1"/>
  <c r="Q172" i="1" s="1"/>
  <c r="AE145" i="1"/>
  <c r="Q145" i="1" s="1"/>
  <c r="AE115" i="1"/>
  <c r="Y115" i="1"/>
  <c r="AE92" i="1"/>
  <c r="Y92" i="1"/>
  <c r="AE59" i="1"/>
  <c r="Y59" i="1"/>
  <c r="AE28" i="1"/>
  <c r="Y28" i="1"/>
  <c r="AE193" i="1"/>
  <c r="Y193" i="1"/>
  <c r="AE170" i="1"/>
  <c r="Y170" i="1"/>
  <c r="AE144" i="1"/>
  <c r="Y144" i="1"/>
  <c r="AE114" i="1"/>
  <c r="Y114" i="1"/>
  <c r="AE91" i="1"/>
  <c r="Y91" i="1"/>
  <c r="AE58" i="1"/>
  <c r="Y58" i="1"/>
  <c r="AE26" i="1"/>
  <c r="Y26" i="1"/>
  <c r="S43" i="1"/>
  <c r="AE121" i="1"/>
  <c r="Y121" i="1"/>
  <c r="Y97" i="1"/>
  <c r="AE33" i="1"/>
  <c r="AE64" i="1"/>
  <c r="AE97" i="1"/>
  <c r="AE120" i="1"/>
  <c r="AE152" i="1"/>
  <c r="Q152" i="1" s="1"/>
  <c r="AE177" i="1"/>
  <c r="AE10" i="1"/>
  <c r="AE35" i="1"/>
  <c r="AE73" i="1"/>
  <c r="AE99" i="1"/>
  <c r="AE123" i="1"/>
  <c r="AE154" i="1"/>
  <c r="AE179" i="1"/>
  <c r="AE14" i="1"/>
  <c r="AE43" i="1"/>
  <c r="AE77" i="1"/>
  <c r="AE102" i="1"/>
  <c r="AE126" i="1"/>
  <c r="AE157" i="1"/>
  <c r="AE183" i="1"/>
  <c r="AE19" i="1"/>
  <c r="AE48" i="1"/>
  <c r="AE80" i="1"/>
  <c r="AE106" i="1"/>
  <c r="AE133" i="1"/>
  <c r="AE162" i="1"/>
  <c r="AE186" i="1"/>
  <c r="AE22" i="1"/>
  <c r="AE51" i="1"/>
  <c r="AE82" i="1"/>
  <c r="AE109" i="1"/>
  <c r="AE140" i="1"/>
  <c r="AE165" i="1"/>
  <c r="AE188" i="1"/>
  <c r="AE23" i="1"/>
  <c r="AE54" i="1"/>
  <c r="AE87" i="1"/>
  <c r="AE111" i="1"/>
  <c r="AE141" i="1"/>
  <c r="AE167" i="1"/>
  <c r="AE190" i="1"/>
  <c r="AE24" i="1"/>
  <c r="AE55" i="1"/>
  <c r="AE88" i="1"/>
  <c r="AE112" i="1"/>
  <c r="AE142" i="1"/>
  <c r="AE168" i="1"/>
  <c r="AE191" i="1"/>
  <c r="AE25" i="1"/>
  <c r="AE56" i="1"/>
  <c r="AE57" i="1"/>
  <c r="Q57" i="1" s="1"/>
  <c r="AE89" i="1"/>
  <c r="AE113" i="1"/>
  <c r="AE143" i="1"/>
  <c r="AE169" i="1"/>
  <c r="AE8" i="1"/>
  <c r="Y33" i="1"/>
  <c r="Q33" i="1" s="1"/>
  <c r="Y64" i="1"/>
  <c r="Q64" i="1" s="1"/>
  <c r="Y120" i="1"/>
  <c r="Y177" i="1"/>
  <c r="Y10" i="1"/>
  <c r="Y35" i="1"/>
  <c r="Y73" i="1"/>
  <c r="Y99" i="1"/>
  <c r="Y123" i="1"/>
  <c r="Y154" i="1"/>
  <c r="Y179" i="1"/>
  <c r="Y14" i="1"/>
  <c r="Y43" i="1"/>
  <c r="Y77" i="1"/>
  <c r="Y102" i="1"/>
  <c r="Y126" i="1"/>
  <c r="Y157" i="1"/>
  <c r="Y183" i="1"/>
  <c r="Y19" i="1"/>
  <c r="Y48" i="1"/>
  <c r="Y80" i="1"/>
  <c r="Y106" i="1"/>
  <c r="Y133" i="1"/>
  <c r="Y162" i="1"/>
  <c r="Y186" i="1"/>
  <c r="Y22" i="1"/>
  <c r="Y51" i="1"/>
  <c r="Y82" i="1"/>
  <c r="Y109" i="1"/>
  <c r="Y140" i="1"/>
  <c r="Y165" i="1"/>
  <c r="Y188" i="1"/>
  <c r="Y23" i="1"/>
  <c r="Y54" i="1"/>
  <c r="Y87" i="1"/>
  <c r="Y111" i="1"/>
  <c r="Y141" i="1"/>
  <c r="Y167" i="1"/>
  <c r="Y190" i="1"/>
  <c r="Y24" i="1"/>
  <c r="Y55" i="1"/>
  <c r="Y88" i="1"/>
  <c r="Y25" i="1"/>
  <c r="Y56" i="1"/>
  <c r="Y89" i="1"/>
  <c r="Y113" i="1"/>
  <c r="Y143" i="1"/>
  <c r="Y169" i="1"/>
  <c r="Y8" i="1"/>
  <c r="O66" i="3"/>
  <c r="O58" i="3"/>
  <c r="O37" i="3"/>
  <c r="W36" i="3"/>
  <c r="W34" i="3"/>
  <c r="W37" i="3" l="1"/>
  <c r="W40" i="3" s="1"/>
  <c r="W46" i="3" s="1"/>
  <c r="Q169" i="1"/>
  <c r="Q56" i="1"/>
  <c r="Q24" i="1"/>
  <c r="Q188" i="1"/>
  <c r="Q82" i="1"/>
  <c r="Q162" i="1"/>
  <c r="Q48" i="1"/>
  <c r="Q126" i="1"/>
  <c r="Q99" i="1"/>
  <c r="Q177" i="1"/>
  <c r="Q25" i="1"/>
  <c r="Q190" i="1"/>
  <c r="Q87" i="1"/>
  <c r="Q165" i="1"/>
  <c r="Q51" i="1"/>
  <c r="Q133" i="1"/>
  <c r="Q19" i="1"/>
  <c r="Q102" i="1"/>
  <c r="Q179" i="1"/>
  <c r="Q111" i="1"/>
  <c r="Q14" i="1"/>
  <c r="Q38" i="1"/>
  <c r="Q97" i="1"/>
  <c r="Q26" i="1"/>
  <c r="Q91" i="1"/>
  <c r="Q144" i="1"/>
  <c r="Q193" i="1"/>
  <c r="Q59" i="1"/>
  <c r="Q115" i="1"/>
  <c r="Q194" i="1"/>
  <c r="Q149" i="1"/>
  <c r="Q198" i="1"/>
  <c r="Q95" i="1"/>
  <c r="Q150" i="1"/>
  <c r="Q199" i="1"/>
  <c r="Q96" i="1"/>
  <c r="Q151" i="1"/>
  <c r="Q200" i="1"/>
  <c r="Q113" i="1"/>
  <c r="Q58" i="1"/>
  <c r="Q114" i="1"/>
  <c r="Q170" i="1"/>
  <c r="Q112" i="1"/>
  <c r="Q55" i="1"/>
  <c r="Q141" i="1"/>
  <c r="Q23" i="1"/>
  <c r="Q109" i="1"/>
  <c r="Q186" i="1"/>
  <c r="Q80" i="1"/>
  <c r="Q157" i="1"/>
  <c r="Q43" i="1"/>
  <c r="Q123" i="1"/>
  <c r="Q10" i="1"/>
  <c r="Q28" i="1"/>
  <c r="Q92" i="1"/>
  <c r="Q30" i="1"/>
  <c r="Q117" i="1"/>
  <c r="Q174" i="1"/>
  <c r="Q118" i="1"/>
  <c r="Q175" i="1"/>
  <c r="Q143" i="1"/>
  <c r="Q73" i="1"/>
  <c r="Q120" i="1"/>
  <c r="Q121" i="1"/>
  <c r="Q74" i="1"/>
  <c r="Q124" i="1"/>
  <c r="Q180" i="1"/>
  <c r="Q37" i="1"/>
  <c r="Q191" i="1"/>
  <c r="Q27" i="1"/>
  <c r="Q61" i="1"/>
  <c r="Q54" i="1"/>
  <c r="Q106" i="1"/>
  <c r="Q77" i="1"/>
  <c r="Q35" i="1"/>
  <c r="Q63" i="1"/>
  <c r="Q119" i="1"/>
  <c r="Q176" i="1"/>
  <c r="Q168" i="1"/>
  <c r="Q88" i="1"/>
  <c r="Q167" i="1"/>
  <c r="Q140" i="1"/>
  <c r="Q22" i="1"/>
  <c r="Q183" i="1"/>
  <c r="Q154" i="1"/>
  <c r="Q8" i="1"/>
  <c r="Q89" i="1"/>
  <c r="Q192" i="1"/>
  <c r="Q36" i="1"/>
  <c r="Q100" i="1"/>
  <c r="Q155" i="1"/>
  <c r="Q90" i="1"/>
  <c r="Q142" i="1"/>
  <c r="Q171" i="1"/>
  <c r="Q202" i="1" l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W33" i="2"/>
  <c r="Y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S58" i="2"/>
  <c r="W58" i="2"/>
  <c r="Q58" i="2" s="1"/>
  <c r="Y58" i="2"/>
  <c r="Q59" i="2"/>
  <c r="Q60" i="2"/>
  <c r="Q61" i="2"/>
  <c r="Q62" i="2"/>
  <c r="Q63" i="2"/>
  <c r="Q64" i="2"/>
  <c r="Q65" i="2"/>
  <c r="Q66" i="2"/>
  <c r="Q67" i="2"/>
  <c r="S68" i="2"/>
  <c r="Q68" i="2" s="1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S98" i="2"/>
  <c r="Q98" i="2" s="1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S135" i="2"/>
  <c r="Q135" i="2" s="1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W167" i="2"/>
  <c r="Q167" i="2" s="1"/>
  <c r="Y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R211" i="2"/>
  <c r="R212" i="2" s="1"/>
  <c r="T211" i="2"/>
  <c r="T212" i="2" s="1"/>
  <c r="V211" i="2"/>
  <c r="V212" i="2" s="1"/>
  <c r="V214" i="2" s="1"/>
  <c r="W211" i="2"/>
  <c r="W212" i="2" s="1"/>
  <c r="W214" i="2" s="1"/>
  <c r="X211" i="2"/>
  <c r="X212" i="2" s="1"/>
  <c r="Y211" i="2"/>
  <c r="Y212" i="2" s="1"/>
  <c r="Y214" i="2" s="1"/>
  <c r="Z211" i="2"/>
  <c r="AB211" i="2"/>
  <c r="AC211" i="2"/>
  <c r="AE211" i="2"/>
  <c r="AF211" i="2"/>
  <c r="AG211" i="2"/>
  <c r="AH211" i="2"/>
  <c r="AI211" i="2"/>
  <c r="AK211" i="2"/>
  <c r="AL211" i="2"/>
  <c r="U212" i="2"/>
  <c r="U214" i="2" s="1"/>
  <c r="AF212" i="2"/>
  <c r="AG212" i="2"/>
  <c r="AH212" i="2"/>
  <c r="AI212" i="2"/>
  <c r="AK212" i="2"/>
  <c r="AL212" i="2"/>
  <c r="R214" i="2"/>
  <c r="AJ214" i="2"/>
  <c r="AC217" i="2"/>
  <c r="S211" i="2" l="1"/>
  <c r="S212" i="2" s="1"/>
  <c r="S214" i="2" s="1"/>
  <c r="Q33" i="2"/>
  <c r="J225" i="2"/>
  <c r="K223" i="2"/>
  <c r="AK214" i="2"/>
  <c r="K225" i="2"/>
  <c r="AG214" i="2"/>
  <c r="T214" i="2"/>
  <c r="T220" i="2" s="1"/>
  <c r="T221" i="2" s="1"/>
  <c r="AC218" i="2"/>
  <c r="AF214" i="2"/>
  <c r="T217" i="2"/>
  <c r="T218" i="2" s="1"/>
  <c r="AI214" i="2"/>
  <c r="AH214" i="2"/>
  <c r="AL214" i="2"/>
  <c r="J221" i="2"/>
  <c r="Q211" i="2"/>
  <c r="X214" i="2"/>
  <c r="AL202" i="1"/>
  <c r="AL204" i="1" s="1"/>
  <c r="AK202" i="1"/>
  <c r="AK204" i="1" s="1"/>
  <c r="AI202" i="1"/>
  <c r="AI204" i="1" s="1"/>
  <c r="AE202" i="1"/>
  <c r="AC202" i="1"/>
  <c r="AB202" i="1"/>
  <c r="AB204" i="1" s="1"/>
  <c r="Z202" i="1"/>
  <c r="Z204" i="1" s="1"/>
  <c r="Y202" i="1"/>
  <c r="W202" i="1"/>
  <c r="W203" i="1" s="1"/>
  <c r="W204" i="1" s="1"/>
  <c r="V202" i="1"/>
  <c r="V203" i="1" s="1"/>
  <c r="V204" i="1" s="1"/>
  <c r="T202" i="1"/>
  <c r="T203" i="1" s="1"/>
  <c r="T204" i="1" s="1"/>
  <c r="J213" i="1" s="1"/>
  <c r="S202" i="1"/>
  <c r="R202" i="1"/>
  <c r="R204" i="1" s="1"/>
  <c r="O21" i="3" l="1"/>
  <c r="W21" i="3" s="1"/>
  <c r="O24" i="3"/>
  <c r="W24" i="3" s="1"/>
  <c r="AC24" i="3" s="1"/>
  <c r="S203" i="1"/>
  <c r="Y203" i="1"/>
  <c r="Y204" i="1" s="1"/>
  <c r="K213" i="1" s="1"/>
  <c r="K229" i="2"/>
  <c r="K234" i="2" s="1"/>
  <c r="Q214" i="2"/>
  <c r="J223" i="2"/>
  <c r="J229" i="2" s="1"/>
  <c r="O19" i="3" l="1"/>
  <c r="Q204" i="1"/>
  <c r="W25" i="3"/>
  <c r="W28" i="3" s="1"/>
  <c r="W49" i="3" s="1"/>
  <c r="O25" i="3"/>
  <c r="K231" i="2"/>
  <c r="J219" i="1" l="1"/>
  <c r="J221" i="1" s="1"/>
  <c r="J225" i="1" l="1"/>
  <c r="W59" i="3"/>
  <c r="O60" i="3" s="1"/>
  <c r="W69" i="3" l="1"/>
</calcChain>
</file>

<file path=xl/sharedStrings.xml><?xml version="1.0" encoding="utf-8"?>
<sst xmlns="http://schemas.openxmlformats.org/spreadsheetml/2006/main" count="19647" uniqueCount="1112">
  <si>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</si>
  <si>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</si>
  <si>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</si>
  <si>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</si>
  <si>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</si>
  <si>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</si>
  <si>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</si>
  <si>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</si>
  <si>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</si>
  <si>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</si>
  <si>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</si>
  <si>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</si>
  <si>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</si>
  <si>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</si>
  <si>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</si>
  <si>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</si>
  <si>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</si>
  <si>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</si>
  <si>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</si>
  <si>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</si>
  <si>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</si>
  <si>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</si>
  <si>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</si>
  <si>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</si>
  <si>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</si>
  <si>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</si>
  <si>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</si>
  <si>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</si>
  <si>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</si>
  <si>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</si>
  <si>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</si>
  <si>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</si>
  <si>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</si>
  <si>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</si>
  <si>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</si>
  <si>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</si>
  <si>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</si>
  <si>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</si>
  <si>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</si>
  <si>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</si>
  <si>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</si>
  <si>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</si>
  <si>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</si>
  <si>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</si>
  <si>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</si>
  <si>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</si>
  <si>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13/4/2020</t>
  </si>
  <si>
    <t>0202</t>
  </si>
  <si>
    <t>001</t>
  </si>
  <si>
    <t>Z1F0004616</t>
  </si>
  <si>
    <t>-</t>
  </si>
  <si>
    <t>FC</t>
  </si>
  <si>
    <t>00059134-00059205</t>
  </si>
  <si>
    <t/>
  </si>
  <si>
    <t>VENTAS NO CONTRIBUYENTES</t>
  </si>
  <si>
    <t>8</t>
  </si>
  <si>
    <t>2</t>
  </si>
  <si>
    <t>002</t>
  </si>
  <si>
    <t>Z1F0008858</t>
  </si>
  <si>
    <t>00075444-00075532</t>
  </si>
  <si>
    <t>3</t>
  </si>
  <si>
    <t>003</t>
  </si>
  <si>
    <t>Z1F0008965</t>
  </si>
  <si>
    <t>00074612-00074680</t>
  </si>
  <si>
    <t>16</t>
  </si>
  <si>
    <t>4</t>
  </si>
  <si>
    <t>004</t>
  </si>
  <si>
    <t>Z1B8050578</t>
  </si>
  <si>
    <t>00127866-00127900</t>
  </si>
  <si>
    <t>0204</t>
  </si>
  <si>
    <t>001003178-001003215</t>
  </si>
  <si>
    <t>17</t>
  </si>
  <si>
    <t>002001473-002001481</t>
  </si>
  <si>
    <t>18</t>
  </si>
  <si>
    <t>003002579-003002593</t>
  </si>
  <si>
    <t>19</t>
  </si>
  <si>
    <t>003002594</t>
  </si>
  <si>
    <t>MOTEL PANORAMA</t>
  </si>
  <si>
    <t>J000532214</t>
  </si>
  <si>
    <t>20</t>
  </si>
  <si>
    <t>003002595-003002612</t>
  </si>
  <si>
    <t>21</t>
  </si>
  <si>
    <t>004001513-004001545</t>
  </si>
  <si>
    <t>22</t>
  </si>
  <si>
    <t>14/4/2020</t>
  </si>
  <si>
    <t>00059206-00059300</t>
  </si>
  <si>
    <t>23</t>
  </si>
  <si>
    <t>00075533-00075632</t>
  </si>
  <si>
    <t>24</t>
  </si>
  <si>
    <t>00074681-00074785</t>
  </si>
  <si>
    <t>25</t>
  </si>
  <si>
    <t>NC</t>
  </si>
  <si>
    <t>00000080</t>
  </si>
  <si>
    <t>00074705</t>
  </si>
  <si>
    <t>VEN</t>
  </si>
  <si>
    <t>DAVID NUÑEZ</t>
  </si>
  <si>
    <t xml:space="preserve">V11036866 </t>
  </si>
  <si>
    <t>26</t>
  </si>
  <si>
    <t>00000081</t>
  </si>
  <si>
    <t>00074775</t>
  </si>
  <si>
    <t>EDGAR CORTEZ</t>
  </si>
  <si>
    <t xml:space="preserve">V13655298 </t>
  </si>
  <si>
    <t>27</t>
  </si>
  <si>
    <t>00127901-00127962</t>
  </si>
  <si>
    <t>42</t>
  </si>
  <si>
    <t>001003216-001003259</t>
  </si>
  <si>
    <t>43</t>
  </si>
  <si>
    <t>002001482-002001491</t>
  </si>
  <si>
    <t>44</t>
  </si>
  <si>
    <t>002001492</t>
  </si>
  <si>
    <t>INV. CHEFQUISITO C.A</t>
  </si>
  <si>
    <t>J405372699</t>
  </si>
  <si>
    <t>45</t>
  </si>
  <si>
    <t>002001493-002001510</t>
  </si>
  <si>
    <t>46</t>
  </si>
  <si>
    <t>003002613-003002650</t>
  </si>
  <si>
    <t>47</t>
  </si>
  <si>
    <t>004001546-004001570</t>
  </si>
  <si>
    <t>48</t>
  </si>
  <si>
    <t>005</t>
  </si>
  <si>
    <t>005001713-005001750</t>
  </si>
  <si>
    <t>49</t>
  </si>
  <si>
    <t>005000043</t>
  </si>
  <si>
    <t>005001727</t>
  </si>
  <si>
    <t>13/5/2018</t>
  </si>
  <si>
    <t>YANETH TORRES</t>
  </si>
  <si>
    <t>V12563581</t>
  </si>
  <si>
    <t>50</t>
  </si>
  <si>
    <t>15/4/2020</t>
  </si>
  <si>
    <t>00059301-00059333</t>
  </si>
  <si>
    <t>51</t>
  </si>
  <si>
    <t>00075633-00075702</t>
  </si>
  <si>
    <t>52</t>
  </si>
  <si>
    <t>00074786-00074826</t>
  </si>
  <si>
    <t>53</t>
  </si>
  <si>
    <t>00127963-00128002</t>
  </si>
  <si>
    <t>60</t>
  </si>
  <si>
    <t>001003260-001003292</t>
  </si>
  <si>
    <t>61</t>
  </si>
  <si>
    <t>001003293</t>
  </si>
  <si>
    <t>COMERCIALIZADORA AMF C.A.</t>
  </si>
  <si>
    <t>J403360472</t>
  </si>
  <si>
    <t>62</t>
  </si>
  <si>
    <t>001003294</t>
  </si>
  <si>
    <t>MOISES ORTEGA</t>
  </si>
  <si>
    <t>V10354554</t>
  </si>
  <si>
    <t>63</t>
  </si>
  <si>
    <t>001003295</t>
  </si>
  <si>
    <t>CROMOFTAL S.A.</t>
  </si>
  <si>
    <t>J300441040</t>
  </si>
  <si>
    <t>64</t>
  </si>
  <si>
    <t>001003296-001003303</t>
  </si>
  <si>
    <t>65</t>
  </si>
  <si>
    <t>001003304</t>
  </si>
  <si>
    <t>ALESSANDRO MINICHINI</t>
  </si>
  <si>
    <t>V168880334</t>
  </si>
  <si>
    <t>66</t>
  </si>
  <si>
    <t>001003305-001003321</t>
  </si>
  <si>
    <t>67</t>
  </si>
  <si>
    <t>001000044</t>
  </si>
  <si>
    <t>00003139</t>
  </si>
  <si>
    <t>23/5/2018</t>
  </si>
  <si>
    <t>CARMEN CRUZ</t>
  </si>
  <si>
    <t>V4814383</t>
  </si>
  <si>
    <t>68</t>
  </si>
  <si>
    <t>002001511-002001540</t>
  </si>
  <si>
    <t>69</t>
  </si>
  <si>
    <t>003002651-003002680</t>
  </si>
  <si>
    <t>70</t>
  </si>
  <si>
    <t>005001751-005001775</t>
  </si>
  <si>
    <t>71</t>
  </si>
  <si>
    <t>005001776</t>
  </si>
  <si>
    <t>LEON RIVAS Y ASOCIADOS C.A.</t>
  </si>
  <si>
    <t>J311038078</t>
  </si>
  <si>
    <t>72</t>
  </si>
  <si>
    <t>005001777</t>
  </si>
  <si>
    <t>73</t>
  </si>
  <si>
    <t>005001778-005001791</t>
  </si>
  <si>
    <t>74</t>
  </si>
  <si>
    <t>16/4/2020</t>
  </si>
  <si>
    <t>00059334-00059434</t>
  </si>
  <si>
    <t>75</t>
  </si>
  <si>
    <t>00075703-00075771</t>
  </si>
  <si>
    <t>76</t>
  </si>
  <si>
    <t>00074827-00074932</t>
  </si>
  <si>
    <t>77</t>
  </si>
  <si>
    <t>00128003-00128024</t>
  </si>
  <si>
    <t>88</t>
  </si>
  <si>
    <t>001003322-001003396</t>
  </si>
  <si>
    <t>89</t>
  </si>
  <si>
    <t>003002681</t>
  </si>
  <si>
    <t>DOMENICO DELMELO</t>
  </si>
  <si>
    <t>V065562878</t>
  </si>
  <si>
    <t>90</t>
  </si>
  <si>
    <t>003002682-003002717</t>
  </si>
  <si>
    <t>91</t>
  </si>
  <si>
    <t>004001571-004001596</t>
  </si>
  <si>
    <t>92</t>
  </si>
  <si>
    <t>005001792-005001796</t>
  </si>
  <si>
    <t>93</t>
  </si>
  <si>
    <t>17/4/2020</t>
  </si>
  <si>
    <t>00059435-00059473</t>
  </si>
  <si>
    <t>94</t>
  </si>
  <si>
    <t>00059474</t>
  </si>
  <si>
    <t>CARMEN BLANCO</t>
  </si>
  <si>
    <t xml:space="preserve">V133232553 </t>
  </si>
  <si>
    <t>95</t>
  </si>
  <si>
    <t>00059475-00059528</t>
  </si>
  <si>
    <t>96</t>
  </si>
  <si>
    <t>00075772-00075829</t>
  </si>
  <si>
    <t>97</t>
  </si>
  <si>
    <t>00074933-00075015</t>
  </si>
  <si>
    <t>98</t>
  </si>
  <si>
    <t>00128025-00128043</t>
  </si>
  <si>
    <t>99</t>
  </si>
  <si>
    <t>00128045-00128054</t>
  </si>
  <si>
    <t>100</t>
  </si>
  <si>
    <t>004009726</t>
  </si>
  <si>
    <t>BELLO BRENDA</t>
  </si>
  <si>
    <t xml:space="preserve">V6517139 </t>
  </si>
  <si>
    <t>116</t>
  </si>
  <si>
    <t>001003397-001003442</t>
  </si>
  <si>
    <t>117</t>
  </si>
  <si>
    <t>003002718-003002740</t>
  </si>
  <si>
    <t>118</t>
  </si>
  <si>
    <t>003002741</t>
  </si>
  <si>
    <t>BINARIO C.A</t>
  </si>
  <si>
    <t>J409427820</t>
  </si>
  <si>
    <t>119</t>
  </si>
  <si>
    <t>003002742-003002803</t>
  </si>
  <si>
    <t>120</t>
  </si>
  <si>
    <t>003000045</t>
  </si>
  <si>
    <t>003002640</t>
  </si>
  <si>
    <t>8/6/2018</t>
  </si>
  <si>
    <t>MARA ALBORNOZ</t>
  </si>
  <si>
    <t>V9484890</t>
  </si>
  <si>
    <t>121</t>
  </si>
  <si>
    <t>003000046</t>
  </si>
  <si>
    <t>003002588</t>
  </si>
  <si>
    <t>13/12/2018</t>
  </si>
  <si>
    <t>CARMELA DAGOSTO</t>
  </si>
  <si>
    <t>V5609574</t>
  </si>
  <si>
    <t>122</t>
  </si>
  <si>
    <t>004001597-004001631</t>
  </si>
  <si>
    <t>123</t>
  </si>
  <si>
    <t>004001632</t>
  </si>
  <si>
    <t>FABIOLA GONZALEZ</t>
  </si>
  <si>
    <t>V199450107</t>
  </si>
  <si>
    <t>124</t>
  </si>
  <si>
    <t>004001633-004001636</t>
  </si>
  <si>
    <t>125</t>
  </si>
  <si>
    <t>18/4/2020</t>
  </si>
  <si>
    <t>00059529-00059599</t>
  </si>
  <si>
    <t>126</t>
  </si>
  <si>
    <t>00075830-00075915</t>
  </si>
  <si>
    <t>127</t>
  </si>
  <si>
    <t>00075016-00075105</t>
  </si>
  <si>
    <t>128</t>
  </si>
  <si>
    <t>00128056-00128092</t>
  </si>
  <si>
    <t>145</t>
  </si>
  <si>
    <t>001003443-001003493</t>
  </si>
  <si>
    <t>146</t>
  </si>
  <si>
    <t>003002804-003002825</t>
  </si>
  <si>
    <t>147</t>
  </si>
  <si>
    <t>003002826</t>
  </si>
  <si>
    <t>INGENIERIA RORAIMA C.A</t>
  </si>
  <si>
    <t>J296692157</t>
  </si>
  <si>
    <t>148</t>
  </si>
  <si>
    <t>003002827-003002857</t>
  </si>
  <si>
    <t>149</t>
  </si>
  <si>
    <t>004001637-004001690</t>
  </si>
  <si>
    <t>150</t>
  </si>
  <si>
    <t>005001797-005001816</t>
  </si>
  <si>
    <t>151</t>
  </si>
  <si>
    <t>19/4/2020</t>
  </si>
  <si>
    <t>00059600-00059633</t>
  </si>
  <si>
    <t>152</t>
  </si>
  <si>
    <t>00059634</t>
  </si>
  <si>
    <t>ASOC NACIONAL DE AYUDA AL NIÑO</t>
  </si>
  <si>
    <t xml:space="preserve">J-31680181-0 </t>
  </si>
  <si>
    <t>153</t>
  </si>
  <si>
    <t>00059635-00059684</t>
  </si>
  <si>
    <t>154</t>
  </si>
  <si>
    <t>00075916-00076001</t>
  </si>
  <si>
    <t>155</t>
  </si>
  <si>
    <t>00075106-00075179</t>
  </si>
  <si>
    <t>156</t>
  </si>
  <si>
    <t>00128093-00128109</t>
  </si>
  <si>
    <t>172</t>
  </si>
  <si>
    <t>001003494-001003516</t>
  </si>
  <si>
    <t>173</t>
  </si>
  <si>
    <t>002001541-002001542</t>
  </si>
  <si>
    <t>174</t>
  </si>
  <si>
    <t>003002858-003002901</t>
  </si>
  <si>
    <t>175</t>
  </si>
  <si>
    <t>005001817-005001863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</si>
  <si>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</si>
  <si>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</si>
  <si>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</si>
  <si>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</si>
  <si>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</si>
  <si>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</si>
  <si>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</si>
  <si>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</si>
  <si>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</si>
  <si>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EL 13-04-2020 HASTA EL 19-04-2020</t>
  </si>
  <si>
    <t>Ajuste a los debitos fiscales de periodos anteriores
Semana del 30-03-2020 al 05-04-2020</t>
  </si>
  <si>
    <t>00082483-00082494</t>
  </si>
  <si>
    <t>1297</t>
  </si>
  <si>
    <t>Z1B8050356</t>
  </si>
  <si>
    <t>015</t>
  </si>
  <si>
    <t>0201</t>
  </si>
  <si>
    <t>12/4/2020</t>
  </si>
  <si>
    <t>202</t>
  </si>
  <si>
    <t>00047657-00047662</t>
  </si>
  <si>
    <t>1465</t>
  </si>
  <si>
    <t>Z1F0000338</t>
  </si>
  <si>
    <t>014</t>
  </si>
  <si>
    <t>201</t>
  </si>
  <si>
    <t>00127836-00127865</t>
  </si>
  <si>
    <t>1284</t>
  </si>
  <si>
    <t>013</t>
  </si>
  <si>
    <t>200</t>
  </si>
  <si>
    <t>00068925-00068934</t>
  </si>
  <si>
    <t>1325</t>
  </si>
  <si>
    <t>Z1B8038506</t>
  </si>
  <si>
    <t>012</t>
  </si>
  <si>
    <t>199</t>
  </si>
  <si>
    <t>00059063-00059133</t>
  </si>
  <si>
    <t>0376</t>
  </si>
  <si>
    <t>011</t>
  </si>
  <si>
    <t>198</t>
  </si>
  <si>
    <t>00066370-00066396</t>
  </si>
  <si>
    <t>0995</t>
  </si>
  <si>
    <t>Z1F0000341</t>
  </si>
  <si>
    <t>010</t>
  </si>
  <si>
    <t>197</t>
  </si>
  <si>
    <t>0016566-00166597</t>
  </si>
  <si>
    <t>1470</t>
  </si>
  <si>
    <t>Z1B8014458</t>
  </si>
  <si>
    <t>009</t>
  </si>
  <si>
    <t>196</t>
  </si>
  <si>
    <t>00159937-00159984</t>
  </si>
  <si>
    <t>1473</t>
  </si>
  <si>
    <t>Z1B8050003</t>
  </si>
  <si>
    <t>008</t>
  </si>
  <si>
    <t>195</t>
  </si>
  <si>
    <t>00160536-00160576</t>
  </si>
  <si>
    <t>1519</t>
  </si>
  <si>
    <t>Z1B8050013</t>
  </si>
  <si>
    <t>007</t>
  </si>
  <si>
    <t>194</t>
  </si>
  <si>
    <t>1462</t>
  </si>
  <si>
    <t>Z1B8044815</t>
  </si>
  <si>
    <t>006</t>
  </si>
  <si>
    <t>193</t>
  </si>
  <si>
    <t>005001709-005001712</t>
  </si>
  <si>
    <t>0048</t>
  </si>
  <si>
    <t>Z1F0017998</t>
  </si>
  <si>
    <t>192</t>
  </si>
  <si>
    <t>J296430535</t>
  </si>
  <si>
    <t>SPARS.CA</t>
  </si>
  <si>
    <t>005001708</t>
  </si>
  <si>
    <t>191</t>
  </si>
  <si>
    <t>005001705-005001707</t>
  </si>
  <si>
    <t>190</t>
  </si>
  <si>
    <t>00001703-00001704</t>
  </si>
  <si>
    <t>189</t>
  </si>
  <si>
    <t>00152916-00152966</t>
  </si>
  <si>
    <t>1554</t>
  </si>
  <si>
    <t>Z1B8050363</t>
  </si>
  <si>
    <t>188</t>
  </si>
  <si>
    <t>004001494-004001512</t>
  </si>
  <si>
    <t>0052</t>
  </si>
  <si>
    <t>Z1F0017963</t>
  </si>
  <si>
    <t>187</t>
  </si>
  <si>
    <t>00142949-00142977</t>
  </si>
  <si>
    <t>1400</t>
  </si>
  <si>
    <t>Z1B8050937</t>
  </si>
  <si>
    <t>186</t>
  </si>
  <si>
    <t>003002562-003002578</t>
  </si>
  <si>
    <t>0051</t>
  </si>
  <si>
    <t>Z1F0017848</t>
  </si>
  <si>
    <t>185</t>
  </si>
  <si>
    <t>J002825618</t>
  </si>
  <si>
    <t>CHICHARRONERA BRISAS DEL GUAYABO</t>
  </si>
  <si>
    <t>003002561</t>
  </si>
  <si>
    <t>184</t>
  </si>
  <si>
    <t>003002559-003002560</t>
  </si>
  <si>
    <t>183</t>
  </si>
  <si>
    <t>00074578-00074611</t>
  </si>
  <si>
    <t>0496</t>
  </si>
  <si>
    <t>182</t>
  </si>
  <si>
    <t>00172346-00172387</t>
  </si>
  <si>
    <t>1560</t>
  </si>
  <si>
    <t>Z1B8051199</t>
  </si>
  <si>
    <t>181</t>
  </si>
  <si>
    <t>V20131066</t>
  </si>
  <si>
    <t>LARRY DIQUEZ</t>
  </si>
  <si>
    <t>7/12/2018</t>
  </si>
  <si>
    <t>002001446</t>
  </si>
  <si>
    <t>002000042</t>
  </si>
  <si>
    <t>0054</t>
  </si>
  <si>
    <t>Z1F0017966</t>
  </si>
  <si>
    <t>180</t>
  </si>
  <si>
    <t>002001454-002001472</t>
  </si>
  <si>
    <t>179</t>
  </si>
  <si>
    <t>V18646334</t>
  </si>
  <si>
    <t>MAXIMO RANGEL</t>
  </si>
  <si>
    <t>00001452</t>
  </si>
  <si>
    <t>178</t>
  </si>
  <si>
    <t>V16589115</t>
  </si>
  <si>
    <t>BANEZA GIMENES</t>
  </si>
  <si>
    <t>00075404</t>
  </si>
  <si>
    <t>00000085</t>
  </si>
  <si>
    <t>0501</t>
  </si>
  <si>
    <t>177</t>
  </si>
  <si>
    <t>00075394-00075443</t>
  </si>
  <si>
    <t>176</t>
  </si>
  <si>
    <t>00187205-00187210</t>
  </si>
  <si>
    <t>1403</t>
  </si>
  <si>
    <t>Z1B8050149</t>
  </si>
  <si>
    <t>00151268-00151300</t>
  </si>
  <si>
    <t>1476</t>
  </si>
  <si>
    <t>Z1B8050002</t>
  </si>
  <si>
    <t>001003139-001003177</t>
  </si>
  <si>
    <t>0055</t>
  </si>
  <si>
    <t>Z1F0017854</t>
  </si>
  <si>
    <t>00003138-00003139</t>
  </si>
  <si>
    <t>00094977-00095003</t>
  </si>
  <si>
    <t>1141</t>
  </si>
  <si>
    <t>Z1F0000700</t>
  </si>
  <si>
    <t>171</t>
  </si>
  <si>
    <t>0082448-00082482</t>
  </si>
  <si>
    <t>1296</t>
  </si>
  <si>
    <t>11/4/2020</t>
  </si>
  <si>
    <t>170</t>
  </si>
  <si>
    <t>00047631-00047657</t>
  </si>
  <si>
    <t>1464</t>
  </si>
  <si>
    <t>169</t>
  </si>
  <si>
    <t xml:space="preserve">V6875793 </t>
  </si>
  <si>
    <t>CARMEN PIÑERO</t>
  </si>
  <si>
    <t>00127816</t>
  </si>
  <si>
    <t>00000019</t>
  </si>
  <si>
    <t>1283</t>
  </si>
  <si>
    <t>168</t>
  </si>
  <si>
    <t>00127779-00127835</t>
  </si>
  <si>
    <t>167</t>
  </si>
  <si>
    <t>00068896-00068924</t>
  </si>
  <si>
    <t>1324</t>
  </si>
  <si>
    <t>166</t>
  </si>
  <si>
    <t>00058978-00059062</t>
  </si>
  <si>
    <t>0375</t>
  </si>
  <si>
    <t>165</t>
  </si>
  <si>
    <t>00066336-00066369</t>
  </si>
  <si>
    <t>0994</t>
  </si>
  <si>
    <t>164</t>
  </si>
  <si>
    <t>00166525-00166565</t>
  </si>
  <si>
    <t>1469</t>
  </si>
  <si>
    <t>163</t>
  </si>
  <si>
    <t>00159883-00159936</t>
  </si>
  <si>
    <t>1472</t>
  </si>
  <si>
    <t>162</t>
  </si>
  <si>
    <t>00160498-00160535</t>
  </si>
  <si>
    <t>1518</t>
  </si>
  <si>
    <t>161</t>
  </si>
  <si>
    <t>00132822-00132889</t>
  </si>
  <si>
    <t>1461</t>
  </si>
  <si>
    <t>160</t>
  </si>
  <si>
    <t>005001667-005001702</t>
  </si>
  <si>
    <t>0047</t>
  </si>
  <si>
    <t>159</t>
  </si>
  <si>
    <t>00152853-00152915</t>
  </si>
  <si>
    <t>1553</t>
  </si>
  <si>
    <t>158</t>
  </si>
  <si>
    <t>004001471-004001493</t>
  </si>
  <si>
    <t>157</t>
  </si>
  <si>
    <t>00142928-00142948</t>
  </si>
  <si>
    <t>1399</t>
  </si>
  <si>
    <t>V20754171</t>
  </si>
  <si>
    <t>BARBARA CARDOZO</t>
  </si>
  <si>
    <t>003002476</t>
  </si>
  <si>
    <t>003000041</t>
  </si>
  <si>
    <t>0050</t>
  </si>
  <si>
    <t>003002555-003002558</t>
  </si>
  <si>
    <t>V114699292</t>
  </si>
  <si>
    <t>FRANCIS</t>
  </si>
  <si>
    <t>003002554</t>
  </si>
  <si>
    <t>003002490-003002553</t>
  </si>
  <si>
    <t>00074503-00074577</t>
  </si>
  <si>
    <t>0495</t>
  </si>
  <si>
    <t>00172280-00172345</t>
  </si>
  <si>
    <t>1559</t>
  </si>
  <si>
    <t>002001409-002001452</t>
  </si>
  <si>
    <t>0053</t>
  </si>
  <si>
    <t>00075304-00075393</t>
  </si>
  <si>
    <t>0500</t>
  </si>
  <si>
    <t>00187199-00187205</t>
  </si>
  <si>
    <t>1402</t>
  </si>
  <si>
    <t>00151210-00151267</t>
  </si>
  <si>
    <t>1475</t>
  </si>
  <si>
    <t>001003122-001003136</t>
  </si>
  <si>
    <t>J303383009</t>
  </si>
  <si>
    <t>FEDERACION CCN</t>
  </si>
  <si>
    <t>001003121</t>
  </si>
  <si>
    <t>144</t>
  </si>
  <si>
    <t>001003098-001003120</t>
  </si>
  <si>
    <t>143</t>
  </si>
  <si>
    <t>00094903-00094976</t>
  </si>
  <si>
    <t>1140</t>
  </si>
  <si>
    <t>142</t>
  </si>
  <si>
    <t>00082430-00082447</t>
  </si>
  <si>
    <t>1295</t>
  </si>
  <si>
    <t>10/4/2020</t>
  </si>
  <si>
    <t>141</t>
  </si>
  <si>
    <t>00047629-00047630</t>
  </si>
  <si>
    <t>1463</t>
  </si>
  <si>
    <t>140</t>
  </si>
  <si>
    <t>00127739-00127778</t>
  </si>
  <si>
    <t>1282</t>
  </si>
  <si>
    <t>139</t>
  </si>
  <si>
    <t>00068878-00068895</t>
  </si>
  <si>
    <t>1323</t>
  </si>
  <si>
    <t>138</t>
  </si>
  <si>
    <t>00058900-00058977</t>
  </si>
  <si>
    <t>0374</t>
  </si>
  <si>
    <t>137</t>
  </si>
  <si>
    <t>00066319-00066335</t>
  </si>
  <si>
    <t>0992</t>
  </si>
  <si>
    <t>136</t>
  </si>
  <si>
    <t>00166510-00166524</t>
  </si>
  <si>
    <t>1468</t>
  </si>
  <si>
    <t>135</t>
  </si>
  <si>
    <t>00159865-00159882</t>
  </si>
  <si>
    <t>1471</t>
  </si>
  <si>
    <t>134</t>
  </si>
  <si>
    <t>00160478-00160497</t>
  </si>
  <si>
    <t>1517</t>
  </si>
  <si>
    <t>133</t>
  </si>
  <si>
    <t>00132774-00132821</t>
  </si>
  <si>
    <t>1460</t>
  </si>
  <si>
    <t>132</t>
  </si>
  <si>
    <t>005001644-005001666</t>
  </si>
  <si>
    <t>0046</t>
  </si>
  <si>
    <t>131</t>
  </si>
  <si>
    <t>J317391004</t>
  </si>
  <si>
    <t>CORPORACION LENOTRE GOURMET C.A</t>
  </si>
  <si>
    <t>005001643</t>
  </si>
  <si>
    <t>130</t>
  </si>
  <si>
    <t>005001631-005001642</t>
  </si>
  <si>
    <t>129</t>
  </si>
  <si>
    <t>00152812-00152852</t>
  </si>
  <si>
    <t>1552</t>
  </si>
  <si>
    <t>004001443-004001470</t>
  </si>
  <si>
    <t>00142905-00142927</t>
  </si>
  <si>
    <t>1398</t>
  </si>
  <si>
    <t>003002444-003002489</t>
  </si>
  <si>
    <t>0049</t>
  </si>
  <si>
    <t>00074418-00074502</t>
  </si>
  <si>
    <t>0494</t>
  </si>
  <si>
    <t>00172259-00172279</t>
  </si>
  <si>
    <t>1558</t>
  </si>
  <si>
    <t>00075225-00075303</t>
  </si>
  <si>
    <t>0499</t>
  </si>
  <si>
    <t>V147586042</t>
  </si>
  <si>
    <t>YERLI BELLO</t>
  </si>
  <si>
    <t>00075224</t>
  </si>
  <si>
    <t>00075213-00075223</t>
  </si>
  <si>
    <t>00187190-00187198</t>
  </si>
  <si>
    <t>1401</t>
  </si>
  <si>
    <t>00151187-00151209</t>
  </si>
  <si>
    <t>1474</t>
  </si>
  <si>
    <t>001003045-001003097</t>
  </si>
  <si>
    <t>00094875-00094902</t>
  </si>
  <si>
    <t>1139</t>
  </si>
  <si>
    <t>00082399-00082429</t>
  </si>
  <si>
    <t>1294</t>
  </si>
  <si>
    <t>9/4/2020</t>
  </si>
  <si>
    <t>115</t>
  </si>
  <si>
    <t>00047616-00047628</t>
  </si>
  <si>
    <t>114</t>
  </si>
  <si>
    <t>00127700-00127738</t>
  </si>
  <si>
    <t>1281</t>
  </si>
  <si>
    <t>113</t>
  </si>
  <si>
    <t>00068858-00068877</t>
  </si>
  <si>
    <t>1322</t>
  </si>
  <si>
    <t>112</t>
  </si>
  <si>
    <t>00058802-00058899</t>
  </si>
  <si>
    <t>0373</t>
  </si>
  <si>
    <t>111</t>
  </si>
  <si>
    <t>00066271-00066318</t>
  </si>
  <si>
    <t>0991</t>
  </si>
  <si>
    <t>110</t>
  </si>
  <si>
    <t>00166446-00166509</t>
  </si>
  <si>
    <t>1467</t>
  </si>
  <si>
    <t>109</t>
  </si>
  <si>
    <t>00159817-00159864</t>
  </si>
  <si>
    <t>108</t>
  </si>
  <si>
    <t>00160436-00160477</t>
  </si>
  <si>
    <t>1516</t>
  </si>
  <si>
    <t>107</t>
  </si>
  <si>
    <t>00132737-00132773</t>
  </si>
  <si>
    <t>1459</t>
  </si>
  <si>
    <t>106</t>
  </si>
  <si>
    <t>005001593-005001630</t>
  </si>
  <si>
    <t>0045</t>
  </si>
  <si>
    <t>105</t>
  </si>
  <si>
    <t>00152772-00152811</t>
  </si>
  <si>
    <t>1551</t>
  </si>
  <si>
    <t>104</t>
  </si>
  <si>
    <t>004001421-004001442</t>
  </si>
  <si>
    <t>103</t>
  </si>
  <si>
    <t>J306672354</t>
  </si>
  <si>
    <t>TOYTEQ  MOTORS C.A</t>
  </si>
  <si>
    <t>004001420</t>
  </si>
  <si>
    <t>102</t>
  </si>
  <si>
    <t>00142867-00142904</t>
  </si>
  <si>
    <t>1397</t>
  </si>
  <si>
    <t>101</t>
  </si>
  <si>
    <t>V12885519</t>
  </si>
  <si>
    <t>RAQUEL MEJIAS</t>
  </si>
  <si>
    <t>23/7/2019</t>
  </si>
  <si>
    <t>003002391</t>
  </si>
  <si>
    <t>003000040</t>
  </si>
  <si>
    <t>003002406-003002443</t>
  </si>
  <si>
    <t>J405838400</t>
  </si>
  <si>
    <t>UFS PROINT C.A</t>
  </si>
  <si>
    <t>003002405</t>
  </si>
  <si>
    <t>003002356-003002404</t>
  </si>
  <si>
    <t>00074363-00074417</t>
  </si>
  <si>
    <t>0493</t>
  </si>
  <si>
    <t xml:space="preserve">V142113106 </t>
  </si>
  <si>
    <t>RAY ORTIZ</t>
  </si>
  <si>
    <t>00074362</t>
  </si>
  <si>
    <t>00074319-00074361</t>
  </si>
  <si>
    <t xml:space="preserve">V156659183 </t>
  </si>
  <si>
    <t>EDILSA MENDOZA</t>
  </si>
  <si>
    <t>00074318</t>
  </si>
  <si>
    <t>00074311-00074317</t>
  </si>
  <si>
    <t>00172221-00172258</t>
  </si>
  <si>
    <t>1557</t>
  </si>
  <si>
    <t>002001403-002001407</t>
  </si>
  <si>
    <t>00075110-00075212</t>
  </si>
  <si>
    <t>0498</t>
  </si>
  <si>
    <t>00187122-00187189</t>
  </si>
  <si>
    <t>00151152-00151186</t>
  </si>
  <si>
    <t>87</t>
  </si>
  <si>
    <t>J412346881</t>
  </si>
  <si>
    <t>COMERCIALIZADORA XABOM</t>
  </si>
  <si>
    <t>001003044</t>
  </si>
  <si>
    <t>86</t>
  </si>
  <si>
    <t>001003038-001003043</t>
  </si>
  <si>
    <t>85</t>
  </si>
  <si>
    <t>J409154734</t>
  </si>
  <si>
    <t>DISTRIBUDORA IRUNMOLE C.A</t>
  </si>
  <si>
    <t>001003037</t>
  </si>
  <si>
    <t>84</t>
  </si>
  <si>
    <t>001002992-001003036</t>
  </si>
  <si>
    <t>83</t>
  </si>
  <si>
    <t>00094830-00094874</t>
  </si>
  <si>
    <t>1138</t>
  </si>
  <si>
    <t>82</t>
  </si>
  <si>
    <t>00082361-00082398</t>
  </si>
  <si>
    <t>1293</t>
  </si>
  <si>
    <t>8/4/2020</t>
  </si>
  <si>
    <t>81</t>
  </si>
  <si>
    <t>00047601-00047615</t>
  </si>
  <si>
    <t>1161</t>
  </si>
  <si>
    <t>80</t>
  </si>
  <si>
    <t>00068857</t>
  </si>
  <si>
    <t>1321</t>
  </si>
  <si>
    <t>79</t>
  </si>
  <si>
    <t>00058701-00058801</t>
  </si>
  <si>
    <t>0372</t>
  </si>
  <si>
    <t>78</t>
  </si>
  <si>
    <t>NOTA DE CREDITO</t>
  </si>
  <si>
    <t>00000119</t>
  </si>
  <si>
    <t>0990</t>
  </si>
  <si>
    <t>00066242-00066270</t>
  </si>
  <si>
    <t>00166423-00166445</t>
  </si>
  <si>
    <t>1466</t>
  </si>
  <si>
    <t>00159749-00159816</t>
  </si>
  <si>
    <t>00160398-00160435</t>
  </si>
  <si>
    <t>1515</t>
  </si>
  <si>
    <t>00132703-00132736</t>
  </si>
  <si>
    <t>1458</t>
  </si>
  <si>
    <t>005001536-005001592</t>
  </si>
  <si>
    <t>0044</t>
  </si>
  <si>
    <t>00152715-00152771</t>
  </si>
  <si>
    <t>1550</t>
  </si>
  <si>
    <t>00142816-00142866</t>
  </si>
  <si>
    <t>1396</t>
  </si>
  <si>
    <t>003002355</t>
  </si>
  <si>
    <t>003002352-003002354</t>
  </si>
  <si>
    <t>003002351</t>
  </si>
  <si>
    <t>003002314-003002350</t>
  </si>
  <si>
    <t>003002313</t>
  </si>
  <si>
    <t>003002309-003002312</t>
  </si>
  <si>
    <t>00074233-00074310</t>
  </si>
  <si>
    <t>0492</t>
  </si>
  <si>
    <t>00172167-00172220</t>
  </si>
  <si>
    <t>1556</t>
  </si>
  <si>
    <t>002001384-002001402</t>
  </si>
  <si>
    <t>00075009-00075109</t>
  </si>
  <si>
    <t>0497</t>
  </si>
  <si>
    <t>59</t>
  </si>
  <si>
    <t>00187068-00187121</t>
  </si>
  <si>
    <t>58</t>
  </si>
  <si>
    <t>00151112-00151151</t>
  </si>
  <si>
    <t>57</t>
  </si>
  <si>
    <t>001002928-001002991</t>
  </si>
  <si>
    <t>56</t>
  </si>
  <si>
    <t>00094773-00094829</t>
  </si>
  <si>
    <t>1137</t>
  </si>
  <si>
    <t>55</t>
  </si>
  <si>
    <t>00082338-00082360</t>
  </si>
  <si>
    <t>1292</t>
  </si>
  <si>
    <t>7/4/2020</t>
  </si>
  <si>
    <t>54</t>
  </si>
  <si>
    <t>00047579-00047600</t>
  </si>
  <si>
    <t>1160</t>
  </si>
  <si>
    <t>00127657-00127699</t>
  </si>
  <si>
    <t>1279</t>
  </si>
  <si>
    <t>00068828-00068857</t>
  </si>
  <si>
    <t>1320</t>
  </si>
  <si>
    <t>00058620-00058700</t>
  </si>
  <si>
    <t>0371</t>
  </si>
  <si>
    <t>00066205-00066241</t>
  </si>
  <si>
    <t>0989</t>
  </si>
  <si>
    <t>00166385-00166422</t>
  </si>
  <si>
    <t>00159692-00159748</t>
  </si>
  <si>
    <t>00160356-00160397</t>
  </si>
  <si>
    <t>1514</t>
  </si>
  <si>
    <t>00132669-00132702</t>
  </si>
  <si>
    <t>1457</t>
  </si>
  <si>
    <t>005001516-005001535</t>
  </si>
  <si>
    <t>0043</t>
  </si>
  <si>
    <t>00152660-00152714</t>
  </si>
  <si>
    <t>1549</t>
  </si>
  <si>
    <t>004001401-004001419</t>
  </si>
  <si>
    <t>00142763-00142815</t>
  </si>
  <si>
    <t>1395</t>
  </si>
  <si>
    <t>41</t>
  </si>
  <si>
    <t>003002270-003002308</t>
  </si>
  <si>
    <t>40</t>
  </si>
  <si>
    <t>00074166-00074232</t>
  </si>
  <si>
    <t>0491</t>
  </si>
  <si>
    <t>39</t>
  </si>
  <si>
    <t>00172136-00172166</t>
  </si>
  <si>
    <t>1555</t>
  </si>
  <si>
    <t>38</t>
  </si>
  <si>
    <t>V5515573</t>
  </si>
  <si>
    <t>FREDDY GONZALEZ</t>
  </si>
  <si>
    <t>002001383</t>
  </si>
  <si>
    <t>37</t>
  </si>
  <si>
    <t>00074994-00075008</t>
  </si>
  <si>
    <t>36</t>
  </si>
  <si>
    <t>V195555926</t>
  </si>
  <si>
    <t>DORIVERO</t>
  </si>
  <si>
    <t>00074993</t>
  </si>
  <si>
    <t>35</t>
  </si>
  <si>
    <t>00074926-00074992</t>
  </si>
  <si>
    <t>34</t>
  </si>
  <si>
    <t>00187012-00187067</t>
  </si>
  <si>
    <t>33</t>
  </si>
  <si>
    <t>00151068-00151110</t>
  </si>
  <si>
    <t>32</t>
  </si>
  <si>
    <t>001002858-001002927</t>
  </si>
  <si>
    <t>31</t>
  </si>
  <si>
    <t>00094720-00094772</t>
  </si>
  <si>
    <t>1136</t>
  </si>
  <si>
    <t>30</t>
  </si>
  <si>
    <t>00082311-00082337</t>
  </si>
  <si>
    <t>1291</t>
  </si>
  <si>
    <t>6/4/2020</t>
  </si>
  <si>
    <t>29</t>
  </si>
  <si>
    <t>00047567-00047578</t>
  </si>
  <si>
    <t>1159</t>
  </si>
  <si>
    <t>28</t>
  </si>
  <si>
    <t>00127630-00127656</t>
  </si>
  <si>
    <t>1278</t>
  </si>
  <si>
    <t>00068817-00068827</t>
  </si>
  <si>
    <t>1319</t>
  </si>
  <si>
    <t>00058539-00058619</t>
  </si>
  <si>
    <t>0370</t>
  </si>
  <si>
    <t>00066197-00066204</t>
  </si>
  <si>
    <t>0988</t>
  </si>
  <si>
    <t>00166348-00166384</t>
  </si>
  <si>
    <t>00159645-00159691</t>
  </si>
  <si>
    <t>00160307-00160355</t>
  </si>
  <si>
    <t>1513</t>
  </si>
  <si>
    <t>00132638-00132668</t>
  </si>
  <si>
    <t>1456</t>
  </si>
  <si>
    <t>005001481-005001515</t>
  </si>
  <si>
    <t>0042</t>
  </si>
  <si>
    <t>00152620-00152659</t>
  </si>
  <si>
    <t>1548</t>
  </si>
  <si>
    <t>004001398-004001400</t>
  </si>
  <si>
    <t>J314858947</t>
  </si>
  <si>
    <t>INVERSUCAC.A</t>
  </si>
  <si>
    <t>004001397</t>
  </si>
  <si>
    <t>004001371-004001396</t>
  </si>
  <si>
    <t>15</t>
  </si>
  <si>
    <t>00142717-00142762</t>
  </si>
  <si>
    <t>1394</t>
  </si>
  <si>
    <t>14</t>
  </si>
  <si>
    <t>V5991254</t>
  </si>
  <si>
    <t>JESUS NUÑES</t>
  </si>
  <si>
    <t>12/12/2018</t>
  </si>
  <si>
    <t>003002252</t>
  </si>
  <si>
    <t>003000038</t>
  </si>
  <si>
    <t>13</t>
  </si>
  <si>
    <t>003002239-003002269</t>
  </si>
  <si>
    <t>12</t>
  </si>
  <si>
    <t>00074110-00074165</t>
  </si>
  <si>
    <t>0490</t>
  </si>
  <si>
    <t>11</t>
  </si>
  <si>
    <t>00172099-00172135</t>
  </si>
  <si>
    <t>10</t>
  </si>
  <si>
    <t>V6466250</t>
  </si>
  <si>
    <t>LUIS AMAYA</t>
  </si>
  <si>
    <t>005001506</t>
  </si>
  <si>
    <t>002000039</t>
  </si>
  <si>
    <t>9</t>
  </si>
  <si>
    <t>002001382-002001382</t>
  </si>
  <si>
    <t>00074871-00074925</t>
  </si>
  <si>
    <t>7</t>
  </si>
  <si>
    <t xml:space="preserve">J-41304499-4 </t>
  </si>
  <si>
    <t>PANADERIA DELICATESES KEIVERY PAN</t>
  </si>
  <si>
    <t>00074870</t>
  </si>
  <si>
    <t>6</t>
  </si>
  <si>
    <t>00074857-00074869</t>
  </si>
  <si>
    <t>5</t>
  </si>
  <si>
    <t>00186971-00187011</t>
  </si>
  <si>
    <t>00151040-00151067</t>
  </si>
  <si>
    <t>001002821-001002857</t>
  </si>
  <si>
    <t>000946834-00094719</t>
  </si>
  <si>
    <t>1135</t>
  </si>
  <si>
    <t>LIBRO DE VENTAS DESDE EL 06-04-2020 HASTA EL 12-04-2020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</si>
  <si>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</si>
  <si>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</si>
  <si>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</si>
  <si>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</si>
  <si>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</si>
  <si>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</si>
  <si>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</si>
  <si>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</si>
  <si>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</si>
  <si>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</si>
  <si>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</si>
  <si>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</si>
  <si>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</si>
  <si>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</si>
  <si>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</si>
  <si>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</si>
  <si>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</si>
  <si>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</si>
  <si>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</si>
  <si>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</si>
  <si>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</si>
  <si>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</si>
  <si>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</si>
  <si>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</si>
  <si>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</si>
  <si>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</si>
  <si>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</si>
  <si>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</si>
  <si>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</si>
  <si>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</si>
  <si>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</si>
  <si>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</si>
  <si>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</si>
  <si>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</si>
  <si>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</si>
  <si>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</si>
  <si>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</si>
  <si>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</si>
  <si>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</si>
  <si>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</si>
  <si>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</si>
  <si>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</si>
  <si>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</si>
  <si>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</si>
  <si>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</si>
  <si>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</si>
  <si>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</si>
  <si>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</si>
  <si>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</si>
  <si>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</si>
  <si>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</si>
  <si>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</si>
  <si>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</si>
  <si>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</si>
  <si>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</si>
  <si>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</si>
  <si>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</si>
  <si>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</si>
  <si>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</si>
  <si>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</si>
  <si>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</si>
  <si>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</si>
  <si>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</si>
  <si>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</si>
  <si>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</si>
  <si>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</si>
  <si>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</si>
  <si>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</si>
  <si>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</si>
  <si>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1142</t>
  </si>
  <si>
    <t>1143</t>
  </si>
  <si>
    <t>1144</t>
  </si>
  <si>
    <t>1145</t>
  </si>
  <si>
    <t>1146</t>
  </si>
  <si>
    <t>1147</t>
  </si>
  <si>
    <t>1148</t>
  </si>
  <si>
    <t>00000192</t>
  </si>
  <si>
    <t>00095004-00095024</t>
  </si>
  <si>
    <t>00095024-00095061</t>
  </si>
  <si>
    <t>00095062-00095131</t>
  </si>
  <si>
    <t>00095132-00095173</t>
  </si>
  <si>
    <t>00095174-00095244</t>
  </si>
  <si>
    <t>00095245-00095307</t>
  </si>
  <si>
    <t>1477</t>
  </si>
  <si>
    <t>00151301-00151318</t>
  </si>
  <si>
    <t>1478</t>
  </si>
  <si>
    <t>00151318-00151358</t>
  </si>
  <si>
    <t>1479</t>
  </si>
  <si>
    <t>00151359-00151400</t>
  </si>
  <si>
    <t>1480</t>
  </si>
  <si>
    <t>00151401-00151439</t>
  </si>
  <si>
    <t>1481</t>
  </si>
  <si>
    <t>00151440-00151467</t>
  </si>
  <si>
    <t>1482</t>
  </si>
  <si>
    <t>00151468-00151508</t>
  </si>
  <si>
    <t>1483</t>
  </si>
  <si>
    <t>1561</t>
  </si>
  <si>
    <t>00172388-00172416</t>
  </si>
  <si>
    <t>1562</t>
  </si>
  <si>
    <t>1563</t>
  </si>
  <si>
    <t>00172417-00172472</t>
  </si>
  <si>
    <t>00172473-00172535</t>
  </si>
  <si>
    <t>1564</t>
  </si>
  <si>
    <t>00172536-00172600</t>
  </si>
  <si>
    <t>1565</t>
  </si>
  <si>
    <t>00172601-00172638</t>
  </si>
  <si>
    <t>1566</t>
  </si>
  <si>
    <t>00172639-00172720</t>
  </si>
  <si>
    <t>1567</t>
  </si>
  <si>
    <t>00142978-00143008</t>
  </si>
  <si>
    <t>00143009-00143037</t>
  </si>
  <si>
    <t>00143038-00143078</t>
  </si>
  <si>
    <t>1404</t>
  </si>
  <si>
    <t>00143079-00143116</t>
  </si>
  <si>
    <t>1405</t>
  </si>
  <si>
    <t>00143117-00143155</t>
  </si>
  <si>
    <t>1406</t>
  </si>
  <si>
    <t>00143156-00143198</t>
  </si>
  <si>
    <t>1407</t>
  </si>
  <si>
    <t>00152967-00152989</t>
  </si>
  <si>
    <t>00152990-00153046</t>
  </si>
  <si>
    <t>00153047-00153101</t>
  </si>
  <si>
    <t>00153102-00153145</t>
  </si>
  <si>
    <t>00153146-00153189</t>
  </si>
  <si>
    <t>00153190-00153252</t>
  </si>
  <si>
    <t>00132890-00132916</t>
  </si>
  <si>
    <t>00132917-00132950</t>
  </si>
  <si>
    <t>00132951-00132990</t>
  </si>
  <si>
    <t>00132991-00133034</t>
  </si>
  <si>
    <t>00133035-00133075</t>
  </si>
  <si>
    <t>00133076-00133122</t>
  </si>
  <si>
    <t>00133123-00133156</t>
  </si>
  <si>
    <t>1520</t>
  </si>
  <si>
    <t>00160577-00160611</t>
  </si>
  <si>
    <t>1521</t>
  </si>
  <si>
    <t>00160612-00160647</t>
  </si>
  <si>
    <t>1522</t>
  </si>
  <si>
    <t>00160648-00160657</t>
  </si>
  <si>
    <t>00160658-00160695</t>
  </si>
  <si>
    <t>1525</t>
  </si>
  <si>
    <t>00160696-00160733</t>
  </si>
  <si>
    <t>1526</t>
  </si>
  <si>
    <t>00160734-00160779</t>
  </si>
  <si>
    <t>1523-1524</t>
  </si>
  <si>
    <t>1527</t>
  </si>
  <si>
    <t>00159985-00160034</t>
  </si>
  <si>
    <t>00160035-00160070</t>
  </si>
  <si>
    <t>00160070</t>
  </si>
  <si>
    <t>00160071-00160120</t>
  </si>
  <si>
    <t>00160121-00160156</t>
  </si>
  <si>
    <t>00160157-00160217</t>
  </si>
  <si>
    <t>00160218-00160263</t>
  </si>
  <si>
    <t>00160121</t>
  </si>
  <si>
    <t>00095308-00095342</t>
  </si>
  <si>
    <t>00151509-00151527</t>
  </si>
  <si>
    <t>00172721-00172778</t>
  </si>
  <si>
    <t>00143199-00143226</t>
  </si>
  <si>
    <t>00153253-00153304</t>
  </si>
  <si>
    <t>00133157-00133197</t>
  </si>
  <si>
    <t>00160780-00160611</t>
  </si>
  <si>
    <t>00160264-00160316</t>
  </si>
  <si>
    <t>00166598-00166628</t>
  </si>
  <si>
    <t>00166629</t>
  </si>
  <si>
    <t>0016630-00166666</t>
  </si>
  <si>
    <t>00166667-00166693</t>
  </si>
  <si>
    <t>00166694-00166722</t>
  </si>
  <si>
    <t>00166723-00166763</t>
  </si>
  <si>
    <t>00166764-00166804</t>
  </si>
  <si>
    <t>00166805-00166829</t>
  </si>
  <si>
    <t>0996</t>
  </si>
  <si>
    <t>00066397-00066419</t>
  </si>
  <si>
    <t>0997</t>
  </si>
  <si>
    <t>00066420-00066447</t>
  </si>
  <si>
    <t>0998</t>
  </si>
  <si>
    <t>00066448-00066470</t>
  </si>
  <si>
    <t>0999</t>
  </si>
  <si>
    <t>00066471-00066519</t>
  </si>
  <si>
    <t>1000</t>
  </si>
  <si>
    <t>00066520-00066546</t>
  </si>
  <si>
    <t>1001</t>
  </si>
  <si>
    <t>00066547-00066583</t>
  </si>
  <si>
    <t>00000120</t>
  </si>
  <si>
    <t>1002</t>
  </si>
  <si>
    <t>00066584-00066605</t>
  </si>
  <si>
    <t>1326</t>
  </si>
  <si>
    <t>00068935-00068945</t>
  </si>
  <si>
    <t>1327</t>
  </si>
  <si>
    <t>00068946-00068979</t>
  </si>
  <si>
    <t>1328</t>
  </si>
  <si>
    <t>00068980-00069002</t>
  </si>
  <si>
    <t>1329</t>
  </si>
  <si>
    <t>00069003-00069004</t>
  </si>
  <si>
    <t>1330</t>
  </si>
  <si>
    <t>00069005-00069018</t>
  </si>
  <si>
    <t>1331</t>
  </si>
  <si>
    <t>00069019-00069043</t>
  </si>
  <si>
    <t>1332</t>
  </si>
  <si>
    <t>00069044-00069056</t>
  </si>
  <si>
    <t>00047663-00047670</t>
  </si>
  <si>
    <t>00047671-00047674</t>
  </si>
  <si>
    <t>00047675-00047676</t>
  </si>
  <si>
    <t>00047677-00047698</t>
  </si>
  <si>
    <t>00047699-00047703</t>
  </si>
  <si>
    <t>1166</t>
  </si>
  <si>
    <t>1167</t>
  </si>
  <si>
    <t>1168</t>
  </si>
  <si>
    <t>1169</t>
  </si>
  <si>
    <t>1170</t>
  </si>
  <si>
    <t>1171</t>
  </si>
  <si>
    <t>1172</t>
  </si>
  <si>
    <t>000477049-00047716</t>
  </si>
  <si>
    <t>00082495-00082529</t>
  </si>
  <si>
    <t>1299</t>
  </si>
  <si>
    <t>00082530-00082578</t>
  </si>
  <si>
    <t>1300</t>
  </si>
  <si>
    <t>00082579-00082604</t>
  </si>
  <si>
    <t>1301</t>
  </si>
  <si>
    <t>00082605-00082626</t>
  </si>
  <si>
    <t>1302</t>
  </si>
  <si>
    <t>00082627-00082645</t>
  </si>
  <si>
    <t>1303</t>
  </si>
  <si>
    <t>1304</t>
  </si>
  <si>
    <t>1305</t>
  </si>
  <si>
    <t>00082646-00082668</t>
  </si>
  <si>
    <t>00187211-00187220</t>
  </si>
  <si>
    <t>00187221-00187273</t>
  </si>
  <si>
    <t>00187274-00187319</t>
  </si>
  <si>
    <t>00187320-00187371</t>
  </si>
  <si>
    <t>1408</t>
  </si>
  <si>
    <t>00187372-00187437</t>
  </si>
  <si>
    <t>1409</t>
  </si>
  <si>
    <t>00187438-00187563</t>
  </si>
  <si>
    <t>1410</t>
  </si>
  <si>
    <t>00187564-00157569</t>
  </si>
  <si>
    <t>0377</t>
  </si>
  <si>
    <t>0378</t>
  </si>
  <si>
    <t>0379</t>
  </si>
  <si>
    <t>0380</t>
  </si>
  <si>
    <t>0381</t>
  </si>
  <si>
    <t>0382</t>
  </si>
  <si>
    <t>0383</t>
  </si>
  <si>
    <t>0502</t>
  </si>
  <si>
    <t>0503</t>
  </si>
  <si>
    <t>0504</t>
  </si>
  <si>
    <t>0505</t>
  </si>
  <si>
    <t>0506</t>
  </si>
  <si>
    <t>0507</t>
  </si>
  <si>
    <t>0508</t>
  </si>
  <si>
    <t>1285</t>
  </si>
  <si>
    <t>1286</t>
  </si>
  <si>
    <t>1287</t>
  </si>
  <si>
    <t>1288</t>
  </si>
  <si>
    <t>1289</t>
  </si>
  <si>
    <t>1290</t>
  </si>
  <si>
    <t>0058</t>
  </si>
  <si>
    <t>0056</t>
  </si>
  <si>
    <t>0057</t>
  </si>
  <si>
    <t>0059</t>
  </si>
  <si>
    <t>0060</t>
  </si>
  <si>
    <t>SEMANA DEL 13-04-2020 HASTA EL 19-04-2020</t>
  </si>
  <si>
    <t>0062</t>
  </si>
  <si>
    <t>CAJA SIN ACTIVIDAD</t>
  </si>
  <si>
    <t>0061</t>
  </si>
  <si>
    <t xml:space="preserve"> Resumen Libro de Ventas 3.5 </t>
  </si>
  <si>
    <t>Resumen de lo Declarado</t>
  </si>
  <si>
    <t>Diferencia para ajustar</t>
  </si>
  <si>
    <t>NOTAS:</t>
  </si>
  <si>
    <t>*</t>
  </si>
  <si>
    <t>VENTAS NO GRABADAS SE AJUSTARA EN LA SEMANA 4.2</t>
  </si>
  <si>
    <t>VENTAS GRAVADAS ALICUOTA GENERAL SE AJUSTARA EN LA SEMANA 4.2</t>
  </si>
  <si>
    <t>LAS VENTAS DE ALICUOTAS REDUCIDAS SE AJUSTO EN LA DECLARACIÓN DEL LIBRO 4.1</t>
  </si>
  <si>
    <t>Diferencia</t>
  </si>
  <si>
    <t>4.2 LIBRO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</si>
</sst>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</cellStyleXfs>
  <cellXfs count="222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0" fontId="1" fillId="2" borderId="0" xfId="0" applyFont="1" applyFill="1" applyAlignment="1">
      <alignment horizontal="left"/>
    </xf>
    <xf numFmtId="166" fontId="0" fillId="2" borderId="1" xfId="0" applyNumberForma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left" vertical="center" wrapText="1"/>
    </xf>
    <xf numFmtId="166" fontId="4" fillId="2" borderId="0" xfId="0" applyNumberFormat="1" applyFont="1" applyFill="1" applyBorder="1"/>
    <xf numFmtId="49" fontId="4" fillId="2" borderId="0" xfId="0" applyNumberFormat="1" applyFont="1" applyFill="1" applyBorder="1"/>
    <xf numFmtId="9" fontId="4" fillId="2" borderId="0" xfId="2" applyFont="1" applyFill="1" applyBorder="1"/>
    <xf numFmtId="166" fontId="0" fillId="2" borderId="0" xfId="0" applyNumberFormat="1" applyFill="1" applyBorder="1"/>
    <xf numFmtId="166" fontId="0" fillId="2" borderId="3" xfId="0" applyNumberFormat="1" applyFill="1" applyBorder="1"/>
    <xf numFmtId="166" fontId="0" fillId="2" borderId="4" xfId="0" applyNumberFormat="1" applyFill="1" applyBorder="1"/>
    <xf numFmtId="49" fontId="0" fillId="2" borderId="0" xfId="0" applyNumberFormat="1" applyFill="1" applyBorder="1"/>
    <xf numFmtId="166" fontId="0" fillId="2" borderId="5" xfId="0" applyNumberFormat="1" applyFill="1" applyBorder="1"/>
    <xf numFmtId="43" fontId="0" fillId="2" borderId="0" xfId="1" applyFont="1" applyFill="1"/>
    <xf numFmtId="43" fontId="4" fillId="2" borderId="0" xfId="1" applyFont="1" applyFill="1" applyBorder="1"/>
    <xf numFmtId="166" fontId="0" fillId="2" borderId="6" xfId="0" applyNumberFormat="1" applyFill="1" applyBorder="1"/>
    <xf numFmtId="166" fontId="1" fillId="3" borderId="1" xfId="0" applyNumberFormat="1" applyFont="1" applyFill="1" applyBorder="1" applyAlignment="1">
      <alignment horizontal="center"/>
    </xf>
    <xf numFmtId="0" fontId="5" fillId="0" borderId="0" xfId="4"/>
    <xf numFmtId="0" fontId="6" fillId="0" borderId="0" xfId="4" applyFont="1"/>
    <xf numFmtId="0" fontId="5" fillId="0" borderId="0" xfId="4" applyBorder="1"/>
    <xf numFmtId="0" fontId="7" fillId="0" borderId="0" xfId="4" applyFont="1" applyBorder="1"/>
    <xf numFmtId="0" fontId="8" fillId="0" borderId="0" xfId="4" applyFont="1" applyBorder="1" applyAlignment="1">
      <alignment horizontal="center"/>
    </xf>
    <xf numFmtId="0" fontId="7" fillId="0" borderId="0" xfId="4" applyFont="1"/>
    <xf numFmtId="0" fontId="6" fillId="0" borderId="0" xfId="4" applyFont="1" applyAlignment="1">
      <alignment horizontal="center"/>
    </xf>
    <xf numFmtId="0" fontId="10" fillId="0" borderId="0" xfId="4" applyFont="1"/>
    <xf numFmtId="4" fontId="5" fillId="0" borderId="0" xfId="4" applyNumberFormat="1"/>
    <xf numFmtId="0" fontId="6" fillId="0" borderId="1" xfId="4" applyFont="1" applyBorder="1" applyAlignment="1">
      <alignment horizontal="center"/>
    </xf>
    <xf numFmtId="0" fontId="6" fillId="0" borderId="12" xfId="4" applyFont="1" applyBorder="1" applyAlignment="1">
      <alignment horizontal="center"/>
    </xf>
    <xf numFmtId="0" fontId="6" fillId="0" borderId="11" xfId="4" applyFont="1" applyBorder="1" applyAlignment="1">
      <alignment horizontal="center"/>
    </xf>
    <xf numFmtId="0" fontId="11" fillId="0" borderId="2" xfId="4" applyFont="1" applyBorder="1"/>
    <xf numFmtId="0" fontId="11" fillId="0" borderId="3" xfId="4" applyFont="1" applyBorder="1"/>
    <xf numFmtId="0" fontId="11" fillId="0" borderId="8" xfId="4" applyFont="1" applyBorder="1"/>
    <xf numFmtId="0" fontId="11" fillId="0" borderId="4" xfId="4" applyFont="1" applyBorder="1"/>
    <xf numFmtId="0" fontId="7" fillId="0" borderId="4" xfId="4" applyFont="1" applyBorder="1"/>
    <xf numFmtId="0" fontId="11" fillId="0" borderId="4" xfId="4" quotePrefix="1" applyFont="1" applyBorder="1"/>
    <xf numFmtId="0" fontId="11" fillId="0" borderId="13" xfId="4" applyFont="1" applyBorder="1"/>
    <xf numFmtId="0" fontId="14" fillId="0" borderId="9" xfId="4" applyFont="1" applyBorder="1" applyAlignment="1">
      <alignment horizontal="center"/>
    </xf>
    <xf numFmtId="0" fontId="14" fillId="0" borderId="14" xfId="4" applyFont="1" applyBorder="1" applyAlignment="1">
      <alignment horizontal="center"/>
    </xf>
    <xf numFmtId="0" fontId="14" fillId="0" borderId="8" xfId="4" applyFont="1" applyBorder="1" applyAlignment="1">
      <alignment horizontal="center"/>
    </xf>
    <xf numFmtId="0" fontId="5" fillId="0" borderId="0" xfId="4" applyFill="1"/>
    <xf numFmtId="0" fontId="14" fillId="0" borderId="0" xfId="4" applyFont="1" applyBorder="1" applyAlignment="1">
      <alignment horizontal="center"/>
    </xf>
    <xf numFmtId="0" fontId="14" fillId="0" borderId="5" xfId="4" applyFont="1" applyBorder="1" applyAlignment="1">
      <alignment horizontal="center"/>
    </xf>
    <xf numFmtId="4" fontId="5" fillId="0" borderId="0" xfId="4" applyNumberFormat="1" applyFill="1"/>
    <xf numFmtId="0" fontId="14" fillId="0" borderId="16" xfId="4" applyFont="1" applyBorder="1" applyAlignment="1">
      <alignment horizontal="center"/>
    </xf>
    <xf numFmtId="0" fontId="14" fillId="0" borderId="4" xfId="4" applyFont="1" applyBorder="1" applyAlignment="1">
      <alignment horizontal="center"/>
    </xf>
    <xf numFmtId="0" fontId="14" fillId="0" borderId="13" xfId="4" applyFont="1" applyBorder="1" applyAlignment="1">
      <alignment horizontal="center"/>
    </xf>
    <xf numFmtId="0" fontId="5" fillId="5" borderId="2" xfId="4" applyFill="1" applyBorder="1"/>
    <xf numFmtId="0" fontId="11" fillId="0" borderId="1" xfId="4" applyFont="1" applyBorder="1"/>
    <xf numFmtId="3" fontId="11" fillId="0" borderId="1" xfId="4" applyNumberFormat="1" applyFont="1" applyBorder="1" applyAlignment="1"/>
    <xf numFmtId="0" fontId="7" fillId="5" borderId="2" xfId="4" applyFont="1" applyFill="1" applyBorder="1"/>
    <xf numFmtId="0" fontId="7" fillId="5" borderId="3" xfId="4" applyFont="1" applyFill="1" applyBorder="1"/>
    <xf numFmtId="0" fontId="7" fillId="5" borderId="11" xfId="4" applyFont="1" applyFill="1" applyBorder="1"/>
    <xf numFmtId="4" fontId="10" fillId="0" borderId="0" xfId="4" applyNumberFormat="1" applyFont="1" applyFill="1"/>
    <xf numFmtId="3" fontId="11" fillId="0" borderId="2" xfId="4" applyNumberFormat="1" applyFont="1" applyBorder="1" applyAlignment="1"/>
    <xf numFmtId="3" fontId="11" fillId="0" borderId="11" xfId="4" applyNumberFormat="1" applyFont="1" applyBorder="1" applyAlignment="1"/>
    <xf numFmtId="3" fontId="13" fillId="0" borderId="2" xfId="4" applyNumberFormat="1" applyFont="1" applyBorder="1" applyAlignment="1"/>
    <xf numFmtId="3" fontId="13" fillId="0" borderId="11" xfId="4" applyNumberFormat="1" applyFont="1" applyBorder="1" applyAlignment="1"/>
    <xf numFmtId="0" fontId="11" fillId="0" borderId="1" xfId="4" applyFont="1" applyFill="1" applyBorder="1"/>
    <xf numFmtId="167" fontId="0" fillId="0" borderId="0" xfId="3" applyFont="1"/>
    <xf numFmtId="167" fontId="6" fillId="0" borderId="0" xfId="3" applyFont="1"/>
    <xf numFmtId="0" fontId="11" fillId="0" borderId="1" xfId="4" applyFont="1" applyFill="1" applyBorder="1" applyAlignment="1">
      <alignment horizontal="center"/>
    </xf>
    <xf numFmtId="0" fontId="11" fillId="0" borderId="1" xfId="4" applyFont="1" applyBorder="1" applyAlignment="1">
      <alignment horizontal="center"/>
    </xf>
    <xf numFmtId="0" fontId="11" fillId="0" borderId="14" xfId="4" applyFont="1" applyBorder="1" applyAlignment="1">
      <alignment horizontal="center"/>
    </xf>
    <xf numFmtId="3" fontId="11" fillId="0" borderId="9" xfId="4" applyNumberFormat="1" applyFont="1" applyBorder="1" applyAlignment="1"/>
    <xf numFmtId="3" fontId="7" fillId="5" borderId="2" xfId="4" applyNumberFormat="1" applyFont="1" applyFill="1" applyBorder="1" applyAlignment="1">
      <alignment horizontal="center"/>
    </xf>
    <xf numFmtId="3" fontId="7" fillId="5" borderId="3" xfId="4" applyNumberFormat="1" applyFont="1" applyFill="1" applyBorder="1" applyAlignment="1">
      <alignment horizontal="center"/>
    </xf>
    <xf numFmtId="3" fontId="7" fillId="5" borderId="11" xfId="4" applyNumberFormat="1" applyFont="1" applyFill="1" applyBorder="1" applyAlignment="1">
      <alignment horizontal="center"/>
    </xf>
    <xf numFmtId="0" fontId="11" fillId="0" borderId="14" xfId="4" applyFont="1" applyFill="1" applyBorder="1"/>
    <xf numFmtId="3" fontId="11" fillId="0" borderId="7" xfId="4" applyNumberFormat="1" applyFont="1" applyBorder="1" applyAlignment="1"/>
    <xf numFmtId="0" fontId="11" fillId="0" borderId="9" xfId="4" applyFont="1" applyBorder="1" applyAlignment="1">
      <alignment horizontal="center"/>
    </xf>
    <xf numFmtId="0" fontId="11" fillId="0" borderId="16" xfId="4" applyFont="1" applyFill="1" applyBorder="1"/>
    <xf numFmtId="3" fontId="11" fillId="0" borderId="15" xfId="4" applyNumberFormat="1" applyFont="1" applyBorder="1" applyAlignment="1"/>
    <xf numFmtId="0" fontId="11" fillId="0" borderId="11" xfId="4" applyFont="1" applyBorder="1" applyAlignment="1">
      <alignment horizontal="center"/>
    </xf>
    <xf numFmtId="0" fontId="16" fillId="0" borderId="0" xfId="4" applyFont="1"/>
    <xf numFmtId="0" fontId="17" fillId="0" borderId="0" xfId="4" applyFont="1"/>
    <xf numFmtId="43" fontId="0" fillId="2" borderId="1" xfId="1" applyFont="1" applyFill="1" applyBorder="1"/>
    <xf numFmtId="14" fontId="0" fillId="2" borderId="1" xfId="0" applyNumberFormat="1" applyFill="1" applyBorder="1" applyAlignment="1">
      <alignment horizontal="left"/>
    </xf>
    <xf numFmtId="43" fontId="5" fillId="0" borderId="0" xfId="1" applyFont="1"/>
    <xf numFmtId="43" fontId="6" fillId="0" borderId="0" xfId="1" applyFont="1"/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66" fontId="20" fillId="2" borderId="0" xfId="0" applyNumberFormat="1" applyFont="1" applyFill="1" applyAlignment="1">
      <alignment vertical="center"/>
    </xf>
    <xf numFmtId="166" fontId="19" fillId="2" borderId="0" xfId="0" applyNumberFormat="1" applyFont="1" applyFill="1" applyAlignment="1">
      <alignment vertical="center"/>
    </xf>
    <xf numFmtId="166" fontId="19" fillId="2" borderId="0" xfId="0" applyNumberFormat="1" applyFont="1" applyFill="1" applyBorder="1" applyAlignment="1">
      <alignment horizontal="right" vertical="center"/>
    </xf>
    <xf numFmtId="166" fontId="19" fillId="2" borderId="0" xfId="0" applyNumberFormat="1" applyFont="1" applyFill="1" applyAlignment="1">
      <alignment horizontal="right" vertical="center"/>
    </xf>
    <xf numFmtId="166" fontId="19" fillId="2" borderId="5" xfId="0" applyNumberFormat="1" applyFont="1" applyFill="1" applyBorder="1" applyAlignment="1">
      <alignment horizontal="right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166" fontId="19" fillId="2" borderId="1" xfId="0" applyNumberFormat="1" applyFont="1" applyFill="1" applyBorder="1" applyAlignment="1">
      <alignment horizontal="right" vertical="center"/>
    </xf>
    <xf numFmtId="166" fontId="19" fillId="2" borderId="1" xfId="0" applyNumberFormat="1" applyFont="1" applyFill="1" applyBorder="1" applyAlignment="1">
      <alignment vertical="center"/>
    </xf>
    <xf numFmtId="43" fontId="19" fillId="2" borderId="1" xfId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9" fontId="0" fillId="2" borderId="0" xfId="0" applyNumberFormat="1" applyFill="1" applyAlignment="1">
      <alignment horizontal="left" vertical="center" wrapText="1"/>
    </xf>
    <xf numFmtId="166" fontId="19" fillId="2" borderId="1" xfId="0" applyNumberFormat="1" applyFont="1" applyFill="1" applyBorder="1" applyAlignment="1">
      <alignment horizontal="right" vertical="center" wrapText="1"/>
    </xf>
    <xf numFmtId="43" fontId="19" fillId="2" borderId="1" xfId="0" applyNumberFormat="1" applyFont="1" applyFill="1" applyBorder="1" applyAlignment="1">
      <alignment vertical="center"/>
    </xf>
    <xf numFmtId="43" fontId="19" fillId="6" borderId="1" xfId="1" applyFont="1" applyFill="1" applyBorder="1" applyAlignment="1">
      <alignment vertical="center"/>
    </xf>
    <xf numFmtId="43" fontId="19" fillId="6" borderId="1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right" vertical="center"/>
    </xf>
    <xf numFmtId="166" fontId="18" fillId="2" borderId="0" xfId="0" applyNumberFormat="1" applyFont="1" applyFill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0" fontId="0" fillId="2" borderId="0" xfId="0" applyFill="1" applyAlignment="1">
      <alignment horizontal="right" vertical="center"/>
    </xf>
    <xf numFmtId="166" fontId="0" fillId="2" borderId="0" xfId="0" applyNumberForma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166" fontId="0" fillId="2" borderId="2" xfId="0" applyNumberForma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left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6" fontId="0" fillId="2" borderId="16" xfId="0" applyNumberFormat="1" applyFill="1" applyBorder="1"/>
    <xf numFmtId="49" fontId="0" fillId="2" borderId="0" xfId="0" applyNumberFormat="1" applyFill="1" applyBorder="1" applyAlignment="1">
      <alignment horizontal="right"/>
    </xf>
    <xf numFmtId="166" fontId="0" fillId="2" borderId="0" xfId="0" applyNumberFormat="1" applyFill="1" applyBorder="1" applyAlignment="1">
      <alignment horizontal="right"/>
    </xf>
    <xf numFmtId="166" fontId="0" fillId="2" borderId="1" xfId="0" applyNumberFormat="1" applyFill="1" applyBorder="1" applyAlignment="1">
      <alignment horizontal="right"/>
    </xf>
    <xf numFmtId="166" fontId="0" fillId="2" borderId="0" xfId="0" applyNumberFormat="1" applyFill="1" applyAlignment="1">
      <alignment horizontal="center" vertical="center"/>
    </xf>
    <xf numFmtId="166" fontId="0" fillId="2" borderId="1" xfId="0" applyNumberForma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43" fontId="19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6" fillId="0" borderId="0" xfId="4" applyFont="1" applyAlignment="1">
      <alignment horizontal="center"/>
    </xf>
    <xf numFmtId="0" fontId="6" fillId="0" borderId="0" xfId="4" applyFont="1" applyBorder="1" applyAlignment="1">
      <alignment horizontal="center"/>
    </xf>
    <xf numFmtId="0" fontId="9" fillId="0" borderId="7" xfId="4" applyFont="1" applyBorder="1" applyAlignment="1">
      <alignment horizontal="center"/>
    </xf>
    <xf numFmtId="0" fontId="9" fillId="0" borderId="8" xfId="4" applyFont="1" applyBorder="1" applyAlignment="1">
      <alignment horizontal="center"/>
    </xf>
    <xf numFmtId="0" fontId="9" fillId="0" borderId="9" xfId="4" applyFont="1" applyBorder="1" applyAlignment="1">
      <alignment horizontal="center"/>
    </xf>
    <xf numFmtId="0" fontId="5" fillId="0" borderId="2" xfId="4" applyBorder="1" applyAlignment="1">
      <alignment horizontal="center"/>
    </xf>
    <xf numFmtId="0" fontId="5" fillId="0" borderId="10" xfId="4" applyBorder="1" applyAlignment="1">
      <alignment horizontal="center"/>
    </xf>
    <xf numFmtId="0" fontId="5" fillId="0" borderId="3" xfId="4" applyBorder="1" applyAlignment="1">
      <alignment horizontal="center"/>
    </xf>
    <xf numFmtId="0" fontId="5" fillId="0" borderId="11" xfId="4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2" fillId="4" borderId="3" xfId="4" applyFont="1" applyFill="1" applyBorder="1" applyAlignment="1">
      <alignment horizontal="center"/>
    </xf>
    <xf numFmtId="0" fontId="12" fillId="4" borderId="11" xfId="4" applyFont="1" applyFill="1" applyBorder="1" applyAlignment="1">
      <alignment horizontal="center"/>
    </xf>
    <xf numFmtId="0" fontId="5" fillId="0" borderId="7" xfId="4" applyFont="1" applyFill="1" applyBorder="1" applyAlignment="1">
      <alignment horizontal="left"/>
    </xf>
    <xf numFmtId="0" fontId="5" fillId="0" borderId="8" xfId="4" applyFont="1" applyFill="1" applyBorder="1" applyAlignment="1">
      <alignment horizontal="left"/>
    </xf>
    <xf numFmtId="0" fontId="5" fillId="0" borderId="9" xfId="4" applyFont="1" applyFill="1" applyBorder="1" applyAlignment="1">
      <alignment horizontal="left"/>
    </xf>
    <xf numFmtId="0" fontId="13" fillId="0" borderId="7" xfId="4" applyFont="1" applyBorder="1" applyAlignment="1">
      <alignment horizontal="center"/>
    </xf>
    <xf numFmtId="0" fontId="13" fillId="0" borderId="8" xfId="4" applyFont="1" applyBorder="1" applyAlignment="1">
      <alignment horizontal="center"/>
    </xf>
    <xf numFmtId="0" fontId="5" fillId="0" borderId="15" xfId="4" applyBorder="1" applyAlignment="1">
      <alignment horizontal="center"/>
    </xf>
    <xf numFmtId="0" fontId="5" fillId="0" borderId="4" xfId="4" applyBorder="1" applyAlignment="1">
      <alignment horizontal="center"/>
    </xf>
    <xf numFmtId="0" fontId="5" fillId="0" borderId="13" xfId="4" applyBorder="1" applyAlignment="1">
      <alignment horizontal="center"/>
    </xf>
    <xf numFmtId="0" fontId="13" fillId="0" borderId="15" xfId="4" applyFont="1" applyBorder="1" applyAlignment="1">
      <alignment horizontal="center"/>
    </xf>
    <xf numFmtId="0" fontId="13" fillId="0" borderId="4" xfId="4" applyFont="1" applyBorder="1" applyAlignment="1">
      <alignment horizontal="center"/>
    </xf>
    <xf numFmtId="0" fontId="6" fillId="5" borderId="2" xfId="4" applyFont="1" applyFill="1" applyBorder="1" applyAlignment="1">
      <alignment horizontal="center"/>
    </xf>
    <xf numFmtId="0" fontId="6" fillId="5" borderId="3" xfId="4" applyFont="1" applyFill="1" applyBorder="1" applyAlignment="1">
      <alignment horizontal="center"/>
    </xf>
    <xf numFmtId="0" fontId="6" fillId="5" borderId="11" xfId="4" applyFont="1" applyFill="1" applyBorder="1" applyAlignment="1">
      <alignment horizontal="center"/>
    </xf>
    <xf numFmtId="0" fontId="14" fillId="5" borderId="2" xfId="4" applyFont="1" applyFill="1" applyBorder="1" applyAlignment="1">
      <alignment horizontal="center"/>
    </xf>
    <xf numFmtId="0" fontId="14" fillId="5" borderId="3" xfId="4" applyFont="1" applyFill="1" applyBorder="1" applyAlignment="1">
      <alignment horizontal="center"/>
    </xf>
    <xf numFmtId="0" fontId="14" fillId="5" borderId="11" xfId="4" applyFont="1" applyFill="1" applyBorder="1" applyAlignment="1">
      <alignment horizontal="center"/>
    </xf>
    <xf numFmtId="0" fontId="13" fillId="0" borderId="9" xfId="4" applyFont="1" applyBorder="1" applyAlignment="1">
      <alignment horizontal="center"/>
    </xf>
    <xf numFmtId="14" fontId="10" fillId="0" borderId="15" xfId="4" applyNumberFormat="1" applyFont="1" applyBorder="1" applyAlignment="1">
      <alignment horizontal="center"/>
    </xf>
    <xf numFmtId="14" fontId="5" fillId="0" borderId="4" xfId="4" applyNumberFormat="1" applyBorder="1" applyAlignment="1">
      <alignment horizontal="center"/>
    </xf>
    <xf numFmtId="0" fontId="13" fillId="0" borderId="0" xfId="4" applyFont="1" applyBorder="1" applyAlignment="1">
      <alignment horizontal="center"/>
    </xf>
    <xf numFmtId="4" fontId="7" fillId="0" borderId="2" xfId="4" applyNumberFormat="1" applyFont="1" applyBorder="1" applyAlignment="1">
      <alignment horizontal="center"/>
    </xf>
    <xf numFmtId="4" fontId="7" fillId="0" borderId="3" xfId="4" applyNumberFormat="1" applyFont="1" applyBorder="1" applyAlignment="1">
      <alignment horizontal="center"/>
    </xf>
    <xf numFmtId="4" fontId="7" fillId="0" borderId="11" xfId="4" applyNumberFormat="1" applyFont="1" applyBorder="1" applyAlignment="1">
      <alignment horizontal="center"/>
    </xf>
    <xf numFmtId="0" fontId="10" fillId="0" borderId="2" xfId="4" applyFont="1" applyFill="1" applyBorder="1" applyAlignment="1">
      <alignment horizontal="left" vertical="justify"/>
    </xf>
    <xf numFmtId="0" fontId="10" fillId="0" borderId="3" xfId="4" applyFont="1" applyFill="1" applyBorder="1" applyAlignment="1">
      <alignment horizontal="left" vertical="justify"/>
    </xf>
    <xf numFmtId="0" fontId="10" fillId="0" borderId="11" xfId="4" applyFont="1" applyFill="1" applyBorder="1" applyAlignment="1">
      <alignment horizontal="left" vertical="justify"/>
    </xf>
    <xf numFmtId="0" fontId="5" fillId="0" borderId="2" xfId="4" applyFont="1" applyFill="1" applyBorder="1" applyAlignment="1">
      <alignment horizontal="left" vertical="justify"/>
    </xf>
    <xf numFmtId="0" fontId="5" fillId="0" borderId="3" xfId="4" applyFont="1" applyFill="1" applyBorder="1" applyAlignment="1">
      <alignment horizontal="left" vertical="justify"/>
    </xf>
    <xf numFmtId="0" fontId="5" fillId="0" borderId="11" xfId="4" applyFont="1" applyFill="1" applyBorder="1" applyAlignment="1">
      <alignment horizontal="left" vertical="justify"/>
    </xf>
    <xf numFmtId="0" fontId="5" fillId="0" borderId="2" xfId="4" applyBorder="1" applyAlignment="1">
      <alignment horizontal="left"/>
    </xf>
    <xf numFmtId="0" fontId="5" fillId="0" borderId="3" xfId="4" applyBorder="1" applyAlignment="1">
      <alignment horizontal="left"/>
    </xf>
    <xf numFmtId="0" fontId="5" fillId="0" borderId="11" xfId="4" applyBorder="1" applyAlignment="1">
      <alignment horizontal="left"/>
    </xf>
    <xf numFmtId="0" fontId="6" fillId="0" borderId="2" xfId="4" applyFont="1" applyBorder="1" applyAlignment="1">
      <alignment horizontal="left"/>
    </xf>
    <xf numFmtId="0" fontId="6" fillId="0" borderId="3" xfId="4" applyFont="1" applyBorder="1" applyAlignment="1">
      <alignment horizontal="left"/>
    </xf>
    <xf numFmtId="0" fontId="6" fillId="0" borderId="11" xfId="4" applyFont="1" applyBorder="1" applyAlignment="1">
      <alignment horizontal="left"/>
    </xf>
    <xf numFmtId="4" fontId="14" fillId="0" borderId="2" xfId="4" applyNumberFormat="1" applyFont="1" applyBorder="1" applyAlignment="1">
      <alignment horizontal="center"/>
    </xf>
    <xf numFmtId="4" fontId="14" fillId="0" borderId="3" xfId="4" applyNumberFormat="1" applyFont="1" applyBorder="1" applyAlignment="1">
      <alignment horizontal="center"/>
    </xf>
    <xf numFmtId="4" fontId="14" fillId="0" borderId="11" xfId="4" applyNumberFormat="1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0" fontId="6" fillId="0" borderId="11" xfId="4" applyFont="1" applyBorder="1" applyAlignment="1">
      <alignment horizontal="center"/>
    </xf>
    <xf numFmtId="3" fontId="14" fillId="5" borderId="2" xfId="4" applyNumberFormat="1" applyFont="1" applyFill="1" applyBorder="1" applyAlignment="1">
      <alignment horizontal="center"/>
    </xf>
    <xf numFmtId="3" fontId="14" fillId="5" borderId="3" xfId="4" applyNumberFormat="1" applyFont="1" applyFill="1" applyBorder="1" applyAlignment="1">
      <alignment horizontal="center"/>
    </xf>
    <xf numFmtId="3" fontId="14" fillId="5" borderId="11" xfId="4" applyNumberFormat="1" applyFont="1" applyFill="1" applyBorder="1" applyAlignment="1">
      <alignment horizontal="center"/>
    </xf>
    <xf numFmtId="3" fontId="7" fillId="5" borderId="2" xfId="4" applyNumberFormat="1" applyFont="1" applyFill="1" applyBorder="1" applyAlignment="1">
      <alignment horizontal="center"/>
    </xf>
    <xf numFmtId="3" fontId="7" fillId="5" borderId="3" xfId="4" applyNumberFormat="1" applyFont="1" applyFill="1" applyBorder="1" applyAlignment="1">
      <alignment horizontal="center"/>
    </xf>
    <xf numFmtId="3" fontId="7" fillId="5" borderId="11" xfId="4" applyNumberFormat="1" applyFont="1" applyFill="1" applyBorder="1" applyAlignment="1">
      <alignment horizontal="center"/>
    </xf>
    <xf numFmtId="0" fontId="6" fillId="0" borderId="2" xfId="4" applyFont="1" applyFill="1" applyBorder="1" applyAlignment="1">
      <alignment horizontal="left" vertical="justify"/>
    </xf>
    <xf numFmtId="0" fontId="6" fillId="0" borderId="3" xfId="4" applyFont="1" applyFill="1" applyBorder="1" applyAlignment="1">
      <alignment horizontal="left" vertical="justify"/>
    </xf>
    <xf numFmtId="0" fontId="6" fillId="0" borderId="11" xfId="4" applyFont="1" applyFill="1" applyBorder="1" applyAlignment="1">
      <alignment horizontal="left" vertical="justify"/>
    </xf>
    <xf numFmtId="0" fontId="6" fillId="5" borderId="2" xfId="4" applyFont="1" applyFill="1" applyBorder="1" applyAlignment="1">
      <alignment horizontal="center" vertical="center"/>
    </xf>
    <xf numFmtId="0" fontId="6" fillId="5" borderId="3" xfId="4" applyFont="1" applyFill="1" applyBorder="1" applyAlignment="1">
      <alignment horizontal="center" vertical="center"/>
    </xf>
    <xf numFmtId="0" fontId="6" fillId="5" borderId="11" xfId="4" applyFont="1" applyFill="1" applyBorder="1" applyAlignment="1">
      <alignment horizontal="center" vertical="center"/>
    </xf>
    <xf numFmtId="4" fontId="7" fillId="0" borderId="7" xfId="4" applyNumberFormat="1" applyFont="1" applyBorder="1" applyAlignment="1">
      <alignment horizontal="center"/>
    </xf>
    <xf numFmtId="4" fontId="7" fillId="0" borderId="8" xfId="4" applyNumberFormat="1" applyFont="1" applyBorder="1" applyAlignment="1">
      <alignment horizontal="center"/>
    </xf>
    <xf numFmtId="4" fontId="7" fillId="0" borderId="9" xfId="4" applyNumberFormat="1" applyFont="1" applyBorder="1" applyAlignment="1">
      <alignment horizontal="center"/>
    </xf>
    <xf numFmtId="4" fontId="10" fillId="0" borderId="2" xfId="4" applyNumberFormat="1" applyFont="1" applyBorder="1" applyAlignment="1">
      <alignment horizontal="center"/>
    </xf>
    <xf numFmtId="4" fontId="10" fillId="0" borderId="3" xfId="4" applyNumberFormat="1" applyFont="1" applyBorder="1" applyAlignment="1">
      <alignment horizontal="center"/>
    </xf>
    <xf numFmtId="0" fontId="15" fillId="0" borderId="2" xfId="4" applyFont="1" applyFill="1" applyBorder="1" applyAlignment="1">
      <alignment horizontal="left" vertical="justify"/>
    </xf>
    <xf numFmtId="0" fontId="15" fillId="0" borderId="3" xfId="4" applyFont="1" applyFill="1" applyBorder="1" applyAlignment="1">
      <alignment horizontal="left" vertical="justify"/>
    </xf>
    <xf numFmtId="0" fontId="15" fillId="0" borderId="11" xfId="4" applyFont="1" applyFill="1" applyBorder="1" applyAlignment="1">
      <alignment horizontal="left" vertical="justify"/>
    </xf>
    <xf numFmtId="4" fontId="6" fillId="0" borderId="7" xfId="4" applyNumberFormat="1" applyFont="1" applyBorder="1" applyAlignment="1">
      <alignment horizontal="center"/>
    </xf>
    <xf numFmtId="4" fontId="6" fillId="0" borderId="8" xfId="4" applyNumberFormat="1" applyFont="1" applyBorder="1" applyAlignment="1">
      <alignment horizontal="center"/>
    </xf>
    <xf numFmtId="0" fontId="16" fillId="0" borderId="2" xfId="4" applyFont="1" applyFill="1" applyBorder="1" applyAlignment="1">
      <alignment horizontal="left" vertical="justify"/>
    </xf>
    <xf numFmtId="0" fontId="16" fillId="0" borderId="3" xfId="4" applyFont="1" applyFill="1" applyBorder="1" applyAlignment="1">
      <alignment horizontal="left" vertical="justify"/>
    </xf>
    <xf numFmtId="0" fontId="16" fillId="0" borderId="11" xfId="4" applyFont="1" applyFill="1" applyBorder="1" applyAlignment="1">
      <alignment horizontal="left" vertical="justify"/>
    </xf>
    <xf numFmtId="4" fontId="7" fillId="5" borderId="2" xfId="4" applyNumberFormat="1" applyFont="1" applyFill="1" applyBorder="1" applyAlignment="1">
      <alignment horizontal="center"/>
    </xf>
    <xf numFmtId="0" fontId="7" fillId="5" borderId="3" xfId="4" applyFont="1" applyFill="1" applyBorder="1" applyAlignment="1">
      <alignment horizontal="center"/>
    </xf>
    <xf numFmtId="0" fontId="7" fillId="5" borderId="11" xfId="4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right"/>
    </xf>
  </cellXfs>
  <cellStyles count="5">
    <cellStyle name="Millares" xfId="1" builtinId="3"/>
    <cellStyle name="Millares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TOMERCADO%20EXPRESS%202707,%20C.A/LIBRO%20DE%20COMPRAS%202020/4.2%20LIBRO%20DE%20COMPRAS%20%2013-04%20AL%2019-0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S"/>
      <sheetName val="CONTROL"/>
    </sheetNames>
    <sheetDataSet>
      <sheetData sheetId="0">
        <row r="114">
          <cell r="J114">
            <v>1455335613.9600003</v>
          </cell>
        </row>
        <row r="116">
          <cell r="J116">
            <v>1490607455.8500001</v>
          </cell>
        </row>
        <row r="118">
          <cell r="J118">
            <v>-3801600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Y225"/>
  <sheetViews>
    <sheetView topLeftCell="H1" zoomScale="85" zoomScaleNormal="85" workbookViewId="0">
      <pane ySplit="7" topLeftCell="A201" activePane="bottomLeft" state="frozen"/>
      <selection activeCell="Q1" sqref="Q1"/>
      <selection pane="bottomLeft" activeCell="S204" sqref="S204"/>
    </sheetView>
  </sheetViews>
  <sheetFormatPr baseColWidth="10" defaultRowHeight="15" x14ac:dyDescent="0.25"/>
  <cols>
    <col min="1" max="1" width="5.7109375" style="13" customWidth="1"/>
    <col min="2" max="2" width="10.42578125" style="14" bestFit="1" customWidth="1"/>
    <col min="3" max="3" width="9" style="13" bestFit="1" customWidth="1"/>
    <col min="4" max="4" width="5.5703125" style="13" bestFit="1" customWidth="1"/>
    <col min="5" max="5" width="12" style="13" bestFit="1" customWidth="1"/>
    <col min="6" max="6" width="12.140625" style="13" bestFit="1" customWidth="1"/>
    <col min="7" max="7" width="9.85546875" style="13" bestFit="1" customWidth="1"/>
    <col min="8" max="8" width="19.85546875" style="13" customWidth="1"/>
    <col min="9" max="9" width="23.5703125" style="15" customWidth="1"/>
    <col min="10" max="10" width="20.85546875" style="15" customWidth="1"/>
    <col min="11" max="11" width="17.85546875" style="15" customWidth="1"/>
    <col min="12" max="12" width="22.42578125" style="15" customWidth="1"/>
    <col min="13" max="13" width="11.140625" style="15" customWidth="1"/>
    <col min="14" max="14" width="11.140625" style="13" customWidth="1"/>
    <col min="15" max="15" width="33.42578125" style="13" customWidth="1"/>
    <col min="16" max="16" width="12.5703125" style="13" customWidth="1"/>
    <col min="17" max="17" width="17" style="15" bestFit="1" customWidth="1"/>
    <col min="18" max="18" width="5.140625" style="15" customWidth="1"/>
    <col min="19" max="19" width="16.140625" style="15" bestFit="1" customWidth="1"/>
    <col min="20" max="20" width="18.7109375" style="15" customWidth="1"/>
    <col min="21" max="21" width="17" style="13" customWidth="1"/>
    <col min="22" max="22" width="12.28515625" style="15" customWidth="1"/>
    <col min="23" max="23" width="20.28515625" style="15" customWidth="1"/>
    <col min="24" max="24" width="20" style="13" customWidth="1"/>
    <col min="25" max="25" width="14.28515625" style="15" customWidth="1"/>
    <col min="26" max="26" width="5.140625" style="15" customWidth="1"/>
    <col min="27" max="27" width="18.140625" style="13" customWidth="1"/>
    <col min="28" max="28" width="5.140625" style="15" customWidth="1"/>
    <col min="29" max="29" width="12.28515625" style="15" customWidth="1"/>
    <col min="30" max="30" width="21.140625" style="13" customWidth="1"/>
    <col min="31" max="31" width="10.7109375" style="15" customWidth="1"/>
    <col min="32" max="32" width="27.5703125" style="13" hidden="1" customWidth="1"/>
    <col min="33" max="33" width="18.42578125" style="13" hidden="1" customWidth="1"/>
    <col min="34" max="34" width="30.85546875" style="15" hidden="1" customWidth="1"/>
    <col min="35" max="35" width="5.140625" style="15" hidden="1" customWidth="1"/>
    <col min="36" max="36" width="21.5703125" style="13" hidden="1" customWidth="1"/>
    <col min="37" max="38" width="5.140625" style="15" hidden="1" customWidth="1"/>
    <col min="39" max="39" width="15.42578125" style="14" customWidth="1"/>
    <col min="40" max="40" width="13.42578125" style="13" customWidth="1"/>
    <col min="41" max="41" width="13.140625" style="14" customWidth="1"/>
    <col min="42" max="42" width="10.5703125" style="13" customWidth="1"/>
    <col min="43" max="51" width="11.42578125" style="12" customWidth="1"/>
    <col min="52" max="16384" width="11.42578125" style="12"/>
  </cols>
  <sheetData>
    <row r="2" spans="1:51" s="17" customFormat="1" x14ac:dyDescent="0.2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51" s="17" customFormat="1" x14ac:dyDescent="0.2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51" s="17" customFormat="1" x14ac:dyDescent="0.25">
      <c r="A4" s="139" t="s">
        <v>305</v>
      </c>
      <c r="B4" s="139"/>
      <c r="C4" s="139"/>
      <c r="D4" s="139"/>
      <c r="E4" s="139"/>
      <c r="F4" s="139"/>
      <c r="G4" s="139"/>
      <c r="H4" s="139"/>
      <c r="I4" s="139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51" s="17" customFormat="1" x14ac:dyDescent="0.25">
      <c r="A5" s="138" t="s">
        <v>2</v>
      </c>
      <c r="B5" s="138"/>
      <c r="C5" s="138"/>
      <c r="D5" s="138"/>
      <c r="E5" s="138"/>
      <c r="F5" s="138"/>
      <c r="G5" s="138"/>
      <c r="H5" s="138"/>
      <c r="I5" s="138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51" s="129" customFormat="1" ht="84" customHeight="1" x14ac:dyDescent="0.25">
      <c r="A7" s="124" t="s">
        <v>3</v>
      </c>
      <c r="B7" s="125" t="s">
        <v>4</v>
      </c>
      <c r="C7" s="124" t="s">
        <v>5</v>
      </c>
      <c r="D7" s="124" t="s">
        <v>6</v>
      </c>
      <c r="E7" s="124" t="s">
        <v>7</v>
      </c>
      <c r="F7" s="124" t="s">
        <v>8</v>
      </c>
      <c r="G7" s="124" t="s">
        <v>9</v>
      </c>
      <c r="H7" s="124" t="s">
        <v>10</v>
      </c>
      <c r="I7" s="126" t="s">
        <v>11</v>
      </c>
      <c r="J7" s="126" t="s">
        <v>12</v>
      </c>
      <c r="K7" s="126" t="s">
        <v>13</v>
      </c>
      <c r="L7" s="126" t="s">
        <v>14</v>
      </c>
      <c r="M7" s="126" t="s">
        <v>15</v>
      </c>
      <c r="N7" s="124" t="s">
        <v>16</v>
      </c>
      <c r="O7" s="124" t="s">
        <v>17</v>
      </c>
      <c r="P7" s="124" t="s">
        <v>18</v>
      </c>
      <c r="Q7" s="126" t="s">
        <v>19</v>
      </c>
      <c r="R7" s="126" t="s">
        <v>20</v>
      </c>
      <c r="S7" s="126" t="s">
        <v>21</v>
      </c>
      <c r="T7" s="126" t="s">
        <v>22</v>
      </c>
      <c r="U7" s="124" t="s">
        <v>23</v>
      </c>
      <c r="V7" s="126" t="s">
        <v>24</v>
      </c>
      <c r="W7" s="126" t="s">
        <v>25</v>
      </c>
      <c r="X7" s="124" t="s">
        <v>26</v>
      </c>
      <c r="Y7" s="126" t="s">
        <v>27</v>
      </c>
      <c r="Z7" s="127" t="s">
        <v>28</v>
      </c>
      <c r="AA7" s="124" t="s">
        <v>29</v>
      </c>
      <c r="AB7" s="128" t="s">
        <v>30</v>
      </c>
      <c r="AC7" s="126" t="s">
        <v>31</v>
      </c>
      <c r="AD7" s="124" t="s">
        <v>32</v>
      </c>
      <c r="AE7" s="126" t="s">
        <v>33</v>
      </c>
      <c r="AF7" s="124" t="s">
        <v>34</v>
      </c>
      <c r="AG7" s="124" t="s">
        <v>35</v>
      </c>
      <c r="AH7" s="126" t="s">
        <v>36</v>
      </c>
      <c r="AI7" s="126" t="s">
        <v>37</v>
      </c>
      <c r="AJ7" s="124" t="s">
        <v>38</v>
      </c>
      <c r="AK7" s="126" t="s">
        <v>39</v>
      </c>
      <c r="AL7" s="126" t="s">
        <v>40</v>
      </c>
      <c r="AM7" s="125" t="s">
        <v>41</v>
      </c>
      <c r="AN7" s="124" t="s">
        <v>42</v>
      </c>
      <c r="AO7" s="125" t="s">
        <v>43</v>
      </c>
      <c r="AP7" s="124" t="s">
        <v>44</v>
      </c>
    </row>
    <row r="8" spans="1:51" x14ac:dyDescent="0.25">
      <c r="A8" s="9" t="s">
        <v>45</v>
      </c>
      <c r="B8" s="10" t="s">
        <v>46</v>
      </c>
      <c r="C8" s="9" t="s">
        <v>311</v>
      </c>
      <c r="D8" s="9" t="s">
        <v>48</v>
      </c>
      <c r="E8" s="9" t="s">
        <v>431</v>
      </c>
      <c r="F8" s="9" t="s">
        <v>908</v>
      </c>
      <c r="G8" s="9" t="s">
        <v>51</v>
      </c>
      <c r="H8" s="9" t="s">
        <v>916</v>
      </c>
      <c r="I8" s="11" t="s">
        <v>53</v>
      </c>
      <c r="J8" s="11" t="s">
        <v>53</v>
      </c>
      <c r="K8" s="11" t="s">
        <v>53</v>
      </c>
      <c r="L8" s="11" t="s">
        <v>53</v>
      </c>
      <c r="M8" s="11">
        <v>0</v>
      </c>
      <c r="N8" s="9" t="s">
        <v>53</v>
      </c>
      <c r="O8" s="9" t="s">
        <v>54</v>
      </c>
      <c r="P8" s="9" t="s">
        <v>53</v>
      </c>
      <c r="Q8" s="11">
        <f t="shared" ref="Q8:Q39" si="0">SUM(S8:BA8)</f>
        <v>25785394.974800002</v>
      </c>
      <c r="R8" s="11">
        <v>0</v>
      </c>
      <c r="S8" s="11">
        <v>18410025.91</v>
      </c>
      <c r="T8" s="11">
        <v>0</v>
      </c>
      <c r="U8" s="9" t="s">
        <v>50</v>
      </c>
      <c r="V8" s="11">
        <v>0</v>
      </c>
      <c r="W8" s="11">
        <v>6358076.7800000003</v>
      </c>
      <c r="X8" s="9" t="s">
        <v>50</v>
      </c>
      <c r="Y8" s="11">
        <f>+W8*0.16</f>
        <v>1017292.2848</v>
      </c>
      <c r="Z8" s="11">
        <v>0</v>
      </c>
      <c r="AA8" s="9" t="s">
        <v>50</v>
      </c>
      <c r="AB8" s="11">
        <v>0</v>
      </c>
      <c r="AC8" s="11"/>
      <c r="AD8" s="9" t="s">
        <v>55</v>
      </c>
      <c r="AE8" s="11">
        <f>+AC8*0.08</f>
        <v>0</v>
      </c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53</v>
      </c>
      <c r="AN8" s="9" t="s">
        <v>53</v>
      </c>
      <c r="AO8" s="10" t="s">
        <v>53</v>
      </c>
      <c r="AP8" s="9" t="s">
        <v>53</v>
      </c>
    </row>
    <row r="9" spans="1:51" x14ac:dyDescent="0.25">
      <c r="A9" s="9" t="s">
        <v>56</v>
      </c>
      <c r="B9" s="10" t="s">
        <v>46</v>
      </c>
      <c r="C9" s="9" t="s">
        <v>69</v>
      </c>
      <c r="D9" s="9" t="s">
        <v>48</v>
      </c>
      <c r="E9" s="9" t="s">
        <v>427</v>
      </c>
      <c r="F9" s="9" t="s">
        <v>1094</v>
      </c>
      <c r="G9" s="9" t="s">
        <v>51</v>
      </c>
      <c r="H9" s="9" t="s">
        <v>70</v>
      </c>
      <c r="I9" s="11" t="s">
        <v>53</v>
      </c>
      <c r="J9" s="11" t="s">
        <v>53</v>
      </c>
      <c r="K9" s="11" t="s">
        <v>53</v>
      </c>
      <c r="L9" s="11" t="s">
        <v>53</v>
      </c>
      <c r="M9" s="11">
        <v>0</v>
      </c>
      <c r="N9" s="9" t="s">
        <v>53</v>
      </c>
      <c r="O9" s="9" t="s">
        <v>54</v>
      </c>
      <c r="P9" s="9" t="s">
        <v>53</v>
      </c>
      <c r="Q9" s="11">
        <f t="shared" si="0"/>
        <v>47831921.850900002</v>
      </c>
      <c r="R9" s="11">
        <v>0</v>
      </c>
      <c r="S9" s="11">
        <v>35197949.691299997</v>
      </c>
      <c r="T9" s="11">
        <v>0</v>
      </c>
      <c r="U9" s="9" t="s">
        <v>50</v>
      </c>
      <c r="V9" s="11">
        <v>0</v>
      </c>
      <c r="W9" s="11">
        <v>10891355.310000002</v>
      </c>
      <c r="X9" s="9" t="s">
        <v>64</v>
      </c>
      <c r="Y9" s="11">
        <v>1742616.8496000001</v>
      </c>
      <c r="Z9" s="11">
        <v>0</v>
      </c>
      <c r="AA9" s="9" t="s">
        <v>50</v>
      </c>
      <c r="AB9" s="11">
        <v>0</v>
      </c>
      <c r="AC9" s="11">
        <v>0</v>
      </c>
      <c r="AD9" s="9" t="s">
        <v>50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53</v>
      </c>
      <c r="AN9" s="9" t="s">
        <v>53</v>
      </c>
      <c r="AO9" s="10" t="s">
        <v>53</v>
      </c>
      <c r="AP9" s="9" t="s">
        <v>53</v>
      </c>
    </row>
    <row r="10" spans="1:51" x14ac:dyDescent="0.25">
      <c r="A10" s="9" t="s">
        <v>60</v>
      </c>
      <c r="B10" s="10" t="s">
        <v>46</v>
      </c>
      <c r="C10" s="9" t="s">
        <v>311</v>
      </c>
      <c r="D10" s="9" t="s">
        <v>57</v>
      </c>
      <c r="E10" s="9" t="s">
        <v>424</v>
      </c>
      <c r="F10" s="9" t="s">
        <v>922</v>
      </c>
      <c r="G10" s="9" t="s">
        <v>51</v>
      </c>
      <c r="H10" s="9" t="s">
        <v>923</v>
      </c>
      <c r="I10" s="9" t="s">
        <v>53</v>
      </c>
      <c r="J10" s="11" t="s">
        <v>53</v>
      </c>
      <c r="K10" s="11" t="s">
        <v>53</v>
      </c>
      <c r="L10" s="11" t="s">
        <v>53</v>
      </c>
      <c r="M10" s="11">
        <v>0</v>
      </c>
      <c r="N10" s="9" t="s">
        <v>53</v>
      </c>
      <c r="O10" s="9" t="s">
        <v>54</v>
      </c>
      <c r="P10" s="9"/>
      <c r="Q10" s="11">
        <f t="shared" si="0"/>
        <v>33707042.189199999</v>
      </c>
      <c r="R10" s="11">
        <v>0</v>
      </c>
      <c r="S10" s="11">
        <v>23223466.649999999</v>
      </c>
      <c r="T10" s="11">
        <v>0</v>
      </c>
      <c r="U10" s="9" t="s">
        <v>50</v>
      </c>
      <c r="V10" s="11">
        <v>0</v>
      </c>
      <c r="W10" s="11">
        <v>9037565.1199999992</v>
      </c>
      <c r="X10" s="9" t="s">
        <v>50</v>
      </c>
      <c r="Y10" s="11">
        <f>+W10*0.16</f>
        <v>1446010.4191999999</v>
      </c>
      <c r="Z10" s="11">
        <v>0</v>
      </c>
      <c r="AA10" s="9" t="s">
        <v>50</v>
      </c>
      <c r="AB10" s="11">
        <v>0</v>
      </c>
      <c r="AC10" s="11"/>
      <c r="AD10" s="9" t="s">
        <v>55</v>
      </c>
      <c r="AE10" s="11">
        <f>+AC10*0.08</f>
        <v>0</v>
      </c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53</v>
      </c>
      <c r="AN10" s="9" t="s">
        <v>53</v>
      </c>
      <c r="AO10" s="10" t="s">
        <v>53</v>
      </c>
      <c r="AP10" s="9" t="s">
        <v>53</v>
      </c>
    </row>
    <row r="11" spans="1:51" x14ac:dyDescent="0.25">
      <c r="A11" s="9" t="s">
        <v>65</v>
      </c>
      <c r="B11" s="10" t="s">
        <v>46</v>
      </c>
      <c r="C11" s="9" t="s">
        <v>311</v>
      </c>
      <c r="D11" s="9" t="s">
        <v>57</v>
      </c>
      <c r="E11" s="9" t="s">
        <v>421</v>
      </c>
      <c r="F11" s="9" t="s">
        <v>951</v>
      </c>
      <c r="G11" s="9" t="s">
        <v>51</v>
      </c>
      <c r="H11" s="9" t="s">
        <v>1063</v>
      </c>
      <c r="I11" s="11" t="s">
        <v>53</v>
      </c>
      <c r="J11" s="11" t="s">
        <v>53</v>
      </c>
      <c r="K11" s="11" t="s">
        <v>53</v>
      </c>
      <c r="L11" s="11" t="s">
        <v>53</v>
      </c>
      <c r="M11" s="11">
        <v>0</v>
      </c>
      <c r="N11" s="9" t="s">
        <v>53</v>
      </c>
      <c r="O11" s="9" t="s">
        <v>54</v>
      </c>
      <c r="P11" s="9"/>
      <c r="Q11" s="11">
        <f t="shared" si="0"/>
        <v>2499341.39</v>
      </c>
      <c r="R11" s="11">
        <v>0</v>
      </c>
      <c r="S11" s="11">
        <v>2499341.39</v>
      </c>
      <c r="T11" s="11">
        <v>0</v>
      </c>
      <c r="U11" s="9" t="s">
        <v>50</v>
      </c>
      <c r="V11" s="11">
        <v>0</v>
      </c>
      <c r="W11" s="11">
        <v>0</v>
      </c>
      <c r="X11" s="9" t="s">
        <v>50</v>
      </c>
      <c r="Y11" s="11">
        <v>0</v>
      </c>
      <c r="Z11" s="11">
        <v>0</v>
      </c>
      <c r="AA11" s="9" t="s">
        <v>50</v>
      </c>
      <c r="AB11" s="11">
        <v>0</v>
      </c>
      <c r="AC11" s="11"/>
      <c r="AD11" s="9" t="s">
        <v>55</v>
      </c>
      <c r="AE11" s="11">
        <f>+AC11*0.08</f>
        <v>0</v>
      </c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53</v>
      </c>
      <c r="AN11" s="9" t="s">
        <v>53</v>
      </c>
      <c r="AO11" s="10" t="s">
        <v>53</v>
      </c>
      <c r="AP11" s="9" t="s">
        <v>53</v>
      </c>
    </row>
    <row r="12" spans="1:51" x14ac:dyDescent="0.25">
      <c r="A12" s="9" t="s">
        <v>832</v>
      </c>
      <c r="B12" s="10" t="s">
        <v>46</v>
      </c>
      <c r="C12" s="9" t="s">
        <v>47</v>
      </c>
      <c r="D12" s="9" t="s">
        <v>57</v>
      </c>
      <c r="E12" s="9" t="s">
        <v>58</v>
      </c>
      <c r="F12" s="9" t="s">
        <v>1080</v>
      </c>
      <c r="G12" s="9" t="s">
        <v>51</v>
      </c>
      <c r="H12" s="9" t="s">
        <v>59</v>
      </c>
      <c r="I12" s="11" t="s">
        <v>53</v>
      </c>
      <c r="J12" s="11" t="s">
        <v>53</v>
      </c>
      <c r="K12" s="11" t="s">
        <v>53</v>
      </c>
      <c r="L12" s="11" t="s">
        <v>53</v>
      </c>
      <c r="M12" s="11">
        <v>0</v>
      </c>
      <c r="N12" s="9" t="s">
        <v>53</v>
      </c>
      <c r="O12" s="9" t="s">
        <v>54</v>
      </c>
      <c r="P12" s="9" t="s">
        <v>53</v>
      </c>
      <c r="Q12" s="11">
        <f t="shared" si="0"/>
        <v>21219674.748899996</v>
      </c>
      <c r="R12" s="11">
        <v>0</v>
      </c>
      <c r="S12" s="11">
        <v>19875389.562499996</v>
      </c>
      <c r="T12" s="11">
        <v>0</v>
      </c>
      <c r="U12" s="9" t="s">
        <v>50</v>
      </c>
      <c r="V12" s="11">
        <v>0</v>
      </c>
      <c r="W12" s="11">
        <v>1158866.54</v>
      </c>
      <c r="X12" s="9" t="s">
        <v>50</v>
      </c>
      <c r="Y12" s="11">
        <v>185418.6464</v>
      </c>
      <c r="Z12" s="11">
        <v>0</v>
      </c>
      <c r="AA12" s="9" t="s">
        <v>50</v>
      </c>
      <c r="AB12" s="11">
        <v>0</v>
      </c>
      <c r="AC12" s="11">
        <v>0</v>
      </c>
      <c r="AD12" s="9" t="s">
        <v>50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53</v>
      </c>
      <c r="AN12" s="9" t="s">
        <v>53</v>
      </c>
      <c r="AO12" s="10" t="s">
        <v>53</v>
      </c>
      <c r="AP12" s="9" t="s">
        <v>53</v>
      </c>
    </row>
    <row r="13" spans="1:51" x14ac:dyDescent="0.25">
      <c r="A13" s="9" t="s">
        <v>830</v>
      </c>
      <c r="B13" s="10" t="s">
        <v>46</v>
      </c>
      <c r="C13" s="9" t="s">
        <v>69</v>
      </c>
      <c r="D13" s="9" t="s">
        <v>57</v>
      </c>
      <c r="E13" s="9" t="s">
        <v>403</v>
      </c>
      <c r="F13" s="9" t="s">
        <v>1094</v>
      </c>
      <c r="G13" s="9" t="s">
        <v>51</v>
      </c>
      <c r="H13" s="9" t="s">
        <v>72</v>
      </c>
      <c r="I13" s="11" t="s">
        <v>53</v>
      </c>
      <c r="J13" s="11" t="s">
        <v>53</v>
      </c>
      <c r="K13" s="11" t="s">
        <v>53</v>
      </c>
      <c r="L13" s="11" t="s">
        <v>53</v>
      </c>
      <c r="M13" s="11">
        <v>0</v>
      </c>
      <c r="N13" s="9" t="s">
        <v>53</v>
      </c>
      <c r="O13" s="9" t="s">
        <v>54</v>
      </c>
      <c r="P13" s="9" t="s">
        <v>53</v>
      </c>
      <c r="Q13" s="11">
        <f t="shared" si="0"/>
        <v>5897993.5709999995</v>
      </c>
      <c r="R13" s="11">
        <v>0</v>
      </c>
      <c r="S13" s="11">
        <v>4566057.9649999999</v>
      </c>
      <c r="T13" s="11">
        <v>0</v>
      </c>
      <c r="U13" s="9" t="s">
        <v>50</v>
      </c>
      <c r="V13" s="11">
        <v>0</v>
      </c>
      <c r="W13" s="11">
        <v>1148220.3500000001</v>
      </c>
      <c r="X13" s="9" t="s">
        <v>64</v>
      </c>
      <c r="Y13" s="11">
        <v>183715.25599999999</v>
      </c>
      <c r="Z13" s="11">
        <v>0</v>
      </c>
      <c r="AA13" s="9" t="s">
        <v>50</v>
      </c>
      <c r="AB13" s="11">
        <v>0</v>
      </c>
      <c r="AC13" s="11">
        <v>0</v>
      </c>
      <c r="AD13" s="9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53</v>
      </c>
      <c r="AN13" s="9" t="s">
        <v>53</v>
      </c>
      <c r="AO13" s="10" t="s">
        <v>53</v>
      </c>
      <c r="AP13" s="9" t="s">
        <v>53</v>
      </c>
    </row>
    <row r="14" spans="1:51" s="8" customFormat="1" x14ac:dyDescent="0.25">
      <c r="A14" s="9" t="s">
        <v>826</v>
      </c>
      <c r="B14" s="10" t="s">
        <v>46</v>
      </c>
      <c r="C14" s="9" t="s">
        <v>311</v>
      </c>
      <c r="D14" s="9" t="s">
        <v>61</v>
      </c>
      <c r="E14" s="9" t="s">
        <v>395</v>
      </c>
      <c r="F14" s="9" t="s">
        <v>935</v>
      </c>
      <c r="G14" s="9" t="s">
        <v>51</v>
      </c>
      <c r="H14" s="9" t="s">
        <v>936</v>
      </c>
      <c r="I14" s="11" t="s">
        <v>53</v>
      </c>
      <c r="J14" s="11" t="s">
        <v>53</v>
      </c>
      <c r="K14" s="11" t="s">
        <v>53</v>
      </c>
      <c r="L14" s="11" t="s">
        <v>53</v>
      </c>
      <c r="M14" s="11">
        <v>0</v>
      </c>
      <c r="N14" s="9" t="s">
        <v>53</v>
      </c>
      <c r="O14" s="9" t="s">
        <v>54</v>
      </c>
      <c r="P14" s="9"/>
      <c r="Q14" s="11">
        <f t="shared" si="0"/>
        <v>31151546.337200001</v>
      </c>
      <c r="R14" s="11">
        <v>0</v>
      </c>
      <c r="S14" s="11">
        <v>26203827.140000001</v>
      </c>
      <c r="T14" s="11">
        <v>0</v>
      </c>
      <c r="U14" s="9" t="s">
        <v>50</v>
      </c>
      <c r="V14" s="11">
        <v>0</v>
      </c>
      <c r="W14" s="11">
        <v>4265275.17</v>
      </c>
      <c r="X14" s="9" t="s">
        <v>50</v>
      </c>
      <c r="Y14" s="11">
        <f>+W14*0.16</f>
        <v>682444.02720000001</v>
      </c>
      <c r="Z14" s="11">
        <v>0</v>
      </c>
      <c r="AA14" s="9" t="s">
        <v>50</v>
      </c>
      <c r="AB14" s="11">
        <v>0</v>
      </c>
      <c r="AC14" s="11"/>
      <c r="AD14" s="9" t="s">
        <v>55</v>
      </c>
      <c r="AE14" s="11">
        <f>+AC14*0.08</f>
        <v>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53</v>
      </c>
      <c r="AN14" s="9" t="s">
        <v>53</v>
      </c>
      <c r="AO14" s="10" t="s">
        <v>53</v>
      </c>
      <c r="AP14" s="9" t="s">
        <v>53</v>
      </c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x14ac:dyDescent="0.25">
      <c r="A15" s="9" t="s">
        <v>55</v>
      </c>
      <c r="B15" s="10" t="s">
        <v>46</v>
      </c>
      <c r="C15" s="9" t="s">
        <v>47</v>
      </c>
      <c r="D15" s="9" t="s">
        <v>61</v>
      </c>
      <c r="E15" s="9" t="s">
        <v>62</v>
      </c>
      <c r="F15" s="9" t="s">
        <v>704</v>
      </c>
      <c r="G15" s="9" t="s">
        <v>51</v>
      </c>
      <c r="H15" s="9" t="s">
        <v>63</v>
      </c>
      <c r="I15" s="11" t="s">
        <v>53</v>
      </c>
      <c r="J15" s="11" t="s">
        <v>53</v>
      </c>
      <c r="K15" s="11" t="s">
        <v>53</v>
      </c>
      <c r="L15" s="11" t="s">
        <v>53</v>
      </c>
      <c r="M15" s="11">
        <v>0</v>
      </c>
      <c r="N15" s="9" t="s">
        <v>53</v>
      </c>
      <c r="O15" s="9" t="s">
        <v>54</v>
      </c>
      <c r="P15" s="9" t="s">
        <v>53</v>
      </c>
      <c r="Q15" s="11">
        <f t="shared" si="0"/>
        <v>22209300.968699999</v>
      </c>
      <c r="R15" s="11">
        <v>0</v>
      </c>
      <c r="S15" s="11">
        <v>20237388.119499996</v>
      </c>
      <c r="T15" s="11">
        <v>0</v>
      </c>
      <c r="U15" s="9" t="s">
        <v>50</v>
      </c>
      <c r="V15" s="11">
        <v>0</v>
      </c>
      <c r="W15" s="11">
        <v>1699924.87</v>
      </c>
      <c r="X15" s="9" t="s">
        <v>64</v>
      </c>
      <c r="Y15" s="11">
        <v>271987.9792</v>
      </c>
      <c r="Z15" s="11">
        <v>0</v>
      </c>
      <c r="AA15" s="9" t="s">
        <v>50</v>
      </c>
      <c r="AB15" s="11">
        <v>0</v>
      </c>
      <c r="AC15" s="11">
        <v>0</v>
      </c>
      <c r="AD15" s="9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53</v>
      </c>
      <c r="AN15" s="9" t="s">
        <v>53</v>
      </c>
      <c r="AO15" s="10" t="s">
        <v>53</v>
      </c>
      <c r="AP15" s="9" t="s">
        <v>53</v>
      </c>
    </row>
    <row r="16" spans="1:51" x14ac:dyDescent="0.25">
      <c r="A16" s="9" t="s">
        <v>823</v>
      </c>
      <c r="B16" s="10" t="s">
        <v>46</v>
      </c>
      <c r="C16" s="9" t="s">
        <v>69</v>
      </c>
      <c r="D16" s="9" t="s">
        <v>61</v>
      </c>
      <c r="E16" s="9" t="s">
        <v>382</v>
      </c>
      <c r="F16" s="9" t="s">
        <v>373</v>
      </c>
      <c r="G16" s="9" t="s">
        <v>51</v>
      </c>
      <c r="H16" s="9" t="s">
        <v>74</v>
      </c>
      <c r="I16" s="11" t="s">
        <v>53</v>
      </c>
      <c r="J16" s="11" t="s">
        <v>53</v>
      </c>
      <c r="K16" s="11" t="s">
        <v>53</v>
      </c>
      <c r="L16" s="11" t="s">
        <v>53</v>
      </c>
      <c r="M16" s="11">
        <v>0</v>
      </c>
      <c r="N16" s="9" t="s">
        <v>53</v>
      </c>
      <c r="O16" s="9" t="s">
        <v>54</v>
      </c>
      <c r="P16" s="9" t="s">
        <v>53</v>
      </c>
      <c r="Q16" s="11">
        <f t="shared" si="0"/>
        <v>21688218.337650001</v>
      </c>
      <c r="R16" s="11">
        <v>0</v>
      </c>
      <c r="S16" s="11">
        <v>14696811.829200001</v>
      </c>
      <c r="T16" s="11">
        <v>0</v>
      </c>
      <c r="U16" s="9" t="s">
        <v>50</v>
      </c>
      <c r="V16" s="11">
        <v>0</v>
      </c>
      <c r="W16" s="11">
        <v>6027074.5762499999</v>
      </c>
      <c r="X16" s="9" t="s">
        <v>50</v>
      </c>
      <c r="Y16" s="11">
        <v>964331.93219999992</v>
      </c>
      <c r="Z16" s="11">
        <v>0</v>
      </c>
      <c r="AA16" s="9" t="s">
        <v>50</v>
      </c>
      <c r="AB16" s="11">
        <v>0</v>
      </c>
      <c r="AC16" s="11">
        <v>0</v>
      </c>
      <c r="AD16" s="9" t="s">
        <v>50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53</v>
      </c>
      <c r="AN16" s="9" t="s">
        <v>53</v>
      </c>
      <c r="AO16" s="10" t="s">
        <v>53</v>
      </c>
      <c r="AP16" s="9" t="s">
        <v>53</v>
      </c>
    </row>
    <row r="17" spans="1:51" x14ac:dyDescent="0.25">
      <c r="A17" s="9" t="s">
        <v>818</v>
      </c>
      <c r="B17" s="10" t="s">
        <v>46</v>
      </c>
      <c r="C17" s="9" t="s">
        <v>69</v>
      </c>
      <c r="D17" s="9" t="s">
        <v>61</v>
      </c>
      <c r="E17" s="9" t="s">
        <v>382</v>
      </c>
      <c r="F17" s="9" t="s">
        <v>373</v>
      </c>
      <c r="G17" s="9" t="s">
        <v>51</v>
      </c>
      <c r="H17" s="9" t="s">
        <v>76</v>
      </c>
      <c r="I17" s="11" t="s">
        <v>53</v>
      </c>
      <c r="J17" s="11" t="s">
        <v>53</v>
      </c>
      <c r="K17" s="11" t="s">
        <v>53</v>
      </c>
      <c r="L17" s="11" t="s">
        <v>53</v>
      </c>
      <c r="M17" s="11">
        <v>0</v>
      </c>
      <c r="N17" s="9" t="s">
        <v>53</v>
      </c>
      <c r="O17" s="9" t="s">
        <v>77</v>
      </c>
      <c r="P17" s="9" t="s">
        <v>78</v>
      </c>
      <c r="Q17" s="11">
        <f t="shared" si="0"/>
        <v>1493094.4958000001</v>
      </c>
      <c r="R17" s="11">
        <v>0</v>
      </c>
      <c r="S17" s="11">
        <v>955665.52139999997</v>
      </c>
      <c r="T17" s="11">
        <v>463300.84</v>
      </c>
      <c r="U17" s="9" t="s">
        <v>64</v>
      </c>
      <c r="V17" s="11">
        <v>74128.134399999995</v>
      </c>
      <c r="W17" s="11">
        <v>0</v>
      </c>
      <c r="X17" s="9" t="s">
        <v>50</v>
      </c>
      <c r="Y17" s="11">
        <v>0</v>
      </c>
      <c r="Z17" s="11">
        <v>0</v>
      </c>
      <c r="AA17" s="9" t="s">
        <v>50</v>
      </c>
      <c r="AB17" s="11">
        <v>0</v>
      </c>
      <c r="AC17" s="11">
        <v>0</v>
      </c>
      <c r="AD17" s="9" t="s">
        <v>50</v>
      </c>
      <c r="AE17" s="11">
        <v>0</v>
      </c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0" t="s">
        <v>53</v>
      </c>
      <c r="AN17" s="9" t="s">
        <v>53</v>
      </c>
      <c r="AO17" s="10" t="s">
        <v>53</v>
      </c>
      <c r="AP17" s="9" t="s">
        <v>53</v>
      </c>
    </row>
    <row r="18" spans="1:51" x14ac:dyDescent="0.25">
      <c r="A18" s="9" t="s">
        <v>816</v>
      </c>
      <c r="B18" s="10" t="s">
        <v>46</v>
      </c>
      <c r="C18" s="9" t="s">
        <v>69</v>
      </c>
      <c r="D18" s="9" t="s">
        <v>61</v>
      </c>
      <c r="E18" s="9" t="s">
        <v>382</v>
      </c>
      <c r="F18" s="9" t="s">
        <v>373</v>
      </c>
      <c r="G18" s="9" t="s">
        <v>51</v>
      </c>
      <c r="H18" s="9" t="s">
        <v>80</v>
      </c>
      <c r="I18" s="11" t="s">
        <v>53</v>
      </c>
      <c r="J18" s="11" t="s">
        <v>53</v>
      </c>
      <c r="K18" s="11" t="s">
        <v>53</v>
      </c>
      <c r="L18" s="11" t="s">
        <v>53</v>
      </c>
      <c r="M18" s="11">
        <v>0</v>
      </c>
      <c r="N18" s="9" t="s">
        <v>53</v>
      </c>
      <c r="O18" s="9" t="s">
        <v>54</v>
      </c>
      <c r="P18" s="9" t="s">
        <v>53</v>
      </c>
      <c r="Q18" s="11">
        <f t="shared" si="0"/>
        <v>32409989.026499994</v>
      </c>
      <c r="R18" s="11">
        <v>0</v>
      </c>
      <c r="S18" s="11">
        <v>18554478.890099995</v>
      </c>
      <c r="T18" s="11">
        <v>0</v>
      </c>
      <c r="U18" s="9" t="s">
        <v>50</v>
      </c>
      <c r="V18" s="11">
        <v>0</v>
      </c>
      <c r="W18" s="11">
        <v>11944405.290000001</v>
      </c>
      <c r="X18" s="9" t="s">
        <v>50</v>
      </c>
      <c r="Y18" s="11">
        <v>1911104.8463999997</v>
      </c>
      <c r="Z18" s="11">
        <v>0</v>
      </c>
      <c r="AA18" s="9" t="s">
        <v>50</v>
      </c>
      <c r="AB18" s="11">
        <v>0</v>
      </c>
      <c r="AC18" s="11">
        <v>0</v>
      </c>
      <c r="AD18" s="9" t="s">
        <v>50</v>
      </c>
      <c r="AE18" s="11">
        <v>0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0" t="s">
        <v>53</v>
      </c>
      <c r="AN18" s="9" t="s">
        <v>53</v>
      </c>
      <c r="AO18" s="10" t="s">
        <v>53</v>
      </c>
      <c r="AP18" s="9" t="s">
        <v>53</v>
      </c>
    </row>
    <row r="19" spans="1:51" x14ac:dyDescent="0.25">
      <c r="A19" s="9" t="s">
        <v>813</v>
      </c>
      <c r="B19" s="10" t="s">
        <v>46</v>
      </c>
      <c r="C19" s="9" t="s">
        <v>311</v>
      </c>
      <c r="D19" s="9" t="s">
        <v>66</v>
      </c>
      <c r="E19" s="9" t="s">
        <v>378</v>
      </c>
      <c r="F19" s="9" t="s">
        <v>569</v>
      </c>
      <c r="G19" s="9" t="s">
        <v>51</v>
      </c>
      <c r="H19" s="9" t="s">
        <v>948</v>
      </c>
      <c r="I19" s="11" t="s">
        <v>53</v>
      </c>
      <c r="J19" s="11" t="s">
        <v>53</v>
      </c>
      <c r="K19" s="11" t="s">
        <v>53</v>
      </c>
      <c r="L19" s="11" t="s">
        <v>53</v>
      </c>
      <c r="M19" s="11">
        <v>0</v>
      </c>
      <c r="N19" s="9" t="s">
        <v>53</v>
      </c>
      <c r="O19" s="9" t="s">
        <v>54</v>
      </c>
      <c r="P19" s="9"/>
      <c r="Q19" s="11">
        <f t="shared" si="0"/>
        <v>34718917.988399997</v>
      </c>
      <c r="R19" s="11">
        <v>0</v>
      </c>
      <c r="S19" s="11">
        <v>26080430.190000001</v>
      </c>
      <c r="T19" s="11">
        <v>0</v>
      </c>
      <c r="U19" s="9" t="s">
        <v>50</v>
      </c>
      <c r="V19" s="11">
        <v>0</v>
      </c>
      <c r="W19" s="11">
        <v>7446972.2400000002</v>
      </c>
      <c r="X19" s="9" t="s">
        <v>50</v>
      </c>
      <c r="Y19" s="11">
        <f>+W19*0.16</f>
        <v>1191515.5584</v>
      </c>
      <c r="Z19" s="11">
        <v>0</v>
      </c>
      <c r="AA19" s="9" t="s">
        <v>50</v>
      </c>
      <c r="AB19" s="11">
        <v>0</v>
      </c>
      <c r="AC19" s="11"/>
      <c r="AD19" s="9" t="s">
        <v>55</v>
      </c>
      <c r="AE19" s="11">
        <f>+AC19*0.08</f>
        <v>0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53</v>
      </c>
      <c r="AN19" s="9" t="s">
        <v>53</v>
      </c>
      <c r="AO19" s="10" t="s">
        <v>53</v>
      </c>
      <c r="AP19" s="9" t="s">
        <v>53</v>
      </c>
    </row>
    <row r="20" spans="1:51" x14ac:dyDescent="0.25">
      <c r="A20" s="9" t="s">
        <v>811</v>
      </c>
      <c r="B20" s="10" t="s">
        <v>46</v>
      </c>
      <c r="C20" s="9" t="s">
        <v>311</v>
      </c>
      <c r="D20" s="9" t="s">
        <v>66</v>
      </c>
      <c r="E20" s="9" t="s">
        <v>67</v>
      </c>
      <c r="F20" s="9" t="s">
        <v>1087</v>
      </c>
      <c r="G20" s="9" t="s">
        <v>51</v>
      </c>
      <c r="H20" s="9" t="s">
        <v>68</v>
      </c>
      <c r="I20" s="11" t="s">
        <v>53</v>
      </c>
      <c r="J20" s="11" t="s">
        <v>53</v>
      </c>
      <c r="K20" s="11" t="s">
        <v>53</v>
      </c>
      <c r="L20" s="11" t="s">
        <v>53</v>
      </c>
      <c r="M20" s="11">
        <v>0</v>
      </c>
      <c r="N20" s="9" t="s">
        <v>53</v>
      </c>
      <c r="O20" s="9" t="s">
        <v>54</v>
      </c>
      <c r="P20" s="9" t="s">
        <v>53</v>
      </c>
      <c r="Q20" s="11">
        <f t="shared" si="0"/>
        <v>8976912.6061999984</v>
      </c>
      <c r="R20" s="11">
        <v>0</v>
      </c>
      <c r="S20" s="11">
        <v>7656007.1849999987</v>
      </c>
      <c r="T20" s="11">
        <v>0</v>
      </c>
      <c r="U20" s="9" t="s">
        <v>50</v>
      </c>
      <c r="V20" s="11">
        <v>0</v>
      </c>
      <c r="W20" s="11">
        <v>1138711.57</v>
      </c>
      <c r="X20" s="9" t="s">
        <v>50</v>
      </c>
      <c r="Y20" s="11">
        <v>182193.8512</v>
      </c>
      <c r="Z20" s="11">
        <v>0</v>
      </c>
      <c r="AA20" s="9" t="s">
        <v>50</v>
      </c>
      <c r="AB20" s="11">
        <v>0</v>
      </c>
      <c r="AC20" s="11">
        <v>0</v>
      </c>
      <c r="AD20" s="9" t="s">
        <v>50</v>
      </c>
      <c r="AE20" s="11"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0" t="s">
        <v>53</v>
      </c>
      <c r="AN20" s="9" t="s">
        <v>53</v>
      </c>
      <c r="AO20" s="10" t="s">
        <v>53</v>
      </c>
      <c r="AP20" s="9" t="s">
        <v>53</v>
      </c>
    </row>
    <row r="21" spans="1:51" x14ac:dyDescent="0.25">
      <c r="A21" s="9" t="s">
        <v>805</v>
      </c>
      <c r="B21" s="10" t="s">
        <v>46</v>
      </c>
      <c r="C21" s="9" t="s">
        <v>69</v>
      </c>
      <c r="D21" s="9" t="s">
        <v>66</v>
      </c>
      <c r="E21" s="9" t="s">
        <v>374</v>
      </c>
      <c r="F21" s="9" t="s">
        <v>494</v>
      </c>
      <c r="G21" s="9" t="s">
        <v>51</v>
      </c>
      <c r="H21" s="9" t="s">
        <v>82</v>
      </c>
      <c r="I21" s="11" t="s">
        <v>53</v>
      </c>
      <c r="J21" s="11" t="s">
        <v>53</v>
      </c>
      <c r="K21" s="11" t="s">
        <v>53</v>
      </c>
      <c r="L21" s="11" t="s">
        <v>53</v>
      </c>
      <c r="M21" s="11">
        <v>0</v>
      </c>
      <c r="N21" s="9" t="s">
        <v>53</v>
      </c>
      <c r="O21" s="9" t="s">
        <v>54</v>
      </c>
      <c r="P21" s="9" t="s">
        <v>53</v>
      </c>
      <c r="Q21" s="11">
        <f t="shared" si="0"/>
        <v>76565390.070799991</v>
      </c>
      <c r="R21" s="11">
        <v>0</v>
      </c>
      <c r="S21" s="11">
        <v>43490737.495999992</v>
      </c>
      <c r="T21" s="11">
        <v>0</v>
      </c>
      <c r="U21" s="9" t="s">
        <v>50</v>
      </c>
      <c r="V21" s="11">
        <v>0</v>
      </c>
      <c r="W21" s="11">
        <v>28512631.530000001</v>
      </c>
      <c r="X21" s="9" t="s">
        <v>50</v>
      </c>
      <c r="Y21" s="11">
        <v>4562021.0447999993</v>
      </c>
      <c r="Z21" s="11">
        <v>0</v>
      </c>
      <c r="AA21" s="9" t="s">
        <v>50</v>
      </c>
      <c r="AB21" s="11">
        <v>0</v>
      </c>
      <c r="AC21" s="11">
        <v>0</v>
      </c>
      <c r="AD21" s="9" t="s">
        <v>50</v>
      </c>
      <c r="AE21" s="11">
        <v>0</v>
      </c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0" t="s">
        <v>53</v>
      </c>
      <c r="AN21" s="9" t="s">
        <v>53</v>
      </c>
      <c r="AO21" s="10" t="s">
        <v>53</v>
      </c>
      <c r="AP21" s="9" t="s">
        <v>53</v>
      </c>
    </row>
    <row r="22" spans="1:51" s="8" customFormat="1" x14ac:dyDescent="0.25">
      <c r="A22" s="9" t="s">
        <v>802</v>
      </c>
      <c r="B22" s="10" t="s">
        <v>46</v>
      </c>
      <c r="C22" s="9" t="s">
        <v>311</v>
      </c>
      <c r="D22" s="9" t="s">
        <v>119</v>
      </c>
      <c r="E22" s="9" t="s">
        <v>370</v>
      </c>
      <c r="F22" s="9" t="s">
        <v>749</v>
      </c>
      <c r="G22" s="9" t="s">
        <v>51</v>
      </c>
      <c r="H22" s="9" t="s">
        <v>958</v>
      </c>
      <c r="I22" s="11" t="s">
        <v>53</v>
      </c>
      <c r="J22" s="11" t="s">
        <v>53</v>
      </c>
      <c r="K22" s="11" t="s">
        <v>53</v>
      </c>
      <c r="L22" s="11" t="s">
        <v>53</v>
      </c>
      <c r="M22" s="11">
        <v>0</v>
      </c>
      <c r="N22" s="9" t="s">
        <v>53</v>
      </c>
      <c r="O22" s="9" t="s">
        <v>54</v>
      </c>
      <c r="P22" s="9"/>
      <c r="Q22" s="11">
        <f t="shared" si="0"/>
        <v>28200418.227200001</v>
      </c>
      <c r="R22" s="11">
        <v>0</v>
      </c>
      <c r="S22" s="11">
        <v>20458400.260000002</v>
      </c>
      <c r="T22" s="11">
        <v>0</v>
      </c>
      <c r="U22" s="9" t="s">
        <v>50</v>
      </c>
      <c r="V22" s="11">
        <v>0</v>
      </c>
      <c r="W22" s="11">
        <v>6674153.4199999999</v>
      </c>
      <c r="X22" s="9" t="s">
        <v>50</v>
      </c>
      <c r="Y22" s="11">
        <f t="shared" ref="Y22:Y28" si="1">+W22*0.16</f>
        <v>1067864.5471999999</v>
      </c>
      <c r="Z22" s="11">
        <v>0</v>
      </c>
      <c r="AA22" s="9" t="s">
        <v>50</v>
      </c>
      <c r="AB22" s="11">
        <v>0</v>
      </c>
      <c r="AC22" s="11"/>
      <c r="AD22" s="9" t="s">
        <v>55</v>
      </c>
      <c r="AE22" s="11">
        <f t="shared" ref="AE22:AE28" si="2">+AC22*0.08</f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0" t="s">
        <v>53</v>
      </c>
      <c r="AN22" s="9" t="s">
        <v>53</v>
      </c>
      <c r="AO22" s="10" t="s">
        <v>53</v>
      </c>
      <c r="AP22" s="9" t="s">
        <v>53</v>
      </c>
      <c r="AQ22" s="12"/>
      <c r="AR22" s="12"/>
      <c r="AS22" s="12"/>
      <c r="AT22" s="12"/>
      <c r="AU22" s="12"/>
      <c r="AV22" s="12"/>
      <c r="AW22" s="12"/>
      <c r="AX22" s="12"/>
      <c r="AY22" s="12"/>
    </row>
    <row r="23" spans="1:51" x14ac:dyDescent="0.25">
      <c r="A23" s="9" t="s">
        <v>64</v>
      </c>
      <c r="B23" s="10" t="s">
        <v>46</v>
      </c>
      <c r="C23" s="9" t="s">
        <v>311</v>
      </c>
      <c r="D23" s="9" t="s">
        <v>354</v>
      </c>
      <c r="E23" s="9" t="s">
        <v>353</v>
      </c>
      <c r="F23" s="9" t="s">
        <v>516</v>
      </c>
      <c r="G23" s="9" t="s">
        <v>51</v>
      </c>
      <c r="H23" s="9" t="s">
        <v>965</v>
      </c>
      <c r="I23" s="11" t="s">
        <v>53</v>
      </c>
      <c r="J23" s="11" t="s">
        <v>53</v>
      </c>
      <c r="K23" s="11" t="s">
        <v>53</v>
      </c>
      <c r="L23" s="11" t="s">
        <v>53</v>
      </c>
      <c r="M23" s="11">
        <v>0</v>
      </c>
      <c r="N23" s="9" t="s">
        <v>53</v>
      </c>
      <c r="O23" s="9" t="s">
        <v>54</v>
      </c>
      <c r="P23" s="9"/>
      <c r="Q23" s="11">
        <f t="shared" si="0"/>
        <v>36007745.304399997</v>
      </c>
      <c r="R23" s="11">
        <v>0</v>
      </c>
      <c r="S23" s="11">
        <v>27639867.989999998</v>
      </c>
      <c r="T23" s="11">
        <v>0</v>
      </c>
      <c r="U23" s="9" t="s">
        <v>50</v>
      </c>
      <c r="V23" s="11">
        <v>0</v>
      </c>
      <c r="W23" s="11">
        <v>7213687.3399999999</v>
      </c>
      <c r="X23" s="9" t="s">
        <v>50</v>
      </c>
      <c r="Y23" s="11">
        <f t="shared" si="1"/>
        <v>1154189.9743999999</v>
      </c>
      <c r="Z23" s="11">
        <v>0</v>
      </c>
      <c r="AA23" s="9" t="s">
        <v>50</v>
      </c>
      <c r="AB23" s="11">
        <v>0</v>
      </c>
      <c r="AC23" s="11"/>
      <c r="AD23" s="9" t="s">
        <v>55</v>
      </c>
      <c r="AE23" s="11">
        <f t="shared" si="2"/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0" t="s">
        <v>53</v>
      </c>
      <c r="AN23" s="9" t="s">
        <v>53</v>
      </c>
      <c r="AO23" s="10" t="s">
        <v>53</v>
      </c>
      <c r="AP23" s="9" t="s">
        <v>53</v>
      </c>
    </row>
    <row r="24" spans="1:51" x14ac:dyDescent="0.25">
      <c r="A24" s="9" t="s">
        <v>71</v>
      </c>
      <c r="B24" s="10" t="s">
        <v>46</v>
      </c>
      <c r="C24" s="9" t="s">
        <v>311</v>
      </c>
      <c r="D24" s="9" t="s">
        <v>350</v>
      </c>
      <c r="E24" s="9" t="s">
        <v>349</v>
      </c>
      <c r="F24" s="9" t="s">
        <v>971</v>
      </c>
      <c r="G24" s="9" t="s">
        <v>51</v>
      </c>
      <c r="H24" s="9" t="s">
        <v>972</v>
      </c>
      <c r="I24" s="11" t="s">
        <v>53</v>
      </c>
      <c r="J24" s="11" t="s">
        <v>53</v>
      </c>
      <c r="K24" s="11" t="s">
        <v>53</v>
      </c>
      <c r="L24" s="11" t="s">
        <v>53</v>
      </c>
      <c r="M24" s="11">
        <v>0</v>
      </c>
      <c r="N24" s="9" t="s">
        <v>53</v>
      </c>
      <c r="O24" s="9" t="s">
        <v>54</v>
      </c>
      <c r="P24" s="9"/>
      <c r="Q24" s="11">
        <f t="shared" si="0"/>
        <v>37045535.141599998</v>
      </c>
      <c r="R24" s="11">
        <v>0</v>
      </c>
      <c r="S24" s="11">
        <f>26923063.92-229069.22</f>
        <v>26693994.700000003</v>
      </c>
      <c r="T24" s="11">
        <v>0</v>
      </c>
      <c r="U24" s="9" t="s">
        <v>50</v>
      </c>
      <c r="V24" s="11">
        <v>0</v>
      </c>
      <c r="W24" s="11">
        <v>8923741.7599999998</v>
      </c>
      <c r="X24" s="9" t="s">
        <v>50</v>
      </c>
      <c r="Y24" s="11">
        <f t="shared" si="1"/>
        <v>1427798.6816</v>
      </c>
      <c r="Z24" s="11">
        <v>0</v>
      </c>
      <c r="AA24" s="9" t="s">
        <v>50</v>
      </c>
      <c r="AB24" s="11">
        <v>0</v>
      </c>
      <c r="AC24" s="11"/>
      <c r="AD24" s="9" t="s">
        <v>55</v>
      </c>
      <c r="AE24" s="11">
        <f t="shared" si="2"/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53</v>
      </c>
      <c r="AN24" s="9" t="s">
        <v>53</v>
      </c>
      <c r="AO24" s="10" t="s">
        <v>53</v>
      </c>
      <c r="AP24" s="9" t="s">
        <v>53</v>
      </c>
    </row>
    <row r="25" spans="1:51" x14ac:dyDescent="0.25">
      <c r="A25" s="9" t="s">
        <v>73</v>
      </c>
      <c r="B25" s="10" t="s">
        <v>46</v>
      </c>
      <c r="C25" s="9" t="s">
        <v>311</v>
      </c>
      <c r="D25" s="9" t="s">
        <v>345</v>
      </c>
      <c r="E25" s="9" t="s">
        <v>344</v>
      </c>
      <c r="F25" s="9" t="s">
        <v>571</v>
      </c>
      <c r="G25" s="9" t="s">
        <v>51</v>
      </c>
      <c r="H25" s="9" t="s">
        <v>984</v>
      </c>
      <c r="I25" s="11" t="s">
        <v>53</v>
      </c>
      <c r="J25" s="11" t="s">
        <v>53</v>
      </c>
      <c r="K25" s="11" t="s">
        <v>53</v>
      </c>
      <c r="L25" s="11" t="s">
        <v>53</v>
      </c>
      <c r="M25" s="11">
        <v>0</v>
      </c>
      <c r="N25" s="9" t="s">
        <v>53</v>
      </c>
      <c r="O25" s="9" t="s">
        <v>54</v>
      </c>
      <c r="P25" s="9" t="s">
        <v>53</v>
      </c>
      <c r="Q25" s="11">
        <f t="shared" si="0"/>
        <v>36262494.623999998</v>
      </c>
      <c r="R25" s="11">
        <v>0</v>
      </c>
      <c r="S25" s="11">
        <v>25513299.350000001</v>
      </c>
      <c r="T25" s="11">
        <v>0</v>
      </c>
      <c r="U25" s="9" t="s">
        <v>50</v>
      </c>
      <c r="V25" s="11">
        <v>0</v>
      </c>
      <c r="W25" s="11">
        <v>9266547.6500000004</v>
      </c>
      <c r="X25" s="9" t="s">
        <v>50</v>
      </c>
      <c r="Y25" s="11">
        <f t="shared" si="1"/>
        <v>1482647.6240000001</v>
      </c>
      <c r="Z25" s="11">
        <v>0</v>
      </c>
      <c r="AA25" s="9" t="s">
        <v>50</v>
      </c>
      <c r="AB25" s="11">
        <v>0</v>
      </c>
      <c r="AC25" s="11"/>
      <c r="AD25" s="9" t="s">
        <v>55</v>
      </c>
      <c r="AE25" s="11">
        <f t="shared" si="2"/>
        <v>0</v>
      </c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53</v>
      </c>
      <c r="AN25" s="9" t="s">
        <v>53</v>
      </c>
      <c r="AO25" s="10" t="s">
        <v>53</v>
      </c>
      <c r="AP25" s="9" t="s">
        <v>53</v>
      </c>
    </row>
    <row r="26" spans="1:51" x14ac:dyDescent="0.25">
      <c r="A26" s="9" t="s">
        <v>75</v>
      </c>
      <c r="B26" s="10" t="s">
        <v>46</v>
      </c>
      <c r="C26" s="9" t="s">
        <v>311</v>
      </c>
      <c r="D26" s="9" t="s">
        <v>340</v>
      </c>
      <c r="E26" s="9" t="s">
        <v>339</v>
      </c>
      <c r="F26" s="9" t="s">
        <v>534</v>
      </c>
      <c r="G26" s="9" t="s">
        <v>51</v>
      </c>
      <c r="H26" s="9" t="s">
        <v>1000</v>
      </c>
      <c r="I26" s="11" t="s">
        <v>53</v>
      </c>
      <c r="J26" s="11" t="s">
        <v>53</v>
      </c>
      <c r="K26" s="11" t="s">
        <v>53</v>
      </c>
      <c r="L26" s="11" t="s">
        <v>53</v>
      </c>
      <c r="M26" s="11">
        <v>0</v>
      </c>
      <c r="N26" s="9" t="s">
        <v>53</v>
      </c>
      <c r="O26" s="9" t="s">
        <v>54</v>
      </c>
      <c r="P26" s="9"/>
      <c r="Q26" s="11">
        <f t="shared" si="0"/>
        <v>47313311.9868</v>
      </c>
      <c r="R26" s="11">
        <v>0</v>
      </c>
      <c r="S26" s="11">
        <v>39641493.380000003</v>
      </c>
      <c r="T26" s="11">
        <v>0</v>
      </c>
      <c r="U26" s="9" t="s">
        <v>50</v>
      </c>
      <c r="V26" s="11">
        <v>0</v>
      </c>
      <c r="W26" s="11">
        <v>6613636.7300000004</v>
      </c>
      <c r="X26" s="9" t="s">
        <v>50</v>
      </c>
      <c r="Y26" s="11">
        <f t="shared" si="1"/>
        <v>1058181.8768000002</v>
      </c>
      <c r="Z26" s="11">
        <v>0</v>
      </c>
      <c r="AA26" s="9" t="s">
        <v>50</v>
      </c>
      <c r="AB26" s="11">
        <v>0</v>
      </c>
      <c r="AC26" s="11"/>
      <c r="AD26" s="9" t="s">
        <v>55</v>
      </c>
      <c r="AE26" s="11">
        <f t="shared" si="2"/>
        <v>0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53</v>
      </c>
      <c r="AN26" s="9" t="s">
        <v>53</v>
      </c>
      <c r="AO26" s="10" t="s">
        <v>53</v>
      </c>
      <c r="AP26" s="9" t="s">
        <v>53</v>
      </c>
    </row>
    <row r="27" spans="1:51" x14ac:dyDescent="0.25">
      <c r="A27" s="9" t="s">
        <v>79</v>
      </c>
      <c r="B27" s="10" t="s">
        <v>46</v>
      </c>
      <c r="C27" s="9" t="s">
        <v>311</v>
      </c>
      <c r="D27" s="9" t="s">
        <v>340</v>
      </c>
      <c r="E27" s="9" t="s">
        <v>339</v>
      </c>
      <c r="F27" s="9" t="s">
        <v>461</v>
      </c>
      <c r="G27" s="9" t="s">
        <v>51</v>
      </c>
      <c r="H27" s="9" t="s">
        <v>1001</v>
      </c>
      <c r="I27" s="11" t="s">
        <v>53</v>
      </c>
      <c r="J27" s="11" t="s">
        <v>53</v>
      </c>
      <c r="K27" s="11" t="s">
        <v>53</v>
      </c>
      <c r="L27" s="11" t="s">
        <v>53</v>
      </c>
      <c r="M27" s="11">
        <v>0</v>
      </c>
      <c r="N27" s="9" t="s">
        <v>53</v>
      </c>
      <c r="O27" s="9" t="s">
        <v>54</v>
      </c>
      <c r="P27" s="9"/>
      <c r="Q27" s="11">
        <f t="shared" si="0"/>
        <v>3356613.4159999997</v>
      </c>
      <c r="R27" s="11">
        <v>0</v>
      </c>
      <c r="S27" s="11">
        <v>2051733.07</v>
      </c>
      <c r="T27" s="11">
        <v>0</v>
      </c>
      <c r="U27" s="9" t="s">
        <v>50</v>
      </c>
      <c r="V27" s="11">
        <v>0</v>
      </c>
      <c r="W27" s="11">
        <v>1124896.8500000001</v>
      </c>
      <c r="X27" s="9" t="s">
        <v>50</v>
      </c>
      <c r="Y27" s="11">
        <f t="shared" si="1"/>
        <v>179983.49600000001</v>
      </c>
      <c r="Z27" s="11">
        <v>0</v>
      </c>
      <c r="AA27" s="9" t="s">
        <v>50</v>
      </c>
      <c r="AB27" s="11">
        <v>0</v>
      </c>
      <c r="AC27" s="11"/>
      <c r="AD27" s="9" t="s">
        <v>55</v>
      </c>
      <c r="AE27" s="11">
        <f t="shared" si="2"/>
        <v>0</v>
      </c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53</v>
      </c>
      <c r="AN27" s="9" t="s">
        <v>53</v>
      </c>
      <c r="AO27" s="10" t="s">
        <v>53</v>
      </c>
      <c r="AP27" s="9" t="s">
        <v>53</v>
      </c>
    </row>
    <row r="28" spans="1:51" x14ac:dyDescent="0.25">
      <c r="A28" s="9" t="s">
        <v>81</v>
      </c>
      <c r="B28" s="10" t="s">
        <v>46</v>
      </c>
      <c r="C28" s="9" t="s">
        <v>311</v>
      </c>
      <c r="D28" s="9" t="s">
        <v>335</v>
      </c>
      <c r="E28" s="9" t="s">
        <v>334</v>
      </c>
      <c r="F28" s="9" t="s">
        <v>1008</v>
      </c>
      <c r="G28" s="9" t="s">
        <v>51</v>
      </c>
      <c r="H28" s="9" t="s">
        <v>1009</v>
      </c>
      <c r="I28" s="11" t="s">
        <v>53</v>
      </c>
      <c r="J28" s="11" t="s">
        <v>53</v>
      </c>
      <c r="K28" s="11" t="s">
        <v>53</v>
      </c>
      <c r="L28" s="11" t="s">
        <v>53</v>
      </c>
      <c r="M28" s="11">
        <v>0</v>
      </c>
      <c r="N28" s="9" t="s">
        <v>53</v>
      </c>
      <c r="O28" s="9" t="s">
        <v>54</v>
      </c>
      <c r="P28" s="9"/>
      <c r="Q28" s="11">
        <f t="shared" si="0"/>
        <v>16141205.5404</v>
      </c>
      <c r="R28" s="11">
        <v>0</v>
      </c>
      <c r="S28" s="11">
        <v>13895251.890000001</v>
      </c>
      <c r="T28" s="11">
        <v>0</v>
      </c>
      <c r="U28" s="9" t="s">
        <v>50</v>
      </c>
      <c r="V28" s="11">
        <v>0</v>
      </c>
      <c r="W28" s="11">
        <v>1936166.94</v>
      </c>
      <c r="X28" s="9" t="s">
        <v>50</v>
      </c>
      <c r="Y28" s="11">
        <f t="shared" si="1"/>
        <v>309786.71039999998</v>
      </c>
      <c r="Z28" s="11">
        <v>0</v>
      </c>
      <c r="AA28" s="9" t="s">
        <v>50</v>
      </c>
      <c r="AB28" s="11">
        <v>0</v>
      </c>
      <c r="AC28" s="11"/>
      <c r="AD28" s="9" t="s">
        <v>55</v>
      </c>
      <c r="AE28" s="11">
        <f t="shared" si="2"/>
        <v>0</v>
      </c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53</v>
      </c>
      <c r="AN28" s="9" t="s">
        <v>53</v>
      </c>
      <c r="AO28" s="10" t="s">
        <v>53</v>
      </c>
      <c r="AP28" s="9" t="s">
        <v>53</v>
      </c>
    </row>
    <row r="29" spans="1:51" x14ac:dyDescent="0.25">
      <c r="A29" s="9" t="s">
        <v>83</v>
      </c>
      <c r="B29" s="10" t="s">
        <v>46</v>
      </c>
      <c r="C29" s="9" t="s">
        <v>311</v>
      </c>
      <c r="D29" s="9" t="s">
        <v>330</v>
      </c>
      <c r="E29" s="9" t="s">
        <v>49</v>
      </c>
      <c r="F29" s="9" t="s">
        <v>1073</v>
      </c>
      <c r="G29" s="9" t="s">
        <v>51</v>
      </c>
      <c r="H29" s="9" t="s">
        <v>52</v>
      </c>
      <c r="I29" s="11" t="s">
        <v>53</v>
      </c>
      <c r="J29" s="11" t="s">
        <v>53</v>
      </c>
      <c r="K29" s="11" t="s">
        <v>53</v>
      </c>
      <c r="L29" s="11" t="s">
        <v>53</v>
      </c>
      <c r="M29" s="11">
        <v>0</v>
      </c>
      <c r="N29" s="9" t="s">
        <v>53</v>
      </c>
      <c r="O29" s="9" t="s">
        <v>54</v>
      </c>
      <c r="P29" s="9" t="s">
        <v>53</v>
      </c>
      <c r="Q29" s="11">
        <f t="shared" si="0"/>
        <v>20627898.242200006</v>
      </c>
      <c r="R29" s="11">
        <v>0</v>
      </c>
      <c r="S29" s="11">
        <v>19020900.110200003</v>
      </c>
      <c r="T29" s="11">
        <v>0</v>
      </c>
      <c r="U29" s="9" t="s">
        <v>50</v>
      </c>
      <c r="V29" s="11">
        <v>0</v>
      </c>
      <c r="W29" s="11">
        <v>1134791.8199999998</v>
      </c>
      <c r="X29" s="9" t="s">
        <v>50</v>
      </c>
      <c r="Y29" s="11">
        <v>181566.6912</v>
      </c>
      <c r="Z29" s="11">
        <v>0</v>
      </c>
      <c r="AA29" s="9" t="s">
        <v>50</v>
      </c>
      <c r="AB29" s="11">
        <v>0</v>
      </c>
      <c r="AC29" s="11">
        <v>269110.76</v>
      </c>
      <c r="AD29" s="9" t="s">
        <v>55</v>
      </c>
      <c r="AE29" s="11">
        <v>21528.860799999999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53</v>
      </c>
      <c r="AN29" s="9" t="s">
        <v>53</v>
      </c>
      <c r="AO29" s="10" t="s">
        <v>53</v>
      </c>
      <c r="AP29" s="9" t="s">
        <v>53</v>
      </c>
    </row>
    <row r="30" spans="1:51" s="8" customFormat="1" x14ac:dyDescent="0.25">
      <c r="A30" s="9" t="s">
        <v>86</v>
      </c>
      <c r="B30" s="10" t="s">
        <v>46</v>
      </c>
      <c r="C30" s="9" t="s">
        <v>311</v>
      </c>
      <c r="D30" s="9" t="s">
        <v>326</v>
      </c>
      <c r="E30" s="9" t="s">
        <v>325</v>
      </c>
      <c r="F30" s="9" t="s">
        <v>1023</v>
      </c>
      <c r="G30" s="9" t="s">
        <v>51</v>
      </c>
      <c r="H30" s="9" t="s">
        <v>1024</v>
      </c>
      <c r="I30" s="11" t="s">
        <v>53</v>
      </c>
      <c r="J30" s="11" t="s">
        <v>53</v>
      </c>
      <c r="K30" s="11" t="s">
        <v>53</v>
      </c>
      <c r="L30" s="11" t="s">
        <v>53</v>
      </c>
      <c r="M30" s="11">
        <v>0</v>
      </c>
      <c r="N30" s="9" t="s">
        <v>53</v>
      </c>
      <c r="O30" s="9" t="s">
        <v>54</v>
      </c>
      <c r="P30" s="9"/>
      <c r="Q30" s="11">
        <f t="shared" si="0"/>
        <v>3355357.2344</v>
      </c>
      <c r="R30" s="11">
        <v>0</v>
      </c>
      <c r="S30" s="11"/>
      <c r="T30" s="11">
        <v>0</v>
      </c>
      <c r="U30" s="9" t="s">
        <v>50</v>
      </c>
      <c r="V30" s="11">
        <v>0</v>
      </c>
      <c r="W30" s="11">
        <v>2892549.34</v>
      </c>
      <c r="X30" s="9" t="s">
        <v>50</v>
      </c>
      <c r="Y30" s="11">
        <f>+W30*0.16</f>
        <v>462807.89439999999</v>
      </c>
      <c r="Z30" s="11">
        <v>0</v>
      </c>
      <c r="AA30" s="9" t="s">
        <v>50</v>
      </c>
      <c r="AB30" s="11">
        <v>0</v>
      </c>
      <c r="AC30" s="11"/>
      <c r="AD30" s="9" t="s">
        <v>55</v>
      </c>
      <c r="AE30" s="11">
        <f>+AC30*0.08</f>
        <v>0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53</v>
      </c>
      <c r="AN30" s="9" t="s">
        <v>53</v>
      </c>
      <c r="AO30" s="10" t="s">
        <v>53</v>
      </c>
      <c r="AP30" s="9" t="s">
        <v>53</v>
      </c>
      <c r="AQ30" s="12"/>
      <c r="AR30" s="12"/>
      <c r="AS30" s="12"/>
      <c r="AT30" s="12"/>
      <c r="AU30" s="12"/>
      <c r="AV30" s="12"/>
      <c r="AW30" s="12"/>
      <c r="AX30" s="12"/>
      <c r="AY30" s="12"/>
    </row>
    <row r="31" spans="1:51" x14ac:dyDescent="0.25">
      <c r="A31" s="9" t="s">
        <v>88</v>
      </c>
      <c r="B31" s="10" t="s">
        <v>46</v>
      </c>
      <c r="C31" s="9" t="s">
        <v>311</v>
      </c>
      <c r="D31" s="9" t="s">
        <v>317</v>
      </c>
      <c r="E31" s="9" t="s">
        <v>316</v>
      </c>
      <c r="F31" s="9" t="s">
        <v>1042</v>
      </c>
      <c r="G31" s="9" t="s">
        <v>51</v>
      </c>
      <c r="H31" s="9" t="s">
        <v>1037</v>
      </c>
      <c r="I31" s="11" t="s">
        <v>53</v>
      </c>
      <c r="J31" s="11" t="s">
        <v>53</v>
      </c>
      <c r="K31" s="11" t="s">
        <v>53</v>
      </c>
      <c r="L31" s="11" t="s">
        <v>53</v>
      </c>
      <c r="M31" s="11">
        <v>0</v>
      </c>
      <c r="N31" s="9" t="s">
        <v>53</v>
      </c>
      <c r="O31" s="9" t="s">
        <v>54</v>
      </c>
      <c r="P31" s="9" t="s">
        <v>53</v>
      </c>
      <c r="Q31" s="11">
        <f t="shared" si="0"/>
        <v>1427582.25</v>
      </c>
      <c r="R31" s="11">
        <v>0</v>
      </c>
      <c r="S31" s="11">
        <v>594849.06000000006</v>
      </c>
      <c r="T31" s="11">
        <v>0</v>
      </c>
      <c r="U31" s="9" t="s">
        <v>50</v>
      </c>
      <c r="V31" s="11">
        <v>0</v>
      </c>
      <c r="W31" s="11">
        <v>717873.44</v>
      </c>
      <c r="X31" s="9" t="s">
        <v>50</v>
      </c>
      <c r="Y31" s="11">
        <v>114859.75</v>
      </c>
      <c r="Z31" s="11">
        <v>0</v>
      </c>
      <c r="AA31" s="9" t="s">
        <v>50</v>
      </c>
      <c r="AB31" s="11">
        <v>0</v>
      </c>
      <c r="AC31" s="11"/>
      <c r="AD31" s="9" t="s">
        <v>55</v>
      </c>
      <c r="AE31" s="11">
        <f>+AC31*0.08</f>
        <v>0</v>
      </c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 t="s">
        <v>53</v>
      </c>
      <c r="AN31" s="9" t="s">
        <v>53</v>
      </c>
      <c r="AO31" s="10" t="s">
        <v>53</v>
      </c>
      <c r="AP31" s="9" t="s">
        <v>53</v>
      </c>
    </row>
    <row r="32" spans="1:51" x14ac:dyDescent="0.25">
      <c r="A32" s="9" t="s">
        <v>90</v>
      </c>
      <c r="B32" s="10" t="s">
        <v>46</v>
      </c>
      <c r="C32" s="9" t="s">
        <v>311</v>
      </c>
      <c r="D32" s="9" t="s">
        <v>310</v>
      </c>
      <c r="E32" s="9" t="s">
        <v>309</v>
      </c>
      <c r="F32" s="9" t="s">
        <v>1051</v>
      </c>
      <c r="G32" s="9" t="s">
        <v>51</v>
      </c>
      <c r="H32" s="9" t="s">
        <v>307</v>
      </c>
      <c r="I32" s="11"/>
      <c r="J32" s="11" t="s">
        <v>53</v>
      </c>
      <c r="K32" s="11" t="s">
        <v>53</v>
      </c>
      <c r="L32" s="11" t="s">
        <v>53</v>
      </c>
      <c r="M32" s="11">
        <v>0</v>
      </c>
      <c r="N32" s="9" t="s">
        <v>53</v>
      </c>
      <c r="O32" s="9" t="s">
        <v>54</v>
      </c>
      <c r="P32" s="9"/>
      <c r="Q32" s="11">
        <f t="shared" si="0"/>
        <v>12725086.939999999</v>
      </c>
      <c r="R32" s="11">
        <v>0</v>
      </c>
      <c r="S32" s="11">
        <v>11130396.1</v>
      </c>
      <c r="T32" s="11">
        <v>0</v>
      </c>
      <c r="U32" s="9" t="s">
        <v>50</v>
      </c>
      <c r="V32" s="11">
        <v>0</v>
      </c>
      <c r="W32" s="11">
        <v>1374733.48</v>
      </c>
      <c r="X32" s="9" t="s">
        <v>50</v>
      </c>
      <c r="Y32" s="11">
        <v>219957.36</v>
      </c>
      <c r="Z32" s="11">
        <v>0</v>
      </c>
      <c r="AA32" s="9" t="s">
        <v>50</v>
      </c>
      <c r="AB32" s="11">
        <v>0</v>
      </c>
      <c r="AC32" s="11"/>
      <c r="AD32" s="9" t="s">
        <v>55</v>
      </c>
      <c r="AE32" s="11">
        <f>+AC32*0.08</f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0" t="s">
        <v>53</v>
      </c>
      <c r="AN32" s="9" t="s">
        <v>53</v>
      </c>
      <c r="AO32" s="10" t="s">
        <v>53</v>
      </c>
      <c r="AP32" s="9" t="s">
        <v>53</v>
      </c>
    </row>
    <row r="33" spans="1:51" x14ac:dyDescent="0.25">
      <c r="A33" s="9" t="s">
        <v>97</v>
      </c>
      <c r="B33" s="10" t="s">
        <v>84</v>
      </c>
      <c r="C33" s="9" t="s">
        <v>311</v>
      </c>
      <c r="D33" s="9" t="s">
        <v>48</v>
      </c>
      <c r="E33" s="9" t="s">
        <v>431</v>
      </c>
      <c r="F33" s="9" t="s">
        <v>909</v>
      </c>
      <c r="G33" s="9" t="s">
        <v>51</v>
      </c>
      <c r="H33" s="9" t="s">
        <v>917</v>
      </c>
      <c r="I33" s="11" t="s">
        <v>53</v>
      </c>
      <c r="J33" s="11" t="s">
        <v>53</v>
      </c>
      <c r="K33" s="11" t="s">
        <v>53</v>
      </c>
      <c r="L33" s="11" t="s">
        <v>53</v>
      </c>
      <c r="M33" s="11">
        <v>0</v>
      </c>
      <c r="N33" s="9" t="s">
        <v>53</v>
      </c>
      <c r="O33" s="9" t="s">
        <v>54</v>
      </c>
      <c r="P33" s="9" t="s">
        <v>53</v>
      </c>
      <c r="Q33" s="11">
        <f t="shared" si="0"/>
        <v>54191599.613600001</v>
      </c>
      <c r="R33" s="11">
        <v>0</v>
      </c>
      <c r="S33" s="11">
        <v>42875285.200000003</v>
      </c>
      <c r="T33" s="11">
        <v>0</v>
      </c>
      <c r="U33" s="9" t="s">
        <v>50</v>
      </c>
      <c r="V33" s="11">
        <v>0</v>
      </c>
      <c r="W33" s="11">
        <v>9755443.4600000009</v>
      </c>
      <c r="X33" s="9" t="s">
        <v>50</v>
      </c>
      <c r="Y33" s="11">
        <f>+W33*0.16</f>
        <v>1560870.9536000001</v>
      </c>
      <c r="Z33" s="11">
        <v>0</v>
      </c>
      <c r="AA33" s="9" t="s">
        <v>50</v>
      </c>
      <c r="AB33" s="11">
        <v>0</v>
      </c>
      <c r="AC33" s="11"/>
      <c r="AD33" s="9" t="s">
        <v>50</v>
      </c>
      <c r="AE33" s="11">
        <f>+AC33*0.08</f>
        <v>0</v>
      </c>
      <c r="AF33" s="9">
        <v>0</v>
      </c>
      <c r="AG33" s="9" t="s">
        <v>50</v>
      </c>
      <c r="AH33" s="11">
        <v>0</v>
      </c>
      <c r="AI33" s="11">
        <v>0</v>
      </c>
      <c r="AJ33" s="9" t="s">
        <v>50</v>
      </c>
      <c r="AK33" s="11">
        <v>0</v>
      </c>
      <c r="AL33" s="11">
        <v>0</v>
      </c>
      <c r="AM33" s="10" t="s">
        <v>53</v>
      </c>
      <c r="AN33" s="9" t="s">
        <v>53</v>
      </c>
      <c r="AO33" s="10" t="s">
        <v>53</v>
      </c>
      <c r="AP33" s="9" t="s">
        <v>53</v>
      </c>
    </row>
    <row r="34" spans="1:51" x14ac:dyDescent="0.25">
      <c r="A34" s="9" t="s">
        <v>102</v>
      </c>
      <c r="B34" s="10" t="s">
        <v>84</v>
      </c>
      <c r="C34" s="9" t="s">
        <v>69</v>
      </c>
      <c r="D34" s="9" t="s">
        <v>48</v>
      </c>
      <c r="E34" s="9" t="s">
        <v>427</v>
      </c>
      <c r="F34" s="9" t="s">
        <v>1095</v>
      </c>
      <c r="G34" s="9" t="s">
        <v>51</v>
      </c>
      <c r="H34" s="9" t="s">
        <v>105</v>
      </c>
      <c r="I34" s="11" t="s">
        <v>53</v>
      </c>
      <c r="J34" s="11" t="s">
        <v>53</v>
      </c>
      <c r="K34" s="11" t="s">
        <v>53</v>
      </c>
      <c r="L34" s="11" t="s">
        <v>53</v>
      </c>
      <c r="M34" s="11">
        <v>0</v>
      </c>
      <c r="N34" s="9" t="s">
        <v>53</v>
      </c>
      <c r="O34" s="9" t="s">
        <v>54</v>
      </c>
      <c r="P34" s="9" t="s">
        <v>53</v>
      </c>
      <c r="Q34" s="11">
        <f t="shared" si="0"/>
        <v>67330150.617600009</v>
      </c>
      <c r="R34" s="11">
        <v>0</v>
      </c>
      <c r="S34" s="11">
        <v>42243434.328000002</v>
      </c>
      <c r="T34" s="11">
        <v>0</v>
      </c>
      <c r="U34" s="9" t="s">
        <v>50</v>
      </c>
      <c r="V34" s="11">
        <v>0</v>
      </c>
      <c r="W34" s="11">
        <v>21626479.560000002</v>
      </c>
      <c r="X34" s="9" t="s">
        <v>64</v>
      </c>
      <c r="Y34" s="11">
        <v>3460236.7295999997</v>
      </c>
      <c r="Z34" s="11">
        <v>0</v>
      </c>
      <c r="AA34" s="9" t="s">
        <v>50</v>
      </c>
      <c r="AB34" s="11">
        <v>0</v>
      </c>
      <c r="AC34" s="11">
        <v>0</v>
      </c>
      <c r="AD34" s="9" t="s">
        <v>50</v>
      </c>
      <c r="AE34" s="11"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0" t="s">
        <v>53</v>
      </c>
      <c r="AN34" s="9" t="s">
        <v>53</v>
      </c>
      <c r="AO34" s="10" t="s">
        <v>53</v>
      </c>
      <c r="AP34" s="9" t="s">
        <v>53</v>
      </c>
    </row>
    <row r="35" spans="1:51" x14ac:dyDescent="0.25">
      <c r="A35" s="9" t="s">
        <v>778</v>
      </c>
      <c r="B35" s="10" t="s">
        <v>84</v>
      </c>
      <c r="C35" s="9" t="s">
        <v>311</v>
      </c>
      <c r="D35" s="9" t="s">
        <v>57</v>
      </c>
      <c r="E35" s="9" t="s">
        <v>424</v>
      </c>
      <c r="F35" s="9" t="s">
        <v>924</v>
      </c>
      <c r="G35" s="9" t="s">
        <v>51</v>
      </c>
      <c r="H35" s="9" t="s">
        <v>925</v>
      </c>
      <c r="I35" s="11" t="s">
        <v>53</v>
      </c>
      <c r="J35" s="11" t="s">
        <v>53</v>
      </c>
      <c r="K35" s="11" t="s">
        <v>53</v>
      </c>
      <c r="L35" s="11" t="s">
        <v>53</v>
      </c>
      <c r="M35" s="11">
        <v>0</v>
      </c>
      <c r="N35" s="9" t="s">
        <v>53</v>
      </c>
      <c r="O35" s="9" t="s">
        <v>54</v>
      </c>
      <c r="P35" s="9"/>
      <c r="Q35" s="11">
        <f t="shared" si="0"/>
        <v>73665421.398399994</v>
      </c>
      <c r="R35" s="11">
        <v>0</v>
      </c>
      <c r="S35" s="11">
        <v>51472037.799999997</v>
      </c>
      <c r="T35" s="11">
        <v>0</v>
      </c>
      <c r="U35" s="9" t="s">
        <v>50</v>
      </c>
      <c r="V35" s="11">
        <v>0</v>
      </c>
      <c r="W35" s="11">
        <v>19132227.239999998</v>
      </c>
      <c r="X35" s="9" t="s">
        <v>50</v>
      </c>
      <c r="Y35" s="11">
        <f>+W35*0.16</f>
        <v>3061156.3583999998</v>
      </c>
      <c r="Z35" s="11">
        <v>0</v>
      </c>
      <c r="AA35" s="9" t="s">
        <v>50</v>
      </c>
      <c r="AB35" s="11">
        <v>0</v>
      </c>
      <c r="AC35" s="11"/>
      <c r="AD35" s="9" t="s">
        <v>50</v>
      </c>
      <c r="AE35" s="11">
        <f>+AC35*0.08</f>
        <v>0</v>
      </c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0" t="s">
        <v>53</v>
      </c>
      <c r="AN35" s="9" t="s">
        <v>53</v>
      </c>
      <c r="AO35" s="10" t="s">
        <v>53</v>
      </c>
      <c r="AP35" s="9" t="s">
        <v>53</v>
      </c>
    </row>
    <row r="36" spans="1:51" x14ac:dyDescent="0.25">
      <c r="A36" s="9" t="s">
        <v>775</v>
      </c>
      <c r="B36" s="10" t="s">
        <v>84</v>
      </c>
      <c r="C36" s="9" t="s">
        <v>311</v>
      </c>
      <c r="D36" s="9" t="s">
        <v>57</v>
      </c>
      <c r="E36" s="9" t="s">
        <v>421</v>
      </c>
      <c r="F36" s="9" t="s">
        <v>953</v>
      </c>
      <c r="G36" s="9" t="s">
        <v>51</v>
      </c>
      <c r="H36" s="9" t="s">
        <v>1064</v>
      </c>
      <c r="I36" s="11" t="s">
        <v>53</v>
      </c>
      <c r="J36" s="11" t="s">
        <v>53</v>
      </c>
      <c r="K36" s="11" t="s">
        <v>53</v>
      </c>
      <c r="L36" s="11" t="s">
        <v>53</v>
      </c>
      <c r="M36" s="11">
        <v>0</v>
      </c>
      <c r="N36" s="9" t="s">
        <v>53</v>
      </c>
      <c r="O36" s="9" t="s">
        <v>54</v>
      </c>
      <c r="P36" s="9"/>
      <c r="Q36" s="11">
        <f t="shared" si="0"/>
        <v>12475896.289999999</v>
      </c>
      <c r="R36" s="11">
        <v>0</v>
      </c>
      <c r="S36" s="11">
        <v>12475896.289999999</v>
      </c>
      <c r="T36" s="11">
        <v>0</v>
      </c>
      <c r="U36" s="9" t="s">
        <v>50</v>
      </c>
      <c r="V36" s="11">
        <v>0</v>
      </c>
      <c r="W36" s="11">
        <v>0</v>
      </c>
      <c r="X36" s="9" t="s">
        <v>50</v>
      </c>
      <c r="Y36" s="11">
        <f>+W36*0.16</f>
        <v>0</v>
      </c>
      <c r="Z36" s="11">
        <v>0</v>
      </c>
      <c r="AA36" s="9" t="s">
        <v>50</v>
      </c>
      <c r="AB36" s="11">
        <v>0</v>
      </c>
      <c r="AC36" s="11"/>
      <c r="AD36" s="9" t="s">
        <v>50</v>
      </c>
      <c r="AE36" s="11">
        <f>+AC36*0.08</f>
        <v>0</v>
      </c>
      <c r="AF36" s="9">
        <v>0</v>
      </c>
      <c r="AG36" s="9" t="s">
        <v>50</v>
      </c>
      <c r="AH36" s="11">
        <v>0</v>
      </c>
      <c r="AI36" s="11">
        <v>0</v>
      </c>
      <c r="AJ36" s="9" t="s">
        <v>50</v>
      </c>
      <c r="AK36" s="11">
        <v>0</v>
      </c>
      <c r="AL36" s="11">
        <v>0</v>
      </c>
      <c r="AM36" s="10" t="s">
        <v>53</v>
      </c>
      <c r="AN36" s="9" t="s">
        <v>53</v>
      </c>
      <c r="AO36" s="10" t="s">
        <v>53</v>
      </c>
      <c r="AP36" s="9" t="s">
        <v>53</v>
      </c>
    </row>
    <row r="37" spans="1:51" x14ac:dyDescent="0.25">
      <c r="A37" s="9" t="s">
        <v>771</v>
      </c>
      <c r="B37" s="10" t="s">
        <v>84</v>
      </c>
      <c r="C37" s="9" t="s">
        <v>47</v>
      </c>
      <c r="D37" s="9" t="s">
        <v>57</v>
      </c>
      <c r="E37" s="9" t="s">
        <v>58</v>
      </c>
      <c r="F37" s="9" t="s">
        <v>50</v>
      </c>
      <c r="G37" s="9" t="s">
        <v>51</v>
      </c>
      <c r="H37" s="9"/>
      <c r="I37" s="11" t="s">
        <v>53</v>
      </c>
      <c r="J37" s="11" t="s">
        <v>53</v>
      </c>
      <c r="K37" s="11" t="s">
        <v>53</v>
      </c>
      <c r="L37" s="11" t="s">
        <v>53</v>
      </c>
      <c r="M37" s="11">
        <v>0</v>
      </c>
      <c r="N37" s="9" t="s">
        <v>53</v>
      </c>
      <c r="O37" s="9" t="s">
        <v>54</v>
      </c>
      <c r="P37" s="9"/>
      <c r="Q37" s="11">
        <f t="shared" si="0"/>
        <v>0</v>
      </c>
      <c r="R37" s="11">
        <v>0</v>
      </c>
      <c r="S37" s="11"/>
      <c r="T37" s="11">
        <v>0</v>
      </c>
      <c r="U37" s="9" t="s">
        <v>50</v>
      </c>
      <c r="V37" s="11">
        <v>0</v>
      </c>
      <c r="W37" s="11"/>
      <c r="X37" s="9" t="s">
        <v>50</v>
      </c>
      <c r="Y37" s="11">
        <f>+W37*0.16</f>
        <v>0</v>
      </c>
      <c r="Z37" s="11">
        <v>0</v>
      </c>
      <c r="AA37" s="9" t="s">
        <v>50</v>
      </c>
      <c r="AB37" s="11">
        <v>0</v>
      </c>
      <c r="AC37" s="11"/>
      <c r="AD37" s="9" t="s">
        <v>50</v>
      </c>
      <c r="AE37" s="11">
        <f>+AC37*0.08</f>
        <v>0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0" t="s">
        <v>53</v>
      </c>
      <c r="AN37" s="9" t="s">
        <v>53</v>
      </c>
      <c r="AO37" s="10" t="s">
        <v>53</v>
      </c>
      <c r="AP37" s="9" t="s">
        <v>53</v>
      </c>
    </row>
    <row r="38" spans="1:51" s="8" customFormat="1" x14ac:dyDescent="0.25">
      <c r="A38" s="9" t="s">
        <v>768</v>
      </c>
      <c r="B38" s="10" t="s">
        <v>84</v>
      </c>
      <c r="C38" s="9" t="s">
        <v>47</v>
      </c>
      <c r="D38" s="9" t="s">
        <v>57</v>
      </c>
      <c r="E38" s="9" t="s">
        <v>58</v>
      </c>
      <c r="F38" s="9" t="s">
        <v>50</v>
      </c>
      <c r="G38" s="9" t="s">
        <v>51</v>
      </c>
      <c r="H38" s="9"/>
      <c r="I38" s="11" t="s">
        <v>53</v>
      </c>
      <c r="J38" s="11" t="s">
        <v>53</v>
      </c>
      <c r="K38" s="11" t="s">
        <v>53</v>
      </c>
      <c r="L38" s="11" t="s">
        <v>53</v>
      </c>
      <c r="M38" s="11">
        <v>0</v>
      </c>
      <c r="N38" s="9" t="s">
        <v>53</v>
      </c>
      <c r="O38" s="9" t="s">
        <v>54</v>
      </c>
      <c r="P38" s="9" t="s">
        <v>53</v>
      </c>
      <c r="Q38" s="11">
        <f t="shared" si="0"/>
        <v>0</v>
      </c>
      <c r="R38" s="11">
        <v>0</v>
      </c>
      <c r="S38" s="11"/>
      <c r="T38" s="11">
        <v>0</v>
      </c>
      <c r="U38" s="9" t="s">
        <v>50</v>
      </c>
      <c r="V38" s="11">
        <v>0</v>
      </c>
      <c r="W38" s="11"/>
      <c r="X38" s="9" t="s">
        <v>50</v>
      </c>
      <c r="Y38" s="11">
        <f>+W38*0.16</f>
        <v>0</v>
      </c>
      <c r="Z38" s="11">
        <v>0</v>
      </c>
      <c r="AA38" s="9" t="s">
        <v>50</v>
      </c>
      <c r="AB38" s="11">
        <v>0</v>
      </c>
      <c r="AC38" s="11"/>
      <c r="AD38" s="9" t="s">
        <v>50</v>
      </c>
      <c r="AE38" s="11">
        <f>+AC38*0.08</f>
        <v>0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0" t="s">
        <v>53</v>
      </c>
      <c r="AN38" s="9" t="s">
        <v>53</v>
      </c>
      <c r="AO38" s="10" t="s">
        <v>53</v>
      </c>
      <c r="AP38" s="9" t="s">
        <v>53</v>
      </c>
      <c r="AQ38" s="12"/>
      <c r="AR38" s="12"/>
      <c r="AS38" s="12"/>
      <c r="AT38" s="12"/>
      <c r="AU38" s="12"/>
      <c r="AV38" s="12"/>
      <c r="AW38" s="12"/>
      <c r="AX38" s="12"/>
      <c r="AY38" s="12"/>
    </row>
    <row r="39" spans="1:51" x14ac:dyDescent="0.25">
      <c r="A39" s="9" t="s">
        <v>766</v>
      </c>
      <c r="B39" s="10" t="s">
        <v>84</v>
      </c>
      <c r="C39" s="9" t="s">
        <v>47</v>
      </c>
      <c r="D39" s="9" t="s">
        <v>57</v>
      </c>
      <c r="E39" s="9" t="s">
        <v>58</v>
      </c>
      <c r="F39" s="9" t="s">
        <v>1081</v>
      </c>
      <c r="G39" s="9" t="s">
        <v>51</v>
      </c>
      <c r="H39" s="9" t="s">
        <v>87</v>
      </c>
      <c r="I39" s="11" t="s">
        <v>53</v>
      </c>
      <c r="J39" s="11" t="s">
        <v>53</v>
      </c>
      <c r="K39" s="11" t="s">
        <v>53</v>
      </c>
      <c r="L39" s="11" t="s">
        <v>53</v>
      </c>
      <c r="M39" s="11">
        <v>0</v>
      </c>
      <c r="N39" s="9" t="s">
        <v>53</v>
      </c>
      <c r="O39" s="9" t="s">
        <v>54</v>
      </c>
      <c r="P39" s="9" t="s">
        <v>53</v>
      </c>
      <c r="Q39" s="11">
        <f t="shared" si="0"/>
        <v>36707978.756199993</v>
      </c>
      <c r="R39" s="11">
        <v>0</v>
      </c>
      <c r="S39" s="11">
        <v>33938789.972599991</v>
      </c>
      <c r="T39" s="11">
        <v>0</v>
      </c>
      <c r="U39" s="9" t="s">
        <v>50</v>
      </c>
      <c r="V39" s="11">
        <v>0</v>
      </c>
      <c r="W39" s="11">
        <v>2387231.71</v>
      </c>
      <c r="X39" s="9" t="s">
        <v>50</v>
      </c>
      <c r="Y39" s="11">
        <v>381957.0736</v>
      </c>
      <c r="Z39" s="11">
        <v>0</v>
      </c>
      <c r="AA39" s="9" t="s">
        <v>50</v>
      </c>
      <c r="AB39" s="11">
        <v>0</v>
      </c>
      <c r="AC39" s="11">
        <v>0</v>
      </c>
      <c r="AD39" s="9" t="s">
        <v>50</v>
      </c>
      <c r="AE39" s="11">
        <v>0</v>
      </c>
      <c r="AF39" s="9">
        <v>0</v>
      </c>
      <c r="AG39" s="9" t="s">
        <v>50</v>
      </c>
      <c r="AH39" s="11">
        <v>0</v>
      </c>
      <c r="AI39" s="11">
        <v>0</v>
      </c>
      <c r="AJ39" s="9" t="s">
        <v>50</v>
      </c>
      <c r="AK39" s="11">
        <v>0</v>
      </c>
      <c r="AL39" s="11">
        <v>0</v>
      </c>
      <c r="AM39" s="10" t="s">
        <v>53</v>
      </c>
      <c r="AN39" s="9" t="s">
        <v>53</v>
      </c>
      <c r="AO39" s="10" t="s">
        <v>53</v>
      </c>
      <c r="AP39" s="9" t="s">
        <v>53</v>
      </c>
    </row>
    <row r="40" spans="1:51" x14ac:dyDescent="0.25">
      <c r="A40" s="9" t="s">
        <v>764</v>
      </c>
      <c r="B40" s="10" t="s">
        <v>84</v>
      </c>
      <c r="C40" s="9" t="s">
        <v>69</v>
      </c>
      <c r="D40" s="9" t="s">
        <v>57</v>
      </c>
      <c r="E40" s="9" t="s">
        <v>403</v>
      </c>
      <c r="F40" s="9" t="s">
        <v>1095</v>
      </c>
      <c r="G40" s="9" t="s">
        <v>51</v>
      </c>
      <c r="H40" s="9" t="s">
        <v>107</v>
      </c>
      <c r="I40" s="11" t="s">
        <v>53</v>
      </c>
      <c r="J40" s="11" t="s">
        <v>53</v>
      </c>
      <c r="K40" s="11" t="s">
        <v>53</v>
      </c>
      <c r="L40" s="11" t="s">
        <v>53</v>
      </c>
      <c r="M40" s="11">
        <v>0</v>
      </c>
      <c r="N40" s="9" t="s">
        <v>53</v>
      </c>
      <c r="O40" s="9" t="s">
        <v>54</v>
      </c>
      <c r="P40" s="9" t="s">
        <v>53</v>
      </c>
      <c r="Q40" s="11">
        <f t="shared" ref="Q40:Q71" si="3">SUM(S40:BA40)</f>
        <v>24172651.119199999</v>
      </c>
      <c r="R40" s="11">
        <v>0</v>
      </c>
      <c r="S40" s="11">
        <v>16188381.7216</v>
      </c>
      <c r="T40" s="11">
        <v>0</v>
      </c>
      <c r="U40" s="9" t="s">
        <v>50</v>
      </c>
      <c r="V40" s="11">
        <v>0</v>
      </c>
      <c r="W40" s="11">
        <v>6882990.8599999994</v>
      </c>
      <c r="X40" s="9" t="s">
        <v>64</v>
      </c>
      <c r="Y40" s="11">
        <v>1101278.5376000002</v>
      </c>
      <c r="Z40" s="11">
        <v>0</v>
      </c>
      <c r="AA40" s="9" t="s">
        <v>50</v>
      </c>
      <c r="AB40" s="11">
        <v>0</v>
      </c>
      <c r="AC40" s="11">
        <v>0</v>
      </c>
      <c r="AD40" s="9" t="s">
        <v>50</v>
      </c>
      <c r="AE40" s="11">
        <v>0</v>
      </c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0" t="s">
        <v>53</v>
      </c>
      <c r="AN40" s="9" t="s">
        <v>53</v>
      </c>
      <c r="AO40" s="10" t="s">
        <v>53</v>
      </c>
      <c r="AP40" s="9" t="s">
        <v>53</v>
      </c>
    </row>
    <row r="41" spans="1:51" x14ac:dyDescent="0.25">
      <c r="A41" s="9" t="s">
        <v>762</v>
      </c>
      <c r="B41" s="10" t="s">
        <v>84</v>
      </c>
      <c r="C41" s="9" t="s">
        <v>69</v>
      </c>
      <c r="D41" s="9" t="s">
        <v>57</v>
      </c>
      <c r="E41" s="9" t="s">
        <v>403</v>
      </c>
      <c r="F41" s="9" t="s">
        <v>1095</v>
      </c>
      <c r="G41" s="9" t="s">
        <v>51</v>
      </c>
      <c r="H41" s="9" t="s">
        <v>109</v>
      </c>
      <c r="I41" s="11" t="s">
        <v>53</v>
      </c>
      <c r="J41" s="11" t="s">
        <v>53</v>
      </c>
      <c r="K41" s="11" t="s">
        <v>53</v>
      </c>
      <c r="L41" s="11" t="s">
        <v>53</v>
      </c>
      <c r="M41" s="11">
        <v>0</v>
      </c>
      <c r="N41" s="9" t="s">
        <v>53</v>
      </c>
      <c r="O41" s="9" t="s">
        <v>110</v>
      </c>
      <c r="P41" s="9" t="s">
        <v>111</v>
      </c>
      <c r="Q41" s="11">
        <f t="shared" si="3"/>
        <v>2982464.9336000001</v>
      </c>
      <c r="R41" s="11">
        <v>0</v>
      </c>
      <c r="S41" s="11">
        <v>603200</v>
      </c>
      <c r="T41" s="11">
        <v>2051090.46</v>
      </c>
      <c r="U41" s="9" t="s">
        <v>64</v>
      </c>
      <c r="V41" s="11">
        <v>328174.47360000003</v>
      </c>
      <c r="W41" s="11">
        <v>0</v>
      </c>
      <c r="X41" s="9" t="s">
        <v>50</v>
      </c>
      <c r="Y41" s="11">
        <v>0</v>
      </c>
      <c r="Z41" s="11">
        <v>0</v>
      </c>
      <c r="AA41" s="9" t="s">
        <v>50</v>
      </c>
      <c r="AB41" s="11">
        <v>0</v>
      </c>
      <c r="AC41" s="11">
        <v>0</v>
      </c>
      <c r="AD41" s="9" t="s">
        <v>50</v>
      </c>
      <c r="AE41" s="11"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0" t="s">
        <v>53</v>
      </c>
      <c r="AN41" s="9" t="s">
        <v>53</v>
      </c>
      <c r="AO41" s="10" t="s">
        <v>53</v>
      </c>
      <c r="AP41" s="9" t="s">
        <v>53</v>
      </c>
    </row>
    <row r="42" spans="1:51" x14ac:dyDescent="0.25">
      <c r="A42" s="9" t="s">
        <v>760</v>
      </c>
      <c r="B42" s="10" t="s">
        <v>84</v>
      </c>
      <c r="C42" s="9" t="s">
        <v>69</v>
      </c>
      <c r="D42" s="9" t="s">
        <v>57</v>
      </c>
      <c r="E42" s="9" t="s">
        <v>403</v>
      </c>
      <c r="F42" s="9" t="s">
        <v>1095</v>
      </c>
      <c r="G42" s="9" t="s">
        <v>51</v>
      </c>
      <c r="H42" s="9" t="s">
        <v>113</v>
      </c>
      <c r="I42" s="11" t="s">
        <v>53</v>
      </c>
      <c r="J42" s="11" t="s">
        <v>53</v>
      </c>
      <c r="K42" s="11" t="s">
        <v>53</v>
      </c>
      <c r="L42" s="11" t="s">
        <v>53</v>
      </c>
      <c r="M42" s="11">
        <v>0</v>
      </c>
      <c r="N42" s="9" t="s">
        <v>53</v>
      </c>
      <c r="O42" s="9" t="s">
        <v>54</v>
      </c>
      <c r="P42" s="9" t="s">
        <v>53</v>
      </c>
      <c r="Q42" s="11">
        <f t="shared" si="3"/>
        <v>18757140.209800001</v>
      </c>
      <c r="R42" s="11">
        <v>0</v>
      </c>
      <c r="S42" s="11">
        <v>9253742.6654000022</v>
      </c>
      <c r="T42" s="11">
        <v>0</v>
      </c>
      <c r="U42" s="9" t="s">
        <v>50</v>
      </c>
      <c r="V42" s="11">
        <v>0</v>
      </c>
      <c r="W42" s="11">
        <v>8192584.0899999999</v>
      </c>
      <c r="X42" s="9" t="s">
        <v>64</v>
      </c>
      <c r="Y42" s="11">
        <v>1310813.4544000002</v>
      </c>
      <c r="Z42" s="11">
        <v>0</v>
      </c>
      <c r="AA42" s="9" t="s">
        <v>50</v>
      </c>
      <c r="AB42" s="11">
        <v>0</v>
      </c>
      <c r="AC42" s="11">
        <v>0</v>
      </c>
      <c r="AD42" s="9" t="s">
        <v>50</v>
      </c>
      <c r="AE42" s="11">
        <v>0</v>
      </c>
      <c r="AF42" s="9">
        <v>0</v>
      </c>
      <c r="AG42" s="9" t="s">
        <v>50</v>
      </c>
      <c r="AH42" s="11">
        <v>0</v>
      </c>
      <c r="AI42" s="11">
        <v>0</v>
      </c>
      <c r="AJ42" s="9" t="s">
        <v>50</v>
      </c>
      <c r="AK42" s="11">
        <v>0</v>
      </c>
      <c r="AL42" s="11">
        <v>0</v>
      </c>
      <c r="AM42" s="10" t="s">
        <v>53</v>
      </c>
      <c r="AN42" s="9" t="s">
        <v>53</v>
      </c>
      <c r="AO42" s="10" t="s">
        <v>53</v>
      </c>
      <c r="AP42" s="9" t="s">
        <v>53</v>
      </c>
    </row>
    <row r="43" spans="1:51" x14ac:dyDescent="0.25">
      <c r="A43" s="9" t="s">
        <v>756</v>
      </c>
      <c r="B43" s="10" t="s">
        <v>84</v>
      </c>
      <c r="C43" s="9" t="s">
        <v>47</v>
      </c>
      <c r="D43" s="9" t="s">
        <v>61</v>
      </c>
      <c r="E43" s="9" t="s">
        <v>395</v>
      </c>
      <c r="F43" s="9" t="s">
        <v>937</v>
      </c>
      <c r="G43" s="9" t="s">
        <v>51</v>
      </c>
      <c r="H43" s="9" t="s">
        <v>939</v>
      </c>
      <c r="I43" s="11" t="s">
        <v>53</v>
      </c>
      <c r="J43" s="11" t="s">
        <v>53</v>
      </c>
      <c r="K43" s="11" t="s">
        <v>53</v>
      </c>
      <c r="L43" s="11" t="s">
        <v>53</v>
      </c>
      <c r="M43" s="11">
        <v>0</v>
      </c>
      <c r="N43" s="9" t="s">
        <v>53</v>
      </c>
      <c r="O43" s="9" t="s">
        <v>54</v>
      </c>
      <c r="P43" s="9"/>
      <c r="Q43" s="11">
        <f t="shared" si="3"/>
        <v>51508438.501999997</v>
      </c>
      <c r="R43" s="11">
        <v>0</v>
      </c>
      <c r="S43" s="11">
        <f>36625452.35-159375</f>
        <v>36466077.350000001</v>
      </c>
      <c r="T43" s="11">
        <v>0</v>
      </c>
      <c r="U43" s="9" t="s">
        <v>50</v>
      </c>
      <c r="V43" s="11">
        <v>0</v>
      </c>
      <c r="W43" s="11">
        <v>12717001.32</v>
      </c>
      <c r="X43" s="9" t="s">
        <v>50</v>
      </c>
      <c r="Y43" s="11">
        <f>+W43*0.16</f>
        <v>2034720.2112</v>
      </c>
      <c r="Z43" s="11">
        <v>0</v>
      </c>
      <c r="AA43" s="9" t="s">
        <v>50</v>
      </c>
      <c r="AB43" s="11">
        <v>0</v>
      </c>
      <c r="AC43" s="11">
        <v>269110.76</v>
      </c>
      <c r="AD43" s="9" t="s">
        <v>50</v>
      </c>
      <c r="AE43" s="11">
        <f>+AC43*0.08</f>
        <v>21528.860800000002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0" t="s">
        <v>53</v>
      </c>
      <c r="AN43" s="9" t="s">
        <v>53</v>
      </c>
      <c r="AO43" s="10" t="s">
        <v>53</v>
      </c>
      <c r="AP43" s="9" t="s">
        <v>53</v>
      </c>
    </row>
    <row r="44" spans="1:51" x14ac:dyDescent="0.25">
      <c r="A44" s="9" t="s">
        <v>754</v>
      </c>
      <c r="B44" s="10" t="s">
        <v>84</v>
      </c>
      <c r="C44" s="9" t="s">
        <v>47</v>
      </c>
      <c r="D44" s="9" t="s">
        <v>61</v>
      </c>
      <c r="E44" s="9" t="s">
        <v>62</v>
      </c>
      <c r="F44" s="9" t="s">
        <v>643</v>
      </c>
      <c r="G44" s="9" t="s">
        <v>51</v>
      </c>
      <c r="H44" s="9" t="s">
        <v>89</v>
      </c>
      <c r="I44" s="11" t="s">
        <v>53</v>
      </c>
      <c r="J44" s="11" t="s">
        <v>53</v>
      </c>
      <c r="K44" s="11" t="s">
        <v>53</v>
      </c>
      <c r="L44" s="11" t="s">
        <v>53</v>
      </c>
      <c r="M44" s="11">
        <v>0</v>
      </c>
      <c r="N44" s="9" t="s">
        <v>53</v>
      </c>
      <c r="O44" s="9" t="s">
        <v>54</v>
      </c>
      <c r="P44" s="9" t="s">
        <v>53</v>
      </c>
      <c r="Q44" s="11">
        <f t="shared" si="3"/>
        <v>31965033.062999997</v>
      </c>
      <c r="R44" s="11">
        <v>0</v>
      </c>
      <c r="S44" s="11">
        <v>31359235.938999999</v>
      </c>
      <c r="T44" s="11">
        <v>0</v>
      </c>
      <c r="U44" s="9" t="s">
        <v>50</v>
      </c>
      <c r="V44" s="11">
        <v>0</v>
      </c>
      <c r="W44" s="11">
        <v>522238.9</v>
      </c>
      <c r="X44" s="9" t="s">
        <v>50</v>
      </c>
      <c r="Y44" s="11">
        <v>83558.223999999987</v>
      </c>
      <c r="Z44" s="11">
        <v>0</v>
      </c>
      <c r="AA44" s="9" t="s">
        <v>50</v>
      </c>
      <c r="AB44" s="11">
        <v>0</v>
      </c>
      <c r="AC44" s="11">
        <v>0</v>
      </c>
      <c r="AD44" s="9" t="s">
        <v>50</v>
      </c>
      <c r="AE44" s="11"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0" t="s">
        <v>53</v>
      </c>
      <c r="AN44" s="9" t="s">
        <v>53</v>
      </c>
      <c r="AO44" s="10" t="s">
        <v>53</v>
      </c>
      <c r="AP44" s="9" t="s">
        <v>53</v>
      </c>
    </row>
    <row r="45" spans="1:51" x14ac:dyDescent="0.25">
      <c r="A45" s="9" t="s">
        <v>750</v>
      </c>
      <c r="B45" s="10" t="s">
        <v>84</v>
      </c>
      <c r="C45" s="9" t="s">
        <v>47</v>
      </c>
      <c r="D45" s="9" t="s">
        <v>61</v>
      </c>
      <c r="E45" s="9" t="s">
        <v>62</v>
      </c>
      <c r="F45" s="9" t="s">
        <v>643</v>
      </c>
      <c r="G45" s="9" t="s">
        <v>91</v>
      </c>
      <c r="H45" s="9" t="s">
        <v>53</v>
      </c>
      <c r="I45" s="11" t="s">
        <v>92</v>
      </c>
      <c r="J45" s="11" t="s">
        <v>53</v>
      </c>
      <c r="K45" s="11" t="s">
        <v>93</v>
      </c>
      <c r="L45" s="11" t="s">
        <v>84</v>
      </c>
      <c r="M45" s="11">
        <v>247196</v>
      </c>
      <c r="N45" s="9" t="s">
        <v>94</v>
      </c>
      <c r="O45" s="9" t="s">
        <v>95</v>
      </c>
      <c r="P45" s="9" t="s">
        <v>96</v>
      </c>
      <c r="Q45" s="11">
        <f t="shared" si="3"/>
        <v>-116000</v>
      </c>
      <c r="R45" s="11">
        <v>0</v>
      </c>
      <c r="S45" s="11">
        <v>-116000</v>
      </c>
      <c r="T45" s="11">
        <v>0</v>
      </c>
      <c r="U45" s="9" t="s">
        <v>50</v>
      </c>
      <c r="V45" s="11">
        <v>0</v>
      </c>
      <c r="W45" s="11">
        <v>0</v>
      </c>
      <c r="X45" s="9" t="s">
        <v>50</v>
      </c>
      <c r="Y45" s="11">
        <v>0</v>
      </c>
      <c r="Z45" s="11">
        <v>0</v>
      </c>
      <c r="AA45" s="9" t="s">
        <v>50</v>
      </c>
      <c r="AB45" s="11">
        <v>0</v>
      </c>
      <c r="AC45" s="11">
        <v>0</v>
      </c>
      <c r="AD45" s="9" t="s">
        <v>50</v>
      </c>
      <c r="AE45" s="11">
        <v>0</v>
      </c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0" t="s">
        <v>53</v>
      </c>
      <c r="AN45" s="9" t="s">
        <v>53</v>
      </c>
      <c r="AO45" s="10" t="s">
        <v>53</v>
      </c>
      <c r="AP45" s="9" t="s">
        <v>53</v>
      </c>
    </row>
    <row r="46" spans="1:51" s="8" customFormat="1" x14ac:dyDescent="0.25">
      <c r="A46" s="9" t="s">
        <v>747</v>
      </c>
      <c r="B46" s="10" t="s">
        <v>84</v>
      </c>
      <c r="C46" s="9" t="s">
        <v>47</v>
      </c>
      <c r="D46" s="9" t="s">
        <v>61</v>
      </c>
      <c r="E46" s="9" t="s">
        <v>62</v>
      </c>
      <c r="F46" s="9" t="s">
        <v>643</v>
      </c>
      <c r="G46" s="9" t="s">
        <v>91</v>
      </c>
      <c r="H46" s="9" t="s">
        <v>53</v>
      </c>
      <c r="I46" s="11" t="s">
        <v>98</v>
      </c>
      <c r="J46" s="11" t="s">
        <v>53</v>
      </c>
      <c r="K46" s="11" t="s">
        <v>99</v>
      </c>
      <c r="L46" s="11" t="s">
        <v>84</v>
      </c>
      <c r="M46" s="11">
        <v>140793.89000000001</v>
      </c>
      <c r="N46" s="9" t="s">
        <v>94</v>
      </c>
      <c r="O46" s="9" t="s">
        <v>100</v>
      </c>
      <c r="P46" s="9" t="s">
        <v>101</v>
      </c>
      <c r="Q46" s="11">
        <f t="shared" si="3"/>
        <v>-10529.52</v>
      </c>
      <c r="R46" s="11">
        <v>0</v>
      </c>
      <c r="S46" s="11">
        <v>-10529.52</v>
      </c>
      <c r="T46" s="11">
        <v>0</v>
      </c>
      <c r="U46" s="9" t="s">
        <v>50</v>
      </c>
      <c r="V46" s="11">
        <v>0</v>
      </c>
      <c r="W46" s="11">
        <v>0</v>
      </c>
      <c r="X46" s="9" t="s">
        <v>50</v>
      </c>
      <c r="Y46" s="11">
        <v>0</v>
      </c>
      <c r="Z46" s="11">
        <v>0</v>
      </c>
      <c r="AA46" s="9" t="s">
        <v>50</v>
      </c>
      <c r="AB46" s="11">
        <v>0</v>
      </c>
      <c r="AC46" s="11">
        <v>0</v>
      </c>
      <c r="AD46" s="9" t="s">
        <v>50</v>
      </c>
      <c r="AE46" s="11"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0" t="s">
        <v>53</v>
      </c>
      <c r="AN46" s="9" t="s">
        <v>53</v>
      </c>
      <c r="AO46" s="10" t="s">
        <v>53</v>
      </c>
      <c r="AP46" s="9" t="s">
        <v>53</v>
      </c>
      <c r="AQ46" s="12"/>
      <c r="AR46" s="12"/>
      <c r="AS46" s="12"/>
      <c r="AT46" s="12"/>
      <c r="AU46" s="12"/>
      <c r="AV46" s="12"/>
      <c r="AW46" s="12"/>
      <c r="AX46" s="12"/>
      <c r="AY46" s="12"/>
    </row>
    <row r="47" spans="1:51" x14ac:dyDescent="0.25">
      <c r="A47" s="9" t="s">
        <v>744</v>
      </c>
      <c r="B47" s="10" t="s">
        <v>84</v>
      </c>
      <c r="C47" s="9" t="s">
        <v>69</v>
      </c>
      <c r="D47" s="9" t="s">
        <v>61</v>
      </c>
      <c r="E47" s="9" t="s">
        <v>382</v>
      </c>
      <c r="F47" s="9" t="s">
        <v>494</v>
      </c>
      <c r="G47" s="9" t="s">
        <v>51</v>
      </c>
      <c r="H47" s="9" t="s">
        <v>115</v>
      </c>
      <c r="I47" s="11" t="s">
        <v>53</v>
      </c>
      <c r="J47" s="11" t="s">
        <v>53</v>
      </c>
      <c r="K47" s="11" t="s">
        <v>53</v>
      </c>
      <c r="L47" s="11" t="s">
        <v>53</v>
      </c>
      <c r="M47" s="11">
        <v>0</v>
      </c>
      <c r="N47" s="9" t="s">
        <v>53</v>
      </c>
      <c r="O47" s="9" t="s">
        <v>54</v>
      </c>
      <c r="P47" s="9" t="s">
        <v>53</v>
      </c>
      <c r="Q47" s="11">
        <f t="shared" si="3"/>
        <v>118552233.04145001</v>
      </c>
      <c r="R47" s="11">
        <v>0</v>
      </c>
      <c r="S47" s="11">
        <v>83031891.616200015</v>
      </c>
      <c r="T47" s="11">
        <v>0</v>
      </c>
      <c r="U47" s="9" t="s">
        <v>50</v>
      </c>
      <c r="V47" s="11">
        <v>0</v>
      </c>
      <c r="W47" s="11">
        <v>30620983.987250004</v>
      </c>
      <c r="X47" s="9" t="s">
        <v>64</v>
      </c>
      <c r="Y47" s="11">
        <v>4899357.4379999992</v>
      </c>
      <c r="Z47" s="11">
        <v>0</v>
      </c>
      <c r="AA47" s="9" t="s">
        <v>50</v>
      </c>
      <c r="AB47" s="11">
        <v>0</v>
      </c>
      <c r="AC47" s="11">
        <v>0</v>
      </c>
      <c r="AD47" s="9" t="s">
        <v>50</v>
      </c>
      <c r="AE47" s="11">
        <v>0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0" t="s">
        <v>53</v>
      </c>
      <c r="AN47" s="9" t="s">
        <v>53</v>
      </c>
      <c r="AO47" s="10" t="s">
        <v>53</v>
      </c>
      <c r="AP47" s="9" t="s">
        <v>53</v>
      </c>
    </row>
    <row r="48" spans="1:51" x14ac:dyDescent="0.25">
      <c r="A48" s="9" t="s">
        <v>742</v>
      </c>
      <c r="B48" s="10" t="s">
        <v>84</v>
      </c>
      <c r="C48" s="9" t="s">
        <v>311</v>
      </c>
      <c r="D48" s="9" t="s">
        <v>66</v>
      </c>
      <c r="E48" s="9" t="s">
        <v>378</v>
      </c>
      <c r="F48" s="9" t="s">
        <v>498</v>
      </c>
      <c r="G48" s="9" t="s">
        <v>51</v>
      </c>
      <c r="H48" s="9" t="s">
        <v>949</v>
      </c>
      <c r="I48" s="11" t="s">
        <v>53</v>
      </c>
      <c r="J48" s="11" t="s">
        <v>53</v>
      </c>
      <c r="K48" s="11" t="s">
        <v>53</v>
      </c>
      <c r="L48" s="11" t="s">
        <v>53</v>
      </c>
      <c r="M48" s="11">
        <v>0</v>
      </c>
      <c r="N48" s="9" t="s">
        <v>53</v>
      </c>
      <c r="O48" s="9" t="s">
        <v>54</v>
      </c>
      <c r="P48" s="9"/>
      <c r="Q48" s="11">
        <f t="shared" si="3"/>
        <v>72717964.904399991</v>
      </c>
      <c r="R48" s="11">
        <v>0</v>
      </c>
      <c r="S48" s="11">
        <v>61933447.119999997</v>
      </c>
      <c r="T48" s="11">
        <v>0</v>
      </c>
      <c r="U48" s="9" t="s">
        <v>50</v>
      </c>
      <c r="V48" s="11">
        <v>0</v>
      </c>
      <c r="W48" s="11">
        <v>9296998.0899999999</v>
      </c>
      <c r="X48" s="9" t="s">
        <v>50</v>
      </c>
      <c r="Y48" s="11">
        <f>+W48*0.16</f>
        <v>1487519.6943999999</v>
      </c>
      <c r="Z48" s="11">
        <v>0</v>
      </c>
      <c r="AA48" s="9" t="s">
        <v>50</v>
      </c>
      <c r="AB48" s="11">
        <v>0</v>
      </c>
      <c r="AC48" s="11"/>
      <c r="AD48" s="9" t="s">
        <v>50</v>
      </c>
      <c r="AE48" s="11">
        <f>+AC48*0.08</f>
        <v>0</v>
      </c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0" t="s">
        <v>53</v>
      </c>
      <c r="AN48" s="9" t="s">
        <v>53</v>
      </c>
      <c r="AO48" s="10" t="s">
        <v>53</v>
      </c>
      <c r="AP48" s="9" t="s">
        <v>53</v>
      </c>
    </row>
    <row r="49" spans="1:51" x14ac:dyDescent="0.25">
      <c r="A49" s="9" t="s">
        <v>104</v>
      </c>
      <c r="B49" s="10" t="s">
        <v>84</v>
      </c>
      <c r="C49" s="9" t="s">
        <v>311</v>
      </c>
      <c r="D49" s="9" t="s">
        <v>66</v>
      </c>
      <c r="E49" s="9" t="s">
        <v>67</v>
      </c>
      <c r="F49" s="9" t="s">
        <v>1088</v>
      </c>
      <c r="G49" s="9" t="s">
        <v>51</v>
      </c>
      <c r="H49" s="9" t="s">
        <v>103</v>
      </c>
      <c r="I49" s="11" t="s">
        <v>53</v>
      </c>
      <c r="J49" s="11" t="s">
        <v>53</v>
      </c>
      <c r="K49" s="11" t="s">
        <v>53</v>
      </c>
      <c r="L49" s="11" t="s">
        <v>53</v>
      </c>
      <c r="M49" s="11">
        <v>0</v>
      </c>
      <c r="N49" s="9" t="s">
        <v>53</v>
      </c>
      <c r="O49" s="9" t="s">
        <v>54</v>
      </c>
      <c r="P49" s="9" t="s">
        <v>53</v>
      </c>
      <c r="Q49" s="11">
        <f t="shared" si="3"/>
        <v>23763695.480699994</v>
      </c>
      <c r="R49" s="11">
        <v>0</v>
      </c>
      <c r="S49" s="11">
        <v>23145019.955499995</v>
      </c>
      <c r="T49" s="11">
        <v>0</v>
      </c>
      <c r="U49" s="9" t="s">
        <v>50</v>
      </c>
      <c r="V49" s="11">
        <v>0</v>
      </c>
      <c r="W49" s="11">
        <v>533340.97000000009</v>
      </c>
      <c r="X49" s="9" t="s">
        <v>50</v>
      </c>
      <c r="Y49" s="11">
        <v>85334.555200000003</v>
      </c>
      <c r="Z49" s="11">
        <v>0</v>
      </c>
      <c r="AA49" s="9" t="s">
        <v>50</v>
      </c>
      <c r="AB49" s="11">
        <v>0</v>
      </c>
      <c r="AC49" s="11">
        <v>0</v>
      </c>
      <c r="AD49" s="9" t="s">
        <v>50</v>
      </c>
      <c r="AE49" s="11">
        <v>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0" t="s">
        <v>53</v>
      </c>
      <c r="AN49" s="9" t="s">
        <v>53</v>
      </c>
      <c r="AO49" s="10" t="s">
        <v>53</v>
      </c>
      <c r="AP49" s="9" t="s">
        <v>53</v>
      </c>
    </row>
    <row r="50" spans="1:51" x14ac:dyDescent="0.25">
      <c r="A50" s="9" t="s">
        <v>106</v>
      </c>
      <c r="B50" s="10" t="s">
        <v>84</v>
      </c>
      <c r="C50" s="9" t="s">
        <v>69</v>
      </c>
      <c r="D50" s="9" t="s">
        <v>66</v>
      </c>
      <c r="E50" s="9" t="s">
        <v>374</v>
      </c>
      <c r="F50" s="9" t="s">
        <v>402</v>
      </c>
      <c r="G50" s="9" t="s">
        <v>51</v>
      </c>
      <c r="H50" s="9" t="s">
        <v>117</v>
      </c>
      <c r="I50" s="11" t="s">
        <v>53</v>
      </c>
      <c r="J50" s="11" t="s">
        <v>53</v>
      </c>
      <c r="K50" s="11" t="s">
        <v>53</v>
      </c>
      <c r="L50" s="11" t="s">
        <v>53</v>
      </c>
      <c r="M50" s="11">
        <v>0</v>
      </c>
      <c r="N50" s="9" t="s">
        <v>53</v>
      </c>
      <c r="O50" s="9" t="s">
        <v>54</v>
      </c>
      <c r="P50" s="9" t="s">
        <v>53</v>
      </c>
      <c r="Q50" s="11">
        <f t="shared" si="3"/>
        <v>51161214.632949986</v>
      </c>
      <c r="R50" s="11">
        <v>0</v>
      </c>
      <c r="S50" s="11">
        <v>34795710.219349988</v>
      </c>
      <c r="T50" s="11">
        <v>0</v>
      </c>
      <c r="U50" s="9" t="s">
        <v>50</v>
      </c>
      <c r="V50" s="11">
        <v>0</v>
      </c>
      <c r="W50" s="11">
        <v>14108193.459999999</v>
      </c>
      <c r="X50" s="9" t="s">
        <v>64</v>
      </c>
      <c r="Y50" s="11">
        <v>2257310.9535999997</v>
      </c>
      <c r="Z50" s="11">
        <v>0</v>
      </c>
      <c r="AA50" s="9" t="s">
        <v>50</v>
      </c>
      <c r="AB50" s="11">
        <v>0</v>
      </c>
      <c r="AC50" s="11">
        <v>0</v>
      </c>
      <c r="AD50" s="9" t="s">
        <v>50</v>
      </c>
      <c r="AE50" s="11">
        <v>0</v>
      </c>
      <c r="AF50" s="9">
        <v>0</v>
      </c>
      <c r="AG50" s="9" t="s">
        <v>50</v>
      </c>
      <c r="AH50" s="11">
        <v>0</v>
      </c>
      <c r="AI50" s="11">
        <v>0</v>
      </c>
      <c r="AJ50" s="9" t="s">
        <v>50</v>
      </c>
      <c r="AK50" s="11">
        <v>0</v>
      </c>
      <c r="AL50" s="11">
        <v>0</v>
      </c>
      <c r="AM50" s="10" t="s">
        <v>53</v>
      </c>
      <c r="AN50" s="9" t="s">
        <v>53</v>
      </c>
      <c r="AO50" s="10" t="s">
        <v>53</v>
      </c>
      <c r="AP50" s="9" t="s">
        <v>53</v>
      </c>
    </row>
    <row r="51" spans="1:51" x14ac:dyDescent="0.25">
      <c r="A51" s="9" t="s">
        <v>108</v>
      </c>
      <c r="B51" s="10" t="s">
        <v>84</v>
      </c>
      <c r="C51" s="9" t="s">
        <v>311</v>
      </c>
      <c r="D51" s="9" t="s">
        <v>119</v>
      </c>
      <c r="E51" s="9" t="s">
        <v>370</v>
      </c>
      <c r="F51" s="9" t="s">
        <v>701</v>
      </c>
      <c r="G51" s="9" t="s">
        <v>51</v>
      </c>
      <c r="H51" s="9" t="s">
        <v>959</v>
      </c>
      <c r="I51" s="11" t="s">
        <v>53</v>
      </c>
      <c r="J51" s="11" t="s">
        <v>53</v>
      </c>
      <c r="K51" s="11" t="s">
        <v>53</v>
      </c>
      <c r="L51" s="11" t="s">
        <v>53</v>
      </c>
      <c r="M51" s="11">
        <v>0</v>
      </c>
      <c r="N51" s="9" t="s">
        <v>53</v>
      </c>
      <c r="O51" s="9" t="s">
        <v>54</v>
      </c>
      <c r="P51" s="9"/>
      <c r="Q51" s="11">
        <f t="shared" si="3"/>
        <v>83128702.912</v>
      </c>
      <c r="R51" s="11">
        <v>0</v>
      </c>
      <c r="S51" s="11">
        <v>58491204.560000002</v>
      </c>
      <c r="T51" s="11">
        <v>0</v>
      </c>
      <c r="U51" s="9" t="s">
        <v>50</v>
      </c>
      <c r="V51" s="11">
        <v>0</v>
      </c>
      <c r="W51" s="11">
        <v>20988671.32</v>
      </c>
      <c r="X51" s="9" t="s">
        <v>50</v>
      </c>
      <c r="Y51" s="11">
        <f>+W51*0.16</f>
        <v>3358187.4112</v>
      </c>
      <c r="Z51" s="11">
        <v>0</v>
      </c>
      <c r="AA51" s="9" t="s">
        <v>50</v>
      </c>
      <c r="AB51" s="11">
        <v>0</v>
      </c>
      <c r="AC51" s="11">
        <v>269110.76</v>
      </c>
      <c r="AD51" s="9" t="s">
        <v>50</v>
      </c>
      <c r="AE51" s="11">
        <f>+AC51*0.08</f>
        <v>21528.860800000002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0" t="s">
        <v>53</v>
      </c>
      <c r="AN51" s="9" t="s">
        <v>53</v>
      </c>
      <c r="AO51" s="10" t="s">
        <v>53</v>
      </c>
      <c r="AP51" s="9" t="s">
        <v>53</v>
      </c>
    </row>
    <row r="52" spans="1:51" x14ac:dyDescent="0.25">
      <c r="A52" s="9" t="s">
        <v>112</v>
      </c>
      <c r="B52" s="10" t="s">
        <v>84</v>
      </c>
      <c r="C52" s="9" t="s">
        <v>69</v>
      </c>
      <c r="D52" s="9" t="s">
        <v>119</v>
      </c>
      <c r="E52" s="9" t="s">
        <v>358</v>
      </c>
      <c r="F52" s="9" t="s">
        <v>483</v>
      </c>
      <c r="G52" s="9" t="s">
        <v>51</v>
      </c>
      <c r="H52" s="9" t="s">
        <v>120</v>
      </c>
      <c r="I52" s="11" t="s">
        <v>53</v>
      </c>
      <c r="J52" s="11" t="s">
        <v>53</v>
      </c>
      <c r="K52" s="11" t="s">
        <v>53</v>
      </c>
      <c r="L52" s="11" t="s">
        <v>53</v>
      </c>
      <c r="M52" s="11">
        <v>0</v>
      </c>
      <c r="N52" s="9" t="s">
        <v>53</v>
      </c>
      <c r="O52" s="9" t="s">
        <v>54</v>
      </c>
      <c r="P52" s="9" t="s">
        <v>53</v>
      </c>
      <c r="Q52" s="11">
        <f t="shared" si="3"/>
        <v>103252439.0896</v>
      </c>
      <c r="R52" s="11">
        <v>0</v>
      </c>
      <c r="S52" s="11">
        <v>60165152.949200004</v>
      </c>
      <c r="T52" s="11">
        <v>0</v>
      </c>
      <c r="U52" s="9" t="s">
        <v>50</v>
      </c>
      <c r="V52" s="11">
        <v>0</v>
      </c>
      <c r="W52" s="11">
        <v>37144212.189999998</v>
      </c>
      <c r="X52" s="9" t="s">
        <v>50</v>
      </c>
      <c r="Y52" s="11">
        <v>5943073.9503999995</v>
      </c>
      <c r="Z52" s="11">
        <v>0</v>
      </c>
      <c r="AA52" s="9" t="s">
        <v>50</v>
      </c>
      <c r="AB52" s="11">
        <v>0</v>
      </c>
      <c r="AC52" s="11">
        <v>0</v>
      </c>
      <c r="AD52" s="9" t="s">
        <v>50</v>
      </c>
      <c r="AE52" s="11">
        <v>0</v>
      </c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0" t="s">
        <v>53</v>
      </c>
      <c r="AN52" s="9" t="s">
        <v>53</v>
      </c>
      <c r="AO52" s="10" t="s">
        <v>53</v>
      </c>
      <c r="AP52" s="9" t="s">
        <v>53</v>
      </c>
    </row>
    <row r="53" spans="1:51" x14ac:dyDescent="0.25">
      <c r="A53" s="9" t="s">
        <v>114</v>
      </c>
      <c r="B53" s="10" t="s">
        <v>84</v>
      </c>
      <c r="C53" s="9" t="s">
        <v>69</v>
      </c>
      <c r="D53" s="9" t="s">
        <v>119</v>
      </c>
      <c r="E53" s="9" t="s">
        <v>358</v>
      </c>
      <c r="F53" s="9" t="s">
        <v>483</v>
      </c>
      <c r="G53" s="9" t="s">
        <v>91</v>
      </c>
      <c r="H53" s="9" t="s">
        <v>53</v>
      </c>
      <c r="I53" s="11" t="s">
        <v>122</v>
      </c>
      <c r="J53" s="11" t="s">
        <v>53</v>
      </c>
      <c r="K53" s="11" t="s">
        <v>123</v>
      </c>
      <c r="L53" s="11" t="s">
        <v>124</v>
      </c>
      <c r="M53" s="11">
        <v>34.729999999999997</v>
      </c>
      <c r="N53" s="9" t="s">
        <v>94</v>
      </c>
      <c r="O53" s="9" t="s">
        <v>125</v>
      </c>
      <c r="P53" s="9" t="s">
        <v>126</v>
      </c>
      <c r="Q53" s="11">
        <f t="shared" si="3"/>
        <v>-471442.59480000002</v>
      </c>
      <c r="R53" s="11">
        <v>0</v>
      </c>
      <c r="S53" s="11">
        <v>0</v>
      </c>
      <c r="T53" s="11">
        <v>0</v>
      </c>
      <c r="U53" s="9" t="s">
        <v>50</v>
      </c>
      <c r="V53" s="11">
        <v>0</v>
      </c>
      <c r="W53" s="11">
        <v>-406416.03</v>
      </c>
      <c r="X53" s="9" t="s">
        <v>64</v>
      </c>
      <c r="Y53" s="11">
        <v>-65026.5648</v>
      </c>
      <c r="Z53" s="11">
        <v>0</v>
      </c>
      <c r="AA53" s="9" t="s">
        <v>50</v>
      </c>
      <c r="AB53" s="11">
        <v>0</v>
      </c>
      <c r="AC53" s="11">
        <v>0</v>
      </c>
      <c r="AD53" s="9" t="s">
        <v>50</v>
      </c>
      <c r="AE53" s="11">
        <v>0</v>
      </c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0" t="s">
        <v>53</v>
      </c>
      <c r="AN53" s="9" t="s">
        <v>53</v>
      </c>
      <c r="AO53" s="10" t="s">
        <v>53</v>
      </c>
      <c r="AP53" s="9" t="s">
        <v>53</v>
      </c>
    </row>
    <row r="54" spans="1:51" s="8" customFormat="1" x14ac:dyDescent="0.25">
      <c r="A54" s="9" t="s">
        <v>116</v>
      </c>
      <c r="B54" s="10" t="s">
        <v>84</v>
      </c>
      <c r="C54" s="9" t="s">
        <v>311</v>
      </c>
      <c r="D54" s="9" t="s">
        <v>354</v>
      </c>
      <c r="E54" s="9" t="s">
        <v>353</v>
      </c>
      <c r="F54" s="9" t="s">
        <v>438</v>
      </c>
      <c r="G54" s="9" t="s">
        <v>51</v>
      </c>
      <c r="H54" s="9" t="s">
        <v>966</v>
      </c>
      <c r="I54" s="11" t="s">
        <v>53</v>
      </c>
      <c r="J54" s="11" t="s">
        <v>53</v>
      </c>
      <c r="K54" s="11" t="s">
        <v>53</v>
      </c>
      <c r="L54" s="11" t="s">
        <v>53</v>
      </c>
      <c r="M54" s="11">
        <v>0</v>
      </c>
      <c r="N54" s="9" t="s">
        <v>53</v>
      </c>
      <c r="O54" s="9" t="s">
        <v>54</v>
      </c>
      <c r="P54" s="9"/>
      <c r="Q54" s="11">
        <f t="shared" si="3"/>
        <v>59309368.829999998</v>
      </c>
      <c r="R54" s="11">
        <v>0</v>
      </c>
      <c r="S54" s="11">
        <v>46651778.850000001</v>
      </c>
      <c r="T54" s="11">
        <v>0</v>
      </c>
      <c r="U54" s="9" t="s">
        <v>50</v>
      </c>
      <c r="V54" s="11">
        <v>0</v>
      </c>
      <c r="W54" s="11">
        <v>10911715.5</v>
      </c>
      <c r="X54" s="9" t="s">
        <v>50</v>
      </c>
      <c r="Y54" s="11">
        <f>+W54*0.16</f>
        <v>1745874.48</v>
      </c>
      <c r="Z54" s="11">
        <v>0</v>
      </c>
      <c r="AA54" s="9" t="s">
        <v>50</v>
      </c>
      <c r="AB54" s="11">
        <v>0</v>
      </c>
      <c r="AC54" s="11"/>
      <c r="AD54" s="9" t="s">
        <v>50</v>
      </c>
      <c r="AE54" s="11">
        <f t="shared" ref="AE54:AE59" si="4">+AC54*0.08</f>
        <v>0</v>
      </c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0" t="s">
        <v>53</v>
      </c>
      <c r="AN54" s="9" t="s">
        <v>53</v>
      </c>
      <c r="AO54" s="10" t="s">
        <v>53</v>
      </c>
      <c r="AP54" s="9" t="s">
        <v>53</v>
      </c>
      <c r="AQ54" s="12"/>
      <c r="AR54" s="12"/>
      <c r="AS54" s="12"/>
      <c r="AT54" s="12"/>
      <c r="AU54" s="12"/>
      <c r="AV54" s="12"/>
      <c r="AW54" s="12"/>
      <c r="AX54" s="12"/>
      <c r="AY54" s="12"/>
    </row>
    <row r="55" spans="1:51" x14ac:dyDescent="0.25">
      <c r="A55" s="9" t="s">
        <v>118</v>
      </c>
      <c r="B55" s="10" t="s">
        <v>84</v>
      </c>
      <c r="C55" s="9" t="s">
        <v>311</v>
      </c>
      <c r="D55" s="9" t="s">
        <v>350</v>
      </c>
      <c r="E55" s="9" t="s">
        <v>349</v>
      </c>
      <c r="F55" s="9" t="s">
        <v>973</v>
      </c>
      <c r="G55" s="9" t="s">
        <v>51</v>
      </c>
      <c r="H55" s="9" t="s">
        <v>974</v>
      </c>
      <c r="I55" s="91"/>
      <c r="J55" s="11" t="s">
        <v>53</v>
      </c>
      <c r="K55" s="11" t="s">
        <v>53</v>
      </c>
      <c r="L55" s="11" t="s">
        <v>53</v>
      </c>
      <c r="M55" s="11">
        <v>0</v>
      </c>
      <c r="N55" s="9" t="s">
        <v>53</v>
      </c>
      <c r="O55" s="9" t="s">
        <v>54</v>
      </c>
      <c r="P55" s="9"/>
      <c r="Q55" s="11">
        <f t="shared" si="3"/>
        <v>45758109.478400007</v>
      </c>
      <c r="R55" s="11">
        <v>0</v>
      </c>
      <c r="S55" s="11">
        <v>35418756.310000002</v>
      </c>
      <c r="T55" s="11">
        <v>0</v>
      </c>
      <c r="U55" s="9" t="s">
        <v>50</v>
      </c>
      <c r="V55" s="11">
        <v>0</v>
      </c>
      <c r="W55" s="11">
        <v>8913235.4900000002</v>
      </c>
      <c r="X55" s="9" t="s">
        <v>50</v>
      </c>
      <c r="Y55" s="11">
        <f>+W55*0.16</f>
        <v>1426117.6784000001</v>
      </c>
      <c r="Z55" s="11">
        <v>0</v>
      </c>
      <c r="AA55" s="9" t="s">
        <v>50</v>
      </c>
      <c r="AB55" s="11">
        <v>0</v>
      </c>
      <c r="AC55" s="11"/>
      <c r="AD55" s="9" t="s">
        <v>50</v>
      </c>
      <c r="AE55" s="11">
        <f t="shared" si="4"/>
        <v>0</v>
      </c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0" t="s">
        <v>53</v>
      </c>
      <c r="AN55" s="9" t="s">
        <v>53</v>
      </c>
      <c r="AO55" s="10" t="s">
        <v>53</v>
      </c>
      <c r="AP55" s="9" t="s">
        <v>53</v>
      </c>
    </row>
    <row r="56" spans="1:51" x14ac:dyDescent="0.25">
      <c r="A56" s="9" t="s">
        <v>121</v>
      </c>
      <c r="B56" s="10" t="s">
        <v>84</v>
      </c>
      <c r="C56" s="9" t="s">
        <v>311</v>
      </c>
      <c r="D56" s="9" t="s">
        <v>345</v>
      </c>
      <c r="E56" s="9" t="s">
        <v>344</v>
      </c>
      <c r="F56" s="9" t="s">
        <v>500</v>
      </c>
      <c r="G56" s="9" t="s">
        <v>51</v>
      </c>
      <c r="H56" s="9" t="s">
        <v>985</v>
      </c>
      <c r="I56" s="11" t="s">
        <v>53</v>
      </c>
      <c r="J56" s="11" t="s">
        <v>53</v>
      </c>
      <c r="K56" s="11" t="s">
        <v>53</v>
      </c>
      <c r="L56" s="11" t="s">
        <v>53</v>
      </c>
      <c r="M56" s="11">
        <v>0</v>
      </c>
      <c r="N56" s="9" t="s">
        <v>53</v>
      </c>
      <c r="O56" s="9" t="s">
        <v>54</v>
      </c>
      <c r="P56" s="9" t="s">
        <v>53</v>
      </c>
      <c r="Q56" s="11">
        <f t="shared" si="3"/>
        <v>66185956.969199993</v>
      </c>
      <c r="R56" s="11">
        <v>0</v>
      </c>
      <c r="S56" s="11">
        <v>49304907.189999998</v>
      </c>
      <c r="T56" s="11">
        <v>0</v>
      </c>
      <c r="U56" s="9" t="s">
        <v>50</v>
      </c>
      <c r="V56" s="11">
        <v>0</v>
      </c>
      <c r="W56" s="11">
        <v>14552629.119999999</v>
      </c>
      <c r="X56" s="9" t="s">
        <v>50</v>
      </c>
      <c r="Y56" s="11">
        <f>+W56*0.16</f>
        <v>2328420.6592000001</v>
      </c>
      <c r="Z56" s="11">
        <v>0</v>
      </c>
      <c r="AA56" s="9" t="s">
        <v>50</v>
      </c>
      <c r="AB56" s="11">
        <v>0</v>
      </c>
      <c r="AC56" s="11"/>
      <c r="AD56" s="9" t="s">
        <v>50</v>
      </c>
      <c r="AE56" s="11">
        <f t="shared" si="4"/>
        <v>0</v>
      </c>
      <c r="AF56" s="9">
        <v>0</v>
      </c>
      <c r="AG56" s="9" t="s">
        <v>50</v>
      </c>
      <c r="AH56" s="11">
        <v>0</v>
      </c>
      <c r="AI56" s="11">
        <v>0</v>
      </c>
      <c r="AJ56" s="9" t="s">
        <v>50</v>
      </c>
      <c r="AK56" s="11">
        <v>0</v>
      </c>
      <c r="AL56" s="11">
        <v>0</v>
      </c>
      <c r="AM56" s="10" t="s">
        <v>53</v>
      </c>
      <c r="AN56" s="9" t="s">
        <v>53</v>
      </c>
      <c r="AO56" s="10" t="s">
        <v>53</v>
      </c>
      <c r="AP56" s="9" t="s">
        <v>53</v>
      </c>
    </row>
    <row r="57" spans="1:51" x14ac:dyDescent="0.25">
      <c r="A57" s="9" t="s">
        <v>127</v>
      </c>
      <c r="B57" s="10" t="s">
        <v>84</v>
      </c>
      <c r="C57" s="9" t="s">
        <v>311</v>
      </c>
      <c r="D57" s="9" t="s">
        <v>345</v>
      </c>
      <c r="E57" s="9" t="s">
        <v>344</v>
      </c>
      <c r="F57" s="9" t="s">
        <v>423</v>
      </c>
      <c r="G57" s="9" t="s">
        <v>51</v>
      </c>
      <c r="H57" s="9" t="s">
        <v>986</v>
      </c>
      <c r="I57" s="11" t="s">
        <v>53</v>
      </c>
      <c r="J57" s="11" t="s">
        <v>53</v>
      </c>
      <c r="K57" s="11" t="s">
        <v>53</v>
      </c>
      <c r="L57" s="11" t="s">
        <v>53</v>
      </c>
      <c r="M57" s="11">
        <v>0</v>
      </c>
      <c r="N57" s="9" t="s">
        <v>53</v>
      </c>
      <c r="O57" s="9" t="s">
        <v>1100</v>
      </c>
      <c r="P57" s="9" t="s">
        <v>53</v>
      </c>
      <c r="Q57" s="11">
        <f t="shared" si="3"/>
        <v>0</v>
      </c>
      <c r="R57" s="11">
        <v>0</v>
      </c>
      <c r="S57" s="11">
        <v>0</v>
      </c>
      <c r="T57" s="11">
        <v>0</v>
      </c>
      <c r="U57" s="9" t="s">
        <v>50</v>
      </c>
      <c r="V57" s="11">
        <v>0</v>
      </c>
      <c r="W57" s="11">
        <v>0</v>
      </c>
      <c r="X57" s="9" t="s">
        <v>50</v>
      </c>
      <c r="Y57" s="11">
        <v>0</v>
      </c>
      <c r="Z57" s="11">
        <v>0</v>
      </c>
      <c r="AA57" s="9" t="s">
        <v>50</v>
      </c>
      <c r="AB57" s="11">
        <v>0</v>
      </c>
      <c r="AC57" s="11"/>
      <c r="AD57" s="9" t="s">
        <v>50</v>
      </c>
      <c r="AE57" s="11">
        <f t="shared" si="4"/>
        <v>0</v>
      </c>
      <c r="AF57" s="9">
        <v>0</v>
      </c>
      <c r="AG57" s="9" t="s">
        <v>50</v>
      </c>
      <c r="AH57" s="11">
        <v>0</v>
      </c>
      <c r="AI57" s="11">
        <v>0</v>
      </c>
      <c r="AJ57" s="9" t="s">
        <v>50</v>
      </c>
      <c r="AK57" s="11">
        <v>0</v>
      </c>
      <c r="AL57" s="11">
        <v>0</v>
      </c>
      <c r="AM57" s="10" t="s">
        <v>53</v>
      </c>
      <c r="AN57" s="9" t="s">
        <v>53</v>
      </c>
      <c r="AO57" s="10" t="s">
        <v>53</v>
      </c>
      <c r="AP57" s="9" t="s">
        <v>53</v>
      </c>
    </row>
    <row r="58" spans="1:51" x14ac:dyDescent="0.25">
      <c r="A58" s="9" t="s">
        <v>130</v>
      </c>
      <c r="B58" s="10" t="s">
        <v>84</v>
      </c>
      <c r="C58" s="9" t="s">
        <v>311</v>
      </c>
      <c r="D58" s="9" t="s">
        <v>340</v>
      </c>
      <c r="E58" s="9" t="s">
        <v>339</v>
      </c>
      <c r="F58" s="9" t="s">
        <v>343</v>
      </c>
      <c r="G58" s="9" t="s">
        <v>51</v>
      </c>
      <c r="H58" s="9" t="s">
        <v>1002</v>
      </c>
      <c r="I58" s="11" t="s">
        <v>53</v>
      </c>
      <c r="J58" s="11" t="s">
        <v>53</v>
      </c>
      <c r="K58" s="11" t="s">
        <v>53</v>
      </c>
      <c r="L58" s="11" t="s">
        <v>53</v>
      </c>
      <c r="M58" s="11">
        <v>0</v>
      </c>
      <c r="N58" s="9" t="s">
        <v>53</v>
      </c>
      <c r="O58" s="9" t="s">
        <v>54</v>
      </c>
      <c r="P58" s="9"/>
      <c r="Q58" s="11">
        <f t="shared" si="3"/>
        <v>52419755.495200001</v>
      </c>
      <c r="R58" s="11">
        <v>0</v>
      </c>
      <c r="S58" s="11">
        <v>41282286.68</v>
      </c>
      <c r="T58" s="11">
        <v>0</v>
      </c>
      <c r="U58" s="9" t="s">
        <v>50</v>
      </c>
      <c r="V58" s="11">
        <v>0</v>
      </c>
      <c r="W58" s="11">
        <v>9601266.2200000007</v>
      </c>
      <c r="X58" s="9" t="s">
        <v>50</v>
      </c>
      <c r="Y58" s="11">
        <f>+W58*0.16</f>
        <v>1536202.5952000001</v>
      </c>
      <c r="Z58" s="11">
        <v>0</v>
      </c>
      <c r="AA58" s="9" t="s">
        <v>50</v>
      </c>
      <c r="AB58" s="11">
        <v>0</v>
      </c>
      <c r="AC58" s="11"/>
      <c r="AD58" s="9" t="s">
        <v>50</v>
      </c>
      <c r="AE58" s="11">
        <f t="shared" si="4"/>
        <v>0</v>
      </c>
      <c r="AF58" s="9">
        <v>0</v>
      </c>
      <c r="AG58" s="9" t="s">
        <v>50</v>
      </c>
      <c r="AH58" s="11">
        <v>0</v>
      </c>
      <c r="AI58" s="11">
        <v>0</v>
      </c>
      <c r="AJ58" s="9" t="s">
        <v>50</v>
      </c>
      <c r="AK58" s="11">
        <v>0</v>
      </c>
      <c r="AL58" s="11">
        <v>0</v>
      </c>
      <c r="AM58" s="10" t="s">
        <v>53</v>
      </c>
      <c r="AN58" s="9" t="s">
        <v>53</v>
      </c>
      <c r="AO58" s="10" t="s">
        <v>53</v>
      </c>
      <c r="AP58" s="9" t="s">
        <v>53</v>
      </c>
    </row>
    <row r="59" spans="1:51" x14ac:dyDescent="0.25">
      <c r="A59" s="9" t="s">
        <v>132</v>
      </c>
      <c r="B59" s="10" t="s">
        <v>84</v>
      </c>
      <c r="C59" s="9" t="s">
        <v>311</v>
      </c>
      <c r="D59" s="9" t="s">
        <v>335</v>
      </c>
      <c r="E59" s="9" t="s">
        <v>334</v>
      </c>
      <c r="F59" s="9" t="s">
        <v>1010</v>
      </c>
      <c r="G59" s="9" t="s">
        <v>51</v>
      </c>
      <c r="H59" s="9" t="s">
        <v>1011</v>
      </c>
      <c r="I59" s="11" t="s">
        <v>53</v>
      </c>
      <c r="J59" s="11" t="s">
        <v>53</v>
      </c>
      <c r="K59" s="11" t="s">
        <v>53</v>
      </c>
      <c r="L59" s="11" t="s">
        <v>53</v>
      </c>
      <c r="M59" s="11">
        <v>0</v>
      </c>
      <c r="N59" s="9" t="s">
        <v>53</v>
      </c>
      <c r="O59" s="9" t="s">
        <v>54</v>
      </c>
      <c r="P59" s="9"/>
      <c r="Q59" s="11">
        <f t="shared" si="3"/>
        <v>40819380.020800002</v>
      </c>
      <c r="R59" s="11">
        <v>0</v>
      </c>
      <c r="S59" s="11">
        <v>36499496.369999997</v>
      </c>
      <c r="T59" s="11">
        <v>0</v>
      </c>
      <c r="U59" s="9" t="s">
        <v>50</v>
      </c>
      <c r="V59" s="11">
        <v>0</v>
      </c>
      <c r="W59" s="11">
        <v>3724037.63</v>
      </c>
      <c r="X59" s="9" t="s">
        <v>50</v>
      </c>
      <c r="Y59" s="11">
        <f>+W59*0.16</f>
        <v>595846.02079999994</v>
      </c>
      <c r="Z59" s="11">
        <v>0</v>
      </c>
      <c r="AA59" s="9" t="s">
        <v>50</v>
      </c>
      <c r="AB59" s="11">
        <v>0</v>
      </c>
      <c r="AC59" s="11"/>
      <c r="AD59" s="9" t="s">
        <v>50</v>
      </c>
      <c r="AE59" s="11">
        <f t="shared" si="4"/>
        <v>0</v>
      </c>
      <c r="AF59" s="9">
        <v>0</v>
      </c>
      <c r="AG59" s="9" t="s">
        <v>50</v>
      </c>
      <c r="AH59" s="11">
        <v>0</v>
      </c>
      <c r="AI59" s="11">
        <v>0</v>
      </c>
      <c r="AJ59" s="9" t="s">
        <v>50</v>
      </c>
      <c r="AK59" s="11">
        <v>0</v>
      </c>
      <c r="AL59" s="11">
        <v>0</v>
      </c>
      <c r="AM59" s="10" t="s">
        <v>53</v>
      </c>
      <c r="AN59" s="9" t="s">
        <v>53</v>
      </c>
      <c r="AO59" s="10" t="s">
        <v>53</v>
      </c>
      <c r="AP59" s="9" t="s">
        <v>53</v>
      </c>
    </row>
    <row r="60" spans="1:51" x14ac:dyDescent="0.25">
      <c r="A60" s="9" t="s">
        <v>134</v>
      </c>
      <c r="B60" s="10" t="s">
        <v>84</v>
      </c>
      <c r="C60" s="9" t="s">
        <v>311</v>
      </c>
      <c r="D60" s="9" t="s">
        <v>330</v>
      </c>
      <c r="E60" s="9" t="s">
        <v>49</v>
      </c>
      <c r="F60" s="9" t="s">
        <v>1074</v>
      </c>
      <c r="G60" s="9" t="s">
        <v>51</v>
      </c>
      <c r="H60" s="9" t="s">
        <v>85</v>
      </c>
      <c r="I60" s="11" t="s">
        <v>53</v>
      </c>
      <c r="J60" s="11" t="s">
        <v>53</v>
      </c>
      <c r="K60" s="11" t="s">
        <v>53</v>
      </c>
      <c r="L60" s="11" t="s">
        <v>53</v>
      </c>
      <c r="M60" s="11">
        <v>0</v>
      </c>
      <c r="N60" s="9" t="s">
        <v>53</v>
      </c>
      <c r="O60" s="9" t="s">
        <v>54</v>
      </c>
      <c r="P60" s="9" t="s">
        <v>53</v>
      </c>
      <c r="Q60" s="11">
        <f t="shared" si="3"/>
        <v>37774451.315799989</v>
      </c>
      <c r="R60" s="11">
        <v>0</v>
      </c>
      <c r="S60" s="11">
        <v>34664637.556999989</v>
      </c>
      <c r="T60" s="11">
        <v>0</v>
      </c>
      <c r="U60" s="9" t="s">
        <v>50</v>
      </c>
      <c r="V60" s="11">
        <v>0</v>
      </c>
      <c r="W60" s="11">
        <v>2680873.9300000002</v>
      </c>
      <c r="X60" s="9" t="s">
        <v>50</v>
      </c>
      <c r="Y60" s="11">
        <v>428939.82879999996</v>
      </c>
      <c r="Z60" s="11">
        <v>0</v>
      </c>
      <c r="AA60" s="9" t="s">
        <v>50</v>
      </c>
      <c r="AB60" s="11">
        <v>0</v>
      </c>
      <c r="AC60" s="11">
        <v>0</v>
      </c>
      <c r="AD60" s="9" t="s">
        <v>50</v>
      </c>
      <c r="AE60" s="11">
        <v>0</v>
      </c>
      <c r="AF60" s="9">
        <v>0</v>
      </c>
      <c r="AG60" s="9" t="s">
        <v>50</v>
      </c>
      <c r="AH60" s="11">
        <v>0</v>
      </c>
      <c r="AI60" s="11">
        <v>0</v>
      </c>
      <c r="AJ60" s="9" t="s">
        <v>50</v>
      </c>
      <c r="AK60" s="11">
        <v>0</v>
      </c>
      <c r="AL60" s="11">
        <v>0</v>
      </c>
      <c r="AM60" s="10" t="s">
        <v>53</v>
      </c>
      <c r="AN60" s="9" t="s">
        <v>53</v>
      </c>
      <c r="AO60" s="10" t="s">
        <v>53</v>
      </c>
      <c r="AP60" s="9" t="s">
        <v>53</v>
      </c>
    </row>
    <row r="61" spans="1:51" x14ac:dyDescent="0.25">
      <c r="A61" s="9" t="s">
        <v>718</v>
      </c>
      <c r="B61" s="10" t="s">
        <v>84</v>
      </c>
      <c r="C61" s="9" t="s">
        <v>311</v>
      </c>
      <c r="D61" s="9" t="s">
        <v>326</v>
      </c>
      <c r="E61" s="9" t="s">
        <v>325</v>
      </c>
      <c r="F61" s="9" t="s">
        <v>1025</v>
      </c>
      <c r="G61" s="9" t="s">
        <v>51</v>
      </c>
      <c r="H61" s="9" t="s">
        <v>1026</v>
      </c>
      <c r="I61" s="11" t="s">
        <v>53</v>
      </c>
      <c r="J61" s="11" t="s">
        <v>53</v>
      </c>
      <c r="K61" s="11" t="s">
        <v>53</v>
      </c>
      <c r="L61" s="11" t="s">
        <v>53</v>
      </c>
      <c r="M61" s="11">
        <v>0</v>
      </c>
      <c r="N61" s="9" t="s">
        <v>53</v>
      </c>
      <c r="O61" s="9" t="s">
        <v>54</v>
      </c>
      <c r="P61" s="9"/>
      <c r="Q61" s="11">
        <f t="shared" si="3"/>
        <v>24156111.973199997</v>
      </c>
      <c r="R61" s="11">
        <v>0</v>
      </c>
      <c r="S61" s="11">
        <v>11263478.42</v>
      </c>
      <c r="T61" s="11">
        <v>0</v>
      </c>
      <c r="U61" s="9" t="s">
        <v>50</v>
      </c>
      <c r="V61" s="11">
        <v>0</v>
      </c>
      <c r="W61" s="11">
        <f>11823631.43-709292.16</f>
        <v>11114339.27</v>
      </c>
      <c r="X61" s="9" t="s">
        <v>50</v>
      </c>
      <c r="Y61" s="11">
        <f>+W61*0.16</f>
        <v>1778294.2831999999</v>
      </c>
      <c r="Z61" s="11">
        <v>0</v>
      </c>
      <c r="AA61" s="9" t="s">
        <v>50</v>
      </c>
      <c r="AB61" s="11">
        <v>0</v>
      </c>
      <c r="AC61" s="11"/>
      <c r="AD61" s="9" t="s">
        <v>50</v>
      </c>
      <c r="AE61" s="11">
        <f>+AC61*0.08</f>
        <v>0</v>
      </c>
      <c r="AF61" s="9">
        <v>0</v>
      </c>
      <c r="AG61" s="9" t="s">
        <v>50</v>
      </c>
      <c r="AH61" s="11">
        <v>0</v>
      </c>
      <c r="AI61" s="11">
        <v>0</v>
      </c>
      <c r="AJ61" s="9" t="s">
        <v>50</v>
      </c>
      <c r="AK61" s="11">
        <v>0</v>
      </c>
      <c r="AL61" s="11">
        <v>0</v>
      </c>
      <c r="AM61" s="10" t="s">
        <v>53</v>
      </c>
      <c r="AN61" s="9" t="s">
        <v>53</v>
      </c>
      <c r="AO61" s="10" t="s">
        <v>53</v>
      </c>
      <c r="AP61" s="9" t="s">
        <v>53</v>
      </c>
    </row>
    <row r="62" spans="1:51" s="8" customFormat="1" x14ac:dyDescent="0.25">
      <c r="A62" s="9" t="s">
        <v>714</v>
      </c>
      <c r="B62" s="10" t="s">
        <v>84</v>
      </c>
      <c r="C62" s="9" t="s">
        <v>311</v>
      </c>
      <c r="D62" s="9" t="s">
        <v>317</v>
      </c>
      <c r="E62" s="9" t="s">
        <v>316</v>
      </c>
      <c r="F62" s="9" t="s">
        <v>1043</v>
      </c>
      <c r="G62" s="9" t="s">
        <v>51</v>
      </c>
      <c r="H62" s="9" t="s">
        <v>1038</v>
      </c>
      <c r="I62" s="11" t="s">
        <v>53</v>
      </c>
      <c r="J62" s="11" t="s">
        <v>53</v>
      </c>
      <c r="K62" s="11" t="s">
        <v>53</v>
      </c>
      <c r="L62" s="11" t="s">
        <v>53</v>
      </c>
      <c r="M62" s="11">
        <v>0</v>
      </c>
      <c r="N62" s="9" t="s">
        <v>53</v>
      </c>
      <c r="O62" s="9" t="s">
        <v>54</v>
      </c>
      <c r="P62" s="9" t="s">
        <v>53</v>
      </c>
      <c r="Q62" s="11">
        <f t="shared" si="3"/>
        <v>1022817.31</v>
      </c>
      <c r="R62" s="11">
        <v>0</v>
      </c>
      <c r="S62" s="11">
        <v>150800</v>
      </c>
      <c r="T62" s="11">
        <v>0</v>
      </c>
      <c r="U62" s="9" t="s">
        <v>50</v>
      </c>
      <c r="V62" s="11">
        <v>0</v>
      </c>
      <c r="W62" s="11">
        <v>751739.06</v>
      </c>
      <c r="X62" s="9" t="s">
        <v>50</v>
      </c>
      <c r="Y62" s="11">
        <v>120278.25</v>
      </c>
      <c r="Z62" s="11">
        <v>0</v>
      </c>
      <c r="AA62" s="9" t="s">
        <v>50</v>
      </c>
      <c r="AB62" s="11">
        <v>0</v>
      </c>
      <c r="AC62" s="11"/>
      <c r="AD62" s="9" t="s">
        <v>50</v>
      </c>
      <c r="AE62" s="11">
        <f>+AC62*0.08</f>
        <v>0</v>
      </c>
      <c r="AF62" s="9">
        <v>0</v>
      </c>
      <c r="AG62" s="9" t="s">
        <v>50</v>
      </c>
      <c r="AH62" s="11">
        <v>0</v>
      </c>
      <c r="AI62" s="11">
        <v>0</v>
      </c>
      <c r="AJ62" s="9" t="s">
        <v>50</v>
      </c>
      <c r="AK62" s="11">
        <v>0</v>
      </c>
      <c r="AL62" s="11">
        <v>0</v>
      </c>
      <c r="AM62" s="10" t="s">
        <v>53</v>
      </c>
      <c r="AN62" s="9" t="s">
        <v>53</v>
      </c>
      <c r="AO62" s="10" t="s">
        <v>53</v>
      </c>
      <c r="AP62" s="9" t="s">
        <v>53</v>
      </c>
      <c r="AQ62" s="12"/>
      <c r="AR62" s="12"/>
      <c r="AS62" s="12"/>
      <c r="AT62" s="12"/>
      <c r="AU62" s="12"/>
      <c r="AV62" s="12"/>
      <c r="AW62" s="12"/>
      <c r="AX62" s="12"/>
      <c r="AY62" s="12"/>
    </row>
    <row r="63" spans="1:51" x14ac:dyDescent="0.25">
      <c r="A63" s="9" t="s">
        <v>711</v>
      </c>
      <c r="B63" s="10" t="s">
        <v>84</v>
      </c>
      <c r="C63" s="9" t="s">
        <v>311</v>
      </c>
      <c r="D63" s="9" t="s">
        <v>310</v>
      </c>
      <c r="E63" s="9" t="s">
        <v>309</v>
      </c>
      <c r="F63" s="9" t="s">
        <v>1053</v>
      </c>
      <c r="G63" s="9" t="s">
        <v>51</v>
      </c>
      <c r="H63" s="9" t="s">
        <v>1050</v>
      </c>
      <c r="I63" s="11" t="s">
        <v>53</v>
      </c>
      <c r="J63" s="11" t="s">
        <v>53</v>
      </c>
      <c r="K63" s="11" t="s">
        <v>53</v>
      </c>
      <c r="L63" s="11" t="s">
        <v>53</v>
      </c>
      <c r="M63" s="11">
        <v>0</v>
      </c>
      <c r="N63" s="9" t="s">
        <v>53</v>
      </c>
      <c r="O63" s="9" t="s">
        <v>54</v>
      </c>
      <c r="P63" s="9"/>
      <c r="Q63" s="11">
        <f t="shared" si="3"/>
        <v>23119374.420400001</v>
      </c>
      <c r="R63" s="11">
        <v>0</v>
      </c>
      <c r="S63" s="11">
        <v>18417785.16</v>
      </c>
      <c r="T63" s="11">
        <v>0</v>
      </c>
      <c r="U63" s="9" t="s">
        <v>50</v>
      </c>
      <c r="V63" s="11">
        <v>0</v>
      </c>
      <c r="W63" s="11">
        <v>4053094.19</v>
      </c>
      <c r="X63" s="9" t="s">
        <v>50</v>
      </c>
      <c r="Y63" s="11">
        <f>+W63*0.16</f>
        <v>648495.07039999997</v>
      </c>
      <c r="Z63" s="11">
        <v>0</v>
      </c>
      <c r="AA63" s="9" t="s">
        <v>50</v>
      </c>
      <c r="AB63" s="11">
        <v>0</v>
      </c>
      <c r="AC63" s="11"/>
      <c r="AD63" s="9" t="s">
        <v>50</v>
      </c>
      <c r="AE63" s="11">
        <f>+AC63*0.08</f>
        <v>0</v>
      </c>
      <c r="AF63" s="9">
        <v>0</v>
      </c>
      <c r="AG63" s="9" t="s">
        <v>50</v>
      </c>
      <c r="AH63" s="11">
        <v>0</v>
      </c>
      <c r="AI63" s="11">
        <v>0</v>
      </c>
      <c r="AJ63" s="9" t="s">
        <v>50</v>
      </c>
      <c r="AK63" s="11">
        <v>0</v>
      </c>
      <c r="AL63" s="11">
        <v>0</v>
      </c>
      <c r="AM63" s="10" t="s">
        <v>53</v>
      </c>
      <c r="AN63" s="9" t="s">
        <v>53</v>
      </c>
      <c r="AO63" s="10" t="s">
        <v>53</v>
      </c>
      <c r="AP63" s="9" t="s">
        <v>53</v>
      </c>
    </row>
    <row r="64" spans="1:51" x14ac:dyDescent="0.25">
      <c r="A64" s="9" t="s">
        <v>709</v>
      </c>
      <c r="B64" s="10" t="s">
        <v>128</v>
      </c>
      <c r="C64" s="9" t="s">
        <v>311</v>
      </c>
      <c r="D64" s="9" t="s">
        <v>48</v>
      </c>
      <c r="E64" s="9" t="s">
        <v>431</v>
      </c>
      <c r="F64" s="9" t="s">
        <v>910</v>
      </c>
      <c r="G64" s="9" t="s">
        <v>51</v>
      </c>
      <c r="H64" s="9" t="s">
        <v>918</v>
      </c>
      <c r="I64" s="11" t="s">
        <v>53</v>
      </c>
      <c r="J64" s="11" t="s">
        <v>53</v>
      </c>
      <c r="K64" s="11" t="s">
        <v>53</v>
      </c>
      <c r="L64" s="11" t="s">
        <v>53</v>
      </c>
      <c r="M64" s="11">
        <v>0</v>
      </c>
      <c r="N64" s="9" t="s">
        <v>53</v>
      </c>
      <c r="O64" s="9" t="s">
        <v>54</v>
      </c>
      <c r="P64" s="9" t="s">
        <v>53</v>
      </c>
      <c r="Q64" s="11">
        <f t="shared" si="3"/>
        <v>66179031.395600006</v>
      </c>
      <c r="R64" s="11">
        <v>0</v>
      </c>
      <c r="S64" s="11">
        <v>53841630.520000003</v>
      </c>
      <c r="T64" s="11">
        <v>0</v>
      </c>
      <c r="U64" s="9" t="s">
        <v>50</v>
      </c>
      <c r="V64" s="11">
        <v>0</v>
      </c>
      <c r="W64" s="11">
        <v>10635690.41</v>
      </c>
      <c r="X64" s="9" t="s">
        <v>50</v>
      </c>
      <c r="Y64" s="11">
        <f>+W64*0.16</f>
        <v>1701710.4656</v>
      </c>
      <c r="Z64" s="11">
        <v>0</v>
      </c>
      <c r="AA64" s="9" t="s">
        <v>50</v>
      </c>
      <c r="AB64" s="11">
        <v>0</v>
      </c>
      <c r="AC64" s="11"/>
      <c r="AD64" s="9" t="s">
        <v>50</v>
      </c>
      <c r="AE64" s="11">
        <f>+AC64*0.08</f>
        <v>0</v>
      </c>
      <c r="AF64" s="9">
        <v>0</v>
      </c>
      <c r="AG64" s="9" t="s">
        <v>50</v>
      </c>
      <c r="AH64" s="11">
        <v>0</v>
      </c>
      <c r="AI64" s="11">
        <v>0</v>
      </c>
      <c r="AJ64" s="9" t="s">
        <v>50</v>
      </c>
      <c r="AK64" s="11">
        <v>0</v>
      </c>
      <c r="AL64" s="11">
        <v>0</v>
      </c>
      <c r="AM64" s="10" t="s">
        <v>53</v>
      </c>
      <c r="AN64" s="9" t="s">
        <v>53</v>
      </c>
      <c r="AO64" s="10" t="s">
        <v>53</v>
      </c>
      <c r="AP64" s="9" t="s">
        <v>53</v>
      </c>
    </row>
    <row r="65" spans="1:42" x14ac:dyDescent="0.25">
      <c r="A65" s="9" t="s">
        <v>707</v>
      </c>
      <c r="B65" s="10" t="s">
        <v>128</v>
      </c>
      <c r="C65" s="9" t="s">
        <v>69</v>
      </c>
      <c r="D65" s="9" t="s">
        <v>48</v>
      </c>
      <c r="E65" s="9" t="s">
        <v>427</v>
      </c>
      <c r="F65" s="9" t="s">
        <v>1093</v>
      </c>
      <c r="G65" s="9" t="s">
        <v>51</v>
      </c>
      <c r="H65" s="9" t="s">
        <v>137</v>
      </c>
      <c r="I65" s="11" t="s">
        <v>53</v>
      </c>
      <c r="J65" s="11" t="s">
        <v>53</v>
      </c>
      <c r="K65" s="11" t="s">
        <v>53</v>
      </c>
      <c r="L65" s="11" t="s">
        <v>53</v>
      </c>
      <c r="M65" s="11">
        <v>0</v>
      </c>
      <c r="N65" s="9" t="s">
        <v>53</v>
      </c>
      <c r="O65" s="9" t="s">
        <v>54</v>
      </c>
      <c r="P65" s="9" t="s">
        <v>53</v>
      </c>
      <c r="Q65" s="11">
        <f t="shared" si="3"/>
        <v>84799300.625849992</v>
      </c>
      <c r="R65" s="11">
        <v>0</v>
      </c>
      <c r="S65" s="11">
        <v>57153668.961449996</v>
      </c>
      <c r="T65" s="11">
        <v>0</v>
      </c>
      <c r="U65" s="9" t="s">
        <v>50</v>
      </c>
      <c r="V65" s="11">
        <v>0</v>
      </c>
      <c r="W65" s="11">
        <v>23832441.09</v>
      </c>
      <c r="X65" s="9" t="s">
        <v>64</v>
      </c>
      <c r="Y65" s="11">
        <v>3813190.5744000003</v>
      </c>
      <c r="Z65" s="11">
        <v>0</v>
      </c>
      <c r="AA65" s="9" t="s">
        <v>50</v>
      </c>
      <c r="AB65" s="11">
        <v>0</v>
      </c>
      <c r="AC65" s="11">
        <v>0</v>
      </c>
      <c r="AD65" s="9" t="s">
        <v>50</v>
      </c>
      <c r="AE65" s="11">
        <v>0</v>
      </c>
      <c r="AF65" s="9">
        <v>0</v>
      </c>
      <c r="AG65" s="9" t="s">
        <v>50</v>
      </c>
      <c r="AH65" s="11">
        <v>0</v>
      </c>
      <c r="AI65" s="11">
        <v>0</v>
      </c>
      <c r="AJ65" s="9" t="s">
        <v>50</v>
      </c>
      <c r="AK65" s="11">
        <v>0</v>
      </c>
      <c r="AL65" s="11">
        <v>0</v>
      </c>
      <c r="AM65" s="10" t="s">
        <v>53</v>
      </c>
      <c r="AN65" s="9" t="s">
        <v>53</v>
      </c>
      <c r="AO65" s="10" t="s">
        <v>53</v>
      </c>
      <c r="AP65" s="9" t="s">
        <v>53</v>
      </c>
    </row>
    <row r="66" spans="1:42" x14ac:dyDescent="0.25">
      <c r="A66" s="9" t="s">
        <v>705</v>
      </c>
      <c r="B66" s="10" t="s">
        <v>128</v>
      </c>
      <c r="C66" s="9" t="s">
        <v>69</v>
      </c>
      <c r="D66" s="9" t="s">
        <v>48</v>
      </c>
      <c r="E66" s="9" t="s">
        <v>427</v>
      </c>
      <c r="F66" s="9" t="s">
        <v>1093</v>
      </c>
      <c r="G66" s="9" t="s">
        <v>51</v>
      </c>
      <c r="H66" s="9" t="s">
        <v>139</v>
      </c>
      <c r="I66" s="11" t="s">
        <v>53</v>
      </c>
      <c r="J66" s="11" t="s">
        <v>53</v>
      </c>
      <c r="K66" s="11" t="s">
        <v>53</v>
      </c>
      <c r="L66" s="11" t="s">
        <v>53</v>
      </c>
      <c r="M66" s="11">
        <v>0</v>
      </c>
      <c r="N66" s="9" t="s">
        <v>53</v>
      </c>
      <c r="O66" s="9" t="s">
        <v>140</v>
      </c>
      <c r="P66" s="9" t="s">
        <v>141</v>
      </c>
      <c r="Q66" s="11">
        <f t="shared" si="3"/>
        <v>2447366.4</v>
      </c>
      <c r="R66" s="11">
        <v>0</v>
      </c>
      <c r="S66" s="11">
        <v>2375980</v>
      </c>
      <c r="T66" s="11">
        <v>61540</v>
      </c>
      <c r="U66" s="9" t="s">
        <v>64</v>
      </c>
      <c r="V66" s="11">
        <v>9846.4</v>
      </c>
      <c r="W66" s="11">
        <v>0</v>
      </c>
      <c r="X66" s="9" t="s">
        <v>50</v>
      </c>
      <c r="Y66" s="11">
        <v>0</v>
      </c>
      <c r="Z66" s="11">
        <v>0</v>
      </c>
      <c r="AA66" s="9" t="s">
        <v>50</v>
      </c>
      <c r="AB66" s="11">
        <v>0</v>
      </c>
      <c r="AC66" s="11">
        <v>0</v>
      </c>
      <c r="AD66" s="9" t="s">
        <v>50</v>
      </c>
      <c r="AE66" s="11">
        <v>0</v>
      </c>
      <c r="AF66" s="9">
        <v>0</v>
      </c>
      <c r="AG66" s="9" t="s">
        <v>50</v>
      </c>
      <c r="AH66" s="11">
        <v>0</v>
      </c>
      <c r="AI66" s="11">
        <v>0</v>
      </c>
      <c r="AJ66" s="9" t="s">
        <v>50</v>
      </c>
      <c r="AK66" s="11">
        <v>0</v>
      </c>
      <c r="AL66" s="11">
        <v>0</v>
      </c>
      <c r="AM66" s="10" t="s">
        <v>53</v>
      </c>
      <c r="AN66" s="9" t="s">
        <v>53</v>
      </c>
      <c r="AO66" s="10" t="s">
        <v>53</v>
      </c>
      <c r="AP66" s="9" t="s">
        <v>53</v>
      </c>
    </row>
    <row r="67" spans="1:42" x14ac:dyDescent="0.25">
      <c r="A67" s="9" t="s">
        <v>136</v>
      </c>
      <c r="B67" s="10" t="s">
        <v>128</v>
      </c>
      <c r="C67" s="9" t="s">
        <v>69</v>
      </c>
      <c r="D67" s="9" t="s">
        <v>48</v>
      </c>
      <c r="E67" s="9" t="s">
        <v>427</v>
      </c>
      <c r="F67" s="9" t="s">
        <v>1093</v>
      </c>
      <c r="G67" s="9" t="s">
        <v>51</v>
      </c>
      <c r="H67" s="9" t="s">
        <v>143</v>
      </c>
      <c r="I67" s="11" t="s">
        <v>53</v>
      </c>
      <c r="J67" s="11" t="s">
        <v>53</v>
      </c>
      <c r="K67" s="11" t="s">
        <v>53</v>
      </c>
      <c r="L67" s="11" t="s">
        <v>53</v>
      </c>
      <c r="M67" s="11">
        <v>0</v>
      </c>
      <c r="N67" s="9" t="s">
        <v>53</v>
      </c>
      <c r="O67" s="9" t="s">
        <v>144</v>
      </c>
      <c r="P67" s="9" t="s">
        <v>145</v>
      </c>
      <c r="Q67" s="11">
        <f t="shared" si="3"/>
        <v>1280023.1502999999</v>
      </c>
      <c r="R67" s="11">
        <v>0</v>
      </c>
      <c r="S67" s="11">
        <v>1267958.6631</v>
      </c>
      <c r="T67" s="11">
        <v>0</v>
      </c>
      <c r="U67" s="9" t="s">
        <v>50</v>
      </c>
      <c r="V67" s="11">
        <v>0</v>
      </c>
      <c r="W67" s="11">
        <v>10400.42</v>
      </c>
      <c r="X67" s="9" t="s">
        <v>64</v>
      </c>
      <c r="Y67" s="11">
        <v>1664.0672</v>
      </c>
      <c r="Z67" s="11">
        <v>0</v>
      </c>
      <c r="AA67" s="9" t="s">
        <v>50</v>
      </c>
      <c r="AB67" s="11">
        <v>0</v>
      </c>
      <c r="AC67" s="11">
        <v>0</v>
      </c>
      <c r="AD67" s="9" t="s">
        <v>50</v>
      </c>
      <c r="AE67" s="11">
        <v>0</v>
      </c>
      <c r="AF67" s="9">
        <v>0</v>
      </c>
      <c r="AG67" s="9" t="s">
        <v>50</v>
      </c>
      <c r="AH67" s="11">
        <v>0</v>
      </c>
      <c r="AI67" s="11">
        <v>0</v>
      </c>
      <c r="AJ67" s="9" t="s">
        <v>50</v>
      </c>
      <c r="AK67" s="11">
        <v>0</v>
      </c>
      <c r="AL67" s="11">
        <v>0</v>
      </c>
      <c r="AM67" s="10" t="s">
        <v>53</v>
      </c>
      <c r="AN67" s="9" t="s">
        <v>53</v>
      </c>
      <c r="AO67" s="10" t="s">
        <v>53</v>
      </c>
      <c r="AP67" s="9" t="s">
        <v>53</v>
      </c>
    </row>
    <row r="68" spans="1:42" x14ac:dyDescent="0.25">
      <c r="A68" s="9" t="s">
        <v>138</v>
      </c>
      <c r="B68" s="10" t="s">
        <v>128</v>
      </c>
      <c r="C68" s="9" t="s">
        <v>69</v>
      </c>
      <c r="D68" s="9" t="s">
        <v>48</v>
      </c>
      <c r="E68" s="9" t="s">
        <v>427</v>
      </c>
      <c r="F68" s="9" t="s">
        <v>1093</v>
      </c>
      <c r="G68" s="9" t="s">
        <v>51</v>
      </c>
      <c r="H68" s="9" t="s">
        <v>147</v>
      </c>
      <c r="I68" s="11" t="s">
        <v>53</v>
      </c>
      <c r="J68" s="11" t="s">
        <v>53</v>
      </c>
      <c r="K68" s="11" t="s">
        <v>53</v>
      </c>
      <c r="L68" s="11" t="s">
        <v>53</v>
      </c>
      <c r="M68" s="11">
        <v>0</v>
      </c>
      <c r="N68" s="9" t="s">
        <v>53</v>
      </c>
      <c r="O68" s="9" t="s">
        <v>148</v>
      </c>
      <c r="P68" s="9" t="s">
        <v>149</v>
      </c>
      <c r="Q68" s="11">
        <f t="shared" si="3"/>
        <v>748858.94000000006</v>
      </c>
      <c r="R68" s="11">
        <v>0</v>
      </c>
      <c r="S68" s="11">
        <v>116029.64000000001</v>
      </c>
      <c r="T68" s="11">
        <v>545542.5</v>
      </c>
      <c r="U68" s="9" t="s">
        <v>64</v>
      </c>
      <c r="V68" s="11">
        <v>87286.8</v>
      </c>
      <c r="W68" s="11">
        <v>0</v>
      </c>
      <c r="X68" s="9" t="s">
        <v>50</v>
      </c>
      <c r="Y68" s="11">
        <v>0</v>
      </c>
      <c r="Z68" s="11">
        <v>0</v>
      </c>
      <c r="AA68" s="9" t="s">
        <v>50</v>
      </c>
      <c r="AB68" s="11">
        <v>0</v>
      </c>
      <c r="AC68" s="11">
        <v>0</v>
      </c>
      <c r="AD68" s="9" t="s">
        <v>50</v>
      </c>
      <c r="AE68" s="11">
        <v>0</v>
      </c>
      <c r="AF68" s="9">
        <v>0</v>
      </c>
      <c r="AG68" s="9" t="s">
        <v>50</v>
      </c>
      <c r="AH68" s="11">
        <v>0</v>
      </c>
      <c r="AI68" s="11">
        <v>0</v>
      </c>
      <c r="AJ68" s="9" t="s">
        <v>50</v>
      </c>
      <c r="AK68" s="11">
        <v>0</v>
      </c>
      <c r="AL68" s="11">
        <v>0</v>
      </c>
      <c r="AM68" s="10" t="s">
        <v>53</v>
      </c>
      <c r="AN68" s="9" t="s">
        <v>53</v>
      </c>
      <c r="AO68" s="10" t="s">
        <v>53</v>
      </c>
      <c r="AP68" s="9" t="s">
        <v>53</v>
      </c>
    </row>
    <row r="69" spans="1:42" x14ac:dyDescent="0.25">
      <c r="A69" s="9" t="s">
        <v>142</v>
      </c>
      <c r="B69" s="10" t="s">
        <v>128</v>
      </c>
      <c r="C69" s="9" t="s">
        <v>69</v>
      </c>
      <c r="D69" s="9" t="s">
        <v>48</v>
      </c>
      <c r="E69" s="9" t="s">
        <v>427</v>
      </c>
      <c r="F69" s="9" t="s">
        <v>1093</v>
      </c>
      <c r="G69" s="9" t="s">
        <v>51</v>
      </c>
      <c r="H69" s="9" t="s">
        <v>151</v>
      </c>
      <c r="I69" s="11" t="s">
        <v>53</v>
      </c>
      <c r="J69" s="11" t="s">
        <v>53</v>
      </c>
      <c r="K69" s="11" t="s">
        <v>53</v>
      </c>
      <c r="L69" s="11" t="s">
        <v>53</v>
      </c>
      <c r="M69" s="11">
        <v>0</v>
      </c>
      <c r="N69" s="9" t="s">
        <v>53</v>
      </c>
      <c r="O69" s="9" t="s">
        <v>54</v>
      </c>
      <c r="P69" s="9" t="s">
        <v>53</v>
      </c>
      <c r="Q69" s="11">
        <f t="shared" si="3"/>
        <v>15833211.427499996</v>
      </c>
      <c r="R69" s="11">
        <v>0</v>
      </c>
      <c r="S69" s="11">
        <v>9899401.5878999978</v>
      </c>
      <c r="T69" s="11">
        <v>0</v>
      </c>
      <c r="U69" s="9" t="s">
        <v>50</v>
      </c>
      <c r="V69" s="11">
        <v>0</v>
      </c>
      <c r="W69" s="11">
        <v>5115353.3099999996</v>
      </c>
      <c r="X69" s="9" t="s">
        <v>64</v>
      </c>
      <c r="Y69" s="11">
        <v>818456.52960000001</v>
      </c>
      <c r="Z69" s="11">
        <v>0</v>
      </c>
      <c r="AA69" s="9" t="s">
        <v>50</v>
      </c>
      <c r="AB69" s="11">
        <v>0</v>
      </c>
      <c r="AC69" s="11">
        <v>0</v>
      </c>
      <c r="AD69" s="9" t="s">
        <v>50</v>
      </c>
      <c r="AE69" s="11">
        <v>0</v>
      </c>
      <c r="AF69" s="9">
        <v>0</v>
      </c>
      <c r="AG69" s="9" t="s">
        <v>50</v>
      </c>
      <c r="AH69" s="11">
        <v>0</v>
      </c>
      <c r="AI69" s="11">
        <v>0</v>
      </c>
      <c r="AJ69" s="9" t="s">
        <v>50</v>
      </c>
      <c r="AK69" s="11">
        <v>0</v>
      </c>
      <c r="AL69" s="11">
        <v>0</v>
      </c>
      <c r="AM69" s="10" t="s">
        <v>53</v>
      </c>
      <c r="AN69" s="9" t="s">
        <v>53</v>
      </c>
      <c r="AO69" s="10" t="s">
        <v>53</v>
      </c>
      <c r="AP69" s="9" t="s">
        <v>53</v>
      </c>
    </row>
    <row r="70" spans="1:42" x14ac:dyDescent="0.25">
      <c r="A70" s="9" t="s">
        <v>146</v>
      </c>
      <c r="B70" s="10" t="s">
        <v>128</v>
      </c>
      <c r="C70" s="9" t="s">
        <v>69</v>
      </c>
      <c r="D70" s="9" t="s">
        <v>48</v>
      </c>
      <c r="E70" s="9" t="s">
        <v>427</v>
      </c>
      <c r="F70" s="9" t="s">
        <v>1093</v>
      </c>
      <c r="G70" s="9" t="s">
        <v>51</v>
      </c>
      <c r="H70" s="9" t="s">
        <v>153</v>
      </c>
      <c r="I70" s="11" t="s">
        <v>53</v>
      </c>
      <c r="J70" s="11" t="s">
        <v>53</v>
      </c>
      <c r="K70" s="11" t="s">
        <v>53</v>
      </c>
      <c r="L70" s="11" t="s">
        <v>53</v>
      </c>
      <c r="M70" s="11">
        <v>0</v>
      </c>
      <c r="N70" s="9" t="s">
        <v>53</v>
      </c>
      <c r="O70" s="9" t="s">
        <v>154</v>
      </c>
      <c r="P70" s="9" t="s">
        <v>155</v>
      </c>
      <c r="Q70" s="11">
        <f t="shared" si="3"/>
        <v>145150.81159999999</v>
      </c>
      <c r="R70" s="11">
        <v>0</v>
      </c>
      <c r="S70" s="11">
        <v>0</v>
      </c>
      <c r="T70" s="11">
        <v>125130.01</v>
      </c>
      <c r="U70" s="9" t="s">
        <v>64</v>
      </c>
      <c r="V70" s="11">
        <v>20020.801599999999</v>
      </c>
      <c r="W70" s="11">
        <v>0</v>
      </c>
      <c r="X70" s="9" t="s">
        <v>50</v>
      </c>
      <c r="Y70" s="11">
        <v>0</v>
      </c>
      <c r="Z70" s="11">
        <v>0</v>
      </c>
      <c r="AA70" s="9" t="s">
        <v>50</v>
      </c>
      <c r="AB70" s="11">
        <v>0</v>
      </c>
      <c r="AC70" s="11">
        <v>0</v>
      </c>
      <c r="AD70" s="9" t="s">
        <v>50</v>
      </c>
      <c r="AE70" s="11">
        <v>0</v>
      </c>
      <c r="AF70" s="9">
        <v>0</v>
      </c>
      <c r="AG70" s="9" t="s">
        <v>50</v>
      </c>
      <c r="AH70" s="11">
        <v>0</v>
      </c>
      <c r="AI70" s="11">
        <v>0</v>
      </c>
      <c r="AJ70" s="9" t="s">
        <v>50</v>
      </c>
      <c r="AK70" s="11">
        <v>0</v>
      </c>
      <c r="AL70" s="11">
        <v>0</v>
      </c>
      <c r="AM70" s="10" t="s">
        <v>53</v>
      </c>
      <c r="AN70" s="9" t="s">
        <v>53</v>
      </c>
      <c r="AO70" s="10" t="s">
        <v>53</v>
      </c>
      <c r="AP70" s="9" t="s">
        <v>53</v>
      </c>
    </row>
    <row r="71" spans="1:42" x14ac:dyDescent="0.25">
      <c r="A71" s="9" t="s">
        <v>150</v>
      </c>
      <c r="B71" s="10" t="s">
        <v>128</v>
      </c>
      <c r="C71" s="9" t="s">
        <v>69</v>
      </c>
      <c r="D71" s="9" t="s">
        <v>48</v>
      </c>
      <c r="E71" s="9" t="s">
        <v>427</v>
      </c>
      <c r="F71" s="9" t="s">
        <v>1093</v>
      </c>
      <c r="G71" s="9" t="s">
        <v>51</v>
      </c>
      <c r="H71" s="9" t="s">
        <v>157</v>
      </c>
      <c r="I71" s="11" t="s">
        <v>53</v>
      </c>
      <c r="J71" s="11" t="s">
        <v>53</v>
      </c>
      <c r="K71" s="11" t="s">
        <v>53</v>
      </c>
      <c r="L71" s="11" t="s">
        <v>53</v>
      </c>
      <c r="M71" s="11">
        <v>0</v>
      </c>
      <c r="N71" s="9" t="s">
        <v>53</v>
      </c>
      <c r="O71" s="9" t="s">
        <v>54</v>
      </c>
      <c r="P71" s="9" t="s">
        <v>53</v>
      </c>
      <c r="Q71" s="11">
        <f t="shared" si="3"/>
        <v>22187979.975000001</v>
      </c>
      <c r="R71" s="11">
        <v>0</v>
      </c>
      <c r="S71" s="11">
        <v>14282718.885000002</v>
      </c>
      <c r="T71" s="11">
        <v>0</v>
      </c>
      <c r="U71" s="9" t="s">
        <v>50</v>
      </c>
      <c r="V71" s="11">
        <v>0</v>
      </c>
      <c r="W71" s="11">
        <v>6814880.25</v>
      </c>
      <c r="X71" s="9" t="s">
        <v>64</v>
      </c>
      <c r="Y71" s="11">
        <v>1090380.8400000001</v>
      </c>
      <c r="Z71" s="11">
        <v>0</v>
      </c>
      <c r="AA71" s="9" t="s">
        <v>50</v>
      </c>
      <c r="AB71" s="11">
        <v>0</v>
      </c>
      <c r="AC71" s="11">
        <v>0</v>
      </c>
      <c r="AD71" s="9" t="s">
        <v>50</v>
      </c>
      <c r="AE71" s="11">
        <v>0</v>
      </c>
      <c r="AF71" s="9">
        <v>0</v>
      </c>
      <c r="AG71" s="9" t="s">
        <v>50</v>
      </c>
      <c r="AH71" s="11">
        <v>0</v>
      </c>
      <c r="AI71" s="11">
        <v>0</v>
      </c>
      <c r="AJ71" s="9" t="s">
        <v>50</v>
      </c>
      <c r="AK71" s="11">
        <v>0</v>
      </c>
      <c r="AL71" s="11">
        <v>0</v>
      </c>
      <c r="AM71" s="10" t="s">
        <v>53</v>
      </c>
      <c r="AN71" s="9" t="s">
        <v>53</v>
      </c>
      <c r="AO71" s="10" t="s">
        <v>53</v>
      </c>
      <c r="AP71" s="9" t="s">
        <v>53</v>
      </c>
    </row>
    <row r="72" spans="1:42" x14ac:dyDescent="0.25">
      <c r="A72" s="9" t="s">
        <v>152</v>
      </c>
      <c r="B72" s="10" t="s">
        <v>128</v>
      </c>
      <c r="C72" s="9" t="s">
        <v>69</v>
      </c>
      <c r="D72" s="9" t="s">
        <v>48</v>
      </c>
      <c r="E72" s="9" t="s">
        <v>427</v>
      </c>
      <c r="F72" s="9" t="s">
        <v>1093</v>
      </c>
      <c r="G72" s="9" t="s">
        <v>91</v>
      </c>
      <c r="H72" s="9" t="s">
        <v>53</v>
      </c>
      <c r="I72" s="11" t="s">
        <v>159</v>
      </c>
      <c r="J72" s="11" t="s">
        <v>53</v>
      </c>
      <c r="K72" s="11" t="s">
        <v>160</v>
      </c>
      <c r="L72" s="11" t="s">
        <v>161</v>
      </c>
      <c r="M72" s="11">
        <v>9.1300000000000008</v>
      </c>
      <c r="N72" s="9" t="s">
        <v>94</v>
      </c>
      <c r="O72" s="9" t="s">
        <v>162</v>
      </c>
      <c r="P72" s="9" t="s">
        <v>163</v>
      </c>
      <c r="Q72" s="11">
        <f t="shared" ref="Q72:Q103" si="5">SUM(S72:BA72)</f>
        <v>-141562.5</v>
      </c>
      <c r="R72" s="11">
        <v>0</v>
      </c>
      <c r="S72" s="11">
        <v>-141562.5</v>
      </c>
      <c r="T72" s="11">
        <v>0</v>
      </c>
      <c r="U72" s="9" t="s">
        <v>50</v>
      </c>
      <c r="V72" s="11">
        <v>0</v>
      </c>
      <c r="W72" s="11">
        <v>0</v>
      </c>
      <c r="X72" s="9" t="s">
        <v>50</v>
      </c>
      <c r="Y72" s="11">
        <v>0</v>
      </c>
      <c r="Z72" s="11">
        <v>0</v>
      </c>
      <c r="AA72" s="9" t="s">
        <v>50</v>
      </c>
      <c r="AB72" s="11">
        <v>0</v>
      </c>
      <c r="AC72" s="11">
        <v>0</v>
      </c>
      <c r="AD72" s="9" t="s">
        <v>50</v>
      </c>
      <c r="AE72" s="11">
        <v>0</v>
      </c>
      <c r="AF72" s="9">
        <v>0</v>
      </c>
      <c r="AG72" s="9" t="s">
        <v>50</v>
      </c>
      <c r="AH72" s="11">
        <v>0</v>
      </c>
      <c r="AI72" s="11">
        <v>0</v>
      </c>
      <c r="AJ72" s="9" t="s">
        <v>50</v>
      </c>
      <c r="AK72" s="11">
        <v>0</v>
      </c>
      <c r="AL72" s="11">
        <v>0</v>
      </c>
      <c r="AM72" s="10" t="s">
        <v>53</v>
      </c>
      <c r="AN72" s="9" t="s">
        <v>53</v>
      </c>
      <c r="AO72" s="10" t="s">
        <v>53</v>
      </c>
      <c r="AP72" s="9" t="s">
        <v>53</v>
      </c>
    </row>
    <row r="73" spans="1:42" x14ac:dyDescent="0.25">
      <c r="A73" s="9" t="s">
        <v>156</v>
      </c>
      <c r="B73" s="10" t="s">
        <v>128</v>
      </c>
      <c r="C73" s="9" t="s">
        <v>311</v>
      </c>
      <c r="D73" s="9" t="s">
        <v>57</v>
      </c>
      <c r="E73" s="9" t="s">
        <v>424</v>
      </c>
      <c r="F73" s="9" t="s">
        <v>926</v>
      </c>
      <c r="G73" s="9" t="s">
        <v>51</v>
      </c>
      <c r="H73" s="9" t="s">
        <v>927</v>
      </c>
      <c r="I73" s="11" t="s">
        <v>53</v>
      </c>
      <c r="J73" s="11" t="s">
        <v>53</v>
      </c>
      <c r="K73" s="11" t="s">
        <v>53</v>
      </c>
      <c r="L73" s="11" t="s">
        <v>53</v>
      </c>
      <c r="M73" s="11">
        <v>0</v>
      </c>
      <c r="N73" s="9" t="s">
        <v>53</v>
      </c>
      <c r="O73" s="9" t="s">
        <v>54</v>
      </c>
      <c r="P73" s="9"/>
      <c r="Q73" s="11">
        <f t="shared" si="5"/>
        <v>68821044.426400006</v>
      </c>
      <c r="R73" s="11">
        <v>0</v>
      </c>
      <c r="S73" s="11">
        <v>52235628.280000001</v>
      </c>
      <c r="T73" s="11">
        <v>0</v>
      </c>
      <c r="U73" s="9" t="s">
        <v>50</v>
      </c>
      <c r="V73" s="11">
        <v>0</v>
      </c>
      <c r="W73" s="11">
        <v>14297772.539999999</v>
      </c>
      <c r="X73" s="9" t="s">
        <v>50</v>
      </c>
      <c r="Y73" s="11">
        <f>+W73*0.16</f>
        <v>2287643.6063999999</v>
      </c>
      <c r="Z73" s="11">
        <v>0</v>
      </c>
      <c r="AA73" s="9" t="s">
        <v>50</v>
      </c>
      <c r="AB73" s="11">
        <v>0</v>
      </c>
      <c r="AC73" s="11"/>
      <c r="AD73" s="9" t="s">
        <v>50</v>
      </c>
      <c r="AE73" s="11">
        <f>+AC73*0.08</f>
        <v>0</v>
      </c>
      <c r="AF73" s="9">
        <v>0</v>
      </c>
      <c r="AG73" s="9" t="s">
        <v>50</v>
      </c>
      <c r="AH73" s="11">
        <v>0</v>
      </c>
      <c r="AI73" s="11">
        <v>0</v>
      </c>
      <c r="AJ73" s="9" t="s">
        <v>50</v>
      </c>
      <c r="AK73" s="11">
        <v>0</v>
      </c>
      <c r="AL73" s="11">
        <v>0</v>
      </c>
      <c r="AM73" s="10" t="s">
        <v>53</v>
      </c>
      <c r="AN73" s="9" t="s">
        <v>53</v>
      </c>
      <c r="AO73" s="10" t="s">
        <v>53</v>
      </c>
      <c r="AP73" s="9" t="s">
        <v>53</v>
      </c>
    </row>
    <row r="74" spans="1:42" x14ac:dyDescent="0.25">
      <c r="A74" s="9" t="s">
        <v>158</v>
      </c>
      <c r="B74" s="10" t="s">
        <v>128</v>
      </c>
      <c r="C74" s="9" t="s">
        <v>311</v>
      </c>
      <c r="D74" s="9" t="s">
        <v>57</v>
      </c>
      <c r="E74" s="9" t="s">
        <v>421</v>
      </c>
      <c r="F74" s="9" t="s">
        <v>955</v>
      </c>
      <c r="G74" s="9" t="s">
        <v>51</v>
      </c>
      <c r="H74" s="9" t="s">
        <v>1065</v>
      </c>
      <c r="I74" s="11" t="s">
        <v>53</v>
      </c>
      <c r="J74" s="11" t="s">
        <v>53</v>
      </c>
      <c r="K74" s="11" t="s">
        <v>53</v>
      </c>
      <c r="L74" s="11" t="s">
        <v>53</v>
      </c>
      <c r="M74" s="11">
        <v>0</v>
      </c>
      <c r="N74" s="9" t="s">
        <v>53</v>
      </c>
      <c r="O74" s="9" t="s">
        <v>54</v>
      </c>
      <c r="P74" s="9"/>
      <c r="Q74" s="11">
        <f t="shared" si="5"/>
        <v>10519156.59</v>
      </c>
      <c r="R74" s="11">
        <v>0</v>
      </c>
      <c r="S74" s="11">
        <v>10519156.59</v>
      </c>
      <c r="T74" s="11">
        <v>0</v>
      </c>
      <c r="U74" s="9" t="s">
        <v>50</v>
      </c>
      <c r="V74" s="11">
        <v>0</v>
      </c>
      <c r="W74" s="11">
        <v>0</v>
      </c>
      <c r="X74" s="9" t="s">
        <v>50</v>
      </c>
      <c r="Y74" s="11">
        <f>+W74*0.16</f>
        <v>0</v>
      </c>
      <c r="Z74" s="11">
        <v>0</v>
      </c>
      <c r="AA74" s="9" t="s">
        <v>50</v>
      </c>
      <c r="AB74" s="11">
        <v>0</v>
      </c>
      <c r="AC74" s="11"/>
      <c r="AD74" s="9" t="s">
        <v>50</v>
      </c>
      <c r="AE74" s="11">
        <f>+AC74*0.08</f>
        <v>0</v>
      </c>
      <c r="AF74" s="9">
        <v>0</v>
      </c>
      <c r="AG74" s="9" t="s">
        <v>50</v>
      </c>
      <c r="AH74" s="11">
        <v>0</v>
      </c>
      <c r="AI74" s="11">
        <v>0</v>
      </c>
      <c r="AJ74" s="9" t="s">
        <v>50</v>
      </c>
      <c r="AK74" s="11">
        <v>0</v>
      </c>
      <c r="AL74" s="11">
        <v>0</v>
      </c>
      <c r="AM74" s="10" t="s">
        <v>53</v>
      </c>
      <c r="AN74" s="9" t="s">
        <v>53</v>
      </c>
      <c r="AO74" s="10" t="s">
        <v>53</v>
      </c>
      <c r="AP74" s="9" t="s">
        <v>53</v>
      </c>
    </row>
    <row r="75" spans="1:42" x14ac:dyDescent="0.25">
      <c r="A75" s="9" t="s">
        <v>164</v>
      </c>
      <c r="B75" s="10" t="s">
        <v>128</v>
      </c>
      <c r="C75" s="9" t="s">
        <v>47</v>
      </c>
      <c r="D75" s="9" t="s">
        <v>57</v>
      </c>
      <c r="E75" s="9" t="s">
        <v>58</v>
      </c>
      <c r="F75" s="9" t="s">
        <v>1082</v>
      </c>
      <c r="G75" s="9" t="s">
        <v>51</v>
      </c>
      <c r="H75" s="9" t="s">
        <v>131</v>
      </c>
      <c r="I75" s="11" t="s">
        <v>53</v>
      </c>
      <c r="J75" s="11" t="s">
        <v>53</v>
      </c>
      <c r="K75" s="11" t="s">
        <v>53</v>
      </c>
      <c r="L75" s="11" t="s">
        <v>53</v>
      </c>
      <c r="M75" s="11">
        <v>0</v>
      </c>
      <c r="N75" s="9" t="s">
        <v>53</v>
      </c>
      <c r="O75" s="9" t="s">
        <v>54</v>
      </c>
      <c r="P75" s="9" t="s">
        <v>53</v>
      </c>
      <c r="Q75" s="11">
        <f t="shared" si="5"/>
        <v>19261856.348900001</v>
      </c>
      <c r="R75" s="11">
        <v>0</v>
      </c>
      <c r="S75" s="11">
        <v>17048600.210100003</v>
      </c>
      <c r="T75" s="11">
        <v>0</v>
      </c>
      <c r="U75" s="9" t="s">
        <v>50</v>
      </c>
      <c r="V75" s="11">
        <v>0</v>
      </c>
      <c r="W75" s="11">
        <v>1907979.4300000002</v>
      </c>
      <c r="X75" s="9" t="s">
        <v>50</v>
      </c>
      <c r="Y75" s="11">
        <v>305276.70879999996</v>
      </c>
      <c r="Z75" s="11">
        <v>0</v>
      </c>
      <c r="AA75" s="9" t="s">
        <v>50</v>
      </c>
      <c r="AB75" s="11">
        <v>0</v>
      </c>
      <c r="AC75" s="11">
        <v>0</v>
      </c>
      <c r="AD75" s="9" t="s">
        <v>50</v>
      </c>
      <c r="AE75" s="11">
        <v>0</v>
      </c>
      <c r="AF75" s="9">
        <v>0</v>
      </c>
      <c r="AG75" s="9" t="s">
        <v>50</v>
      </c>
      <c r="AH75" s="11">
        <v>0</v>
      </c>
      <c r="AI75" s="11">
        <v>0</v>
      </c>
      <c r="AJ75" s="9" t="s">
        <v>50</v>
      </c>
      <c r="AK75" s="11">
        <v>0</v>
      </c>
      <c r="AL75" s="11">
        <v>0</v>
      </c>
      <c r="AM75" s="10" t="s">
        <v>53</v>
      </c>
      <c r="AN75" s="9" t="s">
        <v>53</v>
      </c>
      <c r="AO75" s="10" t="s">
        <v>53</v>
      </c>
      <c r="AP75" s="9" t="s">
        <v>53</v>
      </c>
    </row>
    <row r="76" spans="1:42" x14ac:dyDescent="0.25">
      <c r="A76" s="9" t="s">
        <v>166</v>
      </c>
      <c r="B76" s="10" t="s">
        <v>128</v>
      </c>
      <c r="C76" s="9" t="s">
        <v>69</v>
      </c>
      <c r="D76" s="9" t="s">
        <v>57</v>
      </c>
      <c r="E76" s="9" t="s">
        <v>403</v>
      </c>
      <c r="F76" s="9" t="s">
        <v>1093</v>
      </c>
      <c r="G76" s="9" t="s">
        <v>51</v>
      </c>
      <c r="H76" s="9" t="s">
        <v>165</v>
      </c>
      <c r="I76" s="11" t="s">
        <v>53</v>
      </c>
      <c r="J76" s="11" t="s">
        <v>53</v>
      </c>
      <c r="K76" s="11" t="s">
        <v>53</v>
      </c>
      <c r="L76" s="11" t="s">
        <v>53</v>
      </c>
      <c r="M76" s="11">
        <v>0</v>
      </c>
      <c r="N76" s="9" t="s">
        <v>53</v>
      </c>
      <c r="O76" s="9" t="s">
        <v>54</v>
      </c>
      <c r="P76" s="9" t="s">
        <v>53</v>
      </c>
      <c r="Q76" s="11">
        <f t="shared" si="5"/>
        <v>36954700.306499995</v>
      </c>
      <c r="R76" s="11">
        <v>0</v>
      </c>
      <c r="S76" s="11">
        <v>26045824.002899997</v>
      </c>
      <c r="T76" s="11">
        <v>0</v>
      </c>
      <c r="U76" s="9" t="s">
        <v>50</v>
      </c>
      <c r="V76" s="11">
        <v>0</v>
      </c>
      <c r="W76" s="11">
        <v>9404203.7100000009</v>
      </c>
      <c r="X76" s="9" t="s">
        <v>50</v>
      </c>
      <c r="Y76" s="11">
        <v>1504672.5935999998</v>
      </c>
      <c r="Z76" s="11">
        <v>0</v>
      </c>
      <c r="AA76" s="9" t="s">
        <v>50</v>
      </c>
      <c r="AB76" s="11">
        <v>0</v>
      </c>
      <c r="AC76" s="11">
        <v>0</v>
      </c>
      <c r="AD76" s="9" t="s">
        <v>50</v>
      </c>
      <c r="AE76" s="11">
        <v>0</v>
      </c>
      <c r="AF76" s="9">
        <v>0</v>
      </c>
      <c r="AG76" s="9" t="s">
        <v>50</v>
      </c>
      <c r="AH76" s="11">
        <v>0</v>
      </c>
      <c r="AI76" s="11">
        <v>0</v>
      </c>
      <c r="AJ76" s="9" t="s">
        <v>50</v>
      </c>
      <c r="AK76" s="11">
        <v>0</v>
      </c>
      <c r="AL76" s="11">
        <v>0</v>
      </c>
      <c r="AM76" s="10" t="s">
        <v>53</v>
      </c>
      <c r="AN76" s="9" t="s">
        <v>53</v>
      </c>
      <c r="AO76" s="10" t="s">
        <v>53</v>
      </c>
      <c r="AP76" s="9" t="s">
        <v>53</v>
      </c>
    </row>
    <row r="77" spans="1:42" x14ac:dyDescent="0.25">
      <c r="A77" s="9" t="s">
        <v>168</v>
      </c>
      <c r="B77" s="10" t="s">
        <v>128</v>
      </c>
      <c r="C77" s="9" t="s">
        <v>47</v>
      </c>
      <c r="D77" s="9" t="s">
        <v>61</v>
      </c>
      <c r="E77" s="9" t="s">
        <v>395</v>
      </c>
      <c r="F77" s="9" t="s">
        <v>938</v>
      </c>
      <c r="G77" s="9" t="s">
        <v>51</v>
      </c>
      <c r="H77" s="9" t="s">
        <v>940</v>
      </c>
      <c r="I77" s="11" t="s">
        <v>53</v>
      </c>
      <c r="J77" s="11" t="s">
        <v>53</v>
      </c>
      <c r="K77" s="11" t="s">
        <v>53</v>
      </c>
      <c r="L77" s="11" t="s">
        <v>53</v>
      </c>
      <c r="M77" s="11">
        <v>0</v>
      </c>
      <c r="N77" s="9" t="s">
        <v>53</v>
      </c>
      <c r="O77" s="9" t="s">
        <v>54</v>
      </c>
      <c r="P77" s="9"/>
      <c r="Q77" s="11">
        <f t="shared" si="5"/>
        <v>63213129.628000006</v>
      </c>
      <c r="R77" s="11">
        <v>0</v>
      </c>
      <c r="S77" s="11">
        <v>46803876.289999999</v>
      </c>
      <c r="T77" s="11">
        <v>0</v>
      </c>
      <c r="U77" s="9" t="s">
        <v>50</v>
      </c>
      <c r="V77" s="11">
        <v>0</v>
      </c>
      <c r="W77" s="11">
        <v>14145908.050000001</v>
      </c>
      <c r="X77" s="9" t="s">
        <v>50</v>
      </c>
      <c r="Y77" s="11">
        <f>+W77*0.16</f>
        <v>2263345.2880000002</v>
      </c>
      <c r="Z77" s="11">
        <v>0</v>
      </c>
      <c r="AA77" s="9" t="s">
        <v>50</v>
      </c>
      <c r="AB77" s="11">
        <v>0</v>
      </c>
      <c r="AC77" s="11"/>
      <c r="AD77" s="9" t="s">
        <v>50</v>
      </c>
      <c r="AE77" s="11">
        <f>+AC77*0.08</f>
        <v>0</v>
      </c>
      <c r="AF77" s="9">
        <v>0</v>
      </c>
      <c r="AG77" s="9" t="s">
        <v>50</v>
      </c>
      <c r="AH77" s="11">
        <v>0</v>
      </c>
      <c r="AI77" s="11">
        <v>0</v>
      </c>
      <c r="AJ77" s="9" t="s">
        <v>50</v>
      </c>
      <c r="AK77" s="11">
        <v>0</v>
      </c>
      <c r="AL77" s="11">
        <v>0</v>
      </c>
      <c r="AM77" s="10" t="s">
        <v>53</v>
      </c>
      <c r="AN77" s="9" t="s">
        <v>53</v>
      </c>
      <c r="AO77" s="10" t="s">
        <v>53</v>
      </c>
      <c r="AP77" s="9" t="s">
        <v>53</v>
      </c>
    </row>
    <row r="78" spans="1:42" x14ac:dyDescent="0.25">
      <c r="A78" s="9" t="s">
        <v>170</v>
      </c>
      <c r="B78" s="10" t="s">
        <v>128</v>
      </c>
      <c r="C78" s="9" t="s">
        <v>47</v>
      </c>
      <c r="D78" s="9" t="s">
        <v>61</v>
      </c>
      <c r="E78" s="9" t="s">
        <v>62</v>
      </c>
      <c r="F78" s="9" t="s">
        <v>563</v>
      </c>
      <c r="G78" s="9" t="s">
        <v>51</v>
      </c>
      <c r="H78" s="9" t="s">
        <v>133</v>
      </c>
      <c r="I78" s="11" t="s">
        <v>53</v>
      </c>
      <c r="J78" s="11" t="s">
        <v>53</v>
      </c>
      <c r="K78" s="11" t="s">
        <v>53</v>
      </c>
      <c r="L78" s="11" t="s">
        <v>53</v>
      </c>
      <c r="M78" s="11">
        <v>0</v>
      </c>
      <c r="N78" s="9" t="s">
        <v>53</v>
      </c>
      <c r="O78" s="9" t="s">
        <v>54</v>
      </c>
      <c r="P78" s="9" t="s">
        <v>53</v>
      </c>
      <c r="Q78" s="11">
        <f t="shared" si="5"/>
        <v>13243256.2115</v>
      </c>
      <c r="R78" s="11">
        <v>0</v>
      </c>
      <c r="S78" s="11">
        <v>13196160.2115</v>
      </c>
      <c r="T78" s="11">
        <v>0</v>
      </c>
      <c r="U78" s="9" t="s">
        <v>50</v>
      </c>
      <c r="V78" s="11">
        <v>0</v>
      </c>
      <c r="W78" s="11">
        <v>40600</v>
      </c>
      <c r="X78" s="9" t="s">
        <v>50</v>
      </c>
      <c r="Y78" s="11">
        <v>6496</v>
      </c>
      <c r="Z78" s="11">
        <v>0</v>
      </c>
      <c r="AA78" s="9" t="s">
        <v>50</v>
      </c>
      <c r="AB78" s="11">
        <v>0</v>
      </c>
      <c r="AC78" s="11">
        <v>0</v>
      </c>
      <c r="AD78" s="9" t="s">
        <v>50</v>
      </c>
      <c r="AE78" s="11">
        <v>0</v>
      </c>
      <c r="AF78" s="9">
        <v>0</v>
      </c>
      <c r="AG78" s="9" t="s">
        <v>50</v>
      </c>
      <c r="AH78" s="11">
        <v>0</v>
      </c>
      <c r="AI78" s="11">
        <v>0</v>
      </c>
      <c r="AJ78" s="9" t="s">
        <v>50</v>
      </c>
      <c r="AK78" s="11">
        <v>0</v>
      </c>
      <c r="AL78" s="11">
        <v>0</v>
      </c>
      <c r="AM78" s="10" t="s">
        <v>53</v>
      </c>
      <c r="AN78" s="9" t="s">
        <v>53</v>
      </c>
      <c r="AO78" s="10" t="s">
        <v>53</v>
      </c>
      <c r="AP78" s="9" t="s">
        <v>53</v>
      </c>
    </row>
    <row r="79" spans="1:42" x14ac:dyDescent="0.25">
      <c r="A79" s="9" t="s">
        <v>174</v>
      </c>
      <c r="B79" s="10" t="s">
        <v>128</v>
      </c>
      <c r="C79" s="9" t="s">
        <v>69</v>
      </c>
      <c r="D79" s="9" t="s">
        <v>61</v>
      </c>
      <c r="E79" s="9" t="s">
        <v>382</v>
      </c>
      <c r="F79" s="9" t="s">
        <v>402</v>
      </c>
      <c r="G79" s="9" t="s">
        <v>51</v>
      </c>
      <c r="H79" s="9" t="s">
        <v>167</v>
      </c>
      <c r="I79" s="11" t="s">
        <v>53</v>
      </c>
      <c r="J79" s="11" t="s">
        <v>53</v>
      </c>
      <c r="K79" s="11" t="s">
        <v>53</v>
      </c>
      <c r="L79" s="11" t="s">
        <v>53</v>
      </c>
      <c r="M79" s="11">
        <v>0</v>
      </c>
      <c r="N79" s="9" t="s">
        <v>53</v>
      </c>
      <c r="O79" s="9" t="s">
        <v>54</v>
      </c>
      <c r="P79" s="9" t="s">
        <v>53</v>
      </c>
      <c r="Q79" s="11">
        <f t="shared" si="5"/>
        <v>48013144.733150005</v>
      </c>
      <c r="R79" s="11">
        <v>0</v>
      </c>
      <c r="S79" s="11">
        <v>34672269.330900006</v>
      </c>
      <c r="T79" s="11">
        <v>0</v>
      </c>
      <c r="U79" s="9" t="s">
        <v>50</v>
      </c>
      <c r="V79" s="11">
        <v>0</v>
      </c>
      <c r="W79" s="11">
        <v>11250203.259849999</v>
      </c>
      <c r="X79" s="9" t="s">
        <v>64</v>
      </c>
      <c r="Y79" s="11">
        <v>1800032.5216000001</v>
      </c>
      <c r="Z79" s="11">
        <v>0</v>
      </c>
      <c r="AA79" s="9" t="s">
        <v>50</v>
      </c>
      <c r="AB79" s="11">
        <v>0</v>
      </c>
      <c r="AC79" s="11">
        <v>269110.76</v>
      </c>
      <c r="AD79" s="9" t="s">
        <v>55</v>
      </c>
      <c r="AE79" s="11">
        <v>21528.860799999999</v>
      </c>
      <c r="AF79" s="9">
        <v>0</v>
      </c>
      <c r="AG79" s="9" t="s">
        <v>50</v>
      </c>
      <c r="AH79" s="11">
        <v>0</v>
      </c>
      <c r="AI79" s="11">
        <v>0</v>
      </c>
      <c r="AJ79" s="9" t="s">
        <v>50</v>
      </c>
      <c r="AK79" s="11">
        <v>0</v>
      </c>
      <c r="AL79" s="11">
        <v>0</v>
      </c>
      <c r="AM79" s="10" t="s">
        <v>53</v>
      </c>
      <c r="AN79" s="9" t="s">
        <v>53</v>
      </c>
      <c r="AO79" s="10" t="s">
        <v>53</v>
      </c>
      <c r="AP79" s="9" t="s">
        <v>53</v>
      </c>
    </row>
    <row r="80" spans="1:42" x14ac:dyDescent="0.25">
      <c r="A80" s="9" t="s">
        <v>176</v>
      </c>
      <c r="B80" s="10" t="s">
        <v>128</v>
      </c>
      <c r="C80" s="9" t="s">
        <v>311</v>
      </c>
      <c r="D80" s="9" t="s">
        <v>66</v>
      </c>
      <c r="E80" s="9" t="s">
        <v>378</v>
      </c>
      <c r="F80" s="9" t="s">
        <v>420</v>
      </c>
      <c r="G80" s="9" t="s">
        <v>51</v>
      </c>
      <c r="H80" s="9" t="s">
        <v>950</v>
      </c>
      <c r="I80" s="11" t="s">
        <v>53</v>
      </c>
      <c r="J80" s="11" t="s">
        <v>53</v>
      </c>
      <c r="K80" s="11" t="s">
        <v>53</v>
      </c>
      <c r="L80" s="11" t="s">
        <v>53</v>
      </c>
      <c r="M80" s="11">
        <v>0</v>
      </c>
      <c r="N80" s="9" t="s">
        <v>53</v>
      </c>
      <c r="O80" s="9" t="s">
        <v>54</v>
      </c>
      <c r="P80" s="9"/>
      <c r="Q80" s="11">
        <f t="shared" si="5"/>
        <v>62327512.013599999</v>
      </c>
      <c r="R80" s="11">
        <v>0</v>
      </c>
      <c r="S80" s="11">
        <v>41951284.109999999</v>
      </c>
      <c r="T80" s="11">
        <v>0</v>
      </c>
      <c r="U80" s="9" t="s">
        <v>50</v>
      </c>
      <c r="V80" s="11">
        <v>0</v>
      </c>
      <c r="W80" s="11">
        <v>17565713.710000001</v>
      </c>
      <c r="X80" s="9" t="s">
        <v>50</v>
      </c>
      <c r="Y80" s="11">
        <f>+W80*0.16</f>
        <v>2810514.1936000003</v>
      </c>
      <c r="Z80" s="11">
        <v>0</v>
      </c>
      <c r="AA80" s="9" t="s">
        <v>50</v>
      </c>
      <c r="AB80" s="11">
        <v>0</v>
      </c>
      <c r="AC80" s="11"/>
      <c r="AD80" s="9" t="s">
        <v>50</v>
      </c>
      <c r="AE80" s="11">
        <f>+AC80*0.08</f>
        <v>0</v>
      </c>
      <c r="AF80" s="9">
        <v>0</v>
      </c>
      <c r="AG80" s="9" t="s">
        <v>50</v>
      </c>
      <c r="AH80" s="11">
        <v>0</v>
      </c>
      <c r="AI80" s="11">
        <v>0</v>
      </c>
      <c r="AJ80" s="9" t="s">
        <v>50</v>
      </c>
      <c r="AK80" s="11">
        <v>0</v>
      </c>
      <c r="AL80" s="11">
        <v>0</v>
      </c>
      <c r="AM80" s="10" t="s">
        <v>53</v>
      </c>
      <c r="AN80" s="9" t="s">
        <v>53</v>
      </c>
      <c r="AO80" s="10" t="s">
        <v>53</v>
      </c>
      <c r="AP80" s="9" t="s">
        <v>53</v>
      </c>
    </row>
    <row r="81" spans="1:51" s="8" customFormat="1" x14ac:dyDescent="0.25">
      <c r="A81" s="9" t="s">
        <v>178</v>
      </c>
      <c r="B81" s="10" t="s">
        <v>128</v>
      </c>
      <c r="C81" s="9" t="s">
        <v>311</v>
      </c>
      <c r="D81" s="9" t="s">
        <v>66</v>
      </c>
      <c r="E81" s="9" t="s">
        <v>67</v>
      </c>
      <c r="F81" s="9" t="s">
        <v>1089</v>
      </c>
      <c r="G81" s="9" t="s">
        <v>51</v>
      </c>
      <c r="H81" s="9" t="s">
        <v>135</v>
      </c>
      <c r="I81" s="11" t="s">
        <v>53</v>
      </c>
      <c r="J81" s="11" t="s">
        <v>53</v>
      </c>
      <c r="K81" s="11" t="s">
        <v>53</v>
      </c>
      <c r="L81" s="11" t="s">
        <v>53</v>
      </c>
      <c r="M81" s="11">
        <v>0</v>
      </c>
      <c r="N81" s="9" t="s">
        <v>53</v>
      </c>
      <c r="O81" s="9" t="s">
        <v>54</v>
      </c>
      <c r="P81" s="9" t="s">
        <v>53</v>
      </c>
      <c r="Q81" s="11">
        <f t="shared" si="5"/>
        <v>14684000.522600004</v>
      </c>
      <c r="R81" s="11">
        <v>0</v>
      </c>
      <c r="S81" s="11">
        <v>12968894.192200005</v>
      </c>
      <c r="T81" s="11">
        <v>0</v>
      </c>
      <c r="U81" s="9" t="s">
        <v>50</v>
      </c>
      <c r="V81" s="11">
        <v>0</v>
      </c>
      <c r="W81" s="11">
        <v>1478539.94</v>
      </c>
      <c r="X81" s="9" t="s">
        <v>50</v>
      </c>
      <c r="Y81" s="11">
        <v>236566.3904</v>
      </c>
      <c r="Z81" s="11">
        <v>0</v>
      </c>
      <c r="AA81" s="9" t="s">
        <v>50</v>
      </c>
      <c r="AB81" s="11">
        <v>0</v>
      </c>
      <c r="AC81" s="11">
        <v>0</v>
      </c>
      <c r="AD81" s="9" t="s">
        <v>50</v>
      </c>
      <c r="AE81" s="11">
        <v>0</v>
      </c>
      <c r="AF81" s="9">
        <v>0</v>
      </c>
      <c r="AG81" s="9" t="s">
        <v>50</v>
      </c>
      <c r="AH81" s="11">
        <v>0</v>
      </c>
      <c r="AI81" s="11">
        <v>0</v>
      </c>
      <c r="AJ81" s="9" t="s">
        <v>50</v>
      </c>
      <c r="AK81" s="11">
        <v>0</v>
      </c>
      <c r="AL81" s="11">
        <v>0</v>
      </c>
      <c r="AM81" s="10" t="s">
        <v>53</v>
      </c>
      <c r="AN81" s="9" t="s">
        <v>53</v>
      </c>
      <c r="AO81" s="10" t="s">
        <v>53</v>
      </c>
      <c r="AP81" s="9" t="s">
        <v>53</v>
      </c>
      <c r="AQ81" s="12"/>
      <c r="AR81" s="12"/>
      <c r="AS81" s="12"/>
      <c r="AT81" s="12"/>
      <c r="AU81" s="12"/>
      <c r="AV81" s="12"/>
      <c r="AW81" s="12"/>
      <c r="AX81" s="12"/>
      <c r="AY81" s="12"/>
    </row>
    <row r="82" spans="1:51" x14ac:dyDescent="0.25">
      <c r="A82" s="9" t="s">
        <v>181</v>
      </c>
      <c r="B82" s="10" t="s">
        <v>128</v>
      </c>
      <c r="C82" s="9" t="s">
        <v>311</v>
      </c>
      <c r="D82" s="9" t="s">
        <v>119</v>
      </c>
      <c r="E82" s="9" t="s">
        <v>370</v>
      </c>
      <c r="F82" s="9" t="s">
        <v>640</v>
      </c>
      <c r="G82" s="9" t="s">
        <v>51</v>
      </c>
      <c r="H82" s="9" t="s">
        <v>960</v>
      </c>
      <c r="I82" s="11" t="s">
        <v>53</v>
      </c>
      <c r="J82" s="11" t="s">
        <v>53</v>
      </c>
      <c r="K82" s="11" t="s">
        <v>53</v>
      </c>
      <c r="L82" s="11" t="s">
        <v>53</v>
      </c>
      <c r="M82" s="11">
        <v>0</v>
      </c>
      <c r="N82" s="9" t="s">
        <v>53</v>
      </c>
      <c r="O82" s="9" t="s">
        <v>54</v>
      </c>
      <c r="P82" s="9"/>
      <c r="Q82" s="11">
        <f t="shared" si="5"/>
        <v>55356608.666399993</v>
      </c>
      <c r="R82" s="11">
        <v>0</v>
      </c>
      <c r="S82" s="11">
        <v>42582986.159999996</v>
      </c>
      <c r="T82" s="11">
        <v>0</v>
      </c>
      <c r="U82" s="9" t="s">
        <v>50</v>
      </c>
      <c r="V82" s="11">
        <v>0</v>
      </c>
      <c r="W82" s="11">
        <v>11011743.539999999</v>
      </c>
      <c r="X82" s="9" t="s">
        <v>50</v>
      </c>
      <c r="Y82" s="11">
        <f>+W82*0.16</f>
        <v>1761878.9663999998</v>
      </c>
      <c r="Z82" s="11">
        <v>0</v>
      </c>
      <c r="AA82" s="9" t="s">
        <v>50</v>
      </c>
      <c r="AB82" s="11">
        <v>0</v>
      </c>
      <c r="AC82" s="11"/>
      <c r="AD82" s="9" t="s">
        <v>50</v>
      </c>
      <c r="AE82" s="11">
        <f>+AC82*0.08</f>
        <v>0</v>
      </c>
      <c r="AF82" s="9">
        <v>0</v>
      </c>
      <c r="AG82" s="9" t="s">
        <v>50</v>
      </c>
      <c r="AH82" s="11">
        <v>0</v>
      </c>
      <c r="AI82" s="11">
        <v>0</v>
      </c>
      <c r="AJ82" s="9" t="s">
        <v>50</v>
      </c>
      <c r="AK82" s="11">
        <v>0</v>
      </c>
      <c r="AL82" s="11">
        <v>0</v>
      </c>
      <c r="AM82" s="10" t="s">
        <v>53</v>
      </c>
      <c r="AN82" s="9" t="s">
        <v>53</v>
      </c>
      <c r="AO82" s="10" t="s">
        <v>53</v>
      </c>
      <c r="AP82" s="9" t="s">
        <v>53</v>
      </c>
    </row>
    <row r="83" spans="1:51" x14ac:dyDescent="0.25">
      <c r="A83" s="9" t="s">
        <v>183</v>
      </c>
      <c r="B83" s="10" t="s">
        <v>128</v>
      </c>
      <c r="C83" s="9" t="s">
        <v>69</v>
      </c>
      <c r="D83" s="9" t="s">
        <v>119</v>
      </c>
      <c r="E83" s="9" t="s">
        <v>358</v>
      </c>
      <c r="F83" s="9" t="s">
        <v>381</v>
      </c>
      <c r="G83" s="9" t="s">
        <v>51</v>
      </c>
      <c r="H83" s="9" t="s">
        <v>169</v>
      </c>
      <c r="I83" s="11" t="s">
        <v>53</v>
      </c>
      <c r="J83" s="11" t="s">
        <v>53</v>
      </c>
      <c r="K83" s="11" t="s">
        <v>53</v>
      </c>
      <c r="L83" s="11" t="s">
        <v>53</v>
      </c>
      <c r="M83" s="11">
        <v>0</v>
      </c>
      <c r="N83" s="9" t="s">
        <v>53</v>
      </c>
      <c r="O83" s="9" t="s">
        <v>54</v>
      </c>
      <c r="P83" s="9" t="s">
        <v>53</v>
      </c>
      <c r="Q83" s="11">
        <f t="shared" si="5"/>
        <v>29598204.892900001</v>
      </c>
      <c r="R83" s="11">
        <v>0</v>
      </c>
      <c r="S83" s="11">
        <v>22466643.897300001</v>
      </c>
      <c r="T83" s="11">
        <v>0</v>
      </c>
      <c r="U83" s="9" t="s">
        <v>50</v>
      </c>
      <c r="V83" s="11">
        <v>0</v>
      </c>
      <c r="W83" s="11">
        <v>6147897.4100000001</v>
      </c>
      <c r="X83" s="9" t="s">
        <v>64</v>
      </c>
      <c r="Y83" s="11">
        <v>983663.58560000011</v>
      </c>
      <c r="Z83" s="11">
        <v>0</v>
      </c>
      <c r="AA83" s="9" t="s">
        <v>50</v>
      </c>
      <c r="AB83" s="11">
        <v>0</v>
      </c>
      <c r="AC83" s="11">
        <v>0</v>
      </c>
      <c r="AD83" s="9" t="s">
        <v>50</v>
      </c>
      <c r="AE83" s="11">
        <v>0</v>
      </c>
      <c r="AF83" s="9">
        <v>0</v>
      </c>
      <c r="AG83" s="9" t="s">
        <v>50</v>
      </c>
      <c r="AH83" s="11">
        <v>0</v>
      </c>
      <c r="AI83" s="11">
        <v>0</v>
      </c>
      <c r="AJ83" s="9" t="s">
        <v>50</v>
      </c>
      <c r="AK83" s="11">
        <v>0</v>
      </c>
      <c r="AL83" s="11">
        <v>0</v>
      </c>
      <c r="AM83" s="10" t="s">
        <v>53</v>
      </c>
      <c r="AN83" s="9" t="s">
        <v>53</v>
      </c>
      <c r="AO83" s="10" t="s">
        <v>53</v>
      </c>
      <c r="AP83" s="9" t="s">
        <v>53</v>
      </c>
    </row>
    <row r="84" spans="1:51" x14ac:dyDescent="0.25">
      <c r="A84" s="9" t="s">
        <v>185</v>
      </c>
      <c r="B84" s="10" t="s">
        <v>128</v>
      </c>
      <c r="C84" s="9" t="s">
        <v>69</v>
      </c>
      <c r="D84" s="9" t="s">
        <v>119</v>
      </c>
      <c r="E84" s="9" t="s">
        <v>358</v>
      </c>
      <c r="F84" s="9" t="s">
        <v>381</v>
      </c>
      <c r="G84" s="9" t="s">
        <v>51</v>
      </c>
      <c r="H84" s="9" t="s">
        <v>171</v>
      </c>
      <c r="I84" s="11" t="s">
        <v>53</v>
      </c>
      <c r="J84" s="11" t="s">
        <v>53</v>
      </c>
      <c r="K84" s="11" t="s">
        <v>53</v>
      </c>
      <c r="L84" s="11" t="s">
        <v>53</v>
      </c>
      <c r="M84" s="11">
        <v>0</v>
      </c>
      <c r="N84" s="9" t="s">
        <v>53</v>
      </c>
      <c r="O84" s="9" t="s">
        <v>172</v>
      </c>
      <c r="P84" s="9" t="s">
        <v>173</v>
      </c>
      <c r="Q84" s="11">
        <f t="shared" si="5"/>
        <v>4547311.5932</v>
      </c>
      <c r="R84" s="11">
        <v>0</v>
      </c>
      <c r="S84" s="11">
        <v>2980874.2499999995</v>
      </c>
      <c r="T84" s="11">
        <v>1350377.02</v>
      </c>
      <c r="U84" s="9" t="s">
        <v>64</v>
      </c>
      <c r="V84" s="11">
        <v>216060.32320000001</v>
      </c>
      <c r="W84" s="11">
        <v>0</v>
      </c>
      <c r="X84" s="9" t="s">
        <v>50</v>
      </c>
      <c r="Y84" s="11">
        <v>0</v>
      </c>
      <c r="Z84" s="11">
        <v>0</v>
      </c>
      <c r="AA84" s="9" t="s">
        <v>50</v>
      </c>
      <c r="AB84" s="11">
        <v>0</v>
      </c>
      <c r="AC84" s="11">
        <v>0</v>
      </c>
      <c r="AD84" s="9" t="s">
        <v>50</v>
      </c>
      <c r="AE84" s="11">
        <v>0</v>
      </c>
      <c r="AF84" s="9">
        <v>0</v>
      </c>
      <c r="AG84" s="9" t="s">
        <v>50</v>
      </c>
      <c r="AH84" s="11">
        <v>0</v>
      </c>
      <c r="AI84" s="11">
        <v>0</v>
      </c>
      <c r="AJ84" s="9" t="s">
        <v>50</v>
      </c>
      <c r="AK84" s="11">
        <v>0</v>
      </c>
      <c r="AL84" s="11">
        <v>0</v>
      </c>
      <c r="AM84" s="10" t="s">
        <v>53</v>
      </c>
      <c r="AN84" s="9" t="s">
        <v>53</v>
      </c>
      <c r="AO84" s="10" t="s">
        <v>53</v>
      </c>
      <c r="AP84" s="9" t="s">
        <v>53</v>
      </c>
    </row>
    <row r="85" spans="1:51" x14ac:dyDescent="0.25">
      <c r="A85" s="9" t="s">
        <v>674</v>
      </c>
      <c r="B85" s="10" t="s">
        <v>128</v>
      </c>
      <c r="C85" s="9" t="s">
        <v>69</v>
      </c>
      <c r="D85" s="9" t="s">
        <v>119</v>
      </c>
      <c r="E85" s="9" t="s">
        <v>358</v>
      </c>
      <c r="F85" s="9" t="s">
        <v>381</v>
      </c>
      <c r="G85" s="9" t="s">
        <v>51</v>
      </c>
      <c r="H85" s="9" t="s">
        <v>175</v>
      </c>
      <c r="I85" s="11" t="s">
        <v>53</v>
      </c>
      <c r="J85" s="11" t="s">
        <v>53</v>
      </c>
      <c r="K85" s="11" t="s">
        <v>53</v>
      </c>
      <c r="L85" s="11" t="s">
        <v>53</v>
      </c>
      <c r="M85" s="11">
        <v>0</v>
      </c>
      <c r="N85" s="9" t="s">
        <v>53</v>
      </c>
      <c r="O85" s="9" t="s">
        <v>172</v>
      </c>
      <c r="P85" s="9" t="s">
        <v>173</v>
      </c>
      <c r="Q85" s="11">
        <f t="shared" si="5"/>
        <v>118799</v>
      </c>
      <c r="R85" s="11">
        <v>0</v>
      </c>
      <c r="S85" s="11">
        <v>118799</v>
      </c>
      <c r="T85" s="11">
        <v>0</v>
      </c>
      <c r="U85" s="9" t="s">
        <v>50</v>
      </c>
      <c r="V85" s="11">
        <v>0</v>
      </c>
      <c r="W85" s="11">
        <v>0</v>
      </c>
      <c r="X85" s="9" t="s">
        <v>50</v>
      </c>
      <c r="Y85" s="11">
        <v>0</v>
      </c>
      <c r="Z85" s="11">
        <v>0</v>
      </c>
      <c r="AA85" s="9" t="s">
        <v>50</v>
      </c>
      <c r="AB85" s="11">
        <v>0</v>
      </c>
      <c r="AC85" s="11">
        <v>0</v>
      </c>
      <c r="AD85" s="9" t="s">
        <v>50</v>
      </c>
      <c r="AE85" s="11">
        <v>0</v>
      </c>
      <c r="AF85" s="9">
        <v>0</v>
      </c>
      <c r="AG85" s="9" t="s">
        <v>50</v>
      </c>
      <c r="AH85" s="11">
        <v>0</v>
      </c>
      <c r="AI85" s="11">
        <v>0</v>
      </c>
      <c r="AJ85" s="9" t="s">
        <v>50</v>
      </c>
      <c r="AK85" s="11">
        <v>0</v>
      </c>
      <c r="AL85" s="11">
        <v>0</v>
      </c>
      <c r="AM85" s="10" t="s">
        <v>53</v>
      </c>
      <c r="AN85" s="9" t="s">
        <v>53</v>
      </c>
      <c r="AO85" s="10" t="s">
        <v>53</v>
      </c>
      <c r="AP85" s="9" t="s">
        <v>53</v>
      </c>
    </row>
    <row r="86" spans="1:51" x14ac:dyDescent="0.25">
      <c r="A86" s="9" t="s">
        <v>671</v>
      </c>
      <c r="B86" s="10" t="s">
        <v>128</v>
      </c>
      <c r="C86" s="9" t="s">
        <v>69</v>
      </c>
      <c r="D86" s="9" t="s">
        <v>119</v>
      </c>
      <c r="E86" s="9" t="s">
        <v>358</v>
      </c>
      <c r="F86" s="9" t="s">
        <v>381</v>
      </c>
      <c r="G86" s="9" t="s">
        <v>51</v>
      </c>
      <c r="H86" s="9" t="s">
        <v>177</v>
      </c>
      <c r="I86" s="11" t="s">
        <v>53</v>
      </c>
      <c r="J86" s="11" t="s">
        <v>53</v>
      </c>
      <c r="K86" s="11" t="s">
        <v>53</v>
      </c>
      <c r="L86" s="11" t="s">
        <v>53</v>
      </c>
      <c r="M86" s="11">
        <v>0</v>
      </c>
      <c r="N86" s="9" t="s">
        <v>53</v>
      </c>
      <c r="O86" s="9" t="s">
        <v>54</v>
      </c>
      <c r="P86" s="9" t="s">
        <v>53</v>
      </c>
      <c r="Q86" s="11">
        <f t="shared" si="5"/>
        <v>16202636.629000001</v>
      </c>
      <c r="R86" s="11">
        <v>0</v>
      </c>
      <c r="S86" s="11">
        <v>13341883.2454</v>
      </c>
      <c r="T86" s="11">
        <v>0</v>
      </c>
      <c r="U86" s="9" t="s">
        <v>50</v>
      </c>
      <c r="V86" s="11">
        <v>0</v>
      </c>
      <c r="W86" s="11">
        <v>2466166.71</v>
      </c>
      <c r="X86" s="9" t="s">
        <v>64</v>
      </c>
      <c r="Y86" s="11">
        <v>394586.67359999998</v>
      </c>
      <c r="Z86" s="11">
        <v>0</v>
      </c>
      <c r="AA86" s="9" t="s">
        <v>50</v>
      </c>
      <c r="AB86" s="11">
        <v>0</v>
      </c>
      <c r="AC86" s="11">
        <v>0</v>
      </c>
      <c r="AD86" s="9" t="s">
        <v>50</v>
      </c>
      <c r="AE86" s="11">
        <v>0</v>
      </c>
      <c r="AF86" s="9">
        <v>0</v>
      </c>
      <c r="AG86" s="9" t="s">
        <v>50</v>
      </c>
      <c r="AH86" s="11">
        <v>0</v>
      </c>
      <c r="AI86" s="11">
        <v>0</v>
      </c>
      <c r="AJ86" s="9" t="s">
        <v>50</v>
      </c>
      <c r="AK86" s="11">
        <v>0</v>
      </c>
      <c r="AL86" s="11">
        <v>0</v>
      </c>
      <c r="AM86" s="10" t="s">
        <v>53</v>
      </c>
      <c r="AN86" s="9" t="s">
        <v>53</v>
      </c>
      <c r="AO86" s="10" t="s">
        <v>53</v>
      </c>
      <c r="AP86" s="9" t="s">
        <v>53</v>
      </c>
    </row>
    <row r="87" spans="1:51" x14ac:dyDescent="0.25">
      <c r="A87" s="9" t="s">
        <v>668</v>
      </c>
      <c r="B87" s="10" t="s">
        <v>128</v>
      </c>
      <c r="C87" s="9" t="s">
        <v>311</v>
      </c>
      <c r="D87" s="9" t="s">
        <v>354</v>
      </c>
      <c r="E87" s="9" t="s">
        <v>353</v>
      </c>
      <c r="F87" s="9" t="s">
        <v>315</v>
      </c>
      <c r="G87" s="9" t="s">
        <v>51</v>
      </c>
      <c r="H87" s="9" t="s">
        <v>967</v>
      </c>
      <c r="I87" s="11" t="s">
        <v>53</v>
      </c>
      <c r="J87" s="11" t="s">
        <v>53</v>
      </c>
      <c r="K87" s="11" t="s">
        <v>53</v>
      </c>
      <c r="L87" s="11" t="s">
        <v>53</v>
      </c>
      <c r="M87" s="11">
        <v>0</v>
      </c>
      <c r="N87" s="9" t="s">
        <v>53</v>
      </c>
      <c r="O87" s="9" t="s">
        <v>54</v>
      </c>
      <c r="P87" s="9"/>
      <c r="Q87" s="11">
        <f t="shared" si="5"/>
        <v>41121321.634000003</v>
      </c>
      <c r="R87" s="11">
        <v>0</v>
      </c>
      <c r="S87" s="11">
        <v>32010991.760000002</v>
      </c>
      <c r="T87" s="11">
        <v>0</v>
      </c>
      <c r="U87" s="9" t="s">
        <v>50</v>
      </c>
      <c r="V87" s="11">
        <v>0</v>
      </c>
      <c r="W87" s="11">
        <v>7853732.6500000004</v>
      </c>
      <c r="X87" s="9" t="s">
        <v>50</v>
      </c>
      <c r="Y87" s="11">
        <f t="shared" ref="Y87:Y92" si="6">+W87*0.16</f>
        <v>1256597.2240000002</v>
      </c>
      <c r="Z87" s="11">
        <v>0</v>
      </c>
      <c r="AA87" s="9" t="s">
        <v>50</v>
      </c>
      <c r="AB87" s="11">
        <v>0</v>
      </c>
      <c r="AC87" s="11"/>
      <c r="AD87" s="9" t="s">
        <v>50</v>
      </c>
      <c r="AE87" s="11">
        <f t="shared" ref="AE87:AE92" si="7">+AC87*0.08</f>
        <v>0</v>
      </c>
      <c r="AF87" s="9">
        <v>0</v>
      </c>
      <c r="AG87" s="9" t="s">
        <v>50</v>
      </c>
      <c r="AH87" s="11">
        <v>0</v>
      </c>
      <c r="AI87" s="11">
        <v>0</v>
      </c>
      <c r="AJ87" s="9" t="s">
        <v>50</v>
      </c>
      <c r="AK87" s="11">
        <v>0</v>
      </c>
      <c r="AL87" s="11">
        <v>0</v>
      </c>
      <c r="AM87" s="10" t="s">
        <v>53</v>
      </c>
      <c r="AN87" s="9" t="s">
        <v>53</v>
      </c>
      <c r="AO87" s="10" t="s">
        <v>53</v>
      </c>
      <c r="AP87" s="9" t="s">
        <v>53</v>
      </c>
    </row>
    <row r="88" spans="1:51" x14ac:dyDescent="0.25">
      <c r="A88" s="9" t="s">
        <v>665</v>
      </c>
      <c r="B88" s="10" t="s">
        <v>128</v>
      </c>
      <c r="C88" s="9" t="s">
        <v>311</v>
      </c>
      <c r="D88" s="9" t="s">
        <v>350</v>
      </c>
      <c r="E88" s="9" t="s">
        <v>349</v>
      </c>
      <c r="F88" s="9" t="s">
        <v>975</v>
      </c>
      <c r="G88" s="9" t="s">
        <v>51</v>
      </c>
      <c r="H88" s="9" t="s">
        <v>976</v>
      </c>
      <c r="I88" s="11"/>
      <c r="J88" s="11" t="s">
        <v>53</v>
      </c>
      <c r="K88" s="11" t="s">
        <v>53</v>
      </c>
      <c r="L88" s="11" t="s">
        <v>53</v>
      </c>
      <c r="M88" s="11">
        <v>0</v>
      </c>
      <c r="N88" s="9" t="s">
        <v>53</v>
      </c>
      <c r="O88" s="9" t="s">
        <v>54</v>
      </c>
      <c r="P88" s="9"/>
      <c r="Q88" s="11">
        <f t="shared" si="5"/>
        <v>16546474.8544</v>
      </c>
      <c r="R88" s="11">
        <v>0</v>
      </c>
      <c r="S88" s="11">
        <v>11096494.6</v>
      </c>
      <c r="T88" s="11">
        <v>0</v>
      </c>
      <c r="U88" s="9" t="s">
        <v>50</v>
      </c>
      <c r="V88" s="11">
        <v>0</v>
      </c>
      <c r="W88" s="11">
        <v>4698258.84</v>
      </c>
      <c r="X88" s="9" t="s">
        <v>50</v>
      </c>
      <c r="Y88" s="11">
        <f t="shared" si="6"/>
        <v>751721.41440000001</v>
      </c>
      <c r="Z88" s="11">
        <v>0</v>
      </c>
      <c r="AA88" s="9" t="s">
        <v>50</v>
      </c>
      <c r="AB88" s="11">
        <v>0</v>
      </c>
      <c r="AC88" s="11"/>
      <c r="AD88" s="9" t="s">
        <v>50</v>
      </c>
      <c r="AE88" s="11">
        <f t="shared" si="7"/>
        <v>0</v>
      </c>
      <c r="AF88" s="9">
        <v>0</v>
      </c>
      <c r="AG88" s="9" t="s">
        <v>50</v>
      </c>
      <c r="AH88" s="11">
        <v>0</v>
      </c>
      <c r="AI88" s="11">
        <v>0</v>
      </c>
      <c r="AJ88" s="9" t="s">
        <v>50</v>
      </c>
      <c r="AK88" s="11">
        <v>0</v>
      </c>
      <c r="AL88" s="11">
        <v>0</v>
      </c>
      <c r="AM88" s="10" t="s">
        <v>53</v>
      </c>
      <c r="AN88" s="9" t="s">
        <v>53</v>
      </c>
      <c r="AO88" s="10" t="s">
        <v>53</v>
      </c>
      <c r="AP88" s="9" t="s">
        <v>53</v>
      </c>
    </row>
    <row r="89" spans="1:51" x14ac:dyDescent="0.25">
      <c r="A89" s="9" t="s">
        <v>661</v>
      </c>
      <c r="B89" s="92">
        <v>43936</v>
      </c>
      <c r="C89" s="9" t="s">
        <v>311</v>
      </c>
      <c r="D89" s="9" t="s">
        <v>345</v>
      </c>
      <c r="E89" s="9" t="s">
        <v>344</v>
      </c>
      <c r="F89" s="9" t="s">
        <v>922</v>
      </c>
      <c r="G89" s="9" t="s">
        <v>51</v>
      </c>
      <c r="H89" s="9" t="s">
        <v>987</v>
      </c>
      <c r="I89" s="11" t="s">
        <v>53</v>
      </c>
      <c r="J89" s="11" t="s">
        <v>53</v>
      </c>
      <c r="K89" s="11" t="s">
        <v>53</v>
      </c>
      <c r="L89" s="11" t="s">
        <v>53</v>
      </c>
      <c r="M89" s="11">
        <v>0</v>
      </c>
      <c r="N89" s="9" t="s">
        <v>53</v>
      </c>
      <c r="O89" s="9" t="s">
        <v>54</v>
      </c>
      <c r="P89" s="9" t="s">
        <v>53</v>
      </c>
      <c r="Q89" s="11">
        <f t="shared" si="5"/>
        <v>44733106.377599999</v>
      </c>
      <c r="R89" s="11">
        <v>0</v>
      </c>
      <c r="S89" s="11">
        <v>37565543.68</v>
      </c>
      <c r="T89" s="11">
        <v>0</v>
      </c>
      <c r="U89" s="9" t="s">
        <v>50</v>
      </c>
      <c r="V89" s="11">
        <v>0</v>
      </c>
      <c r="W89" s="11">
        <v>6178933.3600000003</v>
      </c>
      <c r="X89" s="9" t="s">
        <v>64</v>
      </c>
      <c r="Y89" s="11">
        <f t="shared" si="6"/>
        <v>988629.33760000009</v>
      </c>
      <c r="Z89" s="11">
        <v>0</v>
      </c>
      <c r="AA89" s="9" t="s">
        <v>50</v>
      </c>
      <c r="AB89" s="11">
        <v>0</v>
      </c>
      <c r="AC89" s="11"/>
      <c r="AD89" s="9" t="s">
        <v>50</v>
      </c>
      <c r="AE89" s="11">
        <f t="shared" si="7"/>
        <v>0</v>
      </c>
      <c r="AF89" s="9">
        <v>0</v>
      </c>
      <c r="AG89" s="9" t="s">
        <v>50</v>
      </c>
      <c r="AH89" s="11">
        <v>0</v>
      </c>
      <c r="AI89" s="11">
        <v>0</v>
      </c>
      <c r="AJ89" s="9" t="s">
        <v>50</v>
      </c>
      <c r="AK89" s="11">
        <v>0</v>
      </c>
      <c r="AL89" s="11">
        <v>0</v>
      </c>
      <c r="AM89" s="10" t="s">
        <v>53</v>
      </c>
      <c r="AN89" s="9" t="s">
        <v>53</v>
      </c>
      <c r="AO89" s="10" t="s">
        <v>53</v>
      </c>
      <c r="AP89" s="9" t="s">
        <v>53</v>
      </c>
    </row>
    <row r="90" spans="1:51" s="8" customFormat="1" x14ac:dyDescent="0.25">
      <c r="A90" s="9" t="s">
        <v>658</v>
      </c>
      <c r="B90" s="92">
        <v>43936</v>
      </c>
      <c r="C90" s="9" t="s">
        <v>311</v>
      </c>
      <c r="D90" s="9" t="s">
        <v>345</v>
      </c>
      <c r="E90" s="9" t="s">
        <v>344</v>
      </c>
      <c r="F90" s="9" t="s">
        <v>924</v>
      </c>
      <c r="G90" s="9" t="s">
        <v>51</v>
      </c>
      <c r="H90" s="9" t="s">
        <v>991</v>
      </c>
      <c r="I90" s="11" t="s">
        <v>53</v>
      </c>
      <c r="J90" s="11" t="s">
        <v>53</v>
      </c>
      <c r="K90" s="11" t="s">
        <v>53</v>
      </c>
      <c r="L90" s="11" t="s">
        <v>53</v>
      </c>
      <c r="M90" s="11">
        <v>0</v>
      </c>
      <c r="N90" s="9" t="s">
        <v>53</v>
      </c>
      <c r="O90" s="9" t="s">
        <v>54</v>
      </c>
      <c r="P90" s="9" t="s">
        <v>53</v>
      </c>
      <c r="Q90" s="11">
        <f t="shared" si="5"/>
        <v>1335050</v>
      </c>
      <c r="R90" s="11">
        <v>0</v>
      </c>
      <c r="S90" s="11">
        <v>1335050</v>
      </c>
      <c r="T90" s="11">
        <v>0</v>
      </c>
      <c r="U90" s="9" t="s">
        <v>50</v>
      </c>
      <c r="V90" s="11">
        <v>0</v>
      </c>
      <c r="W90" s="11">
        <v>0</v>
      </c>
      <c r="X90" s="9" t="s">
        <v>64</v>
      </c>
      <c r="Y90" s="11">
        <f t="shared" si="6"/>
        <v>0</v>
      </c>
      <c r="Z90" s="11">
        <v>0</v>
      </c>
      <c r="AA90" s="9" t="s">
        <v>50</v>
      </c>
      <c r="AB90" s="11">
        <v>0</v>
      </c>
      <c r="AC90" s="11"/>
      <c r="AD90" s="9" t="s">
        <v>50</v>
      </c>
      <c r="AE90" s="11">
        <f t="shared" si="7"/>
        <v>0</v>
      </c>
      <c r="AF90" s="9">
        <v>0</v>
      </c>
      <c r="AG90" s="9" t="s">
        <v>50</v>
      </c>
      <c r="AH90" s="11">
        <v>0</v>
      </c>
      <c r="AI90" s="11">
        <v>0</v>
      </c>
      <c r="AJ90" s="9" t="s">
        <v>50</v>
      </c>
      <c r="AK90" s="11">
        <v>0</v>
      </c>
      <c r="AL90" s="11">
        <v>0</v>
      </c>
      <c r="AM90" s="10" t="s">
        <v>53</v>
      </c>
      <c r="AN90" s="9" t="s">
        <v>53</v>
      </c>
      <c r="AO90" s="10" t="s">
        <v>53</v>
      </c>
      <c r="AP90" s="9" t="s">
        <v>53</v>
      </c>
      <c r="AQ90" s="12"/>
      <c r="AR90" s="12"/>
      <c r="AS90" s="12"/>
      <c r="AT90" s="12"/>
      <c r="AU90" s="12"/>
      <c r="AV90" s="12"/>
      <c r="AW90" s="12"/>
      <c r="AX90" s="12"/>
      <c r="AY90" s="12"/>
    </row>
    <row r="91" spans="1:51" x14ac:dyDescent="0.25">
      <c r="A91" s="9" t="s">
        <v>656</v>
      </c>
      <c r="B91" s="10" t="s">
        <v>128</v>
      </c>
      <c r="C91" s="9" t="s">
        <v>311</v>
      </c>
      <c r="D91" s="9" t="s">
        <v>340</v>
      </c>
      <c r="E91" s="9" t="s">
        <v>339</v>
      </c>
      <c r="F91" s="9" t="s">
        <v>571</v>
      </c>
      <c r="G91" s="9" t="s">
        <v>51</v>
      </c>
      <c r="H91" s="9" t="s">
        <v>1003</v>
      </c>
      <c r="I91" s="11" t="s">
        <v>53</v>
      </c>
      <c r="J91" s="11" t="s">
        <v>53</v>
      </c>
      <c r="K91" s="11" t="s">
        <v>53</v>
      </c>
      <c r="L91" s="11" t="s">
        <v>53</v>
      </c>
      <c r="M91" s="11">
        <v>0</v>
      </c>
      <c r="N91" s="9" t="s">
        <v>53</v>
      </c>
      <c r="O91" s="9" t="s">
        <v>54</v>
      </c>
      <c r="P91" s="9"/>
      <c r="Q91" s="11">
        <f t="shared" si="5"/>
        <v>42178643.534799993</v>
      </c>
      <c r="R91" s="11">
        <v>0</v>
      </c>
      <c r="S91" s="11">
        <v>31196671.199999999</v>
      </c>
      <c r="T91" s="11">
        <v>0</v>
      </c>
      <c r="U91" s="9" t="s">
        <v>50</v>
      </c>
      <c r="V91" s="11">
        <v>0</v>
      </c>
      <c r="W91" s="11">
        <v>9467217.5299999993</v>
      </c>
      <c r="X91" s="9" t="s">
        <v>50</v>
      </c>
      <c r="Y91" s="11">
        <f t="shared" si="6"/>
        <v>1514754.8047999998</v>
      </c>
      <c r="Z91" s="11">
        <v>0</v>
      </c>
      <c r="AA91" s="9" t="s">
        <v>50</v>
      </c>
      <c r="AB91" s="11">
        <v>0</v>
      </c>
      <c r="AC91" s="11"/>
      <c r="AD91" s="9" t="s">
        <v>50</v>
      </c>
      <c r="AE91" s="11">
        <f t="shared" si="7"/>
        <v>0</v>
      </c>
      <c r="AF91" s="9">
        <v>0</v>
      </c>
      <c r="AG91" s="9" t="s">
        <v>50</v>
      </c>
      <c r="AH91" s="11">
        <v>0</v>
      </c>
      <c r="AI91" s="11">
        <v>0</v>
      </c>
      <c r="AJ91" s="9" t="s">
        <v>50</v>
      </c>
      <c r="AK91" s="11">
        <v>0</v>
      </c>
      <c r="AL91" s="11">
        <v>0</v>
      </c>
      <c r="AM91" s="10" t="s">
        <v>53</v>
      </c>
      <c r="AN91" s="9" t="s">
        <v>53</v>
      </c>
      <c r="AO91" s="10" t="s">
        <v>53</v>
      </c>
      <c r="AP91" s="9" t="s">
        <v>53</v>
      </c>
    </row>
    <row r="92" spans="1:51" x14ac:dyDescent="0.25">
      <c r="A92" s="9" t="s">
        <v>652</v>
      </c>
      <c r="B92" s="10" t="s">
        <v>128</v>
      </c>
      <c r="C92" s="9" t="s">
        <v>311</v>
      </c>
      <c r="D92" s="9" t="s">
        <v>335</v>
      </c>
      <c r="E92" s="9" t="s">
        <v>334</v>
      </c>
      <c r="F92" s="9" t="s">
        <v>1012</v>
      </c>
      <c r="G92" s="9" t="s">
        <v>51</v>
      </c>
      <c r="H92" s="9" t="s">
        <v>1013</v>
      </c>
      <c r="I92" s="11" t="s">
        <v>53</v>
      </c>
      <c r="J92" s="11" t="s">
        <v>53</v>
      </c>
      <c r="K92" s="11" t="s">
        <v>53</v>
      </c>
      <c r="L92" s="11" t="s">
        <v>53</v>
      </c>
      <c r="M92" s="11">
        <v>0</v>
      </c>
      <c r="N92" s="9" t="s">
        <v>53</v>
      </c>
      <c r="O92" s="9" t="s">
        <v>54</v>
      </c>
      <c r="P92" s="9"/>
      <c r="Q92" s="11">
        <f t="shared" si="5"/>
        <v>37832300.684399992</v>
      </c>
      <c r="R92" s="11">
        <v>0</v>
      </c>
      <c r="S92" s="11">
        <v>25600162.93</v>
      </c>
      <c r="T92" s="11">
        <v>0</v>
      </c>
      <c r="U92" s="9" t="s">
        <v>50</v>
      </c>
      <c r="V92" s="11">
        <v>0</v>
      </c>
      <c r="W92" s="11">
        <v>10544946.34</v>
      </c>
      <c r="X92" s="9" t="s">
        <v>50</v>
      </c>
      <c r="Y92" s="11">
        <f t="shared" si="6"/>
        <v>1687191.4144000001</v>
      </c>
      <c r="Z92" s="11">
        <v>0</v>
      </c>
      <c r="AA92" s="9" t="s">
        <v>50</v>
      </c>
      <c r="AB92" s="11">
        <v>0</v>
      </c>
      <c r="AC92" s="11"/>
      <c r="AD92" s="9" t="s">
        <v>50</v>
      </c>
      <c r="AE92" s="11">
        <f t="shared" si="7"/>
        <v>0</v>
      </c>
      <c r="AF92" s="9">
        <v>0</v>
      </c>
      <c r="AG92" s="9" t="s">
        <v>50</v>
      </c>
      <c r="AH92" s="11">
        <v>0</v>
      </c>
      <c r="AI92" s="11">
        <v>0</v>
      </c>
      <c r="AJ92" s="9" t="s">
        <v>50</v>
      </c>
      <c r="AK92" s="11">
        <v>0</v>
      </c>
      <c r="AL92" s="11">
        <v>0</v>
      </c>
      <c r="AM92" s="10" t="s">
        <v>53</v>
      </c>
      <c r="AN92" s="9" t="s">
        <v>53</v>
      </c>
      <c r="AO92" s="10" t="s">
        <v>53</v>
      </c>
      <c r="AP92" s="9" t="s">
        <v>53</v>
      </c>
    </row>
    <row r="93" spans="1:51" x14ac:dyDescent="0.25">
      <c r="A93" s="9" t="s">
        <v>650</v>
      </c>
      <c r="B93" s="10" t="s">
        <v>128</v>
      </c>
      <c r="C93" s="9" t="s">
        <v>311</v>
      </c>
      <c r="D93" s="9" t="s">
        <v>330</v>
      </c>
      <c r="E93" s="9" t="s">
        <v>49</v>
      </c>
      <c r="F93" s="9" t="s">
        <v>1075</v>
      </c>
      <c r="G93" s="9" t="s">
        <v>51</v>
      </c>
      <c r="H93" s="9" t="s">
        <v>129</v>
      </c>
      <c r="I93" s="11" t="s">
        <v>53</v>
      </c>
      <c r="J93" s="11" t="s">
        <v>53</v>
      </c>
      <c r="K93" s="11" t="s">
        <v>53</v>
      </c>
      <c r="L93" s="11" t="s">
        <v>53</v>
      </c>
      <c r="M93" s="11">
        <v>0</v>
      </c>
      <c r="N93" s="9" t="s">
        <v>53</v>
      </c>
      <c r="O93" s="9" t="s">
        <v>54</v>
      </c>
      <c r="P93" s="9" t="s">
        <v>53</v>
      </c>
      <c r="Q93" s="11">
        <f t="shared" si="5"/>
        <v>12381200.5166</v>
      </c>
      <c r="R93" s="11">
        <v>0</v>
      </c>
      <c r="S93" s="11">
        <v>11985248.4134</v>
      </c>
      <c r="T93" s="11">
        <v>0</v>
      </c>
      <c r="U93" s="9" t="s">
        <v>50</v>
      </c>
      <c r="V93" s="11">
        <v>0</v>
      </c>
      <c r="W93" s="11">
        <v>341338.02</v>
      </c>
      <c r="X93" s="9" t="s">
        <v>50</v>
      </c>
      <c r="Y93" s="11">
        <v>54614.083200000001</v>
      </c>
      <c r="Z93" s="11">
        <v>0</v>
      </c>
      <c r="AA93" s="9" t="s">
        <v>50</v>
      </c>
      <c r="AB93" s="11">
        <v>0</v>
      </c>
      <c r="AC93" s="11">
        <v>0</v>
      </c>
      <c r="AD93" s="9" t="s">
        <v>50</v>
      </c>
      <c r="AE93" s="11">
        <v>0</v>
      </c>
      <c r="AF93" s="9">
        <v>0</v>
      </c>
      <c r="AG93" s="9" t="s">
        <v>50</v>
      </c>
      <c r="AH93" s="11">
        <v>0</v>
      </c>
      <c r="AI93" s="11">
        <v>0</v>
      </c>
      <c r="AJ93" s="9" t="s">
        <v>50</v>
      </c>
      <c r="AK93" s="11">
        <v>0</v>
      </c>
      <c r="AL93" s="11">
        <v>0</v>
      </c>
      <c r="AM93" s="10" t="s">
        <v>53</v>
      </c>
      <c r="AN93" s="9" t="s">
        <v>53</v>
      </c>
      <c r="AO93" s="10" t="s">
        <v>53</v>
      </c>
      <c r="AP93" s="9" t="s">
        <v>53</v>
      </c>
    </row>
    <row r="94" spans="1:51" x14ac:dyDescent="0.25">
      <c r="A94" s="9" t="s">
        <v>646</v>
      </c>
      <c r="B94" s="10" t="s">
        <v>128</v>
      </c>
      <c r="C94" s="9" t="s">
        <v>311</v>
      </c>
      <c r="D94" s="9" t="s">
        <v>326</v>
      </c>
      <c r="E94" s="9" t="s">
        <v>325</v>
      </c>
      <c r="F94" s="9" t="s">
        <v>1027</v>
      </c>
      <c r="G94" s="9" t="s">
        <v>51</v>
      </c>
      <c r="H94" s="9" t="s">
        <v>1028</v>
      </c>
      <c r="I94" s="11" t="s">
        <v>53</v>
      </c>
      <c r="J94" s="11" t="s">
        <v>53</v>
      </c>
      <c r="K94" s="11" t="s">
        <v>53</v>
      </c>
      <c r="L94" s="11" t="s">
        <v>53</v>
      </c>
      <c r="M94" s="11">
        <v>0</v>
      </c>
      <c r="N94" s="9" t="s">
        <v>53</v>
      </c>
      <c r="O94" s="9" t="s">
        <v>54</v>
      </c>
      <c r="P94" s="9"/>
      <c r="Q94" s="11">
        <f t="shared" si="5"/>
        <v>10082106.799999999</v>
      </c>
      <c r="R94" s="11">
        <v>0</v>
      </c>
      <c r="S94" s="11">
        <v>1435940.2</v>
      </c>
      <c r="T94" s="11">
        <v>0</v>
      </c>
      <c r="U94" s="9" t="s">
        <v>50</v>
      </c>
      <c r="V94" s="11">
        <v>0</v>
      </c>
      <c r="W94" s="11">
        <v>7453591.9000000004</v>
      </c>
      <c r="X94" s="9" t="s">
        <v>50</v>
      </c>
      <c r="Y94" s="11">
        <v>1192574.7</v>
      </c>
      <c r="Z94" s="11">
        <v>0</v>
      </c>
      <c r="AA94" s="9" t="s">
        <v>50</v>
      </c>
      <c r="AB94" s="11">
        <v>0</v>
      </c>
      <c r="AC94" s="11"/>
      <c r="AD94" s="9" t="s">
        <v>50</v>
      </c>
      <c r="AE94" s="11">
        <f>+AC94*0.08</f>
        <v>0</v>
      </c>
      <c r="AF94" s="9">
        <v>0</v>
      </c>
      <c r="AG94" s="9" t="s">
        <v>50</v>
      </c>
      <c r="AH94" s="11">
        <v>0</v>
      </c>
      <c r="AI94" s="11">
        <v>0</v>
      </c>
      <c r="AJ94" s="9" t="s">
        <v>50</v>
      </c>
      <c r="AK94" s="11">
        <v>0</v>
      </c>
      <c r="AL94" s="11">
        <v>0</v>
      </c>
      <c r="AM94" s="10" t="s">
        <v>53</v>
      </c>
      <c r="AN94" s="9" t="s">
        <v>53</v>
      </c>
      <c r="AO94" s="10" t="s">
        <v>53</v>
      </c>
      <c r="AP94" s="9" t="s">
        <v>53</v>
      </c>
    </row>
    <row r="95" spans="1:51" x14ac:dyDescent="0.25">
      <c r="A95" s="9" t="s">
        <v>187</v>
      </c>
      <c r="B95" s="10" t="s">
        <v>128</v>
      </c>
      <c r="C95" s="9" t="s">
        <v>311</v>
      </c>
      <c r="D95" s="9" t="s">
        <v>317</v>
      </c>
      <c r="E95" s="9" t="s">
        <v>316</v>
      </c>
      <c r="F95" s="9" t="s">
        <v>1044</v>
      </c>
      <c r="G95" s="9" t="s">
        <v>51</v>
      </c>
      <c r="H95" s="9" t="s">
        <v>1039</v>
      </c>
      <c r="I95" s="11" t="s">
        <v>53</v>
      </c>
      <c r="J95" s="11" t="s">
        <v>53</v>
      </c>
      <c r="K95" s="11" t="s">
        <v>53</v>
      </c>
      <c r="L95" s="11" t="s">
        <v>53</v>
      </c>
      <c r="M95" s="11">
        <v>0</v>
      </c>
      <c r="N95" s="9" t="s">
        <v>53</v>
      </c>
      <c r="O95" s="9" t="s">
        <v>54</v>
      </c>
      <c r="P95" s="9" t="s">
        <v>53</v>
      </c>
      <c r="Q95" s="11">
        <f t="shared" si="5"/>
        <v>706695.2</v>
      </c>
      <c r="R95" s="11">
        <v>0</v>
      </c>
      <c r="S95" s="11">
        <v>116000</v>
      </c>
      <c r="T95" s="11">
        <v>0</v>
      </c>
      <c r="U95" s="9" t="s">
        <v>50</v>
      </c>
      <c r="V95" s="11">
        <v>0</v>
      </c>
      <c r="W95" s="11">
        <v>509220</v>
      </c>
      <c r="X95" s="9" t="s">
        <v>50</v>
      </c>
      <c r="Y95" s="11">
        <f>+W95*0.16</f>
        <v>81475.199999999997</v>
      </c>
      <c r="Z95" s="11">
        <v>0</v>
      </c>
      <c r="AA95" s="9" t="s">
        <v>50</v>
      </c>
      <c r="AB95" s="11">
        <v>0</v>
      </c>
      <c r="AC95" s="11"/>
      <c r="AD95" s="9" t="s">
        <v>50</v>
      </c>
      <c r="AE95" s="11">
        <f>+AC95*0.08</f>
        <v>0</v>
      </c>
      <c r="AF95" s="9">
        <v>0</v>
      </c>
      <c r="AG95" s="9" t="s">
        <v>50</v>
      </c>
      <c r="AH95" s="11">
        <v>0</v>
      </c>
      <c r="AI95" s="11">
        <v>0</v>
      </c>
      <c r="AJ95" s="9" t="s">
        <v>50</v>
      </c>
      <c r="AK95" s="11">
        <v>0</v>
      </c>
      <c r="AL95" s="11">
        <v>0</v>
      </c>
      <c r="AM95" s="10" t="s">
        <v>53</v>
      </c>
      <c r="AN95" s="9" t="s">
        <v>53</v>
      </c>
      <c r="AO95" s="10" t="s">
        <v>53</v>
      </c>
      <c r="AP95" s="9" t="s">
        <v>53</v>
      </c>
    </row>
    <row r="96" spans="1:51" x14ac:dyDescent="0.25">
      <c r="A96" s="9" t="s">
        <v>189</v>
      </c>
      <c r="B96" s="10" t="s">
        <v>128</v>
      </c>
      <c r="C96" s="9" t="s">
        <v>311</v>
      </c>
      <c r="D96" s="9" t="s">
        <v>310</v>
      </c>
      <c r="E96" s="9" t="s">
        <v>309</v>
      </c>
      <c r="F96" s="9" t="s">
        <v>1055</v>
      </c>
      <c r="G96" s="9" t="s">
        <v>51</v>
      </c>
      <c r="H96" s="9" t="s">
        <v>1052</v>
      </c>
      <c r="I96" s="11" t="s">
        <v>53</v>
      </c>
      <c r="J96" s="11" t="s">
        <v>53</v>
      </c>
      <c r="K96" s="11" t="s">
        <v>53</v>
      </c>
      <c r="L96" s="11" t="s">
        <v>53</v>
      </c>
      <c r="M96" s="11">
        <v>0</v>
      </c>
      <c r="N96" s="9" t="s">
        <v>53</v>
      </c>
      <c r="O96" s="9" t="s">
        <v>54</v>
      </c>
      <c r="P96" s="9"/>
      <c r="Q96" s="11">
        <f t="shared" si="5"/>
        <v>42949824.816399999</v>
      </c>
      <c r="R96" s="11">
        <v>0</v>
      </c>
      <c r="S96" s="11">
        <v>35230168.32</v>
      </c>
      <c r="T96" s="11">
        <v>0</v>
      </c>
      <c r="U96" s="9" t="s">
        <v>50</v>
      </c>
      <c r="V96" s="11">
        <v>0</v>
      </c>
      <c r="W96" s="11">
        <f>7045169.73-390293.44</f>
        <v>6654876.29</v>
      </c>
      <c r="X96" s="9" t="s">
        <v>50</v>
      </c>
      <c r="Y96" s="11">
        <f>+W96*0.16</f>
        <v>1064780.2064</v>
      </c>
      <c r="Z96" s="11">
        <v>0</v>
      </c>
      <c r="AA96" s="9" t="s">
        <v>50</v>
      </c>
      <c r="AB96" s="11">
        <v>0</v>
      </c>
      <c r="AC96" s="11"/>
      <c r="AD96" s="9" t="s">
        <v>50</v>
      </c>
      <c r="AE96" s="11">
        <f>+AC96*0.08</f>
        <v>0</v>
      </c>
      <c r="AF96" s="9">
        <v>0</v>
      </c>
      <c r="AG96" s="9" t="s">
        <v>50</v>
      </c>
      <c r="AH96" s="11">
        <v>0</v>
      </c>
      <c r="AI96" s="11">
        <v>0</v>
      </c>
      <c r="AJ96" s="9" t="s">
        <v>50</v>
      </c>
      <c r="AK96" s="11">
        <v>0</v>
      </c>
      <c r="AL96" s="11">
        <v>0</v>
      </c>
      <c r="AM96" s="10" t="s">
        <v>53</v>
      </c>
      <c r="AN96" s="9" t="s">
        <v>53</v>
      </c>
      <c r="AO96" s="10" t="s">
        <v>53</v>
      </c>
      <c r="AP96" s="9" t="s">
        <v>53</v>
      </c>
    </row>
    <row r="97" spans="1:51" x14ac:dyDescent="0.25">
      <c r="A97" s="9" t="s">
        <v>193</v>
      </c>
      <c r="B97" s="10" t="s">
        <v>179</v>
      </c>
      <c r="C97" s="9" t="s">
        <v>311</v>
      </c>
      <c r="D97" s="9" t="s">
        <v>48</v>
      </c>
      <c r="E97" s="9" t="s">
        <v>431</v>
      </c>
      <c r="F97" s="9" t="s">
        <v>911</v>
      </c>
      <c r="G97" s="9" t="s">
        <v>51</v>
      </c>
      <c r="H97" s="9" t="s">
        <v>919</v>
      </c>
      <c r="I97" s="11" t="s">
        <v>53</v>
      </c>
      <c r="J97" s="11" t="s">
        <v>53</v>
      </c>
      <c r="K97" s="11" t="s">
        <v>53</v>
      </c>
      <c r="L97" s="11" t="s">
        <v>53</v>
      </c>
      <c r="M97" s="11">
        <v>0</v>
      </c>
      <c r="N97" s="9" t="s">
        <v>53</v>
      </c>
      <c r="O97" s="9" t="s">
        <v>54</v>
      </c>
      <c r="P97" s="9"/>
      <c r="Q97" s="11">
        <f t="shared" si="5"/>
        <v>49924937.682799995</v>
      </c>
      <c r="R97" s="11">
        <v>0</v>
      </c>
      <c r="S97" s="11">
        <v>40739996.979999997</v>
      </c>
      <c r="T97" s="11">
        <v>0</v>
      </c>
      <c r="U97" s="9" t="s">
        <v>50</v>
      </c>
      <c r="V97" s="11">
        <v>0</v>
      </c>
      <c r="W97" s="11">
        <v>7918052.3300000001</v>
      </c>
      <c r="X97" s="9" t="s">
        <v>64</v>
      </c>
      <c r="Y97" s="11">
        <f>+W97*0.16</f>
        <v>1266888.3728</v>
      </c>
      <c r="Z97" s="11">
        <v>0</v>
      </c>
      <c r="AA97" s="9" t="s">
        <v>50</v>
      </c>
      <c r="AB97" s="11">
        <v>0</v>
      </c>
      <c r="AC97" s="11"/>
      <c r="AD97" s="9" t="s">
        <v>50</v>
      </c>
      <c r="AE97" s="11">
        <f>+AC97*0.08</f>
        <v>0</v>
      </c>
      <c r="AF97" s="9">
        <v>0</v>
      </c>
      <c r="AG97" s="9" t="s">
        <v>50</v>
      </c>
      <c r="AH97" s="11">
        <v>0</v>
      </c>
      <c r="AI97" s="11">
        <v>0</v>
      </c>
      <c r="AJ97" s="9" t="s">
        <v>50</v>
      </c>
      <c r="AK97" s="11">
        <v>0</v>
      </c>
      <c r="AL97" s="11">
        <v>0</v>
      </c>
      <c r="AM97" s="10" t="s">
        <v>53</v>
      </c>
      <c r="AN97" s="9" t="s">
        <v>53</v>
      </c>
      <c r="AO97" s="10" t="s">
        <v>53</v>
      </c>
      <c r="AP97" s="9" t="s">
        <v>53</v>
      </c>
    </row>
    <row r="98" spans="1:51" s="8" customFormat="1" x14ac:dyDescent="0.25">
      <c r="A98" s="9" t="s">
        <v>195</v>
      </c>
      <c r="B98" s="10" t="s">
        <v>179</v>
      </c>
      <c r="C98" s="9" t="s">
        <v>69</v>
      </c>
      <c r="D98" s="9" t="s">
        <v>48</v>
      </c>
      <c r="E98" s="9" t="s">
        <v>427</v>
      </c>
      <c r="F98" s="9" t="s">
        <v>1096</v>
      </c>
      <c r="G98" s="9" t="s">
        <v>51</v>
      </c>
      <c r="H98" s="9" t="s">
        <v>188</v>
      </c>
      <c r="I98" s="11" t="s">
        <v>53</v>
      </c>
      <c r="J98" s="11" t="s">
        <v>53</v>
      </c>
      <c r="K98" s="11" t="s">
        <v>53</v>
      </c>
      <c r="L98" s="11" t="s">
        <v>53</v>
      </c>
      <c r="M98" s="11">
        <v>0</v>
      </c>
      <c r="N98" s="9" t="s">
        <v>53</v>
      </c>
      <c r="O98" s="9" t="s">
        <v>54</v>
      </c>
      <c r="P98" s="9" t="s">
        <v>53</v>
      </c>
      <c r="Q98" s="11">
        <f t="shared" si="5"/>
        <v>89631636.58130002</v>
      </c>
      <c r="R98" s="11">
        <v>0</v>
      </c>
      <c r="S98" s="11">
        <v>58179678.760900021</v>
      </c>
      <c r="T98" s="11">
        <v>0</v>
      </c>
      <c r="U98" s="9" t="s">
        <v>50</v>
      </c>
      <c r="V98" s="11">
        <v>0</v>
      </c>
      <c r="W98" s="11">
        <v>26362102.550000001</v>
      </c>
      <c r="X98" s="9" t="s">
        <v>64</v>
      </c>
      <c r="Y98" s="11">
        <v>4217936.4080000008</v>
      </c>
      <c r="Z98" s="11">
        <v>0</v>
      </c>
      <c r="AA98" s="9" t="s">
        <v>50</v>
      </c>
      <c r="AB98" s="11">
        <v>0</v>
      </c>
      <c r="AC98" s="11">
        <v>807332.28</v>
      </c>
      <c r="AD98" s="9" t="s">
        <v>55</v>
      </c>
      <c r="AE98" s="11">
        <v>64586.582399999999</v>
      </c>
      <c r="AF98" s="9">
        <v>0</v>
      </c>
      <c r="AG98" s="9" t="s">
        <v>50</v>
      </c>
      <c r="AH98" s="11">
        <v>0</v>
      </c>
      <c r="AI98" s="11">
        <v>0</v>
      </c>
      <c r="AJ98" s="9" t="s">
        <v>50</v>
      </c>
      <c r="AK98" s="11">
        <v>0</v>
      </c>
      <c r="AL98" s="11">
        <v>0</v>
      </c>
      <c r="AM98" s="10" t="s">
        <v>53</v>
      </c>
      <c r="AN98" s="9" t="s">
        <v>53</v>
      </c>
      <c r="AO98" s="10" t="s">
        <v>53</v>
      </c>
      <c r="AP98" s="9" t="s">
        <v>53</v>
      </c>
      <c r="AQ98" s="12"/>
      <c r="AR98" s="12"/>
      <c r="AS98" s="12"/>
      <c r="AT98" s="12"/>
      <c r="AU98" s="12"/>
      <c r="AV98" s="12"/>
      <c r="AW98" s="12"/>
      <c r="AX98" s="12"/>
      <c r="AY98" s="12"/>
    </row>
    <row r="99" spans="1:51" x14ac:dyDescent="0.25">
      <c r="A99" s="9" t="s">
        <v>197</v>
      </c>
      <c r="B99" s="10" t="s">
        <v>179</v>
      </c>
      <c r="C99" s="9" t="s">
        <v>311</v>
      </c>
      <c r="D99" s="9" t="s">
        <v>57</v>
      </c>
      <c r="E99" s="9" t="s">
        <v>424</v>
      </c>
      <c r="F99" s="9" t="s">
        <v>928</v>
      </c>
      <c r="G99" s="9" t="s">
        <v>51</v>
      </c>
      <c r="H99" s="9" t="s">
        <v>929</v>
      </c>
      <c r="I99" s="11" t="s">
        <v>53</v>
      </c>
      <c r="J99" s="11" t="s">
        <v>53</v>
      </c>
      <c r="K99" s="11" t="s">
        <v>53</v>
      </c>
      <c r="L99" s="11" t="s">
        <v>53</v>
      </c>
      <c r="M99" s="11">
        <v>0</v>
      </c>
      <c r="N99" s="9" t="s">
        <v>53</v>
      </c>
      <c r="O99" s="9" t="s">
        <v>54</v>
      </c>
      <c r="P99" s="9"/>
      <c r="Q99" s="11">
        <f t="shared" si="5"/>
        <v>69432168.138400003</v>
      </c>
      <c r="R99" s="11">
        <v>0</v>
      </c>
      <c r="S99" s="11">
        <v>56487224.420000002</v>
      </c>
      <c r="T99" s="11">
        <v>0</v>
      </c>
      <c r="U99" s="9" t="s">
        <v>50</v>
      </c>
      <c r="V99" s="11">
        <v>0</v>
      </c>
      <c r="W99" s="11">
        <v>11159434.24</v>
      </c>
      <c r="X99" s="9" t="s">
        <v>64</v>
      </c>
      <c r="Y99" s="11">
        <f>+W99*0.16</f>
        <v>1785509.4784000001</v>
      </c>
      <c r="Z99" s="11">
        <v>0</v>
      </c>
      <c r="AA99" s="9" t="s">
        <v>50</v>
      </c>
      <c r="AB99" s="11">
        <v>0</v>
      </c>
      <c r="AC99" s="11"/>
      <c r="AD99" s="9" t="s">
        <v>50</v>
      </c>
      <c r="AE99" s="11">
        <f>+AC99*0.08</f>
        <v>0</v>
      </c>
      <c r="AF99" s="9">
        <v>0</v>
      </c>
      <c r="AG99" s="9" t="s">
        <v>50</v>
      </c>
      <c r="AH99" s="11">
        <v>0</v>
      </c>
      <c r="AI99" s="11">
        <v>0</v>
      </c>
      <c r="AJ99" s="9" t="s">
        <v>50</v>
      </c>
      <c r="AK99" s="11">
        <v>0</v>
      </c>
      <c r="AL99" s="11">
        <v>0</v>
      </c>
      <c r="AM99" s="10" t="s">
        <v>53</v>
      </c>
      <c r="AN99" s="9" t="s">
        <v>53</v>
      </c>
      <c r="AO99" s="10" t="s">
        <v>53</v>
      </c>
      <c r="AP99" s="9" t="s">
        <v>53</v>
      </c>
    </row>
    <row r="100" spans="1:51" x14ac:dyDescent="0.25">
      <c r="A100" s="9" t="s">
        <v>199</v>
      </c>
      <c r="B100" s="10" t="s">
        <v>179</v>
      </c>
      <c r="C100" s="9" t="s">
        <v>311</v>
      </c>
      <c r="D100" s="9" t="s">
        <v>57</v>
      </c>
      <c r="E100" s="9" t="s">
        <v>421</v>
      </c>
      <c r="F100" s="9" t="s">
        <v>957</v>
      </c>
      <c r="G100" s="9" t="s">
        <v>51</v>
      </c>
      <c r="H100" s="9" t="s">
        <v>1066</v>
      </c>
      <c r="I100" s="11" t="s">
        <v>53</v>
      </c>
      <c r="J100" s="11" t="s">
        <v>53</v>
      </c>
      <c r="K100" s="11" t="s">
        <v>53</v>
      </c>
      <c r="L100" s="11" t="s">
        <v>53</v>
      </c>
      <c r="M100" s="11">
        <v>0</v>
      </c>
      <c r="N100" s="9" t="s">
        <v>53</v>
      </c>
      <c r="O100" s="9" t="s">
        <v>54</v>
      </c>
      <c r="P100" s="9"/>
      <c r="Q100" s="11">
        <f t="shared" si="5"/>
        <v>14622712.140000001</v>
      </c>
      <c r="R100" s="11">
        <v>0</v>
      </c>
      <c r="S100" s="11">
        <v>14622712.140000001</v>
      </c>
      <c r="T100" s="11">
        <v>0</v>
      </c>
      <c r="U100" s="9" t="s">
        <v>50</v>
      </c>
      <c r="V100" s="11">
        <v>0</v>
      </c>
      <c r="W100" s="11">
        <v>0</v>
      </c>
      <c r="X100" s="9" t="s">
        <v>64</v>
      </c>
      <c r="Y100" s="11">
        <f>+W100*0.16</f>
        <v>0</v>
      </c>
      <c r="Z100" s="11">
        <v>0</v>
      </c>
      <c r="AA100" s="9" t="s">
        <v>50</v>
      </c>
      <c r="AB100" s="11">
        <v>0</v>
      </c>
      <c r="AC100" s="11"/>
      <c r="AD100" s="9" t="s">
        <v>50</v>
      </c>
      <c r="AE100" s="11">
        <f>+AC100*0.08</f>
        <v>0</v>
      </c>
      <c r="AF100" s="9">
        <v>0</v>
      </c>
      <c r="AG100" s="9" t="s">
        <v>50</v>
      </c>
      <c r="AH100" s="11">
        <v>0</v>
      </c>
      <c r="AI100" s="11">
        <v>0</v>
      </c>
      <c r="AJ100" s="9" t="s">
        <v>50</v>
      </c>
      <c r="AK100" s="11">
        <v>0</v>
      </c>
      <c r="AL100" s="11">
        <v>0</v>
      </c>
      <c r="AM100" s="10" t="s">
        <v>53</v>
      </c>
      <c r="AN100" s="9" t="s">
        <v>53</v>
      </c>
      <c r="AO100" s="10" t="s">
        <v>53</v>
      </c>
      <c r="AP100" s="9" t="s">
        <v>53</v>
      </c>
    </row>
    <row r="101" spans="1:51" x14ac:dyDescent="0.25">
      <c r="A101" s="9" t="s">
        <v>202</v>
      </c>
      <c r="B101" s="10" t="s">
        <v>179</v>
      </c>
      <c r="C101" s="9" t="s">
        <v>47</v>
      </c>
      <c r="D101" s="9" t="s">
        <v>57</v>
      </c>
      <c r="E101" s="9" t="s">
        <v>58</v>
      </c>
      <c r="F101" s="9" t="s">
        <v>1083</v>
      </c>
      <c r="G101" s="9" t="s">
        <v>51</v>
      </c>
      <c r="H101" s="9" t="s">
        <v>182</v>
      </c>
      <c r="I101" s="11" t="s">
        <v>53</v>
      </c>
      <c r="J101" s="11" t="s">
        <v>53</v>
      </c>
      <c r="K101" s="11" t="s">
        <v>53</v>
      </c>
      <c r="L101" s="11" t="s">
        <v>53</v>
      </c>
      <c r="M101" s="11">
        <v>0</v>
      </c>
      <c r="N101" s="9" t="s">
        <v>53</v>
      </c>
      <c r="O101" s="9" t="s">
        <v>54</v>
      </c>
      <c r="P101" s="9" t="s">
        <v>53</v>
      </c>
      <c r="Q101" s="11">
        <f t="shared" si="5"/>
        <v>24017236.7097</v>
      </c>
      <c r="R101" s="11">
        <v>0</v>
      </c>
      <c r="S101" s="11">
        <v>20910980.520100001</v>
      </c>
      <c r="T101" s="11">
        <v>0</v>
      </c>
      <c r="U101" s="9" t="s">
        <v>50</v>
      </c>
      <c r="V101" s="11">
        <v>0</v>
      </c>
      <c r="W101" s="11">
        <v>2677807.06</v>
      </c>
      <c r="X101" s="9" t="s">
        <v>50</v>
      </c>
      <c r="Y101" s="11">
        <v>428449.12959999999</v>
      </c>
      <c r="Z101" s="11">
        <v>0</v>
      </c>
      <c r="AA101" s="9" t="s">
        <v>50</v>
      </c>
      <c r="AB101" s="11">
        <v>0</v>
      </c>
      <c r="AC101" s="11">
        <v>0</v>
      </c>
      <c r="AD101" s="9" t="s">
        <v>50</v>
      </c>
      <c r="AE101" s="11">
        <v>0</v>
      </c>
      <c r="AF101" s="9">
        <v>0</v>
      </c>
      <c r="AG101" s="9" t="s">
        <v>50</v>
      </c>
      <c r="AH101" s="11">
        <v>0</v>
      </c>
      <c r="AI101" s="11">
        <v>0</v>
      </c>
      <c r="AJ101" s="9" t="s">
        <v>50</v>
      </c>
      <c r="AK101" s="11">
        <v>0</v>
      </c>
      <c r="AL101" s="11">
        <v>0</v>
      </c>
      <c r="AM101" s="10" t="s">
        <v>53</v>
      </c>
      <c r="AN101" s="9" t="s">
        <v>53</v>
      </c>
      <c r="AO101" s="10" t="s">
        <v>53</v>
      </c>
      <c r="AP101" s="9" t="s">
        <v>53</v>
      </c>
    </row>
    <row r="102" spans="1:51" x14ac:dyDescent="0.25">
      <c r="A102" s="9" t="s">
        <v>206</v>
      </c>
      <c r="B102" s="10" t="s">
        <v>179</v>
      </c>
      <c r="C102" s="9" t="s">
        <v>47</v>
      </c>
      <c r="D102" s="9" t="s">
        <v>61</v>
      </c>
      <c r="E102" s="9" t="s">
        <v>395</v>
      </c>
      <c r="F102" s="9" t="s">
        <v>941</v>
      </c>
      <c r="G102" s="9" t="s">
        <v>51</v>
      </c>
      <c r="H102" s="9" t="s">
        <v>942</v>
      </c>
      <c r="I102" s="11" t="s">
        <v>53</v>
      </c>
      <c r="J102" s="11" t="s">
        <v>53</v>
      </c>
      <c r="K102" s="11" t="s">
        <v>53</v>
      </c>
      <c r="L102" s="11" t="s">
        <v>53</v>
      </c>
      <c r="M102" s="11">
        <v>0</v>
      </c>
      <c r="N102" s="9" t="s">
        <v>53</v>
      </c>
      <c r="O102" s="9" t="s">
        <v>54</v>
      </c>
      <c r="P102" s="9"/>
      <c r="Q102" s="11">
        <f t="shared" si="5"/>
        <v>57474326.187200002</v>
      </c>
      <c r="R102" s="11">
        <v>0</v>
      </c>
      <c r="S102" s="11">
        <v>46206367</v>
      </c>
      <c r="T102" s="11">
        <v>0</v>
      </c>
      <c r="U102" s="9" t="s">
        <v>50</v>
      </c>
      <c r="V102" s="11">
        <v>0</v>
      </c>
      <c r="W102" s="11">
        <v>9713757.9199999999</v>
      </c>
      <c r="X102" s="9" t="s">
        <v>64</v>
      </c>
      <c r="Y102" s="11">
        <f>+W102*0.16</f>
        <v>1554201.2672000001</v>
      </c>
      <c r="Z102" s="11">
        <v>0</v>
      </c>
      <c r="AA102" s="9" t="s">
        <v>50</v>
      </c>
      <c r="AB102" s="11">
        <v>0</v>
      </c>
      <c r="AC102" s="11"/>
      <c r="AD102" s="9" t="s">
        <v>50</v>
      </c>
      <c r="AE102" s="11">
        <f>+AC102*0.08</f>
        <v>0</v>
      </c>
      <c r="AF102" s="9">
        <v>0</v>
      </c>
      <c r="AG102" s="9" t="s">
        <v>50</v>
      </c>
      <c r="AH102" s="11">
        <v>0</v>
      </c>
      <c r="AI102" s="11">
        <v>0</v>
      </c>
      <c r="AJ102" s="9" t="s">
        <v>50</v>
      </c>
      <c r="AK102" s="11">
        <v>0</v>
      </c>
      <c r="AL102" s="11">
        <v>0</v>
      </c>
      <c r="AM102" s="10" t="s">
        <v>53</v>
      </c>
      <c r="AN102" s="9" t="s">
        <v>53</v>
      </c>
      <c r="AO102" s="10" t="s">
        <v>53</v>
      </c>
      <c r="AP102" s="9" t="s">
        <v>53</v>
      </c>
    </row>
    <row r="103" spans="1:51" x14ac:dyDescent="0.25">
      <c r="A103" s="9" t="s">
        <v>208</v>
      </c>
      <c r="B103" s="10" t="s">
        <v>179</v>
      </c>
      <c r="C103" s="9" t="s">
        <v>47</v>
      </c>
      <c r="D103" s="9" t="s">
        <v>61</v>
      </c>
      <c r="E103" s="9" t="s">
        <v>62</v>
      </c>
      <c r="F103" s="9" t="s">
        <v>496</v>
      </c>
      <c r="G103" s="9" t="s">
        <v>51</v>
      </c>
      <c r="H103" s="9" t="s">
        <v>184</v>
      </c>
      <c r="I103" s="11" t="s">
        <v>53</v>
      </c>
      <c r="J103" s="11" t="s">
        <v>53</v>
      </c>
      <c r="K103" s="11" t="s">
        <v>53</v>
      </c>
      <c r="L103" s="11" t="s">
        <v>53</v>
      </c>
      <c r="M103" s="11">
        <v>0</v>
      </c>
      <c r="N103" s="9" t="s">
        <v>53</v>
      </c>
      <c r="O103" s="9" t="s">
        <v>54</v>
      </c>
      <c r="P103" s="9" t="s">
        <v>53</v>
      </c>
      <c r="Q103" s="11">
        <f t="shared" si="5"/>
        <v>36541268.634400003</v>
      </c>
      <c r="R103" s="11">
        <v>0</v>
      </c>
      <c r="S103" s="11">
        <v>32725210.625600003</v>
      </c>
      <c r="T103" s="11">
        <v>0</v>
      </c>
      <c r="U103" s="9" t="s">
        <v>50</v>
      </c>
      <c r="V103" s="11">
        <v>0</v>
      </c>
      <c r="W103" s="11">
        <v>3289705.18</v>
      </c>
      <c r="X103" s="9" t="s">
        <v>50</v>
      </c>
      <c r="Y103" s="11">
        <v>526352.82880000002</v>
      </c>
      <c r="Z103" s="11">
        <v>0</v>
      </c>
      <c r="AA103" s="9" t="s">
        <v>50</v>
      </c>
      <c r="AB103" s="11">
        <v>0</v>
      </c>
      <c r="AC103" s="11">
        <v>0</v>
      </c>
      <c r="AD103" s="9" t="s">
        <v>50</v>
      </c>
      <c r="AE103" s="11">
        <v>0</v>
      </c>
      <c r="AF103" s="9">
        <v>0</v>
      </c>
      <c r="AG103" s="9" t="s">
        <v>50</v>
      </c>
      <c r="AH103" s="11">
        <v>0</v>
      </c>
      <c r="AI103" s="11">
        <v>0</v>
      </c>
      <c r="AJ103" s="9" t="s">
        <v>50</v>
      </c>
      <c r="AK103" s="11">
        <v>0</v>
      </c>
      <c r="AL103" s="11">
        <v>0</v>
      </c>
      <c r="AM103" s="10" t="s">
        <v>53</v>
      </c>
      <c r="AN103" s="9" t="s">
        <v>53</v>
      </c>
      <c r="AO103" s="10" t="s">
        <v>53</v>
      </c>
      <c r="AP103" s="9" t="s">
        <v>53</v>
      </c>
    </row>
    <row r="104" spans="1:51" x14ac:dyDescent="0.25">
      <c r="A104" s="9" t="s">
        <v>210</v>
      </c>
      <c r="B104" s="10" t="s">
        <v>179</v>
      </c>
      <c r="C104" s="9" t="s">
        <v>69</v>
      </c>
      <c r="D104" s="9" t="s">
        <v>61</v>
      </c>
      <c r="E104" s="9" t="s">
        <v>382</v>
      </c>
      <c r="F104" s="9" t="s">
        <v>426</v>
      </c>
      <c r="G104" s="9" t="s">
        <v>51</v>
      </c>
      <c r="H104" s="9" t="s">
        <v>190</v>
      </c>
      <c r="I104" s="11" t="s">
        <v>53</v>
      </c>
      <c r="J104" s="11" t="s">
        <v>53</v>
      </c>
      <c r="K104" s="11" t="s">
        <v>53</v>
      </c>
      <c r="L104" s="11" t="s">
        <v>53</v>
      </c>
      <c r="M104" s="11">
        <v>0</v>
      </c>
      <c r="N104" s="9" t="s">
        <v>53</v>
      </c>
      <c r="O104" s="9" t="s">
        <v>191</v>
      </c>
      <c r="P104" s="9" t="s">
        <v>192</v>
      </c>
      <c r="Q104" s="11">
        <f t="shared" ref="Q104:Q135" si="8">SUM(S104:BA104)</f>
        <v>2214106.5</v>
      </c>
      <c r="R104" s="11">
        <v>0</v>
      </c>
      <c r="S104" s="11">
        <v>2214106.5</v>
      </c>
      <c r="T104" s="11">
        <v>0</v>
      </c>
      <c r="U104" s="9" t="s">
        <v>50</v>
      </c>
      <c r="V104" s="11">
        <v>0</v>
      </c>
      <c r="W104" s="11">
        <v>0</v>
      </c>
      <c r="X104" s="9" t="s">
        <v>50</v>
      </c>
      <c r="Y104" s="11">
        <v>0</v>
      </c>
      <c r="Z104" s="11">
        <v>0</v>
      </c>
      <c r="AA104" s="9" t="s">
        <v>50</v>
      </c>
      <c r="AB104" s="11">
        <v>0</v>
      </c>
      <c r="AC104" s="11">
        <v>0</v>
      </c>
      <c r="AD104" s="9" t="s">
        <v>50</v>
      </c>
      <c r="AE104" s="11">
        <v>0</v>
      </c>
      <c r="AF104" s="9">
        <v>0</v>
      </c>
      <c r="AG104" s="9" t="s">
        <v>50</v>
      </c>
      <c r="AH104" s="11">
        <v>0</v>
      </c>
      <c r="AI104" s="11">
        <v>0</v>
      </c>
      <c r="AJ104" s="9" t="s">
        <v>50</v>
      </c>
      <c r="AK104" s="11">
        <v>0</v>
      </c>
      <c r="AL104" s="11">
        <v>0</v>
      </c>
      <c r="AM104" s="10" t="s">
        <v>53</v>
      </c>
      <c r="AN104" s="9" t="s">
        <v>53</v>
      </c>
      <c r="AO104" s="10" t="s">
        <v>53</v>
      </c>
      <c r="AP104" s="9" t="s">
        <v>53</v>
      </c>
    </row>
    <row r="105" spans="1:51" x14ac:dyDescent="0.25">
      <c r="A105" s="9" t="s">
        <v>212</v>
      </c>
      <c r="B105" s="10" t="s">
        <v>179</v>
      </c>
      <c r="C105" s="9" t="s">
        <v>69</v>
      </c>
      <c r="D105" s="9" t="s">
        <v>61</v>
      </c>
      <c r="E105" s="9" t="s">
        <v>382</v>
      </c>
      <c r="F105" s="9" t="s">
        <v>426</v>
      </c>
      <c r="G105" s="9" t="s">
        <v>51</v>
      </c>
      <c r="H105" s="9" t="s">
        <v>194</v>
      </c>
      <c r="I105" s="11" t="s">
        <v>53</v>
      </c>
      <c r="J105" s="11" t="s">
        <v>53</v>
      </c>
      <c r="K105" s="11" t="s">
        <v>53</v>
      </c>
      <c r="L105" s="11" t="s">
        <v>53</v>
      </c>
      <c r="M105" s="11">
        <v>0</v>
      </c>
      <c r="N105" s="9" t="s">
        <v>53</v>
      </c>
      <c r="O105" s="9" t="s">
        <v>54</v>
      </c>
      <c r="P105" s="9" t="s">
        <v>53</v>
      </c>
      <c r="Q105" s="11">
        <f t="shared" si="8"/>
        <v>83829305.586500004</v>
      </c>
      <c r="R105" s="11">
        <v>0</v>
      </c>
      <c r="S105" s="11">
        <v>55411408.67809999</v>
      </c>
      <c r="T105" s="11">
        <v>0</v>
      </c>
      <c r="U105" s="9" t="s">
        <v>50</v>
      </c>
      <c r="V105" s="11">
        <v>0</v>
      </c>
      <c r="W105" s="11">
        <v>24498186.990000006</v>
      </c>
      <c r="X105" s="9" t="s">
        <v>50</v>
      </c>
      <c r="Y105" s="11">
        <v>3919709.9183999998</v>
      </c>
      <c r="Z105" s="11">
        <v>0</v>
      </c>
      <c r="AA105" s="9" t="s">
        <v>50</v>
      </c>
      <c r="AB105" s="11">
        <v>0</v>
      </c>
      <c r="AC105" s="11">
        <v>0</v>
      </c>
      <c r="AD105" s="9" t="s">
        <v>50</v>
      </c>
      <c r="AE105" s="11">
        <v>0</v>
      </c>
      <c r="AF105" s="9">
        <v>0</v>
      </c>
      <c r="AG105" s="9" t="s">
        <v>50</v>
      </c>
      <c r="AH105" s="11">
        <v>0</v>
      </c>
      <c r="AI105" s="11">
        <v>0</v>
      </c>
      <c r="AJ105" s="9" t="s">
        <v>50</v>
      </c>
      <c r="AK105" s="11">
        <v>0</v>
      </c>
      <c r="AL105" s="11">
        <v>0</v>
      </c>
      <c r="AM105" s="10" t="s">
        <v>53</v>
      </c>
      <c r="AN105" s="9" t="s">
        <v>53</v>
      </c>
      <c r="AO105" s="10" t="s">
        <v>53</v>
      </c>
      <c r="AP105" s="9" t="s">
        <v>53</v>
      </c>
    </row>
    <row r="106" spans="1:51" s="8" customFormat="1" x14ac:dyDescent="0.25">
      <c r="A106" s="9" t="s">
        <v>214</v>
      </c>
      <c r="B106" s="10" t="s">
        <v>179</v>
      </c>
      <c r="C106" s="9" t="s">
        <v>311</v>
      </c>
      <c r="D106" s="9" t="s">
        <v>66</v>
      </c>
      <c r="E106" s="9" t="s">
        <v>378</v>
      </c>
      <c r="F106" s="9" t="s">
        <v>951</v>
      </c>
      <c r="G106" s="9" t="s">
        <v>51</v>
      </c>
      <c r="H106" s="9" t="s">
        <v>952</v>
      </c>
      <c r="I106" s="11" t="s">
        <v>53</v>
      </c>
      <c r="J106" s="11" t="s">
        <v>53</v>
      </c>
      <c r="K106" s="11" t="s">
        <v>53</v>
      </c>
      <c r="L106" s="11" t="s">
        <v>53</v>
      </c>
      <c r="M106" s="11">
        <v>0</v>
      </c>
      <c r="N106" s="9" t="s">
        <v>53</v>
      </c>
      <c r="O106" s="9" t="s">
        <v>54</v>
      </c>
      <c r="P106" s="9"/>
      <c r="Q106" s="11">
        <f t="shared" si="8"/>
        <v>72058585.362800002</v>
      </c>
      <c r="R106" s="11">
        <v>0</v>
      </c>
      <c r="S106" s="11">
        <v>50449850.939999998</v>
      </c>
      <c r="T106" s="11">
        <v>0</v>
      </c>
      <c r="U106" s="9" t="s">
        <v>50</v>
      </c>
      <c r="V106" s="11">
        <v>0</v>
      </c>
      <c r="W106" s="11">
        <v>18628219.329999998</v>
      </c>
      <c r="X106" s="9" t="s">
        <v>64</v>
      </c>
      <c r="Y106" s="11">
        <f>+W106*0.16</f>
        <v>2980515.0927999998</v>
      </c>
      <c r="Z106" s="11">
        <v>0</v>
      </c>
      <c r="AA106" s="9" t="s">
        <v>50</v>
      </c>
      <c r="AB106" s="11">
        <v>0</v>
      </c>
      <c r="AC106" s="11"/>
      <c r="AD106" s="9" t="s">
        <v>50</v>
      </c>
      <c r="AE106" s="11">
        <f>+AC106*0.08</f>
        <v>0</v>
      </c>
      <c r="AF106" s="9">
        <v>0</v>
      </c>
      <c r="AG106" s="9" t="s">
        <v>50</v>
      </c>
      <c r="AH106" s="11">
        <v>0</v>
      </c>
      <c r="AI106" s="11">
        <v>0</v>
      </c>
      <c r="AJ106" s="9" t="s">
        <v>50</v>
      </c>
      <c r="AK106" s="11">
        <v>0</v>
      </c>
      <c r="AL106" s="11">
        <v>0</v>
      </c>
      <c r="AM106" s="10" t="s">
        <v>53</v>
      </c>
      <c r="AN106" s="9" t="s">
        <v>53</v>
      </c>
      <c r="AO106" s="10" t="s">
        <v>53</v>
      </c>
      <c r="AP106" s="9" t="s">
        <v>53</v>
      </c>
      <c r="AQ106" s="12"/>
      <c r="AR106" s="12"/>
      <c r="AS106" s="12"/>
      <c r="AT106" s="12"/>
      <c r="AU106" s="12"/>
      <c r="AV106" s="12"/>
      <c r="AW106" s="12"/>
      <c r="AX106" s="12"/>
      <c r="AY106" s="12"/>
    </row>
    <row r="107" spans="1:51" x14ac:dyDescent="0.25">
      <c r="A107" s="9" t="s">
        <v>216</v>
      </c>
      <c r="B107" s="10" t="s">
        <v>179</v>
      </c>
      <c r="C107" s="9" t="s">
        <v>311</v>
      </c>
      <c r="D107" s="9" t="s">
        <v>66</v>
      </c>
      <c r="E107" s="9" t="s">
        <v>67</v>
      </c>
      <c r="F107" s="9" t="s">
        <v>1090</v>
      </c>
      <c r="G107" s="9" t="s">
        <v>51</v>
      </c>
      <c r="H107" s="9" t="s">
        <v>186</v>
      </c>
      <c r="I107" s="11" t="s">
        <v>53</v>
      </c>
      <c r="J107" s="11" t="s">
        <v>53</v>
      </c>
      <c r="K107" s="11" t="s">
        <v>53</v>
      </c>
      <c r="L107" s="11" t="s">
        <v>53</v>
      </c>
      <c r="M107" s="11">
        <v>0</v>
      </c>
      <c r="N107" s="9" t="s">
        <v>53</v>
      </c>
      <c r="O107" s="9" t="s">
        <v>54</v>
      </c>
      <c r="P107" s="9" t="s">
        <v>53</v>
      </c>
      <c r="Q107" s="11">
        <f t="shared" si="8"/>
        <v>8379995.1623999998</v>
      </c>
      <c r="R107" s="11">
        <v>0</v>
      </c>
      <c r="S107" s="11">
        <v>7081591.3399999999</v>
      </c>
      <c r="T107" s="11">
        <v>0</v>
      </c>
      <c r="U107" s="9" t="s">
        <v>50</v>
      </c>
      <c r="V107" s="11">
        <v>0</v>
      </c>
      <c r="W107" s="11">
        <v>1119313.6399999999</v>
      </c>
      <c r="X107" s="9" t="s">
        <v>50</v>
      </c>
      <c r="Y107" s="11">
        <v>179090.18239999999</v>
      </c>
      <c r="Z107" s="11">
        <v>0</v>
      </c>
      <c r="AA107" s="9" t="s">
        <v>50</v>
      </c>
      <c r="AB107" s="11">
        <v>0</v>
      </c>
      <c r="AC107" s="11">
        <v>0</v>
      </c>
      <c r="AD107" s="9" t="s">
        <v>50</v>
      </c>
      <c r="AE107" s="11">
        <v>0</v>
      </c>
      <c r="AF107" s="9">
        <v>0</v>
      </c>
      <c r="AG107" s="9" t="s">
        <v>50</v>
      </c>
      <c r="AH107" s="11">
        <v>0</v>
      </c>
      <c r="AI107" s="11">
        <v>0</v>
      </c>
      <c r="AJ107" s="9" t="s">
        <v>50</v>
      </c>
      <c r="AK107" s="11">
        <v>0</v>
      </c>
      <c r="AL107" s="11">
        <v>0</v>
      </c>
      <c r="AM107" s="10" t="s">
        <v>53</v>
      </c>
      <c r="AN107" s="9" t="s">
        <v>53</v>
      </c>
      <c r="AO107" s="10" t="s">
        <v>53</v>
      </c>
      <c r="AP107" s="9" t="s">
        <v>53</v>
      </c>
    </row>
    <row r="108" spans="1:51" x14ac:dyDescent="0.25">
      <c r="A108" s="9" t="s">
        <v>618</v>
      </c>
      <c r="B108" s="10" t="s">
        <v>179</v>
      </c>
      <c r="C108" s="9" t="s">
        <v>69</v>
      </c>
      <c r="D108" s="9" t="s">
        <v>66</v>
      </c>
      <c r="E108" s="9" t="s">
        <v>374</v>
      </c>
      <c r="F108" s="9" t="s">
        <v>1094</v>
      </c>
      <c r="G108" s="9" t="s">
        <v>51</v>
      </c>
      <c r="H108" s="9" t="s">
        <v>196</v>
      </c>
      <c r="I108" s="11" t="s">
        <v>53</v>
      </c>
      <c r="J108" s="11" t="s">
        <v>53</v>
      </c>
      <c r="K108" s="11" t="s">
        <v>53</v>
      </c>
      <c r="L108" s="11" t="s">
        <v>53</v>
      </c>
      <c r="M108" s="11">
        <v>0</v>
      </c>
      <c r="N108" s="9" t="s">
        <v>53</v>
      </c>
      <c r="O108" s="9" t="s">
        <v>54</v>
      </c>
      <c r="P108" s="9" t="s">
        <v>53</v>
      </c>
      <c r="Q108" s="11">
        <f t="shared" si="8"/>
        <v>30267106.497500002</v>
      </c>
      <c r="R108" s="11">
        <v>0</v>
      </c>
      <c r="S108" s="11">
        <v>21980562.084300004</v>
      </c>
      <c r="T108" s="11">
        <v>0</v>
      </c>
      <c r="U108" s="9" t="s">
        <v>50</v>
      </c>
      <c r="V108" s="11">
        <v>0</v>
      </c>
      <c r="W108" s="11">
        <v>7143572.7699999986</v>
      </c>
      <c r="X108" s="9" t="s">
        <v>64</v>
      </c>
      <c r="Y108" s="11">
        <v>1142971.6432</v>
      </c>
      <c r="Z108" s="11">
        <v>0</v>
      </c>
      <c r="AA108" s="9" t="s">
        <v>50</v>
      </c>
      <c r="AB108" s="11">
        <v>0</v>
      </c>
      <c r="AC108" s="11">
        <v>0</v>
      </c>
      <c r="AD108" s="9" t="s">
        <v>50</v>
      </c>
      <c r="AE108" s="11">
        <v>0</v>
      </c>
      <c r="AF108" s="9">
        <v>0</v>
      </c>
      <c r="AG108" s="9" t="s">
        <v>50</v>
      </c>
      <c r="AH108" s="11">
        <v>0</v>
      </c>
      <c r="AI108" s="11">
        <v>0</v>
      </c>
      <c r="AJ108" s="9" t="s">
        <v>50</v>
      </c>
      <c r="AK108" s="11">
        <v>0</v>
      </c>
      <c r="AL108" s="11">
        <v>0</v>
      </c>
      <c r="AM108" s="10" t="s">
        <v>53</v>
      </c>
      <c r="AN108" s="9" t="s">
        <v>53</v>
      </c>
      <c r="AO108" s="10" t="s">
        <v>53</v>
      </c>
      <c r="AP108" s="9" t="s">
        <v>53</v>
      </c>
    </row>
    <row r="109" spans="1:51" x14ac:dyDescent="0.25">
      <c r="A109" s="9" t="s">
        <v>615</v>
      </c>
      <c r="B109" s="10" t="s">
        <v>179</v>
      </c>
      <c r="C109" s="9" t="s">
        <v>311</v>
      </c>
      <c r="D109" s="9" t="s">
        <v>119</v>
      </c>
      <c r="E109" s="9" t="s">
        <v>370</v>
      </c>
      <c r="F109" s="9" t="s">
        <v>561</v>
      </c>
      <c r="G109" s="9" t="s">
        <v>51</v>
      </c>
      <c r="H109" s="9" t="s">
        <v>961</v>
      </c>
      <c r="I109" s="11" t="s">
        <v>53</v>
      </c>
      <c r="J109" s="11" t="s">
        <v>53</v>
      </c>
      <c r="K109" s="11" t="s">
        <v>53</v>
      </c>
      <c r="L109" s="11" t="s">
        <v>53</v>
      </c>
      <c r="M109" s="11">
        <v>0</v>
      </c>
      <c r="N109" s="9" t="s">
        <v>53</v>
      </c>
      <c r="O109" s="9" t="s">
        <v>54</v>
      </c>
      <c r="P109" s="9"/>
      <c r="Q109" s="11">
        <f t="shared" si="8"/>
        <v>70182736.694800004</v>
      </c>
      <c r="R109" s="11">
        <v>0</v>
      </c>
      <c r="S109" s="11">
        <v>55248663.5</v>
      </c>
      <c r="T109" s="11">
        <v>0</v>
      </c>
      <c r="U109" s="9" t="s">
        <v>50</v>
      </c>
      <c r="V109" s="11">
        <v>0</v>
      </c>
      <c r="W109" s="11">
        <v>12874201.029999999</v>
      </c>
      <c r="X109" s="9" t="s">
        <v>64</v>
      </c>
      <c r="Y109" s="11">
        <f>+W109*0.16</f>
        <v>2059872.1647999999</v>
      </c>
      <c r="Z109" s="11">
        <v>0</v>
      </c>
      <c r="AA109" s="9" t="s">
        <v>50</v>
      </c>
      <c r="AB109" s="11">
        <v>0</v>
      </c>
      <c r="AC109" s="11"/>
      <c r="AD109" s="9" t="s">
        <v>50</v>
      </c>
      <c r="AE109" s="11">
        <f>+AC109*0.08</f>
        <v>0</v>
      </c>
      <c r="AF109" s="9">
        <v>0</v>
      </c>
      <c r="AG109" s="9" t="s">
        <v>50</v>
      </c>
      <c r="AH109" s="11">
        <v>0</v>
      </c>
      <c r="AI109" s="11">
        <v>0</v>
      </c>
      <c r="AJ109" s="9" t="s">
        <v>50</v>
      </c>
      <c r="AK109" s="11">
        <v>0</v>
      </c>
      <c r="AL109" s="11">
        <v>0</v>
      </c>
      <c r="AM109" s="10" t="s">
        <v>53</v>
      </c>
      <c r="AN109" s="9" t="s">
        <v>53</v>
      </c>
      <c r="AO109" s="10" t="s">
        <v>53</v>
      </c>
      <c r="AP109" s="9" t="s">
        <v>53</v>
      </c>
    </row>
    <row r="110" spans="1:51" x14ac:dyDescent="0.25">
      <c r="A110" s="9" t="s">
        <v>611</v>
      </c>
      <c r="B110" s="10" t="s">
        <v>179</v>
      </c>
      <c r="C110" s="9" t="s">
        <v>69</v>
      </c>
      <c r="D110" s="9" t="s">
        <v>119</v>
      </c>
      <c r="E110" s="9" t="s">
        <v>358</v>
      </c>
      <c r="F110" s="9" t="s">
        <v>373</v>
      </c>
      <c r="G110" s="9" t="s">
        <v>51</v>
      </c>
      <c r="H110" s="9" t="s">
        <v>198</v>
      </c>
      <c r="I110" s="11" t="s">
        <v>53</v>
      </c>
      <c r="J110" s="11" t="s">
        <v>53</v>
      </c>
      <c r="K110" s="11" t="s">
        <v>53</v>
      </c>
      <c r="L110" s="11" t="s">
        <v>53</v>
      </c>
      <c r="M110" s="11">
        <v>0</v>
      </c>
      <c r="N110" s="9" t="s">
        <v>53</v>
      </c>
      <c r="O110" s="9" t="s">
        <v>54</v>
      </c>
      <c r="P110" s="9" t="s">
        <v>53</v>
      </c>
      <c r="Q110" s="11">
        <f t="shared" si="8"/>
        <v>4118922.5348</v>
      </c>
      <c r="R110" s="11">
        <v>0</v>
      </c>
      <c r="S110" s="11">
        <v>3037234.1464</v>
      </c>
      <c r="T110" s="11">
        <v>0</v>
      </c>
      <c r="U110" s="9" t="s">
        <v>50</v>
      </c>
      <c r="V110" s="11">
        <v>0</v>
      </c>
      <c r="W110" s="11">
        <v>932489.99</v>
      </c>
      <c r="X110" s="9" t="s">
        <v>64</v>
      </c>
      <c r="Y110" s="11">
        <v>149198.39840000001</v>
      </c>
      <c r="Z110" s="11">
        <v>0</v>
      </c>
      <c r="AA110" s="9" t="s">
        <v>50</v>
      </c>
      <c r="AB110" s="11">
        <v>0</v>
      </c>
      <c r="AC110" s="11">
        <v>0</v>
      </c>
      <c r="AD110" s="9" t="s">
        <v>50</v>
      </c>
      <c r="AE110" s="11">
        <v>0</v>
      </c>
      <c r="AF110" s="9">
        <v>0</v>
      </c>
      <c r="AG110" s="9" t="s">
        <v>50</v>
      </c>
      <c r="AH110" s="11">
        <v>0</v>
      </c>
      <c r="AI110" s="11">
        <v>0</v>
      </c>
      <c r="AJ110" s="9" t="s">
        <v>50</v>
      </c>
      <c r="AK110" s="11">
        <v>0</v>
      </c>
      <c r="AL110" s="11">
        <v>0</v>
      </c>
      <c r="AM110" s="10" t="s">
        <v>53</v>
      </c>
      <c r="AN110" s="9" t="s">
        <v>53</v>
      </c>
      <c r="AO110" s="10" t="s">
        <v>53</v>
      </c>
      <c r="AP110" s="9" t="s">
        <v>53</v>
      </c>
    </row>
    <row r="111" spans="1:51" x14ac:dyDescent="0.25">
      <c r="A111" s="9" t="s">
        <v>609</v>
      </c>
      <c r="B111" s="10" t="s">
        <v>179</v>
      </c>
      <c r="C111" s="9" t="s">
        <v>311</v>
      </c>
      <c r="D111" s="9" t="s">
        <v>354</v>
      </c>
      <c r="E111" s="9" t="s">
        <v>353</v>
      </c>
      <c r="F111" s="9" t="s">
        <v>680</v>
      </c>
      <c r="G111" s="9" t="s">
        <v>51</v>
      </c>
      <c r="H111" s="9" t="s">
        <v>968</v>
      </c>
      <c r="I111" s="11" t="s">
        <v>53</v>
      </c>
      <c r="J111" s="11" t="s">
        <v>53</v>
      </c>
      <c r="K111" s="11" t="s">
        <v>53</v>
      </c>
      <c r="L111" s="11" t="s">
        <v>53</v>
      </c>
      <c r="M111" s="11">
        <v>0</v>
      </c>
      <c r="N111" s="9" t="s">
        <v>53</v>
      </c>
      <c r="O111" s="9" t="s">
        <v>54</v>
      </c>
      <c r="P111" s="9"/>
      <c r="Q111" s="11">
        <f t="shared" si="8"/>
        <v>49233197.936399996</v>
      </c>
      <c r="R111" s="11">
        <v>0</v>
      </c>
      <c r="S111" s="11">
        <v>38711286.229999997</v>
      </c>
      <c r="T111" s="11">
        <v>0</v>
      </c>
      <c r="U111" s="9" t="s">
        <v>50</v>
      </c>
      <c r="V111" s="11">
        <v>0</v>
      </c>
      <c r="W111" s="11">
        <v>9070613.5399999991</v>
      </c>
      <c r="X111" s="9" t="s">
        <v>64</v>
      </c>
      <c r="Y111" s="11">
        <f>+W111*0.16</f>
        <v>1451298.1664</v>
      </c>
      <c r="Z111" s="11">
        <v>0</v>
      </c>
      <c r="AA111" s="9" t="s">
        <v>50</v>
      </c>
      <c r="AB111" s="11">
        <v>0</v>
      </c>
      <c r="AC111" s="11"/>
      <c r="AD111" s="9" t="s">
        <v>50</v>
      </c>
      <c r="AE111" s="11">
        <f>+AC111*0.08</f>
        <v>0</v>
      </c>
      <c r="AF111" s="9">
        <v>0</v>
      </c>
      <c r="AG111" s="9" t="s">
        <v>50</v>
      </c>
      <c r="AH111" s="11">
        <v>0</v>
      </c>
      <c r="AI111" s="11">
        <v>0</v>
      </c>
      <c r="AJ111" s="9" t="s">
        <v>50</v>
      </c>
      <c r="AK111" s="11">
        <v>0</v>
      </c>
      <c r="AL111" s="11">
        <v>0</v>
      </c>
      <c r="AM111" s="10" t="s">
        <v>53</v>
      </c>
      <c r="AN111" s="9" t="s">
        <v>53</v>
      </c>
      <c r="AO111" s="10" t="s">
        <v>53</v>
      </c>
      <c r="AP111" s="9" t="s">
        <v>53</v>
      </c>
    </row>
    <row r="112" spans="1:51" x14ac:dyDescent="0.25">
      <c r="A112" s="9" t="s">
        <v>606</v>
      </c>
      <c r="B112" s="10" t="s">
        <v>179</v>
      </c>
      <c r="C112" s="9" t="s">
        <v>311</v>
      </c>
      <c r="D112" s="9" t="s">
        <v>350</v>
      </c>
      <c r="E112" s="9" t="s">
        <v>349</v>
      </c>
      <c r="F112" s="9" t="s">
        <v>982</v>
      </c>
      <c r="G112" s="9" t="s">
        <v>51</v>
      </c>
      <c r="H112" s="9" t="s">
        <v>977</v>
      </c>
      <c r="I112" s="11"/>
      <c r="J112" s="11" t="s">
        <v>53</v>
      </c>
      <c r="K112" s="11" t="s">
        <v>53</v>
      </c>
      <c r="L112" s="11" t="s">
        <v>53</v>
      </c>
      <c r="M112" s="11">
        <v>0</v>
      </c>
      <c r="N112" s="9" t="s">
        <v>53</v>
      </c>
      <c r="O112" s="9" t="s">
        <v>54</v>
      </c>
      <c r="P112" s="9"/>
      <c r="Q112" s="11">
        <f t="shared" si="8"/>
        <v>76785154.35239999</v>
      </c>
      <c r="R112" s="11">
        <v>0</v>
      </c>
      <c r="S112" s="11">
        <v>48406658.990000002</v>
      </c>
      <c r="T112" s="11">
        <v>0</v>
      </c>
      <c r="U112" s="9" t="s">
        <v>50</v>
      </c>
      <c r="V112" s="11">
        <v>0</v>
      </c>
      <c r="W112" s="11">
        <v>24464220.140000001</v>
      </c>
      <c r="X112" s="9" t="s">
        <v>64</v>
      </c>
      <c r="Y112" s="11">
        <f>+W112*0.16</f>
        <v>3914275.2224000003</v>
      </c>
      <c r="Z112" s="11">
        <v>0</v>
      </c>
      <c r="AA112" s="9" t="s">
        <v>50</v>
      </c>
      <c r="AB112" s="11">
        <v>0</v>
      </c>
      <c r="AC112" s="11"/>
      <c r="AD112" s="9" t="s">
        <v>50</v>
      </c>
      <c r="AE112" s="11">
        <f>+AC112*0.08</f>
        <v>0</v>
      </c>
      <c r="AF112" s="9">
        <v>0</v>
      </c>
      <c r="AG112" s="9" t="s">
        <v>50</v>
      </c>
      <c r="AH112" s="11">
        <v>0</v>
      </c>
      <c r="AI112" s="11">
        <v>0</v>
      </c>
      <c r="AJ112" s="9" t="s">
        <v>50</v>
      </c>
      <c r="AK112" s="11">
        <v>0</v>
      </c>
      <c r="AL112" s="11">
        <v>0</v>
      </c>
      <c r="AM112" s="10" t="s">
        <v>53</v>
      </c>
      <c r="AN112" s="9" t="s">
        <v>53</v>
      </c>
      <c r="AO112" s="10" t="s">
        <v>53</v>
      </c>
      <c r="AP112" s="9" t="s">
        <v>53</v>
      </c>
    </row>
    <row r="113" spans="1:51" x14ac:dyDescent="0.25">
      <c r="A113" s="9" t="s">
        <v>603</v>
      </c>
      <c r="B113" s="92">
        <v>43937</v>
      </c>
      <c r="C113" s="9" t="s">
        <v>311</v>
      </c>
      <c r="D113" s="9" t="s">
        <v>345</v>
      </c>
      <c r="E113" s="9" t="s">
        <v>344</v>
      </c>
      <c r="F113" s="9" t="s">
        <v>926</v>
      </c>
      <c r="G113" s="9" t="s">
        <v>51</v>
      </c>
      <c r="H113" s="9" t="s">
        <v>988</v>
      </c>
      <c r="I113" s="11" t="s">
        <v>53</v>
      </c>
      <c r="J113" s="11" t="s">
        <v>53</v>
      </c>
      <c r="K113" s="11" t="s">
        <v>53</v>
      </c>
      <c r="L113" s="11" t="s">
        <v>53</v>
      </c>
      <c r="M113" s="11">
        <v>0</v>
      </c>
      <c r="N113" s="9" t="s">
        <v>53</v>
      </c>
      <c r="O113" s="9" t="s">
        <v>54</v>
      </c>
      <c r="P113" s="9"/>
      <c r="Q113" s="11">
        <f t="shared" si="8"/>
        <v>39124479.857600003</v>
      </c>
      <c r="R113" s="11">
        <v>0</v>
      </c>
      <c r="S113" s="11">
        <v>32169091.02</v>
      </c>
      <c r="T113" s="11">
        <v>0</v>
      </c>
      <c r="U113" s="9" t="s">
        <v>50</v>
      </c>
      <c r="V113" s="11">
        <v>0</v>
      </c>
      <c r="W113" s="11">
        <v>5996024.8600000003</v>
      </c>
      <c r="X113" s="9" t="s">
        <v>50</v>
      </c>
      <c r="Y113" s="11">
        <f>+W113*0.16</f>
        <v>959363.9776000001</v>
      </c>
      <c r="Z113" s="11">
        <v>0</v>
      </c>
      <c r="AA113" s="9" t="s">
        <v>50</v>
      </c>
      <c r="AB113" s="11">
        <v>0</v>
      </c>
      <c r="AC113" s="11"/>
      <c r="AD113" s="9" t="s">
        <v>50</v>
      </c>
      <c r="AE113" s="11">
        <f>+AC113*0.08</f>
        <v>0</v>
      </c>
      <c r="AF113" s="9">
        <v>0</v>
      </c>
      <c r="AG113" s="9" t="s">
        <v>50</v>
      </c>
      <c r="AH113" s="11">
        <v>0</v>
      </c>
      <c r="AI113" s="11">
        <v>0</v>
      </c>
      <c r="AJ113" s="9" t="s">
        <v>50</v>
      </c>
      <c r="AK113" s="11">
        <v>0</v>
      </c>
      <c r="AL113" s="11">
        <v>0</v>
      </c>
      <c r="AM113" s="10" t="s">
        <v>53</v>
      </c>
      <c r="AN113" s="9" t="s">
        <v>53</v>
      </c>
      <c r="AO113" s="10" t="s">
        <v>53</v>
      </c>
      <c r="AP113" s="9" t="s">
        <v>53</v>
      </c>
    </row>
    <row r="114" spans="1:51" s="8" customFormat="1" x14ac:dyDescent="0.25">
      <c r="A114" s="9" t="s">
        <v>600</v>
      </c>
      <c r="B114" s="10" t="s">
        <v>179</v>
      </c>
      <c r="C114" s="9" t="s">
        <v>311</v>
      </c>
      <c r="D114" s="9" t="s">
        <v>340</v>
      </c>
      <c r="E114" s="9" t="s">
        <v>339</v>
      </c>
      <c r="F114" s="9" t="s">
        <v>500</v>
      </c>
      <c r="G114" s="9" t="s">
        <v>51</v>
      </c>
      <c r="H114" s="9" t="s">
        <v>1004</v>
      </c>
      <c r="I114" s="11" t="s">
        <v>53</v>
      </c>
      <c r="J114" s="11" t="s">
        <v>53</v>
      </c>
      <c r="K114" s="11" t="s">
        <v>53</v>
      </c>
      <c r="L114" s="11" t="s">
        <v>53</v>
      </c>
      <c r="M114" s="11">
        <v>0</v>
      </c>
      <c r="N114" s="9" t="s">
        <v>53</v>
      </c>
      <c r="O114" s="9" t="s">
        <v>54</v>
      </c>
      <c r="P114" s="9"/>
      <c r="Q114" s="11">
        <f t="shared" si="8"/>
        <v>62678611.213200003</v>
      </c>
      <c r="R114" s="11">
        <v>0</v>
      </c>
      <c r="S114" s="11">
        <v>44682159.490000002</v>
      </c>
      <c r="T114" s="11">
        <v>0</v>
      </c>
      <c r="U114" s="9" t="s">
        <v>50</v>
      </c>
      <c r="V114" s="11">
        <v>0</v>
      </c>
      <c r="W114" s="11">
        <v>15514182.52</v>
      </c>
      <c r="X114" s="9" t="s">
        <v>64</v>
      </c>
      <c r="Y114" s="11">
        <f>+W114*0.16</f>
        <v>2482269.2031999999</v>
      </c>
      <c r="Z114" s="11">
        <v>0</v>
      </c>
      <c r="AA114" s="9" t="s">
        <v>50</v>
      </c>
      <c r="AB114" s="11">
        <v>0</v>
      </c>
      <c r="AC114" s="11"/>
      <c r="AD114" s="9" t="s">
        <v>50</v>
      </c>
      <c r="AE114" s="11">
        <f>+AC114*0.08</f>
        <v>0</v>
      </c>
      <c r="AF114" s="9">
        <v>0</v>
      </c>
      <c r="AG114" s="9" t="s">
        <v>50</v>
      </c>
      <c r="AH114" s="11">
        <v>0</v>
      </c>
      <c r="AI114" s="11">
        <v>0</v>
      </c>
      <c r="AJ114" s="9" t="s">
        <v>50</v>
      </c>
      <c r="AK114" s="11">
        <v>0</v>
      </c>
      <c r="AL114" s="11">
        <v>0</v>
      </c>
      <c r="AM114" s="10" t="s">
        <v>53</v>
      </c>
      <c r="AN114" s="9" t="s">
        <v>53</v>
      </c>
      <c r="AO114" s="10" t="s">
        <v>53</v>
      </c>
      <c r="AP114" s="9" t="s">
        <v>53</v>
      </c>
      <c r="AQ114" s="12"/>
      <c r="AR114" s="12"/>
      <c r="AS114" s="12"/>
      <c r="AT114" s="12"/>
      <c r="AU114" s="12"/>
      <c r="AV114" s="12"/>
      <c r="AW114" s="12"/>
      <c r="AX114" s="12"/>
      <c r="AY114" s="12"/>
    </row>
    <row r="115" spans="1:51" x14ac:dyDescent="0.25">
      <c r="A115" s="9" t="s">
        <v>597</v>
      </c>
      <c r="B115" s="10" t="s">
        <v>179</v>
      </c>
      <c r="C115" s="9" t="s">
        <v>311</v>
      </c>
      <c r="D115" s="9" t="s">
        <v>335</v>
      </c>
      <c r="E115" s="9" t="s">
        <v>334</v>
      </c>
      <c r="F115" s="9" t="s">
        <v>1014</v>
      </c>
      <c r="G115" s="9" t="s">
        <v>51</v>
      </c>
      <c r="H115" s="9" t="s">
        <v>1015</v>
      </c>
      <c r="I115" s="11" t="s">
        <v>53</v>
      </c>
      <c r="J115" s="11" t="s">
        <v>53</v>
      </c>
      <c r="K115" s="11" t="s">
        <v>53</v>
      </c>
      <c r="L115" s="11" t="s">
        <v>53</v>
      </c>
      <c r="M115" s="11">
        <v>0</v>
      </c>
      <c r="N115" s="9" t="s">
        <v>53</v>
      </c>
      <c r="O115" s="9" t="s">
        <v>54</v>
      </c>
      <c r="P115" s="9"/>
      <c r="Q115" s="11">
        <f t="shared" si="8"/>
        <v>37483490.442000002</v>
      </c>
      <c r="R115" s="11">
        <v>0</v>
      </c>
      <c r="S115" s="11">
        <v>26518516.260000002</v>
      </c>
      <c r="T115" s="11">
        <v>0</v>
      </c>
      <c r="U115" s="9" t="s">
        <v>50</v>
      </c>
      <c r="V115" s="11">
        <v>0</v>
      </c>
      <c r="W115" s="11">
        <v>9452563.9499999993</v>
      </c>
      <c r="X115" s="9" t="s">
        <v>64</v>
      </c>
      <c r="Y115" s="11">
        <f>+W115*0.16</f>
        <v>1512410.2319999998</v>
      </c>
      <c r="Z115" s="11">
        <v>0</v>
      </c>
      <c r="AA115" s="9" t="s">
        <v>50</v>
      </c>
      <c r="AB115" s="11">
        <v>0</v>
      </c>
      <c r="AC115" s="11"/>
      <c r="AD115" s="9" t="s">
        <v>50</v>
      </c>
      <c r="AE115" s="11">
        <f>+AC115*0.08</f>
        <v>0</v>
      </c>
      <c r="AF115" s="9">
        <v>0</v>
      </c>
      <c r="AG115" s="9" t="s">
        <v>50</v>
      </c>
      <c r="AH115" s="11">
        <v>0</v>
      </c>
      <c r="AI115" s="11">
        <v>0</v>
      </c>
      <c r="AJ115" s="9" t="s">
        <v>50</v>
      </c>
      <c r="AK115" s="11">
        <v>0</v>
      </c>
      <c r="AL115" s="11">
        <v>0</v>
      </c>
      <c r="AM115" s="10" t="s">
        <v>53</v>
      </c>
      <c r="AN115" s="9" t="s">
        <v>53</v>
      </c>
      <c r="AO115" s="10" t="s">
        <v>53</v>
      </c>
      <c r="AP115" s="9" t="s">
        <v>53</v>
      </c>
    </row>
    <row r="116" spans="1:51" x14ac:dyDescent="0.25">
      <c r="A116" s="9" t="s">
        <v>595</v>
      </c>
      <c r="B116" s="10" t="s">
        <v>179</v>
      </c>
      <c r="C116" s="9" t="s">
        <v>311</v>
      </c>
      <c r="D116" s="9" t="s">
        <v>330</v>
      </c>
      <c r="E116" s="9" t="s">
        <v>49</v>
      </c>
      <c r="F116" s="9" t="s">
        <v>1076</v>
      </c>
      <c r="G116" s="9" t="s">
        <v>51</v>
      </c>
      <c r="H116" s="9" t="s">
        <v>180</v>
      </c>
      <c r="I116" s="11" t="s">
        <v>53</v>
      </c>
      <c r="J116" s="11" t="s">
        <v>53</v>
      </c>
      <c r="K116" s="11" t="s">
        <v>53</v>
      </c>
      <c r="L116" s="11" t="s">
        <v>53</v>
      </c>
      <c r="M116" s="11">
        <v>0</v>
      </c>
      <c r="N116" s="9" t="s">
        <v>53</v>
      </c>
      <c r="O116" s="9" t="s">
        <v>54</v>
      </c>
      <c r="P116" s="9" t="s">
        <v>53</v>
      </c>
      <c r="Q116" s="11">
        <f t="shared" si="8"/>
        <v>26551322.520399999</v>
      </c>
      <c r="R116" s="11">
        <v>0</v>
      </c>
      <c r="S116" s="11">
        <v>24559371.854399998</v>
      </c>
      <c r="T116" s="11">
        <v>0</v>
      </c>
      <c r="U116" s="9" t="s">
        <v>50</v>
      </c>
      <c r="V116" s="11">
        <v>0</v>
      </c>
      <c r="W116" s="11">
        <v>1717198.85</v>
      </c>
      <c r="X116" s="9" t="s">
        <v>64</v>
      </c>
      <c r="Y116" s="11">
        <v>274751.81599999993</v>
      </c>
      <c r="Z116" s="11">
        <v>0</v>
      </c>
      <c r="AA116" s="9" t="s">
        <v>50</v>
      </c>
      <c r="AB116" s="11">
        <v>0</v>
      </c>
      <c r="AC116" s="11">
        <v>0</v>
      </c>
      <c r="AD116" s="9" t="s">
        <v>50</v>
      </c>
      <c r="AE116" s="11">
        <v>0</v>
      </c>
      <c r="AF116" s="9">
        <v>0</v>
      </c>
      <c r="AG116" s="9" t="s">
        <v>50</v>
      </c>
      <c r="AH116" s="11">
        <v>0</v>
      </c>
      <c r="AI116" s="11">
        <v>0</v>
      </c>
      <c r="AJ116" s="9" t="s">
        <v>50</v>
      </c>
      <c r="AK116" s="11">
        <v>0</v>
      </c>
      <c r="AL116" s="11">
        <v>0</v>
      </c>
      <c r="AM116" s="10" t="s">
        <v>53</v>
      </c>
      <c r="AN116" s="9" t="s">
        <v>53</v>
      </c>
      <c r="AO116" s="10" t="s">
        <v>53</v>
      </c>
      <c r="AP116" s="9" t="s">
        <v>53</v>
      </c>
    </row>
    <row r="117" spans="1:51" x14ac:dyDescent="0.25">
      <c r="A117" s="9" t="s">
        <v>592</v>
      </c>
      <c r="B117" s="10" t="s">
        <v>179</v>
      </c>
      <c r="C117" s="9" t="s">
        <v>311</v>
      </c>
      <c r="D117" s="9" t="s">
        <v>326</v>
      </c>
      <c r="E117" s="9" t="s">
        <v>325</v>
      </c>
      <c r="F117" s="9" t="s">
        <v>1029</v>
      </c>
      <c r="G117" s="9" t="s">
        <v>51</v>
      </c>
      <c r="H117" s="9" t="s">
        <v>1030</v>
      </c>
      <c r="I117" s="11" t="s">
        <v>53</v>
      </c>
      <c r="J117" s="11" t="s">
        <v>53</v>
      </c>
      <c r="K117" s="11" t="s">
        <v>53</v>
      </c>
      <c r="L117" s="11" t="s">
        <v>53</v>
      </c>
      <c r="M117" s="11">
        <v>0</v>
      </c>
      <c r="N117" s="9" t="s">
        <v>53</v>
      </c>
      <c r="O117" s="9" t="s">
        <v>54</v>
      </c>
      <c r="P117" s="9"/>
      <c r="Q117" s="11">
        <f t="shared" si="8"/>
        <v>11020000</v>
      </c>
      <c r="R117" s="11">
        <v>0</v>
      </c>
      <c r="S117" s="11">
        <v>11020000</v>
      </c>
      <c r="T117" s="11">
        <v>0</v>
      </c>
      <c r="U117" s="9" t="s">
        <v>50</v>
      </c>
      <c r="V117" s="11">
        <v>0</v>
      </c>
      <c r="W117" s="11"/>
      <c r="X117" s="9" t="s">
        <v>64</v>
      </c>
      <c r="Y117" s="11">
        <f>+W117*0.16</f>
        <v>0</v>
      </c>
      <c r="Z117" s="11">
        <v>0</v>
      </c>
      <c r="AA117" s="9" t="s">
        <v>50</v>
      </c>
      <c r="AB117" s="11">
        <v>0</v>
      </c>
      <c r="AC117" s="11"/>
      <c r="AD117" s="9" t="s">
        <v>50</v>
      </c>
      <c r="AE117" s="11">
        <f>+AC117*0.08</f>
        <v>0</v>
      </c>
      <c r="AF117" s="9">
        <v>0</v>
      </c>
      <c r="AG117" s="9" t="s">
        <v>50</v>
      </c>
      <c r="AH117" s="11">
        <v>0</v>
      </c>
      <c r="AI117" s="11">
        <v>0</v>
      </c>
      <c r="AJ117" s="9" t="s">
        <v>50</v>
      </c>
      <c r="AK117" s="11">
        <v>0</v>
      </c>
      <c r="AL117" s="11">
        <v>0</v>
      </c>
      <c r="AM117" s="10" t="s">
        <v>53</v>
      </c>
      <c r="AN117" s="9" t="s">
        <v>53</v>
      </c>
      <c r="AO117" s="10" t="s">
        <v>53</v>
      </c>
      <c r="AP117" s="9" t="s">
        <v>53</v>
      </c>
    </row>
    <row r="118" spans="1:51" x14ac:dyDescent="0.25">
      <c r="A118" s="9" t="s">
        <v>589</v>
      </c>
      <c r="B118" s="10" t="s">
        <v>179</v>
      </c>
      <c r="C118" s="9" t="s">
        <v>311</v>
      </c>
      <c r="D118" s="9" t="s">
        <v>317</v>
      </c>
      <c r="E118" s="9" t="s">
        <v>316</v>
      </c>
      <c r="F118" s="9" t="s">
        <v>1045</v>
      </c>
      <c r="G118" s="9" t="s">
        <v>51</v>
      </c>
      <c r="H118" s="9" t="s">
        <v>1040</v>
      </c>
      <c r="I118" s="11" t="s">
        <v>53</v>
      </c>
      <c r="J118" s="11" t="s">
        <v>53</v>
      </c>
      <c r="K118" s="11" t="s">
        <v>53</v>
      </c>
      <c r="L118" s="11" t="s">
        <v>53</v>
      </c>
      <c r="M118" s="11">
        <v>0</v>
      </c>
      <c r="N118" s="9" t="s">
        <v>53</v>
      </c>
      <c r="O118" s="9" t="s">
        <v>54</v>
      </c>
      <c r="P118" s="9" t="s">
        <v>53</v>
      </c>
      <c r="Q118" s="11">
        <f t="shared" si="8"/>
        <v>13059185.7984</v>
      </c>
      <c r="R118" s="11">
        <v>0</v>
      </c>
      <c r="S118" s="11">
        <v>7199859.6399999997</v>
      </c>
      <c r="T118" s="11">
        <v>0</v>
      </c>
      <c r="U118" s="9" t="s">
        <v>50</v>
      </c>
      <c r="V118" s="11">
        <v>0</v>
      </c>
      <c r="W118" s="11">
        <v>5051143.24</v>
      </c>
      <c r="X118" s="9" t="s">
        <v>64</v>
      </c>
      <c r="Y118" s="11">
        <f>+W118*0.16</f>
        <v>808182.91840000008</v>
      </c>
      <c r="Z118" s="11">
        <v>0</v>
      </c>
      <c r="AA118" s="9" t="s">
        <v>50</v>
      </c>
      <c r="AB118" s="11">
        <v>0</v>
      </c>
      <c r="AC118" s="11"/>
      <c r="AD118" s="9" t="s">
        <v>50</v>
      </c>
      <c r="AE118" s="11">
        <f>+AC118*0.08</f>
        <v>0</v>
      </c>
      <c r="AF118" s="9">
        <v>0</v>
      </c>
      <c r="AG118" s="9" t="s">
        <v>50</v>
      </c>
      <c r="AH118" s="11">
        <v>0</v>
      </c>
      <c r="AI118" s="11">
        <v>0</v>
      </c>
      <c r="AJ118" s="9" t="s">
        <v>50</v>
      </c>
      <c r="AK118" s="11">
        <v>0</v>
      </c>
      <c r="AL118" s="11">
        <v>0</v>
      </c>
      <c r="AM118" s="10" t="s">
        <v>53</v>
      </c>
      <c r="AN118" s="9" t="s">
        <v>53</v>
      </c>
      <c r="AO118" s="10" t="s">
        <v>53</v>
      </c>
      <c r="AP118" s="9" t="s">
        <v>53</v>
      </c>
    </row>
    <row r="119" spans="1:51" x14ac:dyDescent="0.25">
      <c r="A119" s="9" t="s">
        <v>586</v>
      </c>
      <c r="B119" s="10" t="s">
        <v>179</v>
      </c>
      <c r="C119" s="9" t="s">
        <v>311</v>
      </c>
      <c r="D119" s="9" t="s">
        <v>310</v>
      </c>
      <c r="E119" s="9" t="s">
        <v>309</v>
      </c>
      <c r="F119" s="9" t="s">
        <v>1057</v>
      </c>
      <c r="G119" s="9" t="s">
        <v>51</v>
      </c>
      <c r="H119" s="9" t="s">
        <v>1054</v>
      </c>
      <c r="I119" s="11" t="s">
        <v>53</v>
      </c>
      <c r="J119" s="11" t="s">
        <v>53</v>
      </c>
      <c r="K119" s="11" t="s">
        <v>53</v>
      </c>
      <c r="L119" s="11" t="s">
        <v>53</v>
      </c>
      <c r="M119" s="11">
        <v>0</v>
      </c>
      <c r="N119" s="9" t="s">
        <v>53</v>
      </c>
      <c r="O119" s="9" t="s">
        <v>54</v>
      </c>
      <c r="P119" s="9"/>
      <c r="Q119" s="11">
        <f t="shared" si="8"/>
        <v>64572916.491999991</v>
      </c>
      <c r="R119" s="11">
        <v>0</v>
      </c>
      <c r="S119" s="11">
        <v>48274137.899999999</v>
      </c>
      <c r="T119" s="11">
        <v>0</v>
      </c>
      <c r="U119" s="9" t="s">
        <v>50</v>
      </c>
      <c r="V119" s="11">
        <v>0</v>
      </c>
      <c r="W119" s="11">
        <v>14050671.199999999</v>
      </c>
      <c r="X119" s="9" t="s">
        <v>64</v>
      </c>
      <c r="Y119" s="11">
        <f>+W119*0.16</f>
        <v>2248107.392</v>
      </c>
      <c r="Z119" s="11">
        <v>0</v>
      </c>
      <c r="AA119" s="9" t="s">
        <v>50</v>
      </c>
      <c r="AB119" s="11">
        <v>0</v>
      </c>
      <c r="AC119" s="11"/>
      <c r="AD119" s="9" t="s">
        <v>50</v>
      </c>
      <c r="AE119" s="11">
        <f>+AC119*0.08</f>
        <v>0</v>
      </c>
      <c r="AF119" s="9">
        <v>0</v>
      </c>
      <c r="AG119" s="9" t="s">
        <v>50</v>
      </c>
      <c r="AH119" s="11">
        <v>0</v>
      </c>
      <c r="AI119" s="11">
        <v>0</v>
      </c>
      <c r="AJ119" s="9" t="s">
        <v>50</v>
      </c>
      <c r="AK119" s="11">
        <v>0</v>
      </c>
      <c r="AL119" s="11">
        <v>0</v>
      </c>
      <c r="AM119" s="10" t="s">
        <v>53</v>
      </c>
      <c r="AN119" s="9" t="s">
        <v>53</v>
      </c>
      <c r="AO119" s="10" t="s">
        <v>53</v>
      </c>
      <c r="AP119" s="9" t="s">
        <v>53</v>
      </c>
    </row>
    <row r="120" spans="1:51" x14ac:dyDescent="0.25">
      <c r="A120" s="9" t="s">
        <v>583</v>
      </c>
      <c r="B120" s="10" t="s">
        <v>200</v>
      </c>
      <c r="C120" s="9" t="s">
        <v>311</v>
      </c>
      <c r="D120" s="9" t="s">
        <v>48</v>
      </c>
      <c r="E120" s="9" t="s">
        <v>431</v>
      </c>
      <c r="F120" s="9" t="s">
        <v>912</v>
      </c>
      <c r="G120" s="9" t="s">
        <v>51</v>
      </c>
      <c r="H120" s="9" t="s">
        <v>920</v>
      </c>
      <c r="I120" s="9" t="s">
        <v>53</v>
      </c>
      <c r="J120" s="11" t="s">
        <v>53</v>
      </c>
      <c r="K120" s="11" t="s">
        <v>53</v>
      </c>
      <c r="L120" s="11" t="s">
        <v>53</v>
      </c>
      <c r="M120" s="11">
        <v>0</v>
      </c>
      <c r="N120" s="9" t="s">
        <v>53</v>
      </c>
      <c r="O120" s="9" t="s">
        <v>54</v>
      </c>
      <c r="P120" s="9"/>
      <c r="Q120" s="11">
        <f t="shared" si="8"/>
        <v>48200778.176399998</v>
      </c>
      <c r="R120" s="11">
        <v>0</v>
      </c>
      <c r="S120" s="11">
        <v>37435969.43</v>
      </c>
      <c r="T120" s="11">
        <v>0</v>
      </c>
      <c r="U120" s="9" t="s">
        <v>50</v>
      </c>
      <c r="V120" s="11">
        <v>0</v>
      </c>
      <c r="W120" s="11">
        <v>9280007.5399999991</v>
      </c>
      <c r="X120" s="9" t="s">
        <v>50</v>
      </c>
      <c r="Y120" s="11">
        <f>+W120*0.16</f>
        <v>1484801.2063999998</v>
      </c>
      <c r="Z120" s="11">
        <v>0</v>
      </c>
      <c r="AA120" s="9" t="s">
        <v>50</v>
      </c>
      <c r="AB120" s="11">
        <v>0</v>
      </c>
      <c r="AC120" s="11"/>
      <c r="AD120" s="9" t="s">
        <v>50</v>
      </c>
      <c r="AE120" s="11">
        <f>+AC120*0.08</f>
        <v>0</v>
      </c>
      <c r="AF120" s="9">
        <v>0</v>
      </c>
      <c r="AG120" s="9" t="s">
        <v>50</v>
      </c>
      <c r="AH120" s="11">
        <v>0</v>
      </c>
      <c r="AI120" s="11">
        <v>0</v>
      </c>
      <c r="AJ120" s="9" t="s">
        <v>50</v>
      </c>
      <c r="AK120" s="11">
        <v>0</v>
      </c>
      <c r="AL120" s="11">
        <v>0</v>
      </c>
      <c r="AM120" s="10" t="s">
        <v>53</v>
      </c>
      <c r="AN120" s="9" t="s">
        <v>53</v>
      </c>
      <c r="AO120" s="10" t="s">
        <v>53</v>
      </c>
      <c r="AP120" s="9" t="s">
        <v>53</v>
      </c>
    </row>
    <row r="121" spans="1:51" x14ac:dyDescent="0.25">
      <c r="A121" s="9" t="s">
        <v>580</v>
      </c>
      <c r="B121" s="10" t="s">
        <v>200</v>
      </c>
      <c r="C121" s="9" t="s">
        <v>311</v>
      </c>
      <c r="D121" s="9" t="s">
        <v>48</v>
      </c>
      <c r="E121" s="9" t="s">
        <v>431</v>
      </c>
      <c r="F121" s="9" t="s">
        <v>912</v>
      </c>
      <c r="G121" s="9" t="s">
        <v>91</v>
      </c>
      <c r="H121" s="9"/>
      <c r="I121" s="9" t="s">
        <v>915</v>
      </c>
      <c r="J121" s="11" t="s">
        <v>53</v>
      </c>
      <c r="K121" s="11" t="s">
        <v>53</v>
      </c>
      <c r="L121" s="11" t="s">
        <v>53</v>
      </c>
      <c r="M121" s="11">
        <v>0</v>
      </c>
      <c r="N121" s="9" t="s">
        <v>53</v>
      </c>
      <c r="O121" s="9" t="s">
        <v>54</v>
      </c>
      <c r="P121" s="9"/>
      <c r="Q121" s="11">
        <f t="shared" si="8"/>
        <v>-204792</v>
      </c>
      <c r="R121" s="11">
        <v>0</v>
      </c>
      <c r="S121" s="11">
        <v>-191800</v>
      </c>
      <c r="T121" s="11">
        <v>0</v>
      </c>
      <c r="U121" s="9" t="s">
        <v>50</v>
      </c>
      <c r="V121" s="11">
        <v>0</v>
      </c>
      <c r="W121" s="11">
        <v>-11200</v>
      </c>
      <c r="X121" s="9" t="s">
        <v>50</v>
      </c>
      <c r="Y121" s="11">
        <f>+W121*0.16</f>
        <v>-1792</v>
      </c>
      <c r="Z121" s="11">
        <v>0</v>
      </c>
      <c r="AA121" s="9" t="s">
        <v>50</v>
      </c>
      <c r="AB121" s="11">
        <v>0</v>
      </c>
      <c r="AC121" s="11"/>
      <c r="AD121" s="9" t="s">
        <v>50</v>
      </c>
      <c r="AE121" s="11">
        <f>+AC121*0.08</f>
        <v>0</v>
      </c>
      <c r="AF121" s="9">
        <v>0</v>
      </c>
      <c r="AG121" s="9" t="s">
        <v>50</v>
      </c>
      <c r="AH121" s="11">
        <v>0</v>
      </c>
      <c r="AI121" s="11">
        <v>0</v>
      </c>
      <c r="AJ121" s="9" t="s">
        <v>50</v>
      </c>
      <c r="AK121" s="11">
        <v>0</v>
      </c>
      <c r="AL121" s="11">
        <v>0</v>
      </c>
      <c r="AM121" s="10" t="s">
        <v>53</v>
      </c>
      <c r="AN121" s="9" t="s">
        <v>53</v>
      </c>
      <c r="AO121" s="10" t="s">
        <v>53</v>
      </c>
      <c r="AP121" s="9" t="s">
        <v>53</v>
      </c>
    </row>
    <row r="122" spans="1:51" s="8" customFormat="1" x14ac:dyDescent="0.25">
      <c r="A122" s="9" t="s">
        <v>578</v>
      </c>
      <c r="B122" s="10" t="s">
        <v>200</v>
      </c>
      <c r="C122" s="9" t="s">
        <v>69</v>
      </c>
      <c r="D122" s="9" t="s">
        <v>48</v>
      </c>
      <c r="E122" s="9" t="s">
        <v>427</v>
      </c>
      <c r="F122" s="9" t="s">
        <v>1097</v>
      </c>
      <c r="G122" s="9" t="s">
        <v>51</v>
      </c>
      <c r="H122" s="9" t="s">
        <v>221</v>
      </c>
      <c r="I122" s="11" t="s">
        <v>53</v>
      </c>
      <c r="J122" s="11" t="s">
        <v>53</v>
      </c>
      <c r="K122" s="11" t="s">
        <v>53</v>
      </c>
      <c r="L122" s="11" t="s">
        <v>53</v>
      </c>
      <c r="M122" s="11">
        <v>0</v>
      </c>
      <c r="N122" s="9" t="s">
        <v>53</v>
      </c>
      <c r="O122" s="9" t="s">
        <v>54</v>
      </c>
      <c r="P122" s="9" t="s">
        <v>53</v>
      </c>
      <c r="Q122" s="11">
        <f t="shared" si="8"/>
        <v>76453945.674600005</v>
      </c>
      <c r="R122" s="11">
        <v>0</v>
      </c>
      <c r="S122" s="11">
        <v>54729389.8222</v>
      </c>
      <c r="T122" s="11">
        <v>0</v>
      </c>
      <c r="U122" s="9" t="s">
        <v>50</v>
      </c>
      <c r="V122" s="11">
        <v>0</v>
      </c>
      <c r="W122" s="11">
        <v>18728065.390000004</v>
      </c>
      <c r="X122" s="9" t="s">
        <v>64</v>
      </c>
      <c r="Y122" s="11">
        <v>2996490.4624000001</v>
      </c>
      <c r="Z122" s="11">
        <v>0</v>
      </c>
      <c r="AA122" s="9" t="s">
        <v>50</v>
      </c>
      <c r="AB122" s="11">
        <v>0</v>
      </c>
      <c r="AC122" s="11">
        <v>0</v>
      </c>
      <c r="AD122" s="9" t="s">
        <v>50</v>
      </c>
      <c r="AE122" s="11">
        <v>0</v>
      </c>
      <c r="AF122" s="9">
        <v>0</v>
      </c>
      <c r="AG122" s="9" t="s">
        <v>50</v>
      </c>
      <c r="AH122" s="11">
        <v>0</v>
      </c>
      <c r="AI122" s="11">
        <v>0</v>
      </c>
      <c r="AJ122" s="9" t="s">
        <v>50</v>
      </c>
      <c r="AK122" s="11">
        <v>0</v>
      </c>
      <c r="AL122" s="11">
        <v>0</v>
      </c>
      <c r="AM122" s="10" t="s">
        <v>53</v>
      </c>
      <c r="AN122" s="9" t="s">
        <v>53</v>
      </c>
      <c r="AO122" s="10" t="s">
        <v>53</v>
      </c>
      <c r="AP122" s="9" t="s">
        <v>53</v>
      </c>
      <c r="AQ122" s="12"/>
      <c r="AR122" s="12"/>
      <c r="AS122" s="12"/>
      <c r="AT122" s="12"/>
      <c r="AU122" s="12"/>
      <c r="AV122" s="12"/>
      <c r="AW122" s="12"/>
      <c r="AX122" s="12"/>
      <c r="AY122" s="12"/>
    </row>
    <row r="123" spans="1:51" x14ac:dyDescent="0.25">
      <c r="A123" s="9" t="s">
        <v>220</v>
      </c>
      <c r="B123" s="10" t="s">
        <v>200</v>
      </c>
      <c r="C123" s="9" t="s">
        <v>311</v>
      </c>
      <c r="D123" s="9" t="s">
        <v>57</v>
      </c>
      <c r="E123" s="9" t="s">
        <v>424</v>
      </c>
      <c r="F123" s="9" t="s">
        <v>930</v>
      </c>
      <c r="G123" s="9" t="s">
        <v>51</v>
      </c>
      <c r="H123" s="9" t="s">
        <v>931</v>
      </c>
      <c r="I123" s="11" t="s">
        <v>53</v>
      </c>
      <c r="J123" s="11" t="s">
        <v>53</v>
      </c>
      <c r="K123" s="11" t="s">
        <v>53</v>
      </c>
      <c r="L123" s="11" t="s">
        <v>53</v>
      </c>
      <c r="M123" s="11">
        <v>0</v>
      </c>
      <c r="N123" s="9" t="s">
        <v>53</v>
      </c>
      <c r="O123" s="9" t="s">
        <v>54</v>
      </c>
      <c r="P123" s="9"/>
      <c r="Q123" s="11">
        <f t="shared" si="8"/>
        <v>66092699.282000005</v>
      </c>
      <c r="R123" s="11">
        <v>0</v>
      </c>
      <c r="S123" s="11">
        <v>44679453.140000001</v>
      </c>
      <c r="T123" s="11">
        <v>0</v>
      </c>
      <c r="U123" s="9" t="s">
        <v>50</v>
      </c>
      <c r="V123" s="11">
        <v>0</v>
      </c>
      <c r="W123" s="11">
        <v>18459694.949999999</v>
      </c>
      <c r="X123" s="9" t="s">
        <v>50</v>
      </c>
      <c r="Y123" s="11">
        <f>+W123*0.16</f>
        <v>2953551.1919999998</v>
      </c>
      <c r="Z123" s="11">
        <v>0</v>
      </c>
      <c r="AA123" s="9" t="s">
        <v>50</v>
      </c>
      <c r="AB123" s="11">
        <v>0</v>
      </c>
      <c r="AC123" s="11"/>
      <c r="AD123" s="9" t="s">
        <v>50</v>
      </c>
      <c r="AE123" s="11">
        <f>+AC123*0.08</f>
        <v>0</v>
      </c>
      <c r="AF123" s="9">
        <v>0</v>
      </c>
      <c r="AG123" s="9" t="s">
        <v>50</v>
      </c>
      <c r="AH123" s="11">
        <v>0</v>
      </c>
      <c r="AI123" s="11">
        <v>0</v>
      </c>
      <c r="AJ123" s="9" t="s">
        <v>50</v>
      </c>
      <c r="AK123" s="11">
        <v>0</v>
      </c>
      <c r="AL123" s="11">
        <v>0</v>
      </c>
      <c r="AM123" s="10" t="s">
        <v>53</v>
      </c>
      <c r="AN123" s="9" t="s">
        <v>53</v>
      </c>
      <c r="AO123" s="10" t="s">
        <v>53</v>
      </c>
      <c r="AP123" s="9" t="s">
        <v>53</v>
      </c>
    </row>
    <row r="124" spans="1:51" x14ac:dyDescent="0.25">
      <c r="A124" s="9" t="s">
        <v>222</v>
      </c>
      <c r="B124" s="10" t="s">
        <v>200</v>
      </c>
      <c r="C124" s="9" t="s">
        <v>311</v>
      </c>
      <c r="D124" s="9" t="s">
        <v>57</v>
      </c>
      <c r="E124" s="9" t="s">
        <v>421</v>
      </c>
      <c r="F124" s="9" t="s">
        <v>1067</v>
      </c>
      <c r="G124" s="9" t="s">
        <v>51</v>
      </c>
      <c r="H124" s="9" t="s">
        <v>1068</v>
      </c>
      <c r="I124" s="11" t="s">
        <v>53</v>
      </c>
      <c r="J124" s="11" t="s">
        <v>53</v>
      </c>
      <c r="K124" s="11" t="s">
        <v>53</v>
      </c>
      <c r="L124" s="11" t="s">
        <v>53</v>
      </c>
      <c r="M124" s="11">
        <v>0</v>
      </c>
      <c r="N124" s="9" t="s">
        <v>53</v>
      </c>
      <c r="O124" s="9" t="s">
        <v>54</v>
      </c>
      <c r="P124" s="9"/>
      <c r="Q124" s="11">
        <f t="shared" si="8"/>
        <v>12574946.24</v>
      </c>
      <c r="R124" s="11">
        <v>0</v>
      </c>
      <c r="S124" s="11">
        <v>12574946.24</v>
      </c>
      <c r="T124" s="11">
        <v>0</v>
      </c>
      <c r="U124" s="9" t="s">
        <v>50</v>
      </c>
      <c r="V124" s="11">
        <v>0</v>
      </c>
      <c r="W124" s="11">
        <v>0</v>
      </c>
      <c r="X124" s="9" t="s">
        <v>50</v>
      </c>
      <c r="Y124" s="11">
        <f>+W124*0.16</f>
        <v>0</v>
      </c>
      <c r="Z124" s="11">
        <v>0</v>
      </c>
      <c r="AA124" s="9" t="s">
        <v>50</v>
      </c>
      <c r="AB124" s="11">
        <v>0</v>
      </c>
      <c r="AC124" s="11"/>
      <c r="AD124" s="9" t="s">
        <v>50</v>
      </c>
      <c r="AE124" s="11">
        <f>+AC124*0.08</f>
        <v>0</v>
      </c>
      <c r="AF124" s="9">
        <v>0</v>
      </c>
      <c r="AG124" s="9" t="s">
        <v>50</v>
      </c>
      <c r="AH124" s="11">
        <v>0</v>
      </c>
      <c r="AI124" s="11">
        <v>0</v>
      </c>
      <c r="AJ124" s="9" t="s">
        <v>50</v>
      </c>
      <c r="AK124" s="11">
        <v>0</v>
      </c>
      <c r="AL124" s="11">
        <v>0</v>
      </c>
      <c r="AM124" s="10" t="s">
        <v>53</v>
      </c>
      <c r="AN124" s="9" t="s">
        <v>53</v>
      </c>
      <c r="AO124" s="10" t="s">
        <v>53</v>
      </c>
      <c r="AP124" s="9" t="s">
        <v>53</v>
      </c>
    </row>
    <row r="125" spans="1:51" x14ac:dyDescent="0.25">
      <c r="A125" s="9" t="s">
        <v>224</v>
      </c>
      <c r="B125" s="10" t="s">
        <v>200</v>
      </c>
      <c r="C125" s="9" t="s">
        <v>47</v>
      </c>
      <c r="D125" s="9" t="s">
        <v>57</v>
      </c>
      <c r="E125" s="9" t="s">
        <v>58</v>
      </c>
      <c r="F125" s="9" t="s">
        <v>1084</v>
      </c>
      <c r="G125" s="9" t="s">
        <v>51</v>
      </c>
      <c r="H125" s="9" t="s">
        <v>209</v>
      </c>
      <c r="I125" s="11" t="s">
        <v>53</v>
      </c>
      <c r="J125" s="11" t="s">
        <v>53</v>
      </c>
      <c r="K125" s="11" t="s">
        <v>53</v>
      </c>
      <c r="L125" s="11" t="s">
        <v>53</v>
      </c>
      <c r="M125" s="11">
        <v>0</v>
      </c>
      <c r="N125" s="9" t="s">
        <v>53</v>
      </c>
      <c r="O125" s="9" t="s">
        <v>54</v>
      </c>
      <c r="P125" s="9" t="s">
        <v>53</v>
      </c>
      <c r="Q125" s="11">
        <f t="shared" si="8"/>
        <v>19491015.103</v>
      </c>
      <c r="R125" s="11">
        <v>0</v>
      </c>
      <c r="S125" s="11">
        <v>18049727.515000001</v>
      </c>
      <c r="T125" s="11">
        <v>0</v>
      </c>
      <c r="U125" s="9" t="s">
        <v>50</v>
      </c>
      <c r="V125" s="11">
        <v>0</v>
      </c>
      <c r="W125" s="11">
        <v>1242489.2999999998</v>
      </c>
      <c r="X125" s="9" t="s">
        <v>50</v>
      </c>
      <c r="Y125" s="11">
        <v>198798.288</v>
      </c>
      <c r="Z125" s="11">
        <v>0</v>
      </c>
      <c r="AA125" s="9" t="s">
        <v>50</v>
      </c>
      <c r="AB125" s="11">
        <v>0</v>
      </c>
      <c r="AC125" s="11">
        <v>0</v>
      </c>
      <c r="AD125" s="9" t="s">
        <v>50</v>
      </c>
      <c r="AE125" s="11">
        <v>0</v>
      </c>
      <c r="AF125" s="9">
        <v>0</v>
      </c>
      <c r="AG125" s="9" t="s">
        <v>50</v>
      </c>
      <c r="AH125" s="11">
        <v>0</v>
      </c>
      <c r="AI125" s="11">
        <v>0</v>
      </c>
      <c r="AJ125" s="9" t="s">
        <v>50</v>
      </c>
      <c r="AK125" s="11">
        <v>0</v>
      </c>
      <c r="AL125" s="11">
        <v>0</v>
      </c>
      <c r="AM125" s="10" t="s">
        <v>53</v>
      </c>
      <c r="AN125" s="9" t="s">
        <v>53</v>
      </c>
      <c r="AO125" s="10" t="s">
        <v>53</v>
      </c>
      <c r="AP125" s="9" t="s">
        <v>53</v>
      </c>
    </row>
    <row r="126" spans="1:51" x14ac:dyDescent="0.25">
      <c r="A126" s="9" t="s">
        <v>228</v>
      </c>
      <c r="B126" s="10" t="s">
        <v>200</v>
      </c>
      <c r="C126" s="9" t="s">
        <v>47</v>
      </c>
      <c r="D126" s="9" t="s">
        <v>61</v>
      </c>
      <c r="E126" s="9" t="s">
        <v>395</v>
      </c>
      <c r="F126" s="9" t="s">
        <v>943</v>
      </c>
      <c r="G126" s="9" t="s">
        <v>51</v>
      </c>
      <c r="H126" s="9" t="s">
        <v>944</v>
      </c>
      <c r="I126" s="11" t="s">
        <v>53</v>
      </c>
      <c r="J126" s="11" t="s">
        <v>53</v>
      </c>
      <c r="K126" s="11" t="s">
        <v>53</v>
      </c>
      <c r="L126" s="11" t="s">
        <v>53</v>
      </c>
      <c r="M126" s="11">
        <v>0</v>
      </c>
      <c r="N126" s="9" t="s">
        <v>53</v>
      </c>
      <c r="O126" s="9" t="s">
        <v>54</v>
      </c>
      <c r="P126" s="9"/>
      <c r="Q126" s="11">
        <f t="shared" si="8"/>
        <v>29062134.429599997</v>
      </c>
      <c r="R126" s="11">
        <v>0</v>
      </c>
      <c r="S126" s="11">
        <v>22493494.289999999</v>
      </c>
      <c r="T126" s="11">
        <v>0</v>
      </c>
      <c r="U126" s="9" t="s">
        <v>50</v>
      </c>
      <c r="V126" s="11">
        <v>0</v>
      </c>
      <c r="W126" s="11">
        <v>5662620.8099999996</v>
      </c>
      <c r="X126" s="9" t="s">
        <v>50</v>
      </c>
      <c r="Y126" s="11">
        <f>+W126*0.16</f>
        <v>906019.32959999994</v>
      </c>
      <c r="Z126" s="11">
        <v>0</v>
      </c>
      <c r="AA126" s="9" t="s">
        <v>50</v>
      </c>
      <c r="AB126" s="11">
        <v>0</v>
      </c>
      <c r="AC126" s="11"/>
      <c r="AD126" s="9" t="s">
        <v>50</v>
      </c>
      <c r="AE126" s="11">
        <f>+AC126*0.08</f>
        <v>0</v>
      </c>
      <c r="AF126" s="9">
        <v>0</v>
      </c>
      <c r="AG126" s="9" t="s">
        <v>50</v>
      </c>
      <c r="AH126" s="11">
        <v>0</v>
      </c>
      <c r="AI126" s="11">
        <v>0</v>
      </c>
      <c r="AJ126" s="9" t="s">
        <v>50</v>
      </c>
      <c r="AK126" s="11">
        <v>0</v>
      </c>
      <c r="AL126" s="11">
        <v>0</v>
      </c>
      <c r="AM126" s="10" t="s">
        <v>53</v>
      </c>
      <c r="AN126" s="9" t="s">
        <v>53</v>
      </c>
      <c r="AO126" s="10" t="s">
        <v>53</v>
      </c>
      <c r="AP126" s="9" t="s">
        <v>53</v>
      </c>
    </row>
    <row r="127" spans="1:51" x14ac:dyDescent="0.25">
      <c r="A127" s="9" t="s">
        <v>230</v>
      </c>
      <c r="B127" s="10" t="s">
        <v>200</v>
      </c>
      <c r="C127" s="9" t="s">
        <v>47</v>
      </c>
      <c r="D127" s="9" t="s">
        <v>61</v>
      </c>
      <c r="E127" s="9" t="s">
        <v>62</v>
      </c>
      <c r="F127" s="9" t="s">
        <v>415</v>
      </c>
      <c r="G127" s="9" t="s">
        <v>51</v>
      </c>
      <c r="H127" s="9" t="s">
        <v>211</v>
      </c>
      <c r="I127" s="11" t="s">
        <v>53</v>
      </c>
      <c r="J127" s="11" t="s">
        <v>53</v>
      </c>
      <c r="K127" s="11" t="s">
        <v>53</v>
      </c>
      <c r="L127" s="11" t="s">
        <v>53</v>
      </c>
      <c r="M127" s="11">
        <v>0</v>
      </c>
      <c r="N127" s="9" t="s">
        <v>53</v>
      </c>
      <c r="O127" s="9" t="s">
        <v>54</v>
      </c>
      <c r="P127" s="9" t="s">
        <v>53</v>
      </c>
      <c r="Q127" s="11">
        <f t="shared" si="8"/>
        <v>25201669.475399997</v>
      </c>
      <c r="R127" s="11">
        <v>0</v>
      </c>
      <c r="S127" s="11">
        <v>22946697.694999997</v>
      </c>
      <c r="T127" s="11">
        <v>0</v>
      </c>
      <c r="U127" s="9" t="s">
        <v>50</v>
      </c>
      <c r="V127" s="11">
        <v>0</v>
      </c>
      <c r="W127" s="11">
        <v>1943941.19</v>
      </c>
      <c r="X127" s="9" t="s">
        <v>50</v>
      </c>
      <c r="Y127" s="11">
        <v>311030.59039999999</v>
      </c>
      <c r="Z127" s="11">
        <v>0</v>
      </c>
      <c r="AA127" s="9" t="s">
        <v>50</v>
      </c>
      <c r="AB127" s="11">
        <v>0</v>
      </c>
      <c r="AC127" s="11">
        <v>0</v>
      </c>
      <c r="AD127" s="9" t="s">
        <v>50</v>
      </c>
      <c r="AE127" s="11">
        <v>0</v>
      </c>
      <c r="AF127" s="9">
        <v>0</v>
      </c>
      <c r="AG127" s="9" t="s">
        <v>50</v>
      </c>
      <c r="AH127" s="11">
        <v>0</v>
      </c>
      <c r="AI127" s="11">
        <v>0</v>
      </c>
      <c r="AJ127" s="9" t="s">
        <v>50</v>
      </c>
      <c r="AK127" s="11">
        <v>0</v>
      </c>
      <c r="AL127" s="11">
        <v>0</v>
      </c>
      <c r="AM127" s="10" t="s">
        <v>53</v>
      </c>
      <c r="AN127" s="9" t="s">
        <v>53</v>
      </c>
      <c r="AO127" s="10" t="s">
        <v>53</v>
      </c>
      <c r="AP127" s="9" t="s">
        <v>53</v>
      </c>
    </row>
    <row r="128" spans="1:51" x14ac:dyDescent="0.25">
      <c r="A128" s="9" t="s">
        <v>236</v>
      </c>
      <c r="B128" s="10" t="s">
        <v>200</v>
      </c>
      <c r="C128" s="9" t="s">
        <v>69</v>
      </c>
      <c r="D128" s="9" t="s">
        <v>61</v>
      </c>
      <c r="E128" s="9" t="s">
        <v>382</v>
      </c>
      <c r="F128" s="9" t="s">
        <v>1094</v>
      </c>
      <c r="G128" s="9" t="s">
        <v>51</v>
      </c>
      <c r="H128" s="9" t="s">
        <v>223</v>
      </c>
      <c r="I128" s="11" t="s">
        <v>53</v>
      </c>
      <c r="J128" s="11" t="s">
        <v>53</v>
      </c>
      <c r="K128" s="11" t="s">
        <v>53</v>
      </c>
      <c r="L128" s="11" t="s">
        <v>53</v>
      </c>
      <c r="M128" s="11">
        <v>0</v>
      </c>
      <c r="N128" s="9" t="s">
        <v>53</v>
      </c>
      <c r="O128" s="9" t="s">
        <v>54</v>
      </c>
      <c r="P128" s="9" t="s">
        <v>53</v>
      </c>
      <c r="Q128" s="11">
        <f t="shared" si="8"/>
        <v>30331771.717099998</v>
      </c>
      <c r="R128" s="11">
        <v>0</v>
      </c>
      <c r="S128" s="11">
        <v>25040401.487500001</v>
      </c>
      <c r="T128" s="11">
        <v>0</v>
      </c>
      <c r="U128" s="9" t="s">
        <v>50</v>
      </c>
      <c r="V128" s="11">
        <v>0</v>
      </c>
      <c r="W128" s="11">
        <v>4561526.0599999996</v>
      </c>
      <c r="X128" s="9" t="s">
        <v>64</v>
      </c>
      <c r="Y128" s="11">
        <v>729844.16959999991</v>
      </c>
      <c r="Z128" s="11">
        <v>0</v>
      </c>
      <c r="AA128" s="9" t="s">
        <v>50</v>
      </c>
      <c r="AB128" s="11">
        <v>0</v>
      </c>
      <c r="AC128" s="11">
        <v>0</v>
      </c>
      <c r="AD128" s="9" t="s">
        <v>50</v>
      </c>
      <c r="AE128" s="11">
        <v>0</v>
      </c>
      <c r="AF128" s="9">
        <v>0</v>
      </c>
      <c r="AG128" s="9" t="s">
        <v>50</v>
      </c>
      <c r="AH128" s="11">
        <v>0</v>
      </c>
      <c r="AI128" s="11">
        <v>0</v>
      </c>
      <c r="AJ128" s="9" t="s">
        <v>50</v>
      </c>
      <c r="AK128" s="11">
        <v>0</v>
      </c>
      <c r="AL128" s="11">
        <v>0</v>
      </c>
      <c r="AM128" s="10" t="s">
        <v>53</v>
      </c>
      <c r="AN128" s="9" t="s">
        <v>53</v>
      </c>
      <c r="AO128" s="10" t="s">
        <v>53</v>
      </c>
      <c r="AP128" s="9" t="s">
        <v>53</v>
      </c>
    </row>
    <row r="129" spans="1:51" x14ac:dyDescent="0.25">
      <c r="A129" s="9" t="s">
        <v>242</v>
      </c>
      <c r="B129" s="10" t="s">
        <v>200</v>
      </c>
      <c r="C129" s="9" t="s">
        <v>69</v>
      </c>
      <c r="D129" s="9" t="s">
        <v>61</v>
      </c>
      <c r="E129" s="9" t="s">
        <v>382</v>
      </c>
      <c r="F129" s="9" t="s">
        <v>1094</v>
      </c>
      <c r="G129" s="9" t="s">
        <v>51</v>
      </c>
      <c r="H129" s="9" t="s">
        <v>225</v>
      </c>
      <c r="I129" s="11" t="s">
        <v>53</v>
      </c>
      <c r="J129" s="11" t="s">
        <v>53</v>
      </c>
      <c r="K129" s="11" t="s">
        <v>53</v>
      </c>
      <c r="L129" s="11" t="s">
        <v>53</v>
      </c>
      <c r="M129" s="11">
        <v>0</v>
      </c>
      <c r="N129" s="9" t="s">
        <v>53</v>
      </c>
      <c r="O129" s="9" t="s">
        <v>226</v>
      </c>
      <c r="P129" s="9" t="s">
        <v>227</v>
      </c>
      <c r="Q129" s="11">
        <f t="shared" si="8"/>
        <v>2330099.7200000002</v>
      </c>
      <c r="R129" s="11">
        <v>0</v>
      </c>
      <c r="S129" s="11">
        <v>1674003.7200000002</v>
      </c>
      <c r="T129" s="11">
        <v>565600</v>
      </c>
      <c r="U129" s="9" t="s">
        <v>64</v>
      </c>
      <c r="V129" s="11">
        <v>90496</v>
      </c>
      <c r="W129" s="11">
        <v>0</v>
      </c>
      <c r="X129" s="9" t="s">
        <v>50</v>
      </c>
      <c r="Y129" s="11">
        <v>0</v>
      </c>
      <c r="Z129" s="11">
        <v>0</v>
      </c>
      <c r="AA129" s="9" t="s">
        <v>50</v>
      </c>
      <c r="AB129" s="11">
        <v>0</v>
      </c>
      <c r="AC129" s="11">
        <v>0</v>
      </c>
      <c r="AD129" s="9" t="s">
        <v>50</v>
      </c>
      <c r="AE129" s="11">
        <v>0</v>
      </c>
      <c r="AF129" s="9">
        <v>0</v>
      </c>
      <c r="AG129" s="9" t="s">
        <v>50</v>
      </c>
      <c r="AH129" s="11">
        <v>0</v>
      </c>
      <c r="AI129" s="11">
        <v>0</v>
      </c>
      <c r="AJ129" s="9" t="s">
        <v>50</v>
      </c>
      <c r="AK129" s="11">
        <v>0</v>
      </c>
      <c r="AL129" s="11">
        <v>0</v>
      </c>
      <c r="AM129" s="10" t="s">
        <v>53</v>
      </c>
      <c r="AN129" s="9" t="s">
        <v>53</v>
      </c>
      <c r="AO129" s="10" t="s">
        <v>53</v>
      </c>
      <c r="AP129" s="9" t="s">
        <v>53</v>
      </c>
    </row>
    <row r="130" spans="1:51" s="8" customFormat="1" x14ac:dyDescent="0.25">
      <c r="A130" s="9" t="s">
        <v>244</v>
      </c>
      <c r="B130" s="10" t="s">
        <v>200</v>
      </c>
      <c r="C130" s="9" t="s">
        <v>69</v>
      </c>
      <c r="D130" s="9" t="s">
        <v>61</v>
      </c>
      <c r="E130" s="9" t="s">
        <v>382</v>
      </c>
      <c r="F130" s="9" t="s">
        <v>1094</v>
      </c>
      <c r="G130" s="9" t="s">
        <v>51</v>
      </c>
      <c r="H130" s="9" t="s">
        <v>229</v>
      </c>
      <c r="I130" s="11" t="s">
        <v>53</v>
      </c>
      <c r="J130" s="11" t="s">
        <v>53</v>
      </c>
      <c r="K130" s="11" t="s">
        <v>53</v>
      </c>
      <c r="L130" s="11" t="s">
        <v>53</v>
      </c>
      <c r="M130" s="11">
        <v>0</v>
      </c>
      <c r="N130" s="9" t="s">
        <v>53</v>
      </c>
      <c r="O130" s="9" t="s">
        <v>54</v>
      </c>
      <c r="P130" s="9" t="s">
        <v>53</v>
      </c>
      <c r="Q130" s="11">
        <f t="shared" si="8"/>
        <v>73304294.941399992</v>
      </c>
      <c r="R130" s="11">
        <v>0</v>
      </c>
      <c r="S130" s="11">
        <v>56777191.786199987</v>
      </c>
      <c r="T130" s="11">
        <v>0</v>
      </c>
      <c r="U130" s="9" t="s">
        <v>50</v>
      </c>
      <c r="V130" s="11">
        <v>0</v>
      </c>
      <c r="W130" s="11">
        <v>14247502.720000003</v>
      </c>
      <c r="X130" s="9" t="s">
        <v>64</v>
      </c>
      <c r="Y130" s="11">
        <v>2279600.4352000002</v>
      </c>
      <c r="Z130" s="11">
        <v>0</v>
      </c>
      <c r="AA130" s="9" t="s">
        <v>50</v>
      </c>
      <c r="AB130" s="11">
        <v>0</v>
      </c>
      <c r="AC130" s="11">
        <v>0</v>
      </c>
      <c r="AD130" s="9" t="s">
        <v>50</v>
      </c>
      <c r="AE130" s="11">
        <v>0</v>
      </c>
      <c r="AF130" s="9">
        <v>0</v>
      </c>
      <c r="AG130" s="9" t="s">
        <v>50</v>
      </c>
      <c r="AH130" s="11">
        <v>0</v>
      </c>
      <c r="AI130" s="11">
        <v>0</v>
      </c>
      <c r="AJ130" s="9" t="s">
        <v>50</v>
      </c>
      <c r="AK130" s="11">
        <v>0</v>
      </c>
      <c r="AL130" s="11">
        <v>0</v>
      </c>
      <c r="AM130" s="10" t="s">
        <v>53</v>
      </c>
      <c r="AN130" s="9" t="s">
        <v>53</v>
      </c>
      <c r="AO130" s="10" t="s">
        <v>53</v>
      </c>
      <c r="AP130" s="9" t="s">
        <v>53</v>
      </c>
      <c r="AQ130" s="12"/>
      <c r="AR130" s="12"/>
      <c r="AS130" s="12"/>
      <c r="AT130" s="12"/>
      <c r="AU130" s="12"/>
      <c r="AV130" s="12"/>
      <c r="AW130" s="12"/>
      <c r="AX130" s="12"/>
      <c r="AY130" s="12"/>
    </row>
    <row r="131" spans="1:51" x14ac:dyDescent="0.25">
      <c r="A131" s="9" t="s">
        <v>248</v>
      </c>
      <c r="B131" s="10" t="s">
        <v>200</v>
      </c>
      <c r="C131" s="9" t="s">
        <v>69</v>
      </c>
      <c r="D131" s="9" t="s">
        <v>61</v>
      </c>
      <c r="E131" s="9" t="s">
        <v>382</v>
      </c>
      <c r="F131" s="9" t="s">
        <v>1094</v>
      </c>
      <c r="G131" s="9" t="s">
        <v>91</v>
      </c>
      <c r="H131" s="9" t="s">
        <v>53</v>
      </c>
      <c r="I131" s="11" t="s">
        <v>231</v>
      </c>
      <c r="J131" s="11" t="s">
        <v>53</v>
      </c>
      <c r="K131" s="11" t="s">
        <v>232</v>
      </c>
      <c r="L131" s="11" t="s">
        <v>233</v>
      </c>
      <c r="M131" s="11">
        <v>12.76</v>
      </c>
      <c r="N131" s="9" t="s">
        <v>94</v>
      </c>
      <c r="O131" s="9" t="s">
        <v>234</v>
      </c>
      <c r="P131" s="9" t="s">
        <v>235</v>
      </c>
      <c r="Q131" s="11">
        <f t="shared" si="8"/>
        <v>-5655000</v>
      </c>
      <c r="R131" s="11">
        <v>0</v>
      </c>
      <c r="S131" s="11">
        <v>-5655000</v>
      </c>
      <c r="T131" s="11">
        <v>0</v>
      </c>
      <c r="U131" s="9" t="s">
        <v>50</v>
      </c>
      <c r="V131" s="11">
        <v>0</v>
      </c>
      <c r="W131" s="11">
        <v>0</v>
      </c>
      <c r="X131" s="9" t="s">
        <v>50</v>
      </c>
      <c r="Y131" s="11">
        <v>0</v>
      </c>
      <c r="Z131" s="11">
        <v>0</v>
      </c>
      <c r="AA131" s="9" t="s">
        <v>50</v>
      </c>
      <c r="AB131" s="11">
        <v>0</v>
      </c>
      <c r="AC131" s="11">
        <v>0</v>
      </c>
      <c r="AD131" s="9" t="s">
        <v>50</v>
      </c>
      <c r="AE131" s="11">
        <v>0</v>
      </c>
      <c r="AF131" s="9">
        <v>0</v>
      </c>
      <c r="AG131" s="9" t="s">
        <v>50</v>
      </c>
      <c r="AH131" s="11">
        <v>0</v>
      </c>
      <c r="AI131" s="11">
        <v>0</v>
      </c>
      <c r="AJ131" s="9" t="s">
        <v>50</v>
      </c>
      <c r="AK131" s="11">
        <v>0</v>
      </c>
      <c r="AL131" s="11">
        <v>0</v>
      </c>
      <c r="AM131" s="10" t="s">
        <v>53</v>
      </c>
      <c r="AN131" s="9" t="s">
        <v>53</v>
      </c>
      <c r="AO131" s="10" t="s">
        <v>53</v>
      </c>
      <c r="AP131" s="9" t="s">
        <v>53</v>
      </c>
    </row>
    <row r="132" spans="1:51" x14ac:dyDescent="0.25">
      <c r="A132" s="9" t="s">
        <v>250</v>
      </c>
      <c r="B132" s="10" t="s">
        <v>200</v>
      </c>
      <c r="C132" s="9" t="s">
        <v>69</v>
      </c>
      <c r="D132" s="9" t="s">
        <v>61</v>
      </c>
      <c r="E132" s="9" t="s">
        <v>382</v>
      </c>
      <c r="F132" s="9" t="s">
        <v>1094</v>
      </c>
      <c r="G132" s="9" t="s">
        <v>91</v>
      </c>
      <c r="H132" s="9" t="s">
        <v>53</v>
      </c>
      <c r="I132" s="11" t="s">
        <v>237</v>
      </c>
      <c r="J132" s="11" t="s">
        <v>53</v>
      </c>
      <c r="K132" s="11" t="s">
        <v>238</v>
      </c>
      <c r="L132" s="11" t="s">
        <v>239</v>
      </c>
      <c r="M132" s="11">
        <v>1118.17</v>
      </c>
      <c r="N132" s="9" t="s">
        <v>94</v>
      </c>
      <c r="O132" s="9" t="s">
        <v>240</v>
      </c>
      <c r="P132" s="9" t="s">
        <v>241</v>
      </c>
      <c r="Q132" s="11">
        <f t="shared" si="8"/>
        <v>-175000</v>
      </c>
      <c r="R132" s="11">
        <v>0</v>
      </c>
      <c r="S132" s="11">
        <v>-175000</v>
      </c>
      <c r="T132" s="11">
        <v>0</v>
      </c>
      <c r="U132" s="9" t="s">
        <v>50</v>
      </c>
      <c r="V132" s="11">
        <v>0</v>
      </c>
      <c r="W132" s="11">
        <v>0</v>
      </c>
      <c r="X132" s="9" t="s">
        <v>50</v>
      </c>
      <c r="Y132" s="11">
        <v>0</v>
      </c>
      <c r="Z132" s="11">
        <v>0</v>
      </c>
      <c r="AA132" s="9" t="s">
        <v>50</v>
      </c>
      <c r="AB132" s="11">
        <v>0</v>
      </c>
      <c r="AC132" s="11">
        <v>0</v>
      </c>
      <c r="AD132" s="9" t="s">
        <v>50</v>
      </c>
      <c r="AE132" s="11">
        <v>0</v>
      </c>
      <c r="AF132" s="9">
        <v>0</v>
      </c>
      <c r="AG132" s="9" t="s">
        <v>50</v>
      </c>
      <c r="AH132" s="11">
        <v>0</v>
      </c>
      <c r="AI132" s="11">
        <v>0</v>
      </c>
      <c r="AJ132" s="9" t="s">
        <v>50</v>
      </c>
      <c r="AK132" s="11">
        <v>0</v>
      </c>
      <c r="AL132" s="11">
        <v>0</v>
      </c>
      <c r="AM132" s="10" t="s">
        <v>53</v>
      </c>
      <c r="AN132" s="9" t="s">
        <v>53</v>
      </c>
      <c r="AO132" s="10" t="s">
        <v>53</v>
      </c>
      <c r="AP132" s="9" t="s">
        <v>53</v>
      </c>
    </row>
    <row r="133" spans="1:51" x14ac:dyDescent="0.25">
      <c r="A133" s="9" t="s">
        <v>253</v>
      </c>
      <c r="B133" s="10" t="s">
        <v>200</v>
      </c>
      <c r="C133" s="9" t="s">
        <v>311</v>
      </c>
      <c r="D133" s="9" t="s">
        <v>66</v>
      </c>
      <c r="E133" s="9" t="s">
        <v>378</v>
      </c>
      <c r="F133" s="9" t="s">
        <v>953</v>
      </c>
      <c r="G133" s="9" t="s">
        <v>51</v>
      </c>
      <c r="H133" s="9" t="s">
        <v>954</v>
      </c>
      <c r="I133" s="11" t="s">
        <v>53</v>
      </c>
      <c r="J133" s="11" t="s">
        <v>53</v>
      </c>
      <c r="K133" s="11" t="s">
        <v>53</v>
      </c>
      <c r="L133" s="11" t="s">
        <v>53</v>
      </c>
      <c r="M133" s="11">
        <v>0</v>
      </c>
      <c r="N133" s="9" t="s">
        <v>53</v>
      </c>
      <c r="O133" s="9" t="s">
        <v>54</v>
      </c>
      <c r="P133" s="9"/>
      <c r="Q133" s="11">
        <f t="shared" si="8"/>
        <v>42258230.362800002</v>
      </c>
      <c r="R133" s="11">
        <v>0</v>
      </c>
      <c r="S133" s="11">
        <v>29615538.170000002</v>
      </c>
      <c r="T133" s="11">
        <v>0</v>
      </c>
      <c r="U133" s="9" t="s">
        <v>50</v>
      </c>
      <c r="V133" s="11">
        <v>0</v>
      </c>
      <c r="W133" s="11">
        <v>10898872.58</v>
      </c>
      <c r="X133" s="9" t="s">
        <v>50</v>
      </c>
      <c r="Y133" s="11">
        <f>+W133*0.16</f>
        <v>1743819.6128</v>
      </c>
      <c r="Z133" s="11">
        <v>0</v>
      </c>
      <c r="AA133" s="9" t="s">
        <v>50</v>
      </c>
      <c r="AB133" s="11">
        <v>0</v>
      </c>
      <c r="AC133" s="11"/>
      <c r="AD133" s="9" t="s">
        <v>50</v>
      </c>
      <c r="AE133" s="11">
        <f>+AC133*0.08</f>
        <v>0</v>
      </c>
      <c r="AF133" s="9">
        <v>0</v>
      </c>
      <c r="AG133" s="9" t="s">
        <v>50</v>
      </c>
      <c r="AH133" s="11">
        <v>0</v>
      </c>
      <c r="AI133" s="11">
        <v>0</v>
      </c>
      <c r="AJ133" s="9" t="s">
        <v>50</v>
      </c>
      <c r="AK133" s="11">
        <v>0</v>
      </c>
      <c r="AL133" s="11">
        <v>0</v>
      </c>
      <c r="AM133" s="10" t="s">
        <v>53</v>
      </c>
      <c r="AN133" s="9" t="s">
        <v>53</v>
      </c>
      <c r="AO133" s="10" t="s">
        <v>53</v>
      </c>
      <c r="AP133" s="9" t="s">
        <v>53</v>
      </c>
    </row>
    <row r="134" spans="1:51" x14ac:dyDescent="0.25">
      <c r="A134" s="9" t="s">
        <v>255</v>
      </c>
      <c r="B134" s="10" t="s">
        <v>200</v>
      </c>
      <c r="C134" s="9" t="s">
        <v>311</v>
      </c>
      <c r="D134" s="9" t="s">
        <v>66</v>
      </c>
      <c r="E134" s="9" t="s">
        <v>67</v>
      </c>
      <c r="F134" s="9" t="s">
        <v>1091</v>
      </c>
      <c r="G134" s="9" t="s">
        <v>51</v>
      </c>
      <c r="H134" s="9" t="s">
        <v>217</v>
      </c>
      <c r="I134" s="11" t="s">
        <v>53</v>
      </c>
      <c r="J134" s="11" t="s">
        <v>53</v>
      </c>
      <c r="K134" s="11" t="s">
        <v>53</v>
      </c>
      <c r="L134" s="11" t="s">
        <v>53</v>
      </c>
      <c r="M134" s="11">
        <v>0</v>
      </c>
      <c r="N134" s="9" t="s">
        <v>53</v>
      </c>
      <c r="O134" s="9" t="s">
        <v>218</v>
      </c>
      <c r="P134" s="9" t="s">
        <v>219</v>
      </c>
      <c r="Q134" s="11">
        <f t="shared" si="8"/>
        <v>229680</v>
      </c>
      <c r="R134" s="11">
        <v>0</v>
      </c>
      <c r="S134" s="11">
        <v>229680</v>
      </c>
      <c r="T134" s="11">
        <v>0</v>
      </c>
      <c r="U134" s="9" t="s">
        <v>50</v>
      </c>
      <c r="V134" s="11">
        <v>0</v>
      </c>
      <c r="W134" s="11">
        <v>0</v>
      </c>
      <c r="X134" s="9" t="s">
        <v>50</v>
      </c>
      <c r="Y134" s="11">
        <v>0</v>
      </c>
      <c r="Z134" s="11">
        <v>0</v>
      </c>
      <c r="AA134" s="9" t="s">
        <v>50</v>
      </c>
      <c r="AB134" s="11">
        <v>0</v>
      </c>
      <c r="AC134" s="11">
        <v>0</v>
      </c>
      <c r="AD134" s="9" t="s">
        <v>50</v>
      </c>
      <c r="AE134" s="11">
        <v>0</v>
      </c>
      <c r="AF134" s="9">
        <v>0</v>
      </c>
      <c r="AG134" s="9" t="s">
        <v>50</v>
      </c>
      <c r="AH134" s="11">
        <v>0</v>
      </c>
      <c r="AI134" s="11">
        <v>0</v>
      </c>
      <c r="AJ134" s="9" t="s">
        <v>50</v>
      </c>
      <c r="AK134" s="11">
        <v>0</v>
      </c>
      <c r="AL134" s="11">
        <v>0</v>
      </c>
      <c r="AM134" s="10" t="s">
        <v>53</v>
      </c>
      <c r="AN134" s="9" t="s">
        <v>53</v>
      </c>
      <c r="AO134" s="10" t="s">
        <v>53</v>
      </c>
      <c r="AP134" s="9" t="s">
        <v>53</v>
      </c>
    </row>
    <row r="135" spans="1:51" x14ac:dyDescent="0.25">
      <c r="A135" s="9" t="s">
        <v>257</v>
      </c>
      <c r="B135" s="10" t="s">
        <v>200</v>
      </c>
      <c r="C135" s="9" t="s">
        <v>311</v>
      </c>
      <c r="D135" s="9" t="s">
        <v>66</v>
      </c>
      <c r="E135" s="9" t="s">
        <v>67</v>
      </c>
      <c r="F135" s="9" t="s">
        <v>1091</v>
      </c>
      <c r="G135" s="9" t="s">
        <v>51</v>
      </c>
      <c r="H135" s="9" t="s">
        <v>213</v>
      </c>
      <c r="I135" s="11" t="s">
        <v>53</v>
      </c>
      <c r="J135" s="11" t="s">
        <v>53</v>
      </c>
      <c r="K135" s="11" t="s">
        <v>53</v>
      </c>
      <c r="L135" s="11" t="s">
        <v>53</v>
      </c>
      <c r="M135" s="11">
        <v>0</v>
      </c>
      <c r="N135" s="9" t="s">
        <v>53</v>
      </c>
      <c r="O135" s="9" t="s">
        <v>54</v>
      </c>
      <c r="P135" s="9" t="s">
        <v>53</v>
      </c>
      <c r="Q135" s="11">
        <f t="shared" si="8"/>
        <v>6340524.2135999994</v>
      </c>
      <c r="R135" s="11">
        <v>0</v>
      </c>
      <c r="S135" s="11">
        <f>4609150.89+229680</f>
        <v>4838830.8899999997</v>
      </c>
      <c r="T135" s="11">
        <v>0</v>
      </c>
      <c r="U135" s="9" t="s">
        <v>50</v>
      </c>
      <c r="V135" s="11">
        <v>0</v>
      </c>
      <c r="W135" s="11">
        <v>1294563.21</v>
      </c>
      <c r="X135" s="9" t="s">
        <v>64</v>
      </c>
      <c r="Y135" s="11">
        <v>207130.11359999998</v>
      </c>
      <c r="Z135" s="11">
        <v>0</v>
      </c>
      <c r="AA135" s="9" t="s">
        <v>50</v>
      </c>
      <c r="AB135" s="11">
        <v>0</v>
      </c>
      <c r="AC135" s="11">
        <v>0</v>
      </c>
      <c r="AD135" s="9" t="s">
        <v>50</v>
      </c>
      <c r="AE135" s="11">
        <v>0</v>
      </c>
      <c r="AF135" s="9">
        <v>0</v>
      </c>
      <c r="AG135" s="9" t="s">
        <v>50</v>
      </c>
      <c r="AH135" s="11">
        <v>0</v>
      </c>
      <c r="AI135" s="11">
        <v>0</v>
      </c>
      <c r="AJ135" s="9" t="s">
        <v>50</v>
      </c>
      <c r="AK135" s="11">
        <v>0</v>
      </c>
      <c r="AL135" s="11">
        <v>0</v>
      </c>
      <c r="AM135" s="10" t="s">
        <v>53</v>
      </c>
      <c r="AN135" s="9" t="s">
        <v>53</v>
      </c>
      <c r="AO135" s="10" t="s">
        <v>53</v>
      </c>
      <c r="AP135" s="9" t="s">
        <v>53</v>
      </c>
    </row>
    <row r="136" spans="1:51" x14ac:dyDescent="0.25">
      <c r="A136" s="9" t="s">
        <v>550</v>
      </c>
      <c r="B136" s="10" t="s">
        <v>200</v>
      </c>
      <c r="C136" s="9" t="s">
        <v>311</v>
      </c>
      <c r="D136" s="9" t="s">
        <v>66</v>
      </c>
      <c r="E136" s="9" t="s">
        <v>67</v>
      </c>
      <c r="F136" s="9" t="s">
        <v>1091</v>
      </c>
      <c r="G136" s="9" t="s">
        <v>51</v>
      </c>
      <c r="H136" s="9" t="s">
        <v>215</v>
      </c>
      <c r="I136" s="11" t="s">
        <v>53</v>
      </c>
      <c r="J136" s="11" t="s">
        <v>53</v>
      </c>
      <c r="K136" s="11" t="s">
        <v>53</v>
      </c>
      <c r="L136" s="11" t="s">
        <v>53</v>
      </c>
      <c r="M136" s="11">
        <v>0</v>
      </c>
      <c r="N136" s="9" t="s">
        <v>53</v>
      </c>
      <c r="O136" s="9" t="s">
        <v>54</v>
      </c>
      <c r="P136" s="9" t="s">
        <v>53</v>
      </c>
      <c r="Q136" s="11">
        <f t="shared" ref="Q136:Q167" si="9">SUM(S136:BA136)</f>
        <v>3832948</v>
      </c>
      <c r="R136" s="11">
        <v>0</v>
      </c>
      <c r="S136" s="11">
        <v>3716020</v>
      </c>
      <c r="T136" s="11">
        <v>0</v>
      </c>
      <c r="U136" s="9" t="s">
        <v>50</v>
      </c>
      <c r="V136" s="11">
        <v>0</v>
      </c>
      <c r="W136" s="11">
        <v>100800</v>
      </c>
      <c r="X136" s="9" t="s">
        <v>50</v>
      </c>
      <c r="Y136" s="11">
        <v>16128</v>
      </c>
      <c r="Z136" s="11">
        <v>0</v>
      </c>
      <c r="AA136" s="9" t="s">
        <v>50</v>
      </c>
      <c r="AB136" s="11">
        <v>0</v>
      </c>
      <c r="AC136" s="11">
        <v>0</v>
      </c>
      <c r="AD136" s="9" t="s">
        <v>50</v>
      </c>
      <c r="AE136" s="11">
        <v>0</v>
      </c>
      <c r="AF136" s="9">
        <v>0</v>
      </c>
      <c r="AG136" s="9" t="s">
        <v>50</v>
      </c>
      <c r="AH136" s="11">
        <v>0</v>
      </c>
      <c r="AI136" s="11">
        <v>0</v>
      </c>
      <c r="AJ136" s="9" t="s">
        <v>50</v>
      </c>
      <c r="AK136" s="11">
        <v>0</v>
      </c>
      <c r="AL136" s="11">
        <v>0</v>
      </c>
      <c r="AM136" s="10" t="s">
        <v>53</v>
      </c>
      <c r="AN136" s="9" t="s">
        <v>53</v>
      </c>
      <c r="AO136" s="10" t="s">
        <v>53</v>
      </c>
      <c r="AP136" s="9" t="s">
        <v>53</v>
      </c>
    </row>
    <row r="137" spans="1:51" x14ac:dyDescent="0.25">
      <c r="A137" s="9" t="s">
        <v>548</v>
      </c>
      <c r="B137" s="10" t="s">
        <v>200</v>
      </c>
      <c r="C137" s="9" t="s">
        <v>69</v>
      </c>
      <c r="D137" s="9" t="s">
        <v>66</v>
      </c>
      <c r="E137" s="9" t="s">
        <v>374</v>
      </c>
      <c r="F137" s="9" t="s">
        <v>1095</v>
      </c>
      <c r="G137" s="9" t="s">
        <v>51</v>
      </c>
      <c r="H137" s="9" t="s">
        <v>243</v>
      </c>
      <c r="I137" s="11" t="s">
        <v>53</v>
      </c>
      <c r="J137" s="11" t="s">
        <v>53</v>
      </c>
      <c r="K137" s="11" t="s">
        <v>53</v>
      </c>
      <c r="L137" s="11" t="s">
        <v>53</v>
      </c>
      <c r="M137" s="11">
        <v>0</v>
      </c>
      <c r="N137" s="9" t="s">
        <v>53</v>
      </c>
      <c r="O137" s="9" t="s">
        <v>54</v>
      </c>
      <c r="P137" s="9" t="s">
        <v>53</v>
      </c>
      <c r="Q137" s="11">
        <f t="shared" si="9"/>
        <v>50277536.209600009</v>
      </c>
      <c r="R137" s="11">
        <v>0</v>
      </c>
      <c r="S137" s="11">
        <v>32670847.827200014</v>
      </c>
      <c r="T137" s="11">
        <v>0</v>
      </c>
      <c r="U137" s="9" t="s">
        <v>50</v>
      </c>
      <c r="V137" s="11">
        <v>0</v>
      </c>
      <c r="W137" s="11">
        <v>15178179.639999997</v>
      </c>
      <c r="X137" s="9" t="s">
        <v>50</v>
      </c>
      <c r="Y137" s="11">
        <v>2428508.7423999999</v>
      </c>
      <c r="Z137" s="11">
        <v>0</v>
      </c>
      <c r="AA137" s="9" t="s">
        <v>50</v>
      </c>
      <c r="AB137" s="11">
        <v>0</v>
      </c>
      <c r="AC137" s="11">
        <v>0</v>
      </c>
      <c r="AD137" s="9" t="s">
        <v>50</v>
      </c>
      <c r="AE137" s="11">
        <v>0</v>
      </c>
      <c r="AF137" s="9">
        <v>0</v>
      </c>
      <c r="AG137" s="9" t="s">
        <v>50</v>
      </c>
      <c r="AH137" s="11">
        <v>0</v>
      </c>
      <c r="AI137" s="11">
        <v>0</v>
      </c>
      <c r="AJ137" s="9" t="s">
        <v>50</v>
      </c>
      <c r="AK137" s="11">
        <v>0</v>
      </c>
      <c r="AL137" s="11">
        <v>0</v>
      </c>
      <c r="AM137" s="10" t="s">
        <v>53</v>
      </c>
      <c r="AN137" s="9" t="s">
        <v>53</v>
      </c>
      <c r="AO137" s="10" t="s">
        <v>53</v>
      </c>
      <c r="AP137" s="9" t="s">
        <v>53</v>
      </c>
    </row>
    <row r="138" spans="1:51" x14ac:dyDescent="0.25">
      <c r="A138" s="9" t="s">
        <v>544</v>
      </c>
      <c r="B138" s="10" t="s">
        <v>200</v>
      </c>
      <c r="C138" s="9" t="s">
        <v>69</v>
      </c>
      <c r="D138" s="9" t="s">
        <v>66</v>
      </c>
      <c r="E138" s="9" t="s">
        <v>374</v>
      </c>
      <c r="F138" s="9" t="s">
        <v>1095</v>
      </c>
      <c r="G138" s="9" t="s">
        <v>51</v>
      </c>
      <c r="H138" s="9" t="s">
        <v>245</v>
      </c>
      <c r="I138" s="11" t="s">
        <v>53</v>
      </c>
      <c r="J138" s="11" t="s">
        <v>53</v>
      </c>
      <c r="K138" s="11" t="s">
        <v>53</v>
      </c>
      <c r="L138" s="11" t="s">
        <v>53</v>
      </c>
      <c r="M138" s="11">
        <v>0</v>
      </c>
      <c r="N138" s="9" t="s">
        <v>53</v>
      </c>
      <c r="O138" s="9" t="s">
        <v>246</v>
      </c>
      <c r="P138" s="9" t="s">
        <v>247</v>
      </c>
      <c r="Q138" s="11">
        <f t="shared" si="9"/>
        <v>2606693.7308</v>
      </c>
      <c r="R138" s="11">
        <v>0</v>
      </c>
      <c r="S138" s="11">
        <v>1440429</v>
      </c>
      <c r="T138" s="11">
        <v>1005400.63</v>
      </c>
      <c r="U138" s="9" t="s">
        <v>64</v>
      </c>
      <c r="V138" s="11">
        <v>160864.10079999999</v>
      </c>
      <c r="W138" s="11">
        <v>0</v>
      </c>
      <c r="X138" s="9" t="s">
        <v>50</v>
      </c>
      <c r="Y138" s="11">
        <v>0</v>
      </c>
      <c r="Z138" s="11">
        <v>0</v>
      </c>
      <c r="AA138" s="9" t="s">
        <v>50</v>
      </c>
      <c r="AB138" s="11">
        <v>0</v>
      </c>
      <c r="AC138" s="11">
        <v>0</v>
      </c>
      <c r="AD138" s="9" t="s">
        <v>50</v>
      </c>
      <c r="AE138" s="11">
        <v>0</v>
      </c>
      <c r="AF138" s="9">
        <v>0</v>
      </c>
      <c r="AG138" s="9" t="s">
        <v>50</v>
      </c>
      <c r="AH138" s="11">
        <v>0</v>
      </c>
      <c r="AI138" s="11">
        <v>0</v>
      </c>
      <c r="AJ138" s="9" t="s">
        <v>50</v>
      </c>
      <c r="AK138" s="11">
        <v>0</v>
      </c>
      <c r="AL138" s="11">
        <v>0</v>
      </c>
      <c r="AM138" s="10" t="s">
        <v>53</v>
      </c>
      <c r="AN138" s="9" t="s">
        <v>53</v>
      </c>
      <c r="AO138" s="10" t="s">
        <v>53</v>
      </c>
      <c r="AP138" s="9" t="s">
        <v>53</v>
      </c>
    </row>
    <row r="139" spans="1:51" x14ac:dyDescent="0.25">
      <c r="A139" s="9" t="s">
        <v>541</v>
      </c>
      <c r="B139" s="10" t="s">
        <v>200</v>
      </c>
      <c r="C139" s="9" t="s">
        <v>69</v>
      </c>
      <c r="D139" s="9" t="s">
        <v>66</v>
      </c>
      <c r="E139" s="9" t="s">
        <v>374</v>
      </c>
      <c r="F139" s="9" t="s">
        <v>1095</v>
      </c>
      <c r="G139" s="9" t="s">
        <v>51</v>
      </c>
      <c r="H139" s="9" t="s">
        <v>249</v>
      </c>
      <c r="I139" s="11" t="s">
        <v>53</v>
      </c>
      <c r="J139" s="11" t="s">
        <v>53</v>
      </c>
      <c r="K139" s="11" t="s">
        <v>53</v>
      </c>
      <c r="L139" s="11" t="s">
        <v>53</v>
      </c>
      <c r="M139" s="11">
        <v>0</v>
      </c>
      <c r="N139" s="9" t="s">
        <v>53</v>
      </c>
      <c r="O139" s="9" t="s">
        <v>54</v>
      </c>
      <c r="P139" s="9" t="s">
        <v>53</v>
      </c>
      <c r="Q139" s="11">
        <f t="shared" si="9"/>
        <v>7314278.5850000009</v>
      </c>
      <c r="R139" s="11">
        <v>0</v>
      </c>
      <c r="S139" s="11">
        <v>3720062.665000001</v>
      </c>
      <c r="T139" s="11">
        <v>0</v>
      </c>
      <c r="U139" s="9" t="s">
        <v>50</v>
      </c>
      <c r="V139" s="11">
        <v>0</v>
      </c>
      <c r="W139" s="11">
        <v>3098462</v>
      </c>
      <c r="X139" s="9" t="s">
        <v>50</v>
      </c>
      <c r="Y139" s="11">
        <v>495753.92000000004</v>
      </c>
      <c r="Z139" s="11">
        <v>0</v>
      </c>
      <c r="AA139" s="9" t="s">
        <v>50</v>
      </c>
      <c r="AB139" s="11">
        <v>0</v>
      </c>
      <c r="AC139" s="11">
        <v>0</v>
      </c>
      <c r="AD139" s="9" t="s">
        <v>50</v>
      </c>
      <c r="AE139" s="11">
        <v>0</v>
      </c>
      <c r="AF139" s="9">
        <v>0</v>
      </c>
      <c r="AG139" s="9" t="s">
        <v>50</v>
      </c>
      <c r="AH139" s="11">
        <v>0</v>
      </c>
      <c r="AI139" s="11">
        <v>0</v>
      </c>
      <c r="AJ139" s="9" t="s">
        <v>50</v>
      </c>
      <c r="AK139" s="11">
        <v>0</v>
      </c>
      <c r="AL139" s="11">
        <v>0</v>
      </c>
      <c r="AM139" s="10" t="s">
        <v>53</v>
      </c>
      <c r="AN139" s="9" t="s">
        <v>53</v>
      </c>
      <c r="AO139" s="10" t="s">
        <v>53</v>
      </c>
      <c r="AP139" s="9" t="s">
        <v>53</v>
      </c>
    </row>
    <row r="140" spans="1:51" x14ac:dyDescent="0.25">
      <c r="A140" s="9" t="s">
        <v>538</v>
      </c>
      <c r="B140" s="10" t="s">
        <v>200</v>
      </c>
      <c r="C140" s="9" t="s">
        <v>311</v>
      </c>
      <c r="D140" s="9" t="s">
        <v>119</v>
      </c>
      <c r="E140" s="9" t="s">
        <v>370</v>
      </c>
      <c r="F140" s="9" t="s">
        <v>492</v>
      </c>
      <c r="G140" s="9" t="s">
        <v>51</v>
      </c>
      <c r="H140" s="9" t="s">
        <v>962</v>
      </c>
      <c r="I140" s="11" t="s">
        <v>53</v>
      </c>
      <c r="J140" s="11" t="s">
        <v>53</v>
      </c>
      <c r="K140" s="11" t="s">
        <v>53</v>
      </c>
      <c r="L140" s="11" t="s">
        <v>53</v>
      </c>
      <c r="M140" s="11">
        <v>0</v>
      </c>
      <c r="N140" s="9" t="s">
        <v>53</v>
      </c>
      <c r="O140" s="9" t="s">
        <v>54</v>
      </c>
      <c r="P140" s="9"/>
      <c r="Q140" s="11">
        <f t="shared" si="9"/>
        <v>80876792.981199995</v>
      </c>
      <c r="R140" s="11">
        <v>0</v>
      </c>
      <c r="S140" s="11">
        <v>59978917.009999998</v>
      </c>
      <c r="T140" s="11">
        <v>0</v>
      </c>
      <c r="U140" s="9" t="s">
        <v>50</v>
      </c>
      <c r="V140" s="11">
        <v>0</v>
      </c>
      <c r="W140" s="11">
        <v>18015410.32</v>
      </c>
      <c r="X140" s="9" t="s">
        <v>50</v>
      </c>
      <c r="Y140" s="11">
        <f>+W140*0.16</f>
        <v>2882465.6512000002</v>
      </c>
      <c r="Z140" s="11">
        <v>0</v>
      </c>
      <c r="AA140" s="9" t="s">
        <v>50</v>
      </c>
      <c r="AB140" s="11">
        <v>0</v>
      </c>
      <c r="AC140" s="11"/>
      <c r="AD140" s="9" t="s">
        <v>50</v>
      </c>
      <c r="AE140" s="11">
        <f t="shared" ref="AE140:AE145" si="10">+AC140*0.08</f>
        <v>0</v>
      </c>
      <c r="AF140" s="9">
        <v>0</v>
      </c>
      <c r="AG140" s="9" t="s">
        <v>50</v>
      </c>
      <c r="AH140" s="11">
        <v>0</v>
      </c>
      <c r="AI140" s="11">
        <v>0</v>
      </c>
      <c r="AJ140" s="9" t="s">
        <v>50</v>
      </c>
      <c r="AK140" s="11">
        <v>0</v>
      </c>
      <c r="AL140" s="11">
        <v>0</v>
      </c>
      <c r="AM140" s="10" t="s">
        <v>53</v>
      </c>
      <c r="AN140" s="9" t="s">
        <v>53</v>
      </c>
      <c r="AO140" s="10" t="s">
        <v>53</v>
      </c>
      <c r="AP140" s="9" t="s">
        <v>53</v>
      </c>
    </row>
    <row r="141" spans="1:51" x14ac:dyDescent="0.25">
      <c r="A141" s="9" t="s">
        <v>535</v>
      </c>
      <c r="B141" s="10" t="s">
        <v>200</v>
      </c>
      <c r="C141" s="9" t="s">
        <v>311</v>
      </c>
      <c r="D141" s="9" t="s">
        <v>354</v>
      </c>
      <c r="E141" s="9" t="s">
        <v>353</v>
      </c>
      <c r="F141" s="9" t="s">
        <v>594</v>
      </c>
      <c r="G141" s="9" t="s">
        <v>51</v>
      </c>
      <c r="H141" s="9" t="s">
        <v>969</v>
      </c>
      <c r="I141" s="11" t="s">
        <v>53</v>
      </c>
      <c r="J141" s="11" t="s">
        <v>53</v>
      </c>
      <c r="K141" s="11" t="s">
        <v>53</v>
      </c>
      <c r="L141" s="11" t="s">
        <v>53</v>
      </c>
      <c r="M141" s="11">
        <v>0</v>
      </c>
      <c r="N141" s="9" t="s">
        <v>53</v>
      </c>
      <c r="O141" s="9" t="s">
        <v>54</v>
      </c>
      <c r="P141" s="9"/>
      <c r="Q141" s="11">
        <f t="shared" si="9"/>
        <v>54952167.432000004</v>
      </c>
      <c r="R141" s="11">
        <v>0</v>
      </c>
      <c r="S141" s="11">
        <v>39421261.280000001</v>
      </c>
      <c r="T141" s="11">
        <v>0</v>
      </c>
      <c r="U141" s="9" t="s">
        <v>50</v>
      </c>
      <c r="V141" s="11">
        <v>0</v>
      </c>
      <c r="W141" s="11">
        <v>13388712.199999999</v>
      </c>
      <c r="X141" s="9" t="s">
        <v>50</v>
      </c>
      <c r="Y141" s="11">
        <f>+W141*0.16</f>
        <v>2142193.952</v>
      </c>
      <c r="Z141" s="11">
        <v>0</v>
      </c>
      <c r="AA141" s="9" t="s">
        <v>50</v>
      </c>
      <c r="AB141" s="11">
        <v>0</v>
      </c>
      <c r="AC141" s="11"/>
      <c r="AD141" s="9" t="s">
        <v>50</v>
      </c>
      <c r="AE141" s="11">
        <f t="shared" si="10"/>
        <v>0</v>
      </c>
      <c r="AF141" s="9">
        <v>0</v>
      </c>
      <c r="AG141" s="9" t="s">
        <v>50</v>
      </c>
      <c r="AH141" s="11">
        <v>0</v>
      </c>
      <c r="AI141" s="11">
        <v>0</v>
      </c>
      <c r="AJ141" s="9" t="s">
        <v>50</v>
      </c>
      <c r="AK141" s="11">
        <v>0</v>
      </c>
      <c r="AL141" s="11">
        <v>0</v>
      </c>
      <c r="AM141" s="10" t="s">
        <v>53</v>
      </c>
      <c r="AN141" s="9" t="s">
        <v>53</v>
      </c>
      <c r="AO141" s="10" t="s">
        <v>53</v>
      </c>
      <c r="AP141" s="9" t="s">
        <v>53</v>
      </c>
    </row>
    <row r="142" spans="1:51" x14ac:dyDescent="0.25">
      <c r="A142" s="9" t="s">
        <v>532</v>
      </c>
      <c r="B142" s="10" t="s">
        <v>200</v>
      </c>
      <c r="C142" s="9" t="s">
        <v>311</v>
      </c>
      <c r="D142" s="9" t="s">
        <v>350</v>
      </c>
      <c r="E142" s="9" t="s">
        <v>349</v>
      </c>
      <c r="F142" s="9" t="s">
        <v>978</v>
      </c>
      <c r="G142" s="9" t="s">
        <v>51</v>
      </c>
      <c r="H142" s="9" t="s">
        <v>979</v>
      </c>
      <c r="I142" s="11"/>
      <c r="J142" s="11" t="s">
        <v>53</v>
      </c>
      <c r="K142" s="11" t="s">
        <v>53</v>
      </c>
      <c r="L142" s="11" t="s">
        <v>53</v>
      </c>
      <c r="M142" s="11">
        <v>0</v>
      </c>
      <c r="N142" s="9" t="s">
        <v>53</v>
      </c>
      <c r="O142" s="9" t="s">
        <v>204</v>
      </c>
      <c r="P142" s="9"/>
      <c r="Q142" s="11">
        <f t="shared" si="9"/>
        <v>86340424.049600005</v>
      </c>
      <c r="R142" s="11">
        <v>0</v>
      </c>
      <c r="S142" s="11">
        <v>62305019.530000001</v>
      </c>
      <c r="T142" s="11">
        <v>0</v>
      </c>
      <c r="U142" s="9" t="s">
        <v>50</v>
      </c>
      <c r="V142" s="11">
        <v>0</v>
      </c>
      <c r="W142" s="11">
        <v>20720176.309999999</v>
      </c>
      <c r="X142" s="9" t="s">
        <v>50</v>
      </c>
      <c r="Y142" s="11">
        <f>+W142*0.16</f>
        <v>3315228.2095999997</v>
      </c>
      <c r="Z142" s="11">
        <v>0</v>
      </c>
      <c r="AA142" s="9" t="s">
        <v>50</v>
      </c>
      <c r="AB142" s="11">
        <v>0</v>
      </c>
      <c r="AC142" s="11"/>
      <c r="AD142" s="9" t="s">
        <v>50</v>
      </c>
      <c r="AE142" s="11">
        <f t="shared" si="10"/>
        <v>0</v>
      </c>
      <c r="AF142" s="9">
        <v>0</v>
      </c>
      <c r="AG142" s="9" t="s">
        <v>50</v>
      </c>
      <c r="AH142" s="11">
        <v>0</v>
      </c>
      <c r="AI142" s="11">
        <v>0</v>
      </c>
      <c r="AJ142" s="9" t="s">
        <v>50</v>
      </c>
      <c r="AK142" s="11">
        <v>0</v>
      </c>
      <c r="AL142" s="11">
        <v>0</v>
      </c>
      <c r="AM142" s="10" t="s">
        <v>53</v>
      </c>
      <c r="AN142" s="9" t="s">
        <v>53</v>
      </c>
      <c r="AO142" s="10" t="s">
        <v>53</v>
      </c>
      <c r="AP142" s="9" t="s">
        <v>53</v>
      </c>
    </row>
    <row r="143" spans="1:51" x14ac:dyDescent="0.25">
      <c r="A143" s="9" t="s">
        <v>529</v>
      </c>
      <c r="B143" s="92">
        <v>43938</v>
      </c>
      <c r="C143" s="9" t="s">
        <v>311</v>
      </c>
      <c r="D143" s="9" t="s">
        <v>345</v>
      </c>
      <c r="E143" s="9" t="s">
        <v>344</v>
      </c>
      <c r="F143" s="9" t="s">
        <v>928</v>
      </c>
      <c r="G143" s="9" t="s">
        <v>51</v>
      </c>
      <c r="H143" s="91" t="s">
        <v>989</v>
      </c>
      <c r="I143" s="11" t="s">
        <v>53</v>
      </c>
      <c r="J143" s="11" t="s">
        <v>53</v>
      </c>
      <c r="K143" s="11" t="s">
        <v>53</v>
      </c>
      <c r="L143" s="11" t="s">
        <v>53</v>
      </c>
      <c r="M143" s="11">
        <v>0</v>
      </c>
      <c r="N143" s="9" t="s">
        <v>53</v>
      </c>
      <c r="O143" s="9" t="s">
        <v>54</v>
      </c>
      <c r="P143" s="9"/>
      <c r="Q143" s="11">
        <f t="shared" si="9"/>
        <v>79917631.135999992</v>
      </c>
      <c r="R143" s="11">
        <v>0</v>
      </c>
      <c r="S143" s="11">
        <v>53341472.479999997</v>
      </c>
      <c r="T143" s="11">
        <v>0</v>
      </c>
      <c r="U143" s="9" t="s">
        <v>50</v>
      </c>
      <c r="V143" s="11">
        <v>0</v>
      </c>
      <c r="W143" s="11">
        <v>22910481.600000001</v>
      </c>
      <c r="X143" s="9" t="s">
        <v>50</v>
      </c>
      <c r="Y143" s="11">
        <f>+W143*0.16</f>
        <v>3665677.0560000003</v>
      </c>
      <c r="Z143" s="11">
        <v>0</v>
      </c>
      <c r="AA143" s="9" t="s">
        <v>50</v>
      </c>
      <c r="AB143" s="11">
        <v>0</v>
      </c>
      <c r="AC143" s="11"/>
      <c r="AD143" s="9" t="s">
        <v>50</v>
      </c>
      <c r="AE143" s="11">
        <f t="shared" si="10"/>
        <v>0</v>
      </c>
      <c r="AF143" s="9">
        <v>0</v>
      </c>
      <c r="AG143" s="9" t="s">
        <v>50</v>
      </c>
      <c r="AH143" s="11">
        <v>0</v>
      </c>
      <c r="AI143" s="11">
        <v>0</v>
      </c>
      <c r="AJ143" s="9" t="s">
        <v>50</v>
      </c>
      <c r="AK143" s="11">
        <v>0</v>
      </c>
      <c r="AL143" s="11">
        <v>0</v>
      </c>
      <c r="AM143" s="10" t="s">
        <v>53</v>
      </c>
      <c r="AN143" s="9" t="s">
        <v>53</v>
      </c>
      <c r="AO143" s="10" t="s">
        <v>53</v>
      </c>
      <c r="AP143" s="9" t="s">
        <v>53</v>
      </c>
    </row>
    <row r="144" spans="1:51" x14ac:dyDescent="0.25">
      <c r="A144" s="9" t="s">
        <v>526</v>
      </c>
      <c r="B144" s="10" t="s">
        <v>200</v>
      </c>
      <c r="C144" s="9" t="s">
        <v>311</v>
      </c>
      <c r="D144" s="9" t="s">
        <v>340</v>
      </c>
      <c r="E144" s="9" t="s">
        <v>339</v>
      </c>
      <c r="F144" s="9" t="s">
        <v>423</v>
      </c>
      <c r="G144" s="9" t="s">
        <v>51</v>
      </c>
      <c r="H144" s="9" t="s">
        <v>1005</v>
      </c>
      <c r="I144" s="11" t="s">
        <v>53</v>
      </c>
      <c r="J144" s="11" t="s">
        <v>53</v>
      </c>
      <c r="K144" s="11" t="s">
        <v>53</v>
      </c>
      <c r="L144" s="11" t="s">
        <v>53</v>
      </c>
      <c r="M144" s="11">
        <v>0</v>
      </c>
      <c r="N144" s="9" t="s">
        <v>53</v>
      </c>
      <c r="O144" s="9" t="s">
        <v>54</v>
      </c>
      <c r="P144" s="9"/>
      <c r="Q144" s="11">
        <f t="shared" si="9"/>
        <v>68266944.479600012</v>
      </c>
      <c r="R144" s="11">
        <v>0</v>
      </c>
      <c r="S144" s="11">
        <v>52691895.560000002</v>
      </c>
      <c r="T144" s="11">
        <v>0</v>
      </c>
      <c r="U144" s="9" t="s">
        <v>50</v>
      </c>
      <c r="V144" s="11">
        <v>0</v>
      </c>
      <c r="W144" s="11">
        <v>13426766.310000001</v>
      </c>
      <c r="X144" s="9" t="s">
        <v>50</v>
      </c>
      <c r="Y144" s="11">
        <f>+W144*0.16</f>
        <v>2148282.6096000001</v>
      </c>
      <c r="Z144" s="11">
        <v>0</v>
      </c>
      <c r="AA144" s="9" t="s">
        <v>50</v>
      </c>
      <c r="AB144" s="11">
        <v>0</v>
      </c>
      <c r="AC144" s="11"/>
      <c r="AD144" s="9" t="s">
        <v>50</v>
      </c>
      <c r="AE144" s="11">
        <f t="shared" si="10"/>
        <v>0</v>
      </c>
      <c r="AF144" s="9">
        <v>0</v>
      </c>
      <c r="AG144" s="9" t="s">
        <v>50</v>
      </c>
      <c r="AH144" s="11">
        <v>0</v>
      </c>
      <c r="AI144" s="11">
        <v>0</v>
      </c>
      <c r="AJ144" s="9" t="s">
        <v>50</v>
      </c>
      <c r="AK144" s="11">
        <v>0</v>
      </c>
      <c r="AL144" s="11">
        <v>0</v>
      </c>
      <c r="AM144" s="10" t="s">
        <v>53</v>
      </c>
      <c r="AN144" s="9" t="s">
        <v>53</v>
      </c>
      <c r="AO144" s="10" t="s">
        <v>53</v>
      </c>
      <c r="AP144" s="9" t="s">
        <v>53</v>
      </c>
    </row>
    <row r="145" spans="1:42" x14ac:dyDescent="0.25">
      <c r="A145" s="9" t="s">
        <v>523</v>
      </c>
      <c r="B145" s="10" t="s">
        <v>200</v>
      </c>
      <c r="C145" s="9" t="s">
        <v>311</v>
      </c>
      <c r="D145" s="9" t="s">
        <v>335</v>
      </c>
      <c r="E145" s="9" t="s">
        <v>334</v>
      </c>
      <c r="F145" s="9" t="s">
        <v>1016</v>
      </c>
      <c r="G145" s="9" t="s">
        <v>51</v>
      </c>
      <c r="H145" s="9" t="s">
        <v>1017</v>
      </c>
      <c r="I145" s="11" t="s">
        <v>53</v>
      </c>
      <c r="J145" s="11" t="s">
        <v>53</v>
      </c>
      <c r="K145" s="11" t="s">
        <v>53</v>
      </c>
      <c r="L145" s="11" t="s">
        <v>53</v>
      </c>
      <c r="M145" s="11">
        <v>0</v>
      </c>
      <c r="N145" s="9" t="s">
        <v>53</v>
      </c>
      <c r="O145" s="9" t="s">
        <v>54</v>
      </c>
      <c r="P145" s="9"/>
      <c r="Q145" s="11">
        <f t="shared" si="9"/>
        <v>51542268.420000002</v>
      </c>
      <c r="R145" s="11">
        <v>0</v>
      </c>
      <c r="S145" s="11">
        <v>28249222.579999998</v>
      </c>
      <c r="T145" s="11">
        <v>0</v>
      </c>
      <c r="U145" s="9" t="s">
        <v>50</v>
      </c>
      <c r="V145" s="11">
        <v>0</v>
      </c>
      <c r="W145" s="11">
        <v>20080211.93</v>
      </c>
      <c r="X145" s="9" t="s">
        <v>50</v>
      </c>
      <c r="Y145" s="11">
        <v>3212833.91</v>
      </c>
      <c r="Z145" s="11">
        <v>0</v>
      </c>
      <c r="AA145" s="9" t="s">
        <v>50</v>
      </c>
      <c r="AB145" s="11">
        <v>0</v>
      </c>
      <c r="AC145" s="11"/>
      <c r="AD145" s="9" t="s">
        <v>50</v>
      </c>
      <c r="AE145" s="11">
        <f t="shared" si="10"/>
        <v>0</v>
      </c>
      <c r="AF145" s="9">
        <v>0</v>
      </c>
      <c r="AG145" s="9" t="s">
        <v>50</v>
      </c>
      <c r="AH145" s="11">
        <v>0</v>
      </c>
      <c r="AI145" s="11">
        <v>0</v>
      </c>
      <c r="AJ145" s="9" t="s">
        <v>50</v>
      </c>
      <c r="AK145" s="11">
        <v>0</v>
      </c>
      <c r="AL145" s="11">
        <v>0</v>
      </c>
      <c r="AM145" s="10" t="s">
        <v>53</v>
      </c>
      <c r="AN145" s="9" t="s">
        <v>53</v>
      </c>
      <c r="AO145" s="10" t="s">
        <v>53</v>
      </c>
      <c r="AP145" s="9" t="s">
        <v>53</v>
      </c>
    </row>
    <row r="146" spans="1:42" x14ac:dyDescent="0.25">
      <c r="A146" s="9" t="s">
        <v>520</v>
      </c>
      <c r="B146" s="10" t="s">
        <v>200</v>
      </c>
      <c r="C146" s="9" t="s">
        <v>311</v>
      </c>
      <c r="D146" s="9" t="s">
        <v>330</v>
      </c>
      <c r="E146" s="9" t="s">
        <v>49</v>
      </c>
      <c r="F146" s="9" t="s">
        <v>1077</v>
      </c>
      <c r="G146" s="9" t="s">
        <v>51</v>
      </c>
      <c r="H146" s="9" t="s">
        <v>203</v>
      </c>
      <c r="I146" s="11" t="s">
        <v>53</v>
      </c>
      <c r="J146" s="11" t="s">
        <v>53</v>
      </c>
      <c r="K146" s="11" t="s">
        <v>53</v>
      </c>
      <c r="L146" s="11" t="s">
        <v>53</v>
      </c>
      <c r="M146" s="11">
        <v>0</v>
      </c>
      <c r="N146" s="9" t="s">
        <v>53</v>
      </c>
      <c r="O146" s="9" t="s">
        <v>204</v>
      </c>
      <c r="P146" s="9" t="s">
        <v>205</v>
      </c>
      <c r="Q146" s="11">
        <f t="shared" si="9"/>
        <v>1378080</v>
      </c>
      <c r="R146" s="11">
        <v>0</v>
      </c>
      <c r="S146" s="11">
        <v>1378080</v>
      </c>
      <c r="T146" s="11">
        <v>0</v>
      </c>
      <c r="U146" s="9" t="s">
        <v>50</v>
      </c>
      <c r="V146" s="11">
        <v>0</v>
      </c>
      <c r="W146" s="11">
        <v>0</v>
      </c>
      <c r="X146" s="9" t="s">
        <v>50</v>
      </c>
      <c r="Y146" s="11">
        <v>0</v>
      </c>
      <c r="Z146" s="11">
        <v>0</v>
      </c>
      <c r="AA146" s="9" t="s">
        <v>50</v>
      </c>
      <c r="AB146" s="11">
        <v>0</v>
      </c>
      <c r="AC146" s="11">
        <v>0</v>
      </c>
      <c r="AD146" s="9" t="s">
        <v>50</v>
      </c>
      <c r="AE146" s="11">
        <v>0</v>
      </c>
      <c r="AF146" s="9">
        <v>0</v>
      </c>
      <c r="AG146" s="9" t="s">
        <v>50</v>
      </c>
      <c r="AH146" s="11">
        <v>0</v>
      </c>
      <c r="AI146" s="11">
        <v>0</v>
      </c>
      <c r="AJ146" s="9" t="s">
        <v>50</v>
      </c>
      <c r="AK146" s="11">
        <v>0</v>
      </c>
      <c r="AL146" s="11">
        <v>0</v>
      </c>
      <c r="AM146" s="10" t="s">
        <v>53</v>
      </c>
      <c r="AN146" s="9" t="s">
        <v>53</v>
      </c>
      <c r="AO146" s="10" t="s">
        <v>53</v>
      </c>
      <c r="AP146" s="9" t="s">
        <v>53</v>
      </c>
    </row>
    <row r="147" spans="1:42" x14ac:dyDescent="0.25">
      <c r="A147" s="9" t="s">
        <v>517</v>
      </c>
      <c r="B147" s="10" t="s">
        <v>200</v>
      </c>
      <c r="C147" s="9" t="s">
        <v>311</v>
      </c>
      <c r="D147" s="9" t="s">
        <v>330</v>
      </c>
      <c r="E147" s="9" t="s">
        <v>49</v>
      </c>
      <c r="F147" s="9" t="s">
        <v>1077</v>
      </c>
      <c r="G147" s="9" t="s">
        <v>51</v>
      </c>
      <c r="H147" s="9" t="s">
        <v>201</v>
      </c>
      <c r="I147" s="11" t="s">
        <v>53</v>
      </c>
      <c r="J147" s="11" t="s">
        <v>53</v>
      </c>
      <c r="K147" s="11" t="s">
        <v>53</v>
      </c>
      <c r="L147" s="11" t="s">
        <v>53</v>
      </c>
      <c r="M147" s="11">
        <v>0</v>
      </c>
      <c r="N147" s="9" t="s">
        <v>53</v>
      </c>
      <c r="O147" s="9" t="s">
        <v>54</v>
      </c>
      <c r="P147" s="9" t="s">
        <v>53</v>
      </c>
      <c r="Q147" s="11">
        <f t="shared" si="9"/>
        <v>12153224.997000001</v>
      </c>
      <c r="R147" s="11">
        <v>0</v>
      </c>
      <c r="S147" s="11">
        <v>10758224.715000002</v>
      </c>
      <c r="T147" s="11">
        <v>0</v>
      </c>
      <c r="U147" s="9" t="s">
        <v>50</v>
      </c>
      <c r="V147" s="11">
        <v>0</v>
      </c>
      <c r="W147" s="11">
        <v>1202586.45</v>
      </c>
      <c r="X147" s="9" t="s">
        <v>50</v>
      </c>
      <c r="Y147" s="11">
        <v>192413.83200000002</v>
      </c>
      <c r="Z147" s="11">
        <v>0</v>
      </c>
      <c r="AA147" s="9" t="s">
        <v>50</v>
      </c>
      <c r="AB147" s="11">
        <v>0</v>
      </c>
      <c r="AC147" s="11">
        <v>0</v>
      </c>
      <c r="AD147" s="9" t="s">
        <v>50</v>
      </c>
      <c r="AE147" s="11">
        <v>0</v>
      </c>
      <c r="AF147" s="9">
        <v>0</v>
      </c>
      <c r="AG147" s="9" t="s">
        <v>50</v>
      </c>
      <c r="AH147" s="11">
        <v>0</v>
      </c>
      <c r="AI147" s="11">
        <v>0</v>
      </c>
      <c r="AJ147" s="9" t="s">
        <v>50</v>
      </c>
      <c r="AK147" s="11">
        <v>0</v>
      </c>
      <c r="AL147" s="11">
        <v>0</v>
      </c>
      <c r="AM147" s="10" t="s">
        <v>53</v>
      </c>
      <c r="AN147" s="9" t="s">
        <v>53</v>
      </c>
      <c r="AO147" s="10" t="s">
        <v>53</v>
      </c>
      <c r="AP147" s="9" t="s">
        <v>53</v>
      </c>
    </row>
    <row r="148" spans="1:42" x14ac:dyDescent="0.25">
      <c r="A148" s="9" t="s">
        <v>514</v>
      </c>
      <c r="B148" s="10" t="s">
        <v>200</v>
      </c>
      <c r="C148" s="9" t="s">
        <v>311</v>
      </c>
      <c r="D148" s="9" t="s">
        <v>330</v>
      </c>
      <c r="E148" s="9" t="s">
        <v>49</v>
      </c>
      <c r="F148" s="9" t="s">
        <v>1077</v>
      </c>
      <c r="G148" s="9" t="s">
        <v>51</v>
      </c>
      <c r="H148" s="9" t="s">
        <v>207</v>
      </c>
      <c r="I148" s="11" t="s">
        <v>53</v>
      </c>
      <c r="J148" s="11" t="s">
        <v>53</v>
      </c>
      <c r="K148" s="11" t="s">
        <v>53</v>
      </c>
      <c r="L148" s="11" t="s">
        <v>53</v>
      </c>
      <c r="M148" s="11">
        <v>0</v>
      </c>
      <c r="N148" s="9" t="s">
        <v>53</v>
      </c>
      <c r="O148" s="9" t="s">
        <v>54</v>
      </c>
      <c r="P148" s="9" t="s">
        <v>53</v>
      </c>
      <c r="Q148" s="11">
        <f t="shared" si="9"/>
        <v>16444160.435800001</v>
      </c>
      <c r="R148" s="11">
        <v>0</v>
      </c>
      <c r="S148" s="11">
        <v>14521394.455000002</v>
      </c>
      <c r="T148" s="11">
        <v>0</v>
      </c>
      <c r="U148" s="9" t="s">
        <v>50</v>
      </c>
      <c r="V148" s="11">
        <v>0</v>
      </c>
      <c r="W148" s="11">
        <v>1657556.88</v>
      </c>
      <c r="X148" s="9" t="s">
        <v>50</v>
      </c>
      <c r="Y148" s="11">
        <v>265209.10080000001</v>
      </c>
      <c r="Z148" s="11">
        <v>0</v>
      </c>
      <c r="AA148" s="9" t="s">
        <v>50</v>
      </c>
      <c r="AB148" s="11">
        <v>0</v>
      </c>
      <c r="AC148" s="11">
        <v>0</v>
      </c>
      <c r="AD148" s="9" t="s">
        <v>50</v>
      </c>
      <c r="AE148" s="11">
        <v>0</v>
      </c>
      <c r="AF148" s="9">
        <v>0</v>
      </c>
      <c r="AG148" s="9" t="s">
        <v>50</v>
      </c>
      <c r="AH148" s="11">
        <v>0</v>
      </c>
      <c r="AI148" s="11">
        <v>0</v>
      </c>
      <c r="AJ148" s="9" t="s">
        <v>50</v>
      </c>
      <c r="AK148" s="11">
        <v>0</v>
      </c>
      <c r="AL148" s="11">
        <v>0</v>
      </c>
      <c r="AM148" s="10" t="s">
        <v>53</v>
      </c>
      <c r="AN148" s="9" t="s">
        <v>53</v>
      </c>
      <c r="AO148" s="10" t="s">
        <v>53</v>
      </c>
      <c r="AP148" s="9" t="s">
        <v>53</v>
      </c>
    </row>
    <row r="149" spans="1:42" x14ac:dyDescent="0.25">
      <c r="A149" s="9" t="s">
        <v>510</v>
      </c>
      <c r="B149" s="10" t="s">
        <v>200</v>
      </c>
      <c r="C149" s="9" t="s">
        <v>311</v>
      </c>
      <c r="D149" s="9" t="s">
        <v>326</v>
      </c>
      <c r="E149" s="9" t="s">
        <v>325</v>
      </c>
      <c r="F149" s="9" t="s">
        <v>1031</v>
      </c>
      <c r="G149" s="9" t="s">
        <v>51</v>
      </c>
      <c r="H149" s="9" t="s">
        <v>1032</v>
      </c>
      <c r="I149" s="11" t="s">
        <v>53</v>
      </c>
      <c r="J149" s="11" t="s">
        <v>53</v>
      </c>
      <c r="K149" s="11" t="s">
        <v>53</v>
      </c>
      <c r="L149" s="11" t="s">
        <v>53</v>
      </c>
      <c r="M149" s="11">
        <v>0</v>
      </c>
      <c r="N149" s="9" t="s">
        <v>53</v>
      </c>
      <c r="O149" s="9" t="s">
        <v>204</v>
      </c>
      <c r="P149" s="9"/>
      <c r="Q149" s="11">
        <f t="shared" si="9"/>
        <v>8871336.3223999999</v>
      </c>
      <c r="R149" s="11">
        <v>0</v>
      </c>
      <c r="S149" s="11">
        <v>2021598.8</v>
      </c>
      <c r="T149" s="11">
        <v>0</v>
      </c>
      <c r="U149" s="9" t="s">
        <v>50</v>
      </c>
      <c r="V149" s="11">
        <v>0</v>
      </c>
      <c r="W149" s="11">
        <v>5904946.1399999997</v>
      </c>
      <c r="X149" s="9" t="s">
        <v>50</v>
      </c>
      <c r="Y149" s="11">
        <f>+W149*0.16</f>
        <v>944791.3824</v>
      </c>
      <c r="Z149" s="11">
        <v>0</v>
      </c>
      <c r="AA149" s="9" t="s">
        <v>50</v>
      </c>
      <c r="AB149" s="11">
        <v>0</v>
      </c>
      <c r="AC149" s="11"/>
      <c r="AD149" s="9" t="s">
        <v>50</v>
      </c>
      <c r="AE149" s="11">
        <f>+AC149*0.08</f>
        <v>0</v>
      </c>
      <c r="AF149" s="9">
        <v>0</v>
      </c>
      <c r="AG149" s="9" t="s">
        <v>50</v>
      </c>
      <c r="AH149" s="11">
        <v>0</v>
      </c>
      <c r="AI149" s="11">
        <v>0</v>
      </c>
      <c r="AJ149" s="9" t="s">
        <v>50</v>
      </c>
      <c r="AK149" s="11">
        <v>0</v>
      </c>
      <c r="AL149" s="11">
        <v>0</v>
      </c>
      <c r="AM149" s="10" t="s">
        <v>53</v>
      </c>
      <c r="AN149" s="9" t="s">
        <v>53</v>
      </c>
      <c r="AO149" s="10" t="s">
        <v>53</v>
      </c>
      <c r="AP149" s="9" t="s">
        <v>53</v>
      </c>
    </row>
    <row r="150" spans="1:42" x14ac:dyDescent="0.25">
      <c r="A150" s="9" t="s">
        <v>507</v>
      </c>
      <c r="B150" s="10" t="s">
        <v>200</v>
      </c>
      <c r="C150" s="9" t="s">
        <v>311</v>
      </c>
      <c r="D150" s="9" t="s">
        <v>317</v>
      </c>
      <c r="E150" s="9" t="s">
        <v>316</v>
      </c>
      <c r="F150" s="9" t="s">
        <v>1046</v>
      </c>
      <c r="G150" s="9" t="s">
        <v>51</v>
      </c>
      <c r="H150" s="9" t="s">
        <v>1041</v>
      </c>
      <c r="I150" s="11" t="s">
        <v>53</v>
      </c>
      <c r="J150" s="11" t="s">
        <v>53</v>
      </c>
      <c r="K150" s="11" t="s">
        <v>53</v>
      </c>
      <c r="L150" s="11" t="s">
        <v>53</v>
      </c>
      <c r="M150" s="11">
        <v>0</v>
      </c>
      <c r="N150" s="9" t="s">
        <v>53</v>
      </c>
      <c r="O150" s="9" t="s">
        <v>54</v>
      </c>
      <c r="P150" s="9"/>
      <c r="Q150" s="11">
        <f t="shared" si="9"/>
        <v>2335862</v>
      </c>
      <c r="R150" s="11">
        <v>0</v>
      </c>
      <c r="S150" s="11">
        <v>748750</v>
      </c>
      <c r="T150" s="11">
        <v>0</v>
      </c>
      <c r="U150" s="9" t="s">
        <v>50</v>
      </c>
      <c r="V150" s="11">
        <v>0</v>
      </c>
      <c r="W150" s="11">
        <v>1368200</v>
      </c>
      <c r="X150" s="9" t="s">
        <v>50</v>
      </c>
      <c r="Y150" s="11">
        <f>+W150*0.16</f>
        <v>218912</v>
      </c>
      <c r="Z150" s="11">
        <v>0</v>
      </c>
      <c r="AA150" s="9" t="s">
        <v>50</v>
      </c>
      <c r="AB150" s="11">
        <v>0</v>
      </c>
      <c r="AC150" s="11"/>
      <c r="AD150" s="9" t="s">
        <v>50</v>
      </c>
      <c r="AE150" s="11">
        <f>+AC150*0.08</f>
        <v>0</v>
      </c>
      <c r="AF150" s="9">
        <v>0</v>
      </c>
      <c r="AG150" s="9" t="s">
        <v>50</v>
      </c>
      <c r="AH150" s="11">
        <v>0</v>
      </c>
      <c r="AI150" s="11">
        <v>0</v>
      </c>
      <c r="AJ150" s="9" t="s">
        <v>50</v>
      </c>
      <c r="AK150" s="11">
        <v>0</v>
      </c>
      <c r="AL150" s="11">
        <v>0</v>
      </c>
      <c r="AM150" s="10" t="s">
        <v>53</v>
      </c>
      <c r="AN150" s="9" t="s">
        <v>53</v>
      </c>
      <c r="AO150" s="10" t="s">
        <v>53</v>
      </c>
      <c r="AP150" s="9" t="s">
        <v>53</v>
      </c>
    </row>
    <row r="151" spans="1:42" x14ac:dyDescent="0.25">
      <c r="A151" s="9" t="s">
        <v>505</v>
      </c>
      <c r="B151" s="10" t="s">
        <v>200</v>
      </c>
      <c r="C151" s="9" t="s">
        <v>311</v>
      </c>
      <c r="D151" s="9" t="s">
        <v>310</v>
      </c>
      <c r="E151" s="9" t="s">
        <v>309</v>
      </c>
      <c r="F151" s="9" t="s">
        <v>1059</v>
      </c>
      <c r="G151" s="9" t="s">
        <v>51</v>
      </c>
      <c r="H151" s="9" t="s">
        <v>1056</v>
      </c>
      <c r="I151" s="11" t="s">
        <v>53</v>
      </c>
      <c r="J151" s="11" t="s">
        <v>53</v>
      </c>
      <c r="K151" s="11" t="s">
        <v>53</v>
      </c>
      <c r="L151" s="11" t="s">
        <v>53</v>
      </c>
      <c r="M151" s="11">
        <v>0</v>
      </c>
      <c r="N151" s="9" t="s">
        <v>53</v>
      </c>
      <c r="O151" s="9" t="s">
        <v>54</v>
      </c>
      <c r="P151" s="9"/>
      <c r="Q151" s="11">
        <f t="shared" si="9"/>
        <v>73647302.936800003</v>
      </c>
      <c r="R151" s="11">
        <v>0</v>
      </c>
      <c r="S151" s="11">
        <v>54236094.380000003</v>
      </c>
      <c r="T151" s="11">
        <v>0</v>
      </c>
      <c r="U151" s="9" t="s">
        <v>50</v>
      </c>
      <c r="V151" s="11">
        <v>0</v>
      </c>
      <c r="W151" s="11">
        <v>16733800.48</v>
      </c>
      <c r="X151" s="9" t="s">
        <v>50</v>
      </c>
      <c r="Y151" s="11">
        <f>+W151*0.16</f>
        <v>2677408.0767999999</v>
      </c>
      <c r="Z151" s="11">
        <v>0</v>
      </c>
      <c r="AA151" s="9" t="s">
        <v>50</v>
      </c>
      <c r="AB151" s="11">
        <v>0</v>
      </c>
      <c r="AC151" s="11"/>
      <c r="AD151" s="9" t="s">
        <v>50</v>
      </c>
      <c r="AE151" s="11">
        <f>+AC151*0.08</f>
        <v>0</v>
      </c>
      <c r="AF151" s="9">
        <v>0</v>
      </c>
      <c r="AG151" s="9" t="s">
        <v>50</v>
      </c>
      <c r="AH151" s="11">
        <v>0</v>
      </c>
      <c r="AI151" s="11">
        <v>0</v>
      </c>
      <c r="AJ151" s="9" t="s">
        <v>50</v>
      </c>
      <c r="AK151" s="11">
        <v>0</v>
      </c>
      <c r="AL151" s="11">
        <v>0</v>
      </c>
      <c r="AM151" s="10" t="s">
        <v>53</v>
      </c>
      <c r="AN151" s="9" t="s">
        <v>53</v>
      </c>
      <c r="AO151" s="10" t="s">
        <v>53</v>
      </c>
      <c r="AP151" s="9" t="s">
        <v>53</v>
      </c>
    </row>
    <row r="152" spans="1:42" x14ac:dyDescent="0.25">
      <c r="A152" s="9" t="s">
        <v>259</v>
      </c>
      <c r="B152" s="10" t="s">
        <v>251</v>
      </c>
      <c r="C152" s="9" t="s">
        <v>311</v>
      </c>
      <c r="D152" s="9" t="s">
        <v>48</v>
      </c>
      <c r="E152" s="9" t="s">
        <v>431</v>
      </c>
      <c r="F152" s="9" t="s">
        <v>913</v>
      </c>
      <c r="G152" s="9" t="s">
        <v>51</v>
      </c>
      <c r="H152" s="9" t="s">
        <v>921</v>
      </c>
      <c r="I152" s="9" t="s">
        <v>53</v>
      </c>
      <c r="J152" s="11" t="s">
        <v>53</v>
      </c>
      <c r="K152" s="11" t="s">
        <v>53</v>
      </c>
      <c r="L152" s="11" t="s">
        <v>53</v>
      </c>
      <c r="M152" s="11">
        <v>0</v>
      </c>
      <c r="N152" s="9" t="s">
        <v>53</v>
      </c>
      <c r="O152" s="9" t="s">
        <v>54</v>
      </c>
      <c r="P152" s="9"/>
      <c r="Q152" s="11">
        <f t="shared" si="9"/>
        <v>88432598.799999997</v>
      </c>
      <c r="R152" s="11">
        <v>0</v>
      </c>
      <c r="S152" s="11">
        <v>64542729.130000003</v>
      </c>
      <c r="T152" s="11">
        <v>0</v>
      </c>
      <c r="U152" s="9" t="s">
        <v>50</v>
      </c>
      <c r="V152" s="11">
        <v>0</v>
      </c>
      <c r="W152" s="11">
        <v>20594715.23</v>
      </c>
      <c r="X152" s="9" t="s">
        <v>50</v>
      </c>
      <c r="Y152" s="11">
        <v>3295154.44</v>
      </c>
      <c r="Z152" s="11">
        <v>0</v>
      </c>
      <c r="AA152" s="9" t="s">
        <v>50</v>
      </c>
      <c r="AB152" s="11">
        <v>0</v>
      </c>
      <c r="AC152" s="11"/>
      <c r="AD152" s="9" t="s">
        <v>50</v>
      </c>
      <c r="AE152" s="11">
        <f>+AC152*0.08</f>
        <v>0</v>
      </c>
      <c r="AF152" s="9">
        <v>0</v>
      </c>
      <c r="AG152" s="9" t="s">
        <v>50</v>
      </c>
      <c r="AH152" s="11">
        <v>0</v>
      </c>
      <c r="AI152" s="11">
        <v>0</v>
      </c>
      <c r="AJ152" s="9" t="s">
        <v>50</v>
      </c>
      <c r="AK152" s="11">
        <v>0</v>
      </c>
      <c r="AL152" s="11">
        <v>0</v>
      </c>
      <c r="AM152" s="10" t="s">
        <v>53</v>
      </c>
      <c r="AN152" s="9" t="s">
        <v>53</v>
      </c>
      <c r="AO152" s="10" t="s">
        <v>53</v>
      </c>
      <c r="AP152" s="9" t="s">
        <v>53</v>
      </c>
    </row>
    <row r="153" spans="1:42" x14ac:dyDescent="0.25">
      <c r="A153" s="9" t="s">
        <v>261</v>
      </c>
      <c r="B153" s="10" t="s">
        <v>251</v>
      </c>
      <c r="C153" s="9" t="s">
        <v>69</v>
      </c>
      <c r="D153" s="9" t="s">
        <v>48</v>
      </c>
      <c r="E153" s="9" t="s">
        <v>427</v>
      </c>
      <c r="F153" s="9" t="s">
        <v>1101</v>
      </c>
      <c r="G153" s="9" t="s">
        <v>51</v>
      </c>
      <c r="H153" s="9" t="s">
        <v>260</v>
      </c>
      <c r="I153" s="11" t="s">
        <v>53</v>
      </c>
      <c r="J153" s="11" t="s">
        <v>53</v>
      </c>
      <c r="K153" s="11" t="s">
        <v>53</v>
      </c>
      <c r="L153" s="11" t="s">
        <v>53</v>
      </c>
      <c r="M153" s="11">
        <v>0</v>
      </c>
      <c r="N153" s="9" t="s">
        <v>53</v>
      </c>
      <c r="O153" s="9" t="s">
        <v>54</v>
      </c>
      <c r="P153" s="9" t="s">
        <v>53</v>
      </c>
      <c r="Q153" s="11">
        <f t="shared" si="9"/>
        <v>76363694.783400014</v>
      </c>
      <c r="R153" s="11">
        <v>0</v>
      </c>
      <c r="S153" s="11">
        <v>52611119.584600009</v>
      </c>
      <c r="T153" s="11">
        <v>0</v>
      </c>
      <c r="U153" s="9" t="s">
        <v>50</v>
      </c>
      <c r="V153" s="11">
        <v>0</v>
      </c>
      <c r="W153" s="11">
        <v>20476357.93</v>
      </c>
      <c r="X153" s="9" t="s">
        <v>64</v>
      </c>
      <c r="Y153" s="11">
        <v>3276217.2688000002</v>
      </c>
      <c r="Z153" s="11">
        <v>0</v>
      </c>
      <c r="AA153" s="9" t="s">
        <v>50</v>
      </c>
      <c r="AB153" s="11">
        <v>0</v>
      </c>
      <c r="AC153" s="11">
        <v>0</v>
      </c>
      <c r="AD153" s="9" t="s">
        <v>50</v>
      </c>
      <c r="AE153" s="11">
        <v>0</v>
      </c>
      <c r="AF153" s="9">
        <v>0</v>
      </c>
      <c r="AG153" s="9" t="s">
        <v>50</v>
      </c>
      <c r="AH153" s="11">
        <v>0</v>
      </c>
      <c r="AI153" s="11">
        <v>0</v>
      </c>
      <c r="AJ153" s="9" t="s">
        <v>50</v>
      </c>
      <c r="AK153" s="11">
        <v>0</v>
      </c>
      <c r="AL153" s="11">
        <v>0</v>
      </c>
      <c r="AM153" s="10" t="s">
        <v>53</v>
      </c>
      <c r="AN153" s="9" t="s">
        <v>53</v>
      </c>
      <c r="AO153" s="10" t="s">
        <v>53</v>
      </c>
      <c r="AP153" s="9" t="s">
        <v>53</v>
      </c>
    </row>
    <row r="154" spans="1:42" x14ac:dyDescent="0.25">
      <c r="A154" s="9" t="s">
        <v>263</v>
      </c>
      <c r="B154" s="10" t="s">
        <v>251</v>
      </c>
      <c r="C154" s="9" t="s">
        <v>311</v>
      </c>
      <c r="D154" s="9" t="s">
        <v>57</v>
      </c>
      <c r="E154" s="9" t="s">
        <v>424</v>
      </c>
      <c r="F154" s="9" t="s">
        <v>932</v>
      </c>
      <c r="G154" s="9" t="s">
        <v>51</v>
      </c>
      <c r="H154" s="9" t="s">
        <v>933</v>
      </c>
      <c r="I154" s="11" t="s">
        <v>53</v>
      </c>
      <c r="J154" s="11" t="s">
        <v>53</v>
      </c>
      <c r="K154" s="11" t="s">
        <v>53</v>
      </c>
      <c r="L154" s="11" t="s">
        <v>53</v>
      </c>
      <c r="M154" s="11">
        <v>0</v>
      </c>
      <c r="N154" s="9" t="s">
        <v>53</v>
      </c>
      <c r="O154" s="9" t="s">
        <v>54</v>
      </c>
      <c r="P154" s="9"/>
      <c r="Q154" s="11">
        <f t="shared" si="9"/>
        <v>72644114.92279999</v>
      </c>
      <c r="R154" s="11">
        <v>0</v>
      </c>
      <c r="S154" s="11">
        <v>56221700.189999998</v>
      </c>
      <c r="T154" s="11">
        <v>0</v>
      </c>
      <c r="U154" s="9" t="s">
        <v>50</v>
      </c>
      <c r="V154" s="11">
        <v>0</v>
      </c>
      <c r="W154" s="11">
        <v>14157254.08</v>
      </c>
      <c r="X154" s="9" t="s">
        <v>50</v>
      </c>
      <c r="Y154" s="11">
        <f>+W154*0.16</f>
        <v>2265160.6528000003</v>
      </c>
      <c r="Z154" s="11">
        <v>0</v>
      </c>
      <c r="AA154" s="9" t="s">
        <v>50</v>
      </c>
      <c r="AB154" s="11">
        <v>0</v>
      </c>
      <c r="AC154" s="11"/>
      <c r="AD154" s="9" t="s">
        <v>50</v>
      </c>
      <c r="AE154" s="11">
        <f>+AC154*0.08</f>
        <v>0</v>
      </c>
      <c r="AF154" s="9">
        <v>0</v>
      </c>
      <c r="AG154" s="9" t="s">
        <v>50</v>
      </c>
      <c r="AH154" s="11">
        <v>0</v>
      </c>
      <c r="AI154" s="11">
        <v>0</v>
      </c>
      <c r="AJ154" s="9" t="s">
        <v>50</v>
      </c>
      <c r="AK154" s="11">
        <v>0</v>
      </c>
      <c r="AL154" s="11">
        <v>0</v>
      </c>
      <c r="AM154" s="10" t="s">
        <v>53</v>
      </c>
      <c r="AN154" s="9" t="s">
        <v>53</v>
      </c>
      <c r="AO154" s="10" t="s">
        <v>53</v>
      </c>
      <c r="AP154" s="9" t="s">
        <v>53</v>
      </c>
    </row>
    <row r="155" spans="1:42" x14ac:dyDescent="0.25">
      <c r="A155" s="9" t="s">
        <v>267</v>
      </c>
      <c r="B155" s="10" t="s">
        <v>251</v>
      </c>
      <c r="C155" s="9" t="s">
        <v>311</v>
      </c>
      <c r="D155" s="9" t="s">
        <v>57</v>
      </c>
      <c r="E155" s="9" t="s">
        <v>421</v>
      </c>
      <c r="F155" s="9" t="s">
        <v>1069</v>
      </c>
      <c r="G155" s="9" t="s">
        <v>51</v>
      </c>
      <c r="H155" s="9" t="s">
        <v>1070</v>
      </c>
      <c r="I155" s="11" t="s">
        <v>53</v>
      </c>
      <c r="J155" s="11" t="s">
        <v>53</v>
      </c>
      <c r="K155" s="11" t="s">
        <v>53</v>
      </c>
      <c r="L155" s="11" t="s">
        <v>53</v>
      </c>
      <c r="M155" s="11">
        <v>0</v>
      </c>
      <c r="N155" s="9" t="s">
        <v>53</v>
      </c>
      <c r="O155" s="9" t="s">
        <v>54</v>
      </c>
      <c r="P155" s="9"/>
      <c r="Q155" s="11">
        <f t="shared" si="9"/>
        <v>24961220.800000001</v>
      </c>
      <c r="R155" s="11">
        <v>0</v>
      </c>
      <c r="S155" s="11">
        <v>24961220.800000001</v>
      </c>
      <c r="T155" s="11">
        <v>0</v>
      </c>
      <c r="U155" s="9" t="s">
        <v>50</v>
      </c>
      <c r="V155" s="11">
        <v>0</v>
      </c>
      <c r="W155" s="11">
        <v>0</v>
      </c>
      <c r="X155" s="9" t="s">
        <v>50</v>
      </c>
      <c r="Y155" s="11">
        <f>+W155*0.16</f>
        <v>0</v>
      </c>
      <c r="Z155" s="11">
        <v>0</v>
      </c>
      <c r="AA155" s="9" t="s">
        <v>50</v>
      </c>
      <c r="AB155" s="11">
        <v>0</v>
      </c>
      <c r="AC155" s="11"/>
      <c r="AD155" s="9" t="s">
        <v>50</v>
      </c>
      <c r="AE155" s="11">
        <f>+AC155*0.08</f>
        <v>0</v>
      </c>
      <c r="AF155" s="9">
        <v>0</v>
      </c>
      <c r="AG155" s="9" t="s">
        <v>50</v>
      </c>
      <c r="AH155" s="11">
        <v>0</v>
      </c>
      <c r="AI155" s="11">
        <v>0</v>
      </c>
      <c r="AJ155" s="9" t="s">
        <v>50</v>
      </c>
      <c r="AK155" s="11">
        <v>0</v>
      </c>
      <c r="AL155" s="11">
        <v>0</v>
      </c>
      <c r="AM155" s="10" t="s">
        <v>53</v>
      </c>
      <c r="AN155" s="9" t="s">
        <v>53</v>
      </c>
      <c r="AO155" s="10" t="s">
        <v>53</v>
      </c>
      <c r="AP155" s="9" t="s">
        <v>53</v>
      </c>
    </row>
    <row r="156" spans="1:42" x14ac:dyDescent="0.25">
      <c r="A156" s="9" t="s">
        <v>269</v>
      </c>
      <c r="B156" s="10" t="s">
        <v>251</v>
      </c>
      <c r="C156" s="9" t="s">
        <v>47</v>
      </c>
      <c r="D156" s="9" t="s">
        <v>57</v>
      </c>
      <c r="E156" s="9" t="s">
        <v>58</v>
      </c>
      <c r="F156" s="9" t="s">
        <v>1085</v>
      </c>
      <c r="G156" s="9" t="s">
        <v>51</v>
      </c>
      <c r="H156" s="9" t="s">
        <v>254</v>
      </c>
      <c r="I156" s="11" t="s">
        <v>53</v>
      </c>
      <c r="J156" s="11" t="s">
        <v>53</v>
      </c>
      <c r="K156" s="11" t="s">
        <v>53</v>
      </c>
      <c r="L156" s="11" t="s">
        <v>53</v>
      </c>
      <c r="M156" s="11">
        <v>0</v>
      </c>
      <c r="N156" s="9" t="s">
        <v>53</v>
      </c>
      <c r="O156" s="9" t="s">
        <v>54</v>
      </c>
      <c r="P156" s="9" t="s">
        <v>53</v>
      </c>
      <c r="Q156" s="11">
        <f t="shared" si="9"/>
        <v>31040300.3202</v>
      </c>
      <c r="R156" s="11">
        <v>0</v>
      </c>
      <c r="S156" s="11">
        <v>27613145.315000001</v>
      </c>
      <c r="T156" s="11">
        <v>0</v>
      </c>
      <c r="U156" s="9" t="s">
        <v>50</v>
      </c>
      <c r="V156" s="11">
        <v>0</v>
      </c>
      <c r="W156" s="11">
        <v>2954443.9699999997</v>
      </c>
      <c r="X156" s="9" t="s">
        <v>50</v>
      </c>
      <c r="Y156" s="11">
        <v>472711.03519999998</v>
      </c>
      <c r="Z156" s="11">
        <v>0</v>
      </c>
      <c r="AA156" s="9" t="s">
        <v>50</v>
      </c>
      <c r="AB156" s="11">
        <v>0</v>
      </c>
      <c r="AC156" s="11">
        <v>0</v>
      </c>
      <c r="AD156" s="9" t="s">
        <v>50</v>
      </c>
      <c r="AE156" s="11">
        <v>0</v>
      </c>
      <c r="AF156" s="9">
        <v>0</v>
      </c>
      <c r="AG156" s="9" t="s">
        <v>50</v>
      </c>
      <c r="AH156" s="11">
        <v>0</v>
      </c>
      <c r="AI156" s="11">
        <v>0</v>
      </c>
      <c r="AJ156" s="9" t="s">
        <v>50</v>
      </c>
      <c r="AK156" s="11">
        <v>0</v>
      </c>
      <c r="AL156" s="11">
        <v>0</v>
      </c>
      <c r="AM156" s="10" t="s">
        <v>53</v>
      </c>
      <c r="AN156" s="9" t="s">
        <v>53</v>
      </c>
      <c r="AO156" s="10" t="s">
        <v>53</v>
      </c>
      <c r="AP156" s="9" t="s">
        <v>53</v>
      </c>
    </row>
    <row r="157" spans="1:42" x14ac:dyDescent="0.25">
      <c r="A157" s="9" t="s">
        <v>271</v>
      </c>
      <c r="B157" s="10" t="s">
        <v>251</v>
      </c>
      <c r="C157" s="9" t="s">
        <v>47</v>
      </c>
      <c r="D157" s="9" t="s">
        <v>61</v>
      </c>
      <c r="E157" s="9" t="s">
        <v>395</v>
      </c>
      <c r="F157" s="9" t="s">
        <v>945</v>
      </c>
      <c r="G157" s="9" t="s">
        <v>51</v>
      </c>
      <c r="H157" s="9" t="s">
        <v>946</v>
      </c>
      <c r="I157" s="11" t="s">
        <v>53</v>
      </c>
      <c r="J157" s="11" t="s">
        <v>53</v>
      </c>
      <c r="K157" s="11" t="s">
        <v>53</v>
      </c>
      <c r="L157" s="11" t="s">
        <v>53</v>
      </c>
      <c r="M157" s="11">
        <v>0</v>
      </c>
      <c r="N157" s="9" t="s">
        <v>53</v>
      </c>
      <c r="O157" s="9" t="s">
        <v>54</v>
      </c>
      <c r="P157" s="9"/>
      <c r="Q157" s="11">
        <f t="shared" si="9"/>
        <v>88842274.923600003</v>
      </c>
      <c r="R157" s="11">
        <v>0</v>
      </c>
      <c r="S157" s="11">
        <v>62789071.399999999</v>
      </c>
      <c r="T157" s="11">
        <v>0</v>
      </c>
      <c r="U157" s="9" t="s">
        <v>50</v>
      </c>
      <c r="V157" s="11">
        <v>0</v>
      </c>
      <c r="W157" s="11">
        <v>22459658.210000001</v>
      </c>
      <c r="X157" s="9" t="s">
        <v>50</v>
      </c>
      <c r="Y157" s="11">
        <f>+W157*0.16</f>
        <v>3593545.3136</v>
      </c>
      <c r="Z157" s="11">
        <v>0</v>
      </c>
      <c r="AA157" s="9" t="s">
        <v>50</v>
      </c>
      <c r="AB157" s="11">
        <v>0</v>
      </c>
      <c r="AC157" s="11"/>
      <c r="AD157" s="9" t="s">
        <v>50</v>
      </c>
      <c r="AE157" s="11">
        <f>+AC157*0.08</f>
        <v>0</v>
      </c>
      <c r="AF157" s="9">
        <v>0</v>
      </c>
      <c r="AG157" s="9" t="s">
        <v>50</v>
      </c>
      <c r="AH157" s="11">
        <v>0</v>
      </c>
      <c r="AI157" s="11">
        <v>0</v>
      </c>
      <c r="AJ157" s="9" t="s">
        <v>50</v>
      </c>
      <c r="AK157" s="11">
        <v>0</v>
      </c>
      <c r="AL157" s="11">
        <v>0</v>
      </c>
      <c r="AM157" s="10" t="s">
        <v>53</v>
      </c>
      <c r="AN157" s="9" t="s">
        <v>53</v>
      </c>
      <c r="AO157" s="10" t="s">
        <v>53</v>
      </c>
      <c r="AP157" s="9" t="s">
        <v>53</v>
      </c>
    </row>
    <row r="158" spans="1:42" x14ac:dyDescent="0.25">
      <c r="A158" s="9" t="s">
        <v>273</v>
      </c>
      <c r="B158" s="10" t="s">
        <v>251</v>
      </c>
      <c r="C158" s="9" t="s">
        <v>47</v>
      </c>
      <c r="D158" s="9" t="s">
        <v>61</v>
      </c>
      <c r="E158" s="9" t="s">
        <v>62</v>
      </c>
      <c r="F158" s="9" t="s">
        <v>1080</v>
      </c>
      <c r="G158" s="9" t="s">
        <v>51</v>
      </c>
      <c r="H158" s="9" t="s">
        <v>256</v>
      </c>
      <c r="I158" s="11" t="s">
        <v>53</v>
      </c>
      <c r="J158" s="11" t="s">
        <v>53</v>
      </c>
      <c r="K158" s="11" t="s">
        <v>53</v>
      </c>
      <c r="L158" s="11" t="s">
        <v>53</v>
      </c>
      <c r="M158" s="11">
        <v>0</v>
      </c>
      <c r="N158" s="9" t="s">
        <v>53</v>
      </c>
      <c r="O158" s="9" t="s">
        <v>54</v>
      </c>
      <c r="P158" s="9" t="s">
        <v>53</v>
      </c>
      <c r="Q158" s="11">
        <f t="shared" si="9"/>
        <v>35174630.212000005</v>
      </c>
      <c r="R158" s="11">
        <v>0</v>
      </c>
      <c r="S158" s="11">
        <v>32340897.590000007</v>
      </c>
      <c r="T158" s="11">
        <v>0</v>
      </c>
      <c r="U158" s="9" t="s">
        <v>50</v>
      </c>
      <c r="V158" s="11">
        <v>0</v>
      </c>
      <c r="W158" s="11">
        <v>2442872.9500000002</v>
      </c>
      <c r="X158" s="9" t="s">
        <v>50</v>
      </c>
      <c r="Y158" s="11">
        <v>390859.67199999996</v>
      </c>
      <c r="Z158" s="11">
        <v>0</v>
      </c>
      <c r="AA158" s="9" t="s">
        <v>50</v>
      </c>
      <c r="AB158" s="11">
        <v>0</v>
      </c>
      <c r="AC158" s="11">
        <v>0</v>
      </c>
      <c r="AD158" s="9" t="s">
        <v>50</v>
      </c>
      <c r="AE158" s="11">
        <v>0</v>
      </c>
      <c r="AF158" s="9">
        <v>0</v>
      </c>
      <c r="AG158" s="9" t="s">
        <v>50</v>
      </c>
      <c r="AH158" s="11">
        <v>0</v>
      </c>
      <c r="AI158" s="11">
        <v>0</v>
      </c>
      <c r="AJ158" s="9" t="s">
        <v>50</v>
      </c>
      <c r="AK158" s="11">
        <v>0</v>
      </c>
      <c r="AL158" s="11">
        <v>0</v>
      </c>
      <c r="AM158" s="10" t="s">
        <v>53</v>
      </c>
      <c r="AN158" s="9" t="s">
        <v>53</v>
      </c>
      <c r="AO158" s="10" t="s">
        <v>53</v>
      </c>
      <c r="AP158" s="9" t="s">
        <v>53</v>
      </c>
    </row>
    <row r="159" spans="1:42" x14ac:dyDescent="0.25">
      <c r="A159" s="9" t="s">
        <v>276</v>
      </c>
      <c r="B159" s="10" t="s">
        <v>251</v>
      </c>
      <c r="C159" s="9" t="s">
        <v>69</v>
      </c>
      <c r="D159" s="9" t="s">
        <v>61</v>
      </c>
      <c r="E159" s="9" t="s">
        <v>382</v>
      </c>
      <c r="F159" s="9" t="s">
        <v>1095</v>
      </c>
      <c r="G159" s="9" t="s">
        <v>51</v>
      </c>
      <c r="H159" s="9" t="s">
        <v>262</v>
      </c>
      <c r="I159" s="11" t="s">
        <v>53</v>
      </c>
      <c r="J159" s="11" t="s">
        <v>53</v>
      </c>
      <c r="K159" s="11" t="s">
        <v>53</v>
      </c>
      <c r="L159" s="11" t="s">
        <v>53</v>
      </c>
      <c r="M159" s="11">
        <v>0</v>
      </c>
      <c r="N159" s="9" t="s">
        <v>53</v>
      </c>
      <c r="O159" s="9" t="s">
        <v>54</v>
      </c>
      <c r="P159" s="9" t="s">
        <v>53</v>
      </c>
      <c r="Q159" s="11">
        <f t="shared" si="9"/>
        <v>34778177.99295</v>
      </c>
      <c r="R159" s="11">
        <v>0</v>
      </c>
      <c r="S159" s="11">
        <v>21396998.738399997</v>
      </c>
      <c r="T159" s="11">
        <v>0</v>
      </c>
      <c r="U159" s="9" t="s">
        <v>50</v>
      </c>
      <c r="V159" s="11">
        <v>0</v>
      </c>
      <c r="W159" s="11">
        <v>11535499.357350001</v>
      </c>
      <c r="X159" s="9" t="s">
        <v>64</v>
      </c>
      <c r="Y159" s="11">
        <v>1845679.8972</v>
      </c>
      <c r="Z159" s="11">
        <v>0</v>
      </c>
      <c r="AA159" s="9" t="s">
        <v>50</v>
      </c>
      <c r="AB159" s="11">
        <v>0</v>
      </c>
      <c r="AC159" s="11">
        <v>0</v>
      </c>
      <c r="AD159" s="9" t="s">
        <v>50</v>
      </c>
      <c r="AE159" s="11">
        <v>0</v>
      </c>
      <c r="AF159" s="9">
        <v>0</v>
      </c>
      <c r="AG159" s="9" t="s">
        <v>50</v>
      </c>
      <c r="AH159" s="11">
        <v>0</v>
      </c>
      <c r="AI159" s="11">
        <v>0</v>
      </c>
      <c r="AJ159" s="9" t="s">
        <v>50</v>
      </c>
      <c r="AK159" s="11">
        <v>0</v>
      </c>
      <c r="AL159" s="11">
        <v>0</v>
      </c>
      <c r="AM159" s="10" t="s">
        <v>53</v>
      </c>
      <c r="AN159" s="9" t="s">
        <v>53</v>
      </c>
      <c r="AO159" s="10" t="s">
        <v>53</v>
      </c>
      <c r="AP159" s="9" t="s">
        <v>53</v>
      </c>
    </row>
    <row r="160" spans="1:42" x14ac:dyDescent="0.25">
      <c r="A160" s="9" t="s">
        <v>280</v>
      </c>
      <c r="B160" s="10" t="s">
        <v>251</v>
      </c>
      <c r="C160" s="9" t="s">
        <v>69</v>
      </c>
      <c r="D160" s="9" t="s">
        <v>61</v>
      </c>
      <c r="E160" s="9" t="s">
        <v>382</v>
      </c>
      <c r="F160" s="9" t="s">
        <v>1095</v>
      </c>
      <c r="G160" s="9" t="s">
        <v>51</v>
      </c>
      <c r="H160" s="9" t="s">
        <v>264</v>
      </c>
      <c r="I160" s="11" t="s">
        <v>53</v>
      </c>
      <c r="J160" s="11" t="s">
        <v>53</v>
      </c>
      <c r="K160" s="11" t="s">
        <v>53</v>
      </c>
      <c r="L160" s="11" t="s">
        <v>53</v>
      </c>
      <c r="M160" s="11">
        <v>0</v>
      </c>
      <c r="N160" s="9" t="s">
        <v>53</v>
      </c>
      <c r="O160" s="9" t="s">
        <v>265</v>
      </c>
      <c r="P160" s="9" t="s">
        <v>266</v>
      </c>
      <c r="Q160" s="11">
        <f t="shared" si="9"/>
        <v>2612980.2072000001</v>
      </c>
      <c r="R160" s="11">
        <v>0</v>
      </c>
      <c r="S160" s="11">
        <v>2004907.7200000002</v>
      </c>
      <c r="T160" s="11">
        <v>524200.42</v>
      </c>
      <c r="U160" s="9" t="s">
        <v>64</v>
      </c>
      <c r="V160" s="11">
        <v>83872.067200000005</v>
      </c>
      <c r="W160" s="11">
        <v>0</v>
      </c>
      <c r="X160" s="9" t="s">
        <v>50</v>
      </c>
      <c r="Y160" s="11">
        <v>0</v>
      </c>
      <c r="Z160" s="11">
        <v>0</v>
      </c>
      <c r="AA160" s="9" t="s">
        <v>50</v>
      </c>
      <c r="AB160" s="11">
        <v>0</v>
      </c>
      <c r="AC160" s="11">
        <v>0</v>
      </c>
      <c r="AD160" s="9" t="s">
        <v>50</v>
      </c>
      <c r="AE160" s="11">
        <v>0</v>
      </c>
      <c r="AF160" s="9">
        <v>0</v>
      </c>
      <c r="AG160" s="9" t="s">
        <v>50</v>
      </c>
      <c r="AH160" s="11">
        <v>0</v>
      </c>
      <c r="AI160" s="11">
        <v>0</v>
      </c>
      <c r="AJ160" s="9" t="s">
        <v>50</v>
      </c>
      <c r="AK160" s="11">
        <v>0</v>
      </c>
      <c r="AL160" s="11">
        <v>0</v>
      </c>
      <c r="AM160" s="10" t="s">
        <v>53</v>
      </c>
      <c r="AN160" s="9" t="s">
        <v>53</v>
      </c>
      <c r="AO160" s="10" t="s">
        <v>53</v>
      </c>
      <c r="AP160" s="9" t="s">
        <v>53</v>
      </c>
    </row>
    <row r="161" spans="1:42" x14ac:dyDescent="0.25">
      <c r="A161" s="9" t="s">
        <v>282</v>
      </c>
      <c r="B161" s="10" t="s">
        <v>251</v>
      </c>
      <c r="C161" s="9" t="s">
        <v>69</v>
      </c>
      <c r="D161" s="9" t="s">
        <v>61</v>
      </c>
      <c r="E161" s="9" t="s">
        <v>382</v>
      </c>
      <c r="F161" s="9" t="s">
        <v>1095</v>
      </c>
      <c r="G161" s="9" t="s">
        <v>51</v>
      </c>
      <c r="H161" s="9" t="s">
        <v>268</v>
      </c>
      <c r="I161" s="11" t="s">
        <v>53</v>
      </c>
      <c r="J161" s="11" t="s">
        <v>53</v>
      </c>
      <c r="K161" s="11" t="s">
        <v>53</v>
      </c>
      <c r="L161" s="11" t="s">
        <v>53</v>
      </c>
      <c r="M161" s="11">
        <v>0</v>
      </c>
      <c r="N161" s="9" t="s">
        <v>53</v>
      </c>
      <c r="O161" s="9" t="s">
        <v>54</v>
      </c>
      <c r="P161" s="9" t="s">
        <v>53</v>
      </c>
      <c r="Q161" s="11">
        <f t="shared" si="9"/>
        <v>58731432.454899997</v>
      </c>
      <c r="R161" s="11">
        <v>0</v>
      </c>
      <c r="S161" s="11">
        <v>40798070.405699991</v>
      </c>
      <c r="T161" s="11">
        <v>0</v>
      </c>
      <c r="U161" s="9" t="s">
        <v>50</v>
      </c>
      <c r="V161" s="11">
        <v>0</v>
      </c>
      <c r="W161" s="11">
        <v>15459794.870000003</v>
      </c>
      <c r="X161" s="9" t="s">
        <v>64</v>
      </c>
      <c r="Y161" s="11">
        <v>2473567.1792000001</v>
      </c>
      <c r="Z161" s="11">
        <v>0</v>
      </c>
      <c r="AA161" s="9" t="s">
        <v>50</v>
      </c>
      <c r="AB161" s="11">
        <v>0</v>
      </c>
      <c r="AC161" s="11">
        <v>0</v>
      </c>
      <c r="AD161" s="9" t="s">
        <v>50</v>
      </c>
      <c r="AE161" s="11">
        <v>0</v>
      </c>
      <c r="AF161" s="9">
        <v>0</v>
      </c>
      <c r="AG161" s="9" t="s">
        <v>50</v>
      </c>
      <c r="AH161" s="11">
        <v>0</v>
      </c>
      <c r="AI161" s="11">
        <v>0</v>
      </c>
      <c r="AJ161" s="9" t="s">
        <v>50</v>
      </c>
      <c r="AK161" s="11">
        <v>0</v>
      </c>
      <c r="AL161" s="11">
        <v>0</v>
      </c>
      <c r="AM161" s="10" t="s">
        <v>53</v>
      </c>
      <c r="AN161" s="9" t="s">
        <v>53</v>
      </c>
      <c r="AO161" s="10" t="s">
        <v>53</v>
      </c>
      <c r="AP161" s="9" t="s">
        <v>53</v>
      </c>
    </row>
    <row r="162" spans="1:42" x14ac:dyDescent="0.25">
      <c r="A162" s="9" t="s">
        <v>284</v>
      </c>
      <c r="B162" s="10" t="s">
        <v>251</v>
      </c>
      <c r="C162" s="9" t="s">
        <v>311</v>
      </c>
      <c r="D162" s="9" t="s">
        <v>66</v>
      </c>
      <c r="E162" s="9" t="s">
        <v>378</v>
      </c>
      <c r="F162" s="9" t="s">
        <v>955</v>
      </c>
      <c r="G162" s="9" t="s">
        <v>51</v>
      </c>
      <c r="H162" s="9" t="s">
        <v>956</v>
      </c>
      <c r="I162" s="11" t="s">
        <v>53</v>
      </c>
      <c r="J162" s="11" t="s">
        <v>53</v>
      </c>
      <c r="K162" s="11" t="s">
        <v>53</v>
      </c>
      <c r="L162" s="11" t="s">
        <v>53</v>
      </c>
      <c r="M162" s="11">
        <v>0</v>
      </c>
      <c r="N162" s="9" t="s">
        <v>53</v>
      </c>
      <c r="O162" s="9" t="s">
        <v>54</v>
      </c>
      <c r="P162" s="9"/>
      <c r="Q162" s="11">
        <f t="shared" si="9"/>
        <v>85252766.112800002</v>
      </c>
      <c r="R162" s="11">
        <v>0</v>
      </c>
      <c r="S162" s="11">
        <v>60284821.329999998</v>
      </c>
      <c r="T162" s="11">
        <v>0</v>
      </c>
      <c r="U162" s="9" t="s">
        <v>50</v>
      </c>
      <c r="V162" s="11">
        <v>0</v>
      </c>
      <c r="W162" s="11">
        <v>21524090.329999998</v>
      </c>
      <c r="X162" s="9" t="s">
        <v>50</v>
      </c>
      <c r="Y162" s="11">
        <f>+W162*0.16</f>
        <v>3443854.4527999996</v>
      </c>
      <c r="Z162" s="11">
        <v>0</v>
      </c>
      <c r="AA162" s="9" t="s">
        <v>50</v>
      </c>
      <c r="AB162" s="11">
        <v>0</v>
      </c>
      <c r="AC162" s="11"/>
      <c r="AD162" s="9" t="s">
        <v>50</v>
      </c>
      <c r="AE162" s="11">
        <f>+AC162*0.08</f>
        <v>0</v>
      </c>
      <c r="AF162" s="9">
        <v>0</v>
      </c>
      <c r="AG162" s="9" t="s">
        <v>50</v>
      </c>
      <c r="AH162" s="11">
        <v>0</v>
      </c>
      <c r="AI162" s="11">
        <v>0</v>
      </c>
      <c r="AJ162" s="9" t="s">
        <v>50</v>
      </c>
      <c r="AK162" s="11">
        <v>0</v>
      </c>
      <c r="AL162" s="11">
        <v>0</v>
      </c>
      <c r="AM162" s="10" t="s">
        <v>53</v>
      </c>
      <c r="AN162" s="9" t="s">
        <v>53</v>
      </c>
      <c r="AO162" s="10" t="s">
        <v>53</v>
      </c>
      <c r="AP162" s="9" t="s">
        <v>53</v>
      </c>
    </row>
    <row r="163" spans="1:42" x14ac:dyDescent="0.25">
      <c r="A163" s="9" t="s">
        <v>286</v>
      </c>
      <c r="B163" s="10" t="s">
        <v>251</v>
      </c>
      <c r="C163" s="9" t="s">
        <v>311</v>
      </c>
      <c r="D163" s="9" t="s">
        <v>66</v>
      </c>
      <c r="E163" s="9" t="s">
        <v>67</v>
      </c>
      <c r="F163" s="9" t="s">
        <v>1092</v>
      </c>
      <c r="G163" s="9" t="s">
        <v>51</v>
      </c>
      <c r="H163" s="9" t="s">
        <v>258</v>
      </c>
      <c r="I163" s="11" t="s">
        <v>53</v>
      </c>
      <c r="J163" s="11" t="s">
        <v>53</v>
      </c>
      <c r="K163" s="11" t="s">
        <v>53</v>
      </c>
      <c r="L163" s="11" t="s">
        <v>53</v>
      </c>
      <c r="M163" s="11">
        <v>0</v>
      </c>
      <c r="N163" s="9" t="s">
        <v>53</v>
      </c>
      <c r="O163" s="9" t="s">
        <v>54</v>
      </c>
      <c r="P163" s="9" t="s">
        <v>53</v>
      </c>
      <c r="Q163" s="11">
        <f t="shared" si="9"/>
        <v>13611893.134600002</v>
      </c>
      <c r="R163" s="11">
        <v>0</v>
      </c>
      <c r="S163" s="11">
        <v>11340764.445000002</v>
      </c>
      <c r="T163" s="11">
        <v>0</v>
      </c>
      <c r="U163" s="9" t="s">
        <v>50</v>
      </c>
      <c r="V163" s="11">
        <v>0</v>
      </c>
      <c r="W163" s="11">
        <v>1957869.56</v>
      </c>
      <c r="X163" s="9" t="s">
        <v>50</v>
      </c>
      <c r="Y163" s="11">
        <v>313259.12959999999</v>
      </c>
      <c r="Z163" s="11">
        <v>0</v>
      </c>
      <c r="AA163" s="9" t="s">
        <v>50</v>
      </c>
      <c r="AB163" s="11">
        <v>0</v>
      </c>
      <c r="AC163" s="11">
        <v>0</v>
      </c>
      <c r="AD163" s="9" t="s">
        <v>50</v>
      </c>
      <c r="AE163" s="11">
        <v>0</v>
      </c>
      <c r="AF163" s="9">
        <v>0</v>
      </c>
      <c r="AG163" s="9" t="s">
        <v>50</v>
      </c>
      <c r="AH163" s="11">
        <v>0</v>
      </c>
      <c r="AI163" s="11">
        <v>0</v>
      </c>
      <c r="AJ163" s="9" t="s">
        <v>50</v>
      </c>
      <c r="AK163" s="11">
        <v>0</v>
      </c>
      <c r="AL163" s="11">
        <v>0</v>
      </c>
      <c r="AM163" s="10" t="s">
        <v>53</v>
      </c>
      <c r="AN163" s="9" t="s">
        <v>53</v>
      </c>
      <c r="AO163" s="10" t="s">
        <v>53</v>
      </c>
      <c r="AP163" s="9" t="s">
        <v>53</v>
      </c>
    </row>
    <row r="164" spans="1:42" x14ac:dyDescent="0.25">
      <c r="A164" s="9" t="s">
        <v>476</v>
      </c>
      <c r="B164" s="10" t="s">
        <v>251</v>
      </c>
      <c r="C164" s="9" t="s">
        <v>69</v>
      </c>
      <c r="D164" s="9" t="s">
        <v>66</v>
      </c>
      <c r="E164" s="9" t="s">
        <v>374</v>
      </c>
      <c r="F164" s="9" t="s">
        <v>1093</v>
      </c>
      <c r="G164" s="9" t="s">
        <v>51</v>
      </c>
      <c r="H164" s="9" t="s">
        <v>270</v>
      </c>
      <c r="I164" s="11" t="s">
        <v>53</v>
      </c>
      <c r="J164" s="11" t="s">
        <v>53</v>
      </c>
      <c r="K164" s="11" t="s">
        <v>53</v>
      </c>
      <c r="L164" s="11" t="s">
        <v>53</v>
      </c>
      <c r="M164" s="11">
        <v>0</v>
      </c>
      <c r="N164" s="9" t="s">
        <v>53</v>
      </c>
      <c r="O164" s="9" t="s">
        <v>54</v>
      </c>
      <c r="P164" s="9" t="s">
        <v>53</v>
      </c>
      <c r="Q164" s="11">
        <f t="shared" si="9"/>
        <v>125268202.63939999</v>
      </c>
      <c r="R164" s="11">
        <v>0</v>
      </c>
      <c r="S164" s="11">
        <v>73195999.711799979</v>
      </c>
      <c r="T164" s="11">
        <v>0</v>
      </c>
      <c r="U164" s="9" t="s">
        <v>50</v>
      </c>
      <c r="V164" s="11">
        <v>0</v>
      </c>
      <c r="W164" s="11">
        <v>44889830.110000014</v>
      </c>
      <c r="X164" s="9" t="s">
        <v>50</v>
      </c>
      <c r="Y164" s="11">
        <v>7182372.8175999997</v>
      </c>
      <c r="Z164" s="11">
        <v>0</v>
      </c>
      <c r="AA164" s="9" t="s">
        <v>50</v>
      </c>
      <c r="AB164" s="11">
        <v>0</v>
      </c>
      <c r="AC164" s="11">
        <v>0</v>
      </c>
      <c r="AD164" s="9" t="s">
        <v>50</v>
      </c>
      <c r="AE164" s="11">
        <v>0</v>
      </c>
      <c r="AF164" s="9">
        <v>0</v>
      </c>
      <c r="AG164" s="9" t="s">
        <v>50</v>
      </c>
      <c r="AH164" s="11">
        <v>0</v>
      </c>
      <c r="AI164" s="11">
        <v>0</v>
      </c>
      <c r="AJ164" s="9" t="s">
        <v>50</v>
      </c>
      <c r="AK164" s="11">
        <v>0</v>
      </c>
      <c r="AL164" s="11">
        <v>0</v>
      </c>
      <c r="AM164" s="10" t="s">
        <v>53</v>
      </c>
      <c r="AN164" s="9" t="s">
        <v>53</v>
      </c>
      <c r="AO164" s="10" t="s">
        <v>53</v>
      </c>
      <c r="AP164" s="9" t="s">
        <v>53</v>
      </c>
    </row>
    <row r="165" spans="1:42" x14ac:dyDescent="0.25">
      <c r="A165" s="9" t="s">
        <v>474</v>
      </c>
      <c r="B165" s="10" t="s">
        <v>251</v>
      </c>
      <c r="C165" s="9" t="s">
        <v>311</v>
      </c>
      <c r="D165" s="9" t="s">
        <v>119</v>
      </c>
      <c r="E165" s="9" t="s">
        <v>370</v>
      </c>
      <c r="F165" s="9" t="s">
        <v>394</v>
      </c>
      <c r="G165" s="9" t="s">
        <v>51</v>
      </c>
      <c r="H165" s="9" t="s">
        <v>963</v>
      </c>
      <c r="I165" s="11" t="s">
        <v>53</v>
      </c>
      <c r="J165" s="11" t="s">
        <v>53</v>
      </c>
      <c r="K165" s="11" t="s">
        <v>53</v>
      </c>
      <c r="L165" s="11" t="s">
        <v>53</v>
      </c>
      <c r="M165" s="11">
        <v>0</v>
      </c>
      <c r="N165" s="9" t="s">
        <v>53</v>
      </c>
      <c r="O165" s="9" t="s">
        <v>54</v>
      </c>
      <c r="P165" s="9"/>
      <c r="Q165" s="11">
        <f t="shared" si="9"/>
        <v>111399060.67</v>
      </c>
      <c r="R165" s="11">
        <v>0</v>
      </c>
      <c r="S165" s="11">
        <v>81928721.560000002</v>
      </c>
      <c r="T165" s="11">
        <v>0</v>
      </c>
      <c r="U165" s="9" t="s">
        <v>50</v>
      </c>
      <c r="V165" s="11">
        <v>0</v>
      </c>
      <c r="W165" s="11">
        <v>25405464.75</v>
      </c>
      <c r="X165" s="9" t="s">
        <v>50</v>
      </c>
      <c r="Y165" s="11">
        <f>+W165*0.16</f>
        <v>4064874.36</v>
      </c>
      <c r="Z165" s="11">
        <v>0</v>
      </c>
      <c r="AA165" s="9" t="s">
        <v>50</v>
      </c>
      <c r="AB165" s="11">
        <v>0</v>
      </c>
      <c r="AC165" s="11"/>
      <c r="AD165" s="9" t="s">
        <v>50</v>
      </c>
      <c r="AE165" s="11">
        <f>+AC165*0.08</f>
        <v>0</v>
      </c>
      <c r="AF165" s="9">
        <v>0</v>
      </c>
      <c r="AG165" s="9" t="s">
        <v>50</v>
      </c>
      <c r="AH165" s="11">
        <v>0</v>
      </c>
      <c r="AI165" s="11">
        <v>0</v>
      </c>
      <c r="AJ165" s="9" t="s">
        <v>50</v>
      </c>
      <c r="AK165" s="11">
        <v>0</v>
      </c>
      <c r="AL165" s="11">
        <v>0</v>
      </c>
      <c r="AM165" s="10" t="s">
        <v>53</v>
      </c>
      <c r="AN165" s="9" t="s">
        <v>53</v>
      </c>
      <c r="AO165" s="10" t="s">
        <v>53</v>
      </c>
      <c r="AP165" s="9" t="s">
        <v>53</v>
      </c>
    </row>
    <row r="166" spans="1:42" x14ac:dyDescent="0.25">
      <c r="A166" s="9" t="s">
        <v>471</v>
      </c>
      <c r="B166" s="10" t="s">
        <v>251</v>
      </c>
      <c r="C166" s="9" t="s">
        <v>69</v>
      </c>
      <c r="D166" s="9" t="s">
        <v>119</v>
      </c>
      <c r="E166" s="9" t="s">
        <v>358</v>
      </c>
      <c r="F166" s="9" t="s">
        <v>402</v>
      </c>
      <c r="G166" s="9" t="s">
        <v>51</v>
      </c>
      <c r="H166" s="9" t="s">
        <v>272</v>
      </c>
      <c r="I166" s="11" t="s">
        <v>53</v>
      </c>
      <c r="J166" s="11" t="s">
        <v>53</v>
      </c>
      <c r="K166" s="11" t="s">
        <v>53</v>
      </c>
      <c r="L166" s="11" t="s">
        <v>53</v>
      </c>
      <c r="M166" s="11">
        <v>0</v>
      </c>
      <c r="N166" s="9" t="s">
        <v>53</v>
      </c>
      <c r="O166" s="9" t="s">
        <v>54</v>
      </c>
      <c r="P166" s="9" t="s">
        <v>53</v>
      </c>
      <c r="Q166" s="11">
        <f t="shared" si="9"/>
        <v>52903315.298049994</v>
      </c>
      <c r="R166" s="11">
        <v>0</v>
      </c>
      <c r="S166" s="11">
        <v>28408057.967099991</v>
      </c>
      <c r="T166" s="11">
        <v>0</v>
      </c>
      <c r="U166" s="9" t="s">
        <v>50</v>
      </c>
      <c r="V166" s="11">
        <v>0</v>
      </c>
      <c r="W166" s="11">
        <v>21116601.147350002</v>
      </c>
      <c r="X166" s="9" t="s">
        <v>64</v>
      </c>
      <c r="Y166" s="11">
        <v>3378656.1836000001</v>
      </c>
      <c r="Z166" s="11">
        <v>0</v>
      </c>
      <c r="AA166" s="9" t="s">
        <v>50</v>
      </c>
      <c r="AB166" s="11">
        <v>0</v>
      </c>
      <c r="AC166" s="11">
        <v>0</v>
      </c>
      <c r="AD166" s="9" t="s">
        <v>50</v>
      </c>
      <c r="AE166" s="11">
        <v>0</v>
      </c>
      <c r="AF166" s="9">
        <v>0</v>
      </c>
      <c r="AG166" s="9" t="s">
        <v>50</v>
      </c>
      <c r="AH166" s="11">
        <v>0</v>
      </c>
      <c r="AI166" s="11">
        <v>0</v>
      </c>
      <c r="AJ166" s="9" t="s">
        <v>50</v>
      </c>
      <c r="AK166" s="11">
        <v>0</v>
      </c>
      <c r="AL166" s="11">
        <v>0</v>
      </c>
      <c r="AM166" s="10" t="s">
        <v>53</v>
      </c>
      <c r="AN166" s="9" t="s">
        <v>53</v>
      </c>
      <c r="AO166" s="10" t="s">
        <v>53</v>
      </c>
      <c r="AP166" s="9" t="s">
        <v>53</v>
      </c>
    </row>
    <row r="167" spans="1:42" x14ac:dyDescent="0.25">
      <c r="A167" s="9" t="s">
        <v>468</v>
      </c>
      <c r="B167" s="10" t="s">
        <v>251</v>
      </c>
      <c r="C167" s="9" t="s">
        <v>311</v>
      </c>
      <c r="D167" s="9" t="s">
        <v>354</v>
      </c>
      <c r="E167" s="9" t="s">
        <v>353</v>
      </c>
      <c r="F167" s="9" t="s">
        <v>531</v>
      </c>
      <c r="G167" s="9" t="s">
        <v>51</v>
      </c>
      <c r="H167" s="9" t="s">
        <v>970</v>
      </c>
      <c r="I167" s="11" t="s">
        <v>53</v>
      </c>
      <c r="J167" s="11" t="s">
        <v>53</v>
      </c>
      <c r="K167" s="11" t="s">
        <v>53</v>
      </c>
      <c r="L167" s="11" t="s">
        <v>53</v>
      </c>
      <c r="M167" s="11">
        <v>0</v>
      </c>
      <c r="N167" s="9" t="s">
        <v>53</v>
      </c>
      <c r="O167" s="9" t="s">
        <v>54</v>
      </c>
      <c r="P167" s="9"/>
      <c r="Q167" s="11">
        <f t="shared" si="9"/>
        <v>62446512.977600001</v>
      </c>
      <c r="R167" s="11">
        <v>0</v>
      </c>
      <c r="S167" s="11">
        <v>48014515.240000002</v>
      </c>
      <c r="T167" s="11">
        <v>0</v>
      </c>
      <c r="U167" s="9" t="s">
        <v>50</v>
      </c>
      <c r="V167" s="11">
        <v>0</v>
      </c>
      <c r="W167" s="11">
        <v>12441377.359999999</v>
      </c>
      <c r="X167" s="9" t="s">
        <v>50</v>
      </c>
      <c r="Y167" s="11">
        <f>+W167*0.16</f>
        <v>1990620.3776</v>
      </c>
      <c r="Z167" s="11">
        <v>0</v>
      </c>
      <c r="AA167" s="9" t="s">
        <v>50</v>
      </c>
      <c r="AB167" s="11">
        <v>0</v>
      </c>
      <c r="AC167" s="11"/>
      <c r="AD167" s="9" t="s">
        <v>50</v>
      </c>
      <c r="AE167" s="11">
        <f t="shared" ref="AE167:AE172" si="11">+AC167*0.08</f>
        <v>0</v>
      </c>
      <c r="AF167" s="9">
        <v>0</v>
      </c>
      <c r="AG167" s="9" t="s">
        <v>50</v>
      </c>
      <c r="AH167" s="11">
        <v>0</v>
      </c>
      <c r="AI167" s="11">
        <v>0</v>
      </c>
      <c r="AJ167" s="9" t="s">
        <v>50</v>
      </c>
      <c r="AK167" s="11">
        <v>0</v>
      </c>
      <c r="AL167" s="11">
        <v>0</v>
      </c>
      <c r="AM167" s="10" t="s">
        <v>53</v>
      </c>
      <c r="AN167" s="9" t="s">
        <v>53</v>
      </c>
      <c r="AO167" s="10" t="s">
        <v>53</v>
      </c>
      <c r="AP167" s="9" t="s">
        <v>53</v>
      </c>
    </row>
    <row r="168" spans="1:42" x14ac:dyDescent="0.25">
      <c r="A168" s="9" t="s">
        <v>465</v>
      </c>
      <c r="B168" s="10" t="s">
        <v>251</v>
      </c>
      <c r="C168" s="9" t="s">
        <v>311</v>
      </c>
      <c r="D168" s="9" t="s">
        <v>350</v>
      </c>
      <c r="E168" s="9" t="s">
        <v>349</v>
      </c>
      <c r="F168" s="9" t="s">
        <v>980</v>
      </c>
      <c r="G168" s="9" t="s">
        <v>51</v>
      </c>
      <c r="H168" s="9" t="s">
        <v>981</v>
      </c>
      <c r="I168" s="11"/>
      <c r="J168" s="11" t="s">
        <v>53</v>
      </c>
      <c r="K168" s="11" t="s">
        <v>53</v>
      </c>
      <c r="L168" s="11" t="s">
        <v>53</v>
      </c>
      <c r="M168" s="11">
        <v>0</v>
      </c>
      <c r="N168" s="9" t="s">
        <v>53</v>
      </c>
      <c r="O168" s="9" t="s">
        <v>54</v>
      </c>
      <c r="P168" s="9"/>
      <c r="Q168" s="11">
        <f t="shared" ref="Q168:Q200" si="12">SUM(S168:BA168)</f>
        <v>58037396.433600001</v>
      </c>
      <c r="R168" s="11">
        <v>0</v>
      </c>
      <c r="S168" s="11">
        <v>39663138.289999999</v>
      </c>
      <c r="T168" s="11">
        <v>0</v>
      </c>
      <c r="U168" s="9" t="s">
        <v>50</v>
      </c>
      <c r="V168" s="11">
        <v>0</v>
      </c>
      <c r="W168" s="11">
        <v>15839877.710000001</v>
      </c>
      <c r="X168" s="9" t="s">
        <v>50</v>
      </c>
      <c r="Y168" s="11">
        <f>+W168*0.16</f>
        <v>2534380.4336000001</v>
      </c>
      <c r="Z168" s="11">
        <v>0</v>
      </c>
      <c r="AA168" s="9" t="s">
        <v>50</v>
      </c>
      <c r="AB168" s="11">
        <v>0</v>
      </c>
      <c r="AC168" s="11"/>
      <c r="AD168" s="9" t="s">
        <v>50</v>
      </c>
      <c r="AE168" s="11">
        <f t="shared" si="11"/>
        <v>0</v>
      </c>
      <c r="AF168" s="9">
        <v>0</v>
      </c>
      <c r="AG168" s="9" t="s">
        <v>50</v>
      </c>
      <c r="AH168" s="11">
        <v>0</v>
      </c>
      <c r="AI168" s="11">
        <v>0</v>
      </c>
      <c r="AJ168" s="9" t="s">
        <v>50</v>
      </c>
      <c r="AK168" s="11">
        <v>0</v>
      </c>
      <c r="AL168" s="11">
        <v>0</v>
      </c>
      <c r="AM168" s="10" t="s">
        <v>53</v>
      </c>
      <c r="AN168" s="9" t="s">
        <v>53</v>
      </c>
      <c r="AO168" s="10" t="s">
        <v>53</v>
      </c>
      <c r="AP168" s="9" t="s">
        <v>53</v>
      </c>
    </row>
    <row r="169" spans="1:42" x14ac:dyDescent="0.25">
      <c r="A169" s="9" t="s">
        <v>462</v>
      </c>
      <c r="B169" s="92">
        <v>43939</v>
      </c>
      <c r="C169" s="9" t="s">
        <v>311</v>
      </c>
      <c r="D169" s="9" t="s">
        <v>345</v>
      </c>
      <c r="E169" s="9" t="s">
        <v>344</v>
      </c>
      <c r="F169" s="9" t="s">
        <v>930</v>
      </c>
      <c r="G169" s="9" t="s">
        <v>51</v>
      </c>
      <c r="H169" s="9" t="s">
        <v>990</v>
      </c>
      <c r="I169" s="11" t="s">
        <v>53</v>
      </c>
      <c r="J169" s="11" t="s">
        <v>53</v>
      </c>
      <c r="K169" s="11" t="s">
        <v>53</v>
      </c>
      <c r="L169" s="11" t="s">
        <v>53</v>
      </c>
      <c r="M169" s="11">
        <v>0</v>
      </c>
      <c r="N169" s="9" t="s">
        <v>53</v>
      </c>
      <c r="O169" s="9" t="s">
        <v>54</v>
      </c>
      <c r="P169" s="9" t="s">
        <v>53</v>
      </c>
      <c r="Q169" s="11">
        <f t="shared" si="12"/>
        <v>91562800.743599996</v>
      </c>
      <c r="R169" s="11">
        <v>0</v>
      </c>
      <c r="S169" s="11">
        <v>63719466.950000003</v>
      </c>
      <c r="T169" s="11">
        <v>0</v>
      </c>
      <c r="U169" s="9" t="s">
        <v>50</v>
      </c>
      <c r="V169" s="11">
        <v>0</v>
      </c>
      <c r="W169" s="11">
        <v>24002873.960000001</v>
      </c>
      <c r="X169" s="9" t="s">
        <v>50</v>
      </c>
      <c r="Y169" s="11">
        <f>+W169*0.16</f>
        <v>3840459.8336</v>
      </c>
      <c r="Z169" s="11">
        <v>0</v>
      </c>
      <c r="AA169" s="9" t="s">
        <v>50</v>
      </c>
      <c r="AB169" s="11">
        <v>0</v>
      </c>
      <c r="AC169" s="11"/>
      <c r="AD169" s="9" t="s">
        <v>50</v>
      </c>
      <c r="AE169" s="11">
        <f t="shared" si="11"/>
        <v>0</v>
      </c>
      <c r="AF169" s="9">
        <v>0</v>
      </c>
      <c r="AG169" s="9" t="s">
        <v>50</v>
      </c>
      <c r="AH169" s="11">
        <v>0</v>
      </c>
      <c r="AI169" s="11">
        <v>0</v>
      </c>
      <c r="AJ169" s="9" t="s">
        <v>50</v>
      </c>
      <c r="AK169" s="11">
        <v>0</v>
      </c>
      <c r="AL169" s="11">
        <v>0</v>
      </c>
      <c r="AM169" s="10" t="s">
        <v>53</v>
      </c>
      <c r="AN169" s="9" t="s">
        <v>53</v>
      </c>
      <c r="AO169" s="10" t="s">
        <v>53</v>
      </c>
      <c r="AP169" s="9" t="s">
        <v>53</v>
      </c>
    </row>
    <row r="170" spans="1:42" x14ac:dyDescent="0.25">
      <c r="A170" s="9" t="s">
        <v>459</v>
      </c>
      <c r="B170" s="10" t="s">
        <v>251</v>
      </c>
      <c r="C170" s="9" t="s">
        <v>311</v>
      </c>
      <c r="D170" s="9" t="s">
        <v>340</v>
      </c>
      <c r="E170" s="9" t="s">
        <v>339</v>
      </c>
      <c r="F170" s="9" t="s">
        <v>922</v>
      </c>
      <c r="G170" s="9" t="s">
        <v>51</v>
      </c>
      <c r="H170" s="9" t="s">
        <v>1006</v>
      </c>
      <c r="I170" s="11" t="s">
        <v>53</v>
      </c>
      <c r="J170" s="11" t="s">
        <v>53</v>
      </c>
      <c r="K170" s="11" t="s">
        <v>53</v>
      </c>
      <c r="L170" s="11" t="s">
        <v>53</v>
      </c>
      <c r="M170" s="11">
        <v>0</v>
      </c>
      <c r="N170" s="9" t="s">
        <v>53</v>
      </c>
      <c r="O170" s="9" t="s">
        <v>54</v>
      </c>
      <c r="P170" s="9"/>
      <c r="Q170" s="11">
        <f t="shared" si="12"/>
        <v>91711175.780000001</v>
      </c>
      <c r="R170" s="11">
        <v>0</v>
      </c>
      <c r="S170" s="11">
        <v>53308128.780000001</v>
      </c>
      <c r="T170" s="11">
        <v>0</v>
      </c>
      <c r="U170" s="9" t="s">
        <v>50</v>
      </c>
      <c r="V170" s="11">
        <v>0</v>
      </c>
      <c r="W170" s="11">
        <v>33106075</v>
      </c>
      <c r="X170" s="9" t="s">
        <v>50</v>
      </c>
      <c r="Y170" s="11">
        <f>+W170*0.16</f>
        <v>5296972</v>
      </c>
      <c r="Z170" s="11">
        <v>0</v>
      </c>
      <c r="AA170" s="9" t="s">
        <v>50</v>
      </c>
      <c r="AB170" s="11">
        <v>0</v>
      </c>
      <c r="AC170" s="11"/>
      <c r="AD170" s="9" t="s">
        <v>50</v>
      </c>
      <c r="AE170" s="11">
        <f t="shared" si="11"/>
        <v>0</v>
      </c>
      <c r="AF170" s="9">
        <v>0</v>
      </c>
      <c r="AG170" s="9" t="s">
        <v>50</v>
      </c>
      <c r="AH170" s="11">
        <v>0</v>
      </c>
      <c r="AI170" s="11">
        <v>0</v>
      </c>
      <c r="AJ170" s="9" t="s">
        <v>50</v>
      </c>
      <c r="AK170" s="11">
        <v>0</v>
      </c>
      <c r="AL170" s="11">
        <v>0</v>
      </c>
      <c r="AM170" s="10" t="s">
        <v>53</v>
      </c>
      <c r="AN170" s="9" t="s">
        <v>53</v>
      </c>
      <c r="AO170" s="10" t="s">
        <v>53</v>
      </c>
      <c r="AP170" s="9" t="s">
        <v>53</v>
      </c>
    </row>
    <row r="171" spans="1:42" x14ac:dyDescent="0.25">
      <c r="A171" s="9" t="s">
        <v>456</v>
      </c>
      <c r="B171" s="10" t="s">
        <v>251</v>
      </c>
      <c r="C171" s="9" t="s">
        <v>311</v>
      </c>
      <c r="D171" s="9" t="s">
        <v>335</v>
      </c>
      <c r="E171" s="9" t="s">
        <v>334</v>
      </c>
      <c r="F171" s="9" t="s">
        <v>1018</v>
      </c>
      <c r="G171" s="9" t="s">
        <v>51</v>
      </c>
      <c r="H171" s="9" t="s">
        <v>1019</v>
      </c>
      <c r="I171" s="11" t="s">
        <v>53</v>
      </c>
      <c r="J171" s="11" t="s">
        <v>53</v>
      </c>
      <c r="K171" s="11" t="s">
        <v>53</v>
      </c>
      <c r="L171" s="11" t="s">
        <v>53</v>
      </c>
      <c r="M171" s="11">
        <v>0</v>
      </c>
      <c r="N171" s="9" t="s">
        <v>53</v>
      </c>
      <c r="O171" s="9" t="s">
        <v>54</v>
      </c>
      <c r="P171" s="9"/>
      <c r="Q171" s="11">
        <f t="shared" si="12"/>
        <v>59597111.546399996</v>
      </c>
      <c r="R171" s="11">
        <v>0</v>
      </c>
      <c r="S171" s="11">
        <v>44541373.479999997</v>
      </c>
      <c r="T171" s="11">
        <v>0</v>
      </c>
      <c r="U171" s="9" t="s">
        <v>50</v>
      </c>
      <c r="V171" s="11">
        <v>0</v>
      </c>
      <c r="W171" s="11">
        <v>12979084.539999999</v>
      </c>
      <c r="X171" s="9" t="s">
        <v>50</v>
      </c>
      <c r="Y171" s="11">
        <f>+W171*0.16</f>
        <v>2076653.5263999999</v>
      </c>
      <c r="Z171" s="11">
        <v>0</v>
      </c>
      <c r="AA171" s="9" t="s">
        <v>50</v>
      </c>
      <c r="AB171" s="11">
        <v>0</v>
      </c>
      <c r="AC171" s="11"/>
      <c r="AD171" s="9" t="s">
        <v>50</v>
      </c>
      <c r="AE171" s="11">
        <f t="shared" si="11"/>
        <v>0</v>
      </c>
      <c r="AF171" s="9">
        <v>0</v>
      </c>
      <c r="AG171" s="9" t="s">
        <v>50</v>
      </c>
      <c r="AH171" s="11">
        <v>0</v>
      </c>
      <c r="AI171" s="11">
        <v>0</v>
      </c>
      <c r="AJ171" s="9" t="s">
        <v>50</v>
      </c>
      <c r="AK171" s="11">
        <v>0</v>
      </c>
      <c r="AL171" s="11">
        <v>0</v>
      </c>
      <c r="AM171" s="10" t="s">
        <v>53</v>
      </c>
      <c r="AN171" s="9" t="s">
        <v>53</v>
      </c>
      <c r="AO171" s="10" t="s">
        <v>53</v>
      </c>
      <c r="AP171" s="9" t="s">
        <v>53</v>
      </c>
    </row>
    <row r="172" spans="1:42" x14ac:dyDescent="0.25">
      <c r="A172" s="9" t="s">
        <v>453</v>
      </c>
      <c r="B172" s="10" t="s">
        <v>251</v>
      </c>
      <c r="C172" s="9" t="s">
        <v>311</v>
      </c>
      <c r="D172" s="9" t="s">
        <v>335</v>
      </c>
      <c r="E172" s="9" t="s">
        <v>334</v>
      </c>
      <c r="F172" s="9" t="s">
        <v>1018</v>
      </c>
      <c r="G172" s="9" t="s">
        <v>91</v>
      </c>
      <c r="H172" s="9"/>
      <c r="I172" s="9" t="s">
        <v>1020</v>
      </c>
      <c r="J172" s="11" t="s">
        <v>53</v>
      </c>
      <c r="K172" s="11" t="s">
        <v>53</v>
      </c>
      <c r="L172" s="11" t="s">
        <v>53</v>
      </c>
      <c r="M172" s="11">
        <v>0</v>
      </c>
      <c r="N172" s="9" t="s">
        <v>53</v>
      </c>
      <c r="O172" s="9" t="s">
        <v>54</v>
      </c>
      <c r="P172" s="9"/>
      <c r="Q172" s="11">
        <f t="shared" si="12"/>
        <v>-295800</v>
      </c>
      <c r="R172" s="11">
        <v>0</v>
      </c>
      <c r="S172" s="11">
        <v>-295800</v>
      </c>
      <c r="T172" s="11">
        <v>0</v>
      </c>
      <c r="U172" s="9" t="s">
        <v>50</v>
      </c>
      <c r="V172" s="11">
        <v>0</v>
      </c>
      <c r="W172" s="11">
        <v>0</v>
      </c>
      <c r="X172" s="9" t="s">
        <v>50</v>
      </c>
      <c r="Y172" s="11">
        <v>0</v>
      </c>
      <c r="Z172" s="11">
        <v>0</v>
      </c>
      <c r="AA172" s="9" t="s">
        <v>50</v>
      </c>
      <c r="AB172" s="11">
        <v>0</v>
      </c>
      <c r="AC172" s="11"/>
      <c r="AD172" s="9" t="s">
        <v>50</v>
      </c>
      <c r="AE172" s="11">
        <f t="shared" si="11"/>
        <v>0</v>
      </c>
      <c r="AF172" s="9">
        <v>0</v>
      </c>
      <c r="AG172" s="9" t="s">
        <v>50</v>
      </c>
      <c r="AH172" s="11">
        <v>0</v>
      </c>
      <c r="AI172" s="11">
        <v>0</v>
      </c>
      <c r="AJ172" s="9" t="s">
        <v>50</v>
      </c>
      <c r="AK172" s="11">
        <v>0</v>
      </c>
      <c r="AL172" s="11">
        <v>0</v>
      </c>
      <c r="AM172" s="10" t="s">
        <v>53</v>
      </c>
      <c r="AN172" s="9" t="s">
        <v>53</v>
      </c>
      <c r="AO172" s="10" t="s">
        <v>53</v>
      </c>
      <c r="AP172" s="9" t="s">
        <v>53</v>
      </c>
    </row>
    <row r="173" spans="1:42" x14ac:dyDescent="0.25">
      <c r="A173" s="9" t="s">
        <v>450</v>
      </c>
      <c r="B173" s="10" t="s">
        <v>251</v>
      </c>
      <c r="C173" s="9" t="s">
        <v>311</v>
      </c>
      <c r="D173" s="9" t="s">
        <v>330</v>
      </c>
      <c r="E173" s="9" t="s">
        <v>49</v>
      </c>
      <c r="F173" s="9" t="s">
        <v>1078</v>
      </c>
      <c r="G173" s="9" t="s">
        <v>51</v>
      </c>
      <c r="H173" s="9" t="s">
        <v>252</v>
      </c>
      <c r="I173" s="11" t="s">
        <v>53</v>
      </c>
      <c r="J173" s="11" t="s">
        <v>53</v>
      </c>
      <c r="K173" s="11" t="s">
        <v>53</v>
      </c>
      <c r="L173" s="11" t="s">
        <v>53</v>
      </c>
      <c r="M173" s="11">
        <v>0</v>
      </c>
      <c r="N173" s="9" t="s">
        <v>53</v>
      </c>
      <c r="O173" s="9" t="s">
        <v>54</v>
      </c>
      <c r="P173" s="9" t="s">
        <v>53</v>
      </c>
      <c r="Q173" s="11">
        <f t="shared" si="12"/>
        <v>25532336.962200001</v>
      </c>
      <c r="R173" s="11">
        <v>0</v>
      </c>
      <c r="S173" s="11">
        <v>23485447.164999999</v>
      </c>
      <c r="T173" s="11">
        <v>0</v>
      </c>
      <c r="U173" s="9" t="s">
        <v>50</v>
      </c>
      <c r="V173" s="11">
        <v>0</v>
      </c>
      <c r="W173" s="11">
        <v>1764560.17</v>
      </c>
      <c r="X173" s="9" t="s">
        <v>50</v>
      </c>
      <c r="Y173" s="11">
        <v>282329.62719999999</v>
      </c>
      <c r="Z173" s="11">
        <v>0</v>
      </c>
      <c r="AA173" s="9" t="s">
        <v>50</v>
      </c>
      <c r="AB173" s="11">
        <v>0</v>
      </c>
      <c r="AC173" s="11">
        <v>0</v>
      </c>
      <c r="AD173" s="9" t="s">
        <v>50</v>
      </c>
      <c r="AE173" s="11">
        <v>0</v>
      </c>
      <c r="AF173" s="9">
        <v>0</v>
      </c>
      <c r="AG173" s="9" t="s">
        <v>50</v>
      </c>
      <c r="AH173" s="11">
        <v>0</v>
      </c>
      <c r="AI173" s="11">
        <v>0</v>
      </c>
      <c r="AJ173" s="9" t="s">
        <v>50</v>
      </c>
      <c r="AK173" s="11">
        <v>0</v>
      </c>
      <c r="AL173" s="11">
        <v>0</v>
      </c>
      <c r="AM173" s="10" t="s">
        <v>53</v>
      </c>
      <c r="AN173" s="9" t="s">
        <v>53</v>
      </c>
      <c r="AO173" s="10" t="s">
        <v>53</v>
      </c>
      <c r="AP173" s="9" t="s">
        <v>53</v>
      </c>
    </row>
    <row r="174" spans="1:42" x14ac:dyDescent="0.25">
      <c r="A174" s="9" t="s">
        <v>447</v>
      </c>
      <c r="B174" s="10" t="s">
        <v>251</v>
      </c>
      <c r="C174" s="9" t="s">
        <v>311</v>
      </c>
      <c r="D174" s="9" t="s">
        <v>326</v>
      </c>
      <c r="E174" s="9" t="s">
        <v>325</v>
      </c>
      <c r="F174" s="9" t="s">
        <v>1033</v>
      </c>
      <c r="G174" s="9" t="s">
        <v>51</v>
      </c>
      <c r="H174" s="9" t="s">
        <v>1034</v>
      </c>
      <c r="I174" s="11" t="s">
        <v>53</v>
      </c>
      <c r="J174" s="11" t="s">
        <v>53</v>
      </c>
      <c r="K174" s="11" t="s">
        <v>53</v>
      </c>
      <c r="L174" s="11" t="s">
        <v>53</v>
      </c>
      <c r="M174" s="11">
        <v>0</v>
      </c>
      <c r="N174" s="9" t="s">
        <v>53</v>
      </c>
      <c r="O174" s="9" t="s">
        <v>54</v>
      </c>
      <c r="P174" s="9"/>
      <c r="Q174" s="11">
        <f t="shared" si="12"/>
        <v>11798302.635199999</v>
      </c>
      <c r="R174" s="11">
        <v>0</v>
      </c>
      <c r="S174" s="11">
        <v>2587200</v>
      </c>
      <c r="T174" s="11">
        <v>0</v>
      </c>
      <c r="U174" s="9" t="s">
        <v>50</v>
      </c>
      <c r="V174" s="11">
        <v>0</v>
      </c>
      <c r="W174" s="11">
        <v>7940605.7199999997</v>
      </c>
      <c r="X174" s="9" t="s">
        <v>50</v>
      </c>
      <c r="Y174" s="11">
        <f>+W174*0.16</f>
        <v>1270496.9151999999</v>
      </c>
      <c r="Z174" s="11">
        <v>0</v>
      </c>
      <c r="AA174" s="9" t="s">
        <v>50</v>
      </c>
      <c r="AB174" s="11">
        <v>0</v>
      </c>
      <c r="AC174" s="11"/>
      <c r="AD174" s="9" t="s">
        <v>50</v>
      </c>
      <c r="AE174" s="11">
        <f>+AC174*0.08</f>
        <v>0</v>
      </c>
      <c r="AF174" s="9">
        <v>0</v>
      </c>
      <c r="AG174" s="9" t="s">
        <v>50</v>
      </c>
      <c r="AH174" s="11">
        <v>0</v>
      </c>
      <c r="AI174" s="11">
        <v>0</v>
      </c>
      <c r="AJ174" s="9" t="s">
        <v>50</v>
      </c>
      <c r="AK174" s="11">
        <v>0</v>
      </c>
      <c r="AL174" s="11">
        <v>0</v>
      </c>
      <c r="AM174" s="10" t="s">
        <v>53</v>
      </c>
      <c r="AN174" s="9" t="s">
        <v>53</v>
      </c>
      <c r="AO174" s="10" t="s">
        <v>53</v>
      </c>
      <c r="AP174" s="9" t="s">
        <v>53</v>
      </c>
    </row>
    <row r="175" spans="1:42" x14ac:dyDescent="0.25">
      <c r="A175" s="9" t="s">
        <v>445</v>
      </c>
      <c r="B175" s="10" t="s">
        <v>251</v>
      </c>
      <c r="C175" s="9" t="s">
        <v>311</v>
      </c>
      <c r="D175" s="9" t="s">
        <v>317</v>
      </c>
      <c r="E175" s="9" t="s">
        <v>316</v>
      </c>
      <c r="F175" s="9" t="s">
        <v>1047</v>
      </c>
      <c r="G175" s="9" t="s">
        <v>51</v>
      </c>
      <c r="H175" s="9" t="s">
        <v>1049</v>
      </c>
      <c r="I175" s="11" t="s">
        <v>53</v>
      </c>
      <c r="J175" s="11" t="s">
        <v>53</v>
      </c>
      <c r="K175" s="11" t="s">
        <v>53</v>
      </c>
      <c r="L175" s="11" t="s">
        <v>53</v>
      </c>
      <c r="M175" s="11">
        <v>0</v>
      </c>
      <c r="N175" s="9" t="s">
        <v>53</v>
      </c>
      <c r="O175" s="9" t="s">
        <v>54</v>
      </c>
      <c r="P175" s="9"/>
      <c r="Q175" s="11">
        <f t="shared" si="12"/>
        <v>8863895.2484000009</v>
      </c>
      <c r="R175" s="11">
        <v>0</v>
      </c>
      <c r="S175" s="11">
        <v>2902423.26</v>
      </c>
      <c r="T175" s="11">
        <v>0</v>
      </c>
      <c r="U175" s="9" t="s">
        <v>50</v>
      </c>
      <c r="V175" s="11">
        <v>0</v>
      </c>
      <c r="W175" s="11">
        <v>5139199.99</v>
      </c>
      <c r="X175" s="9" t="s">
        <v>50</v>
      </c>
      <c r="Y175" s="11">
        <f>+W175*0.16</f>
        <v>822271.99840000004</v>
      </c>
      <c r="Z175" s="11">
        <v>0</v>
      </c>
      <c r="AA175" s="9" t="s">
        <v>50</v>
      </c>
      <c r="AB175" s="11">
        <v>0</v>
      </c>
      <c r="AC175" s="11"/>
      <c r="AD175" s="9" t="s">
        <v>50</v>
      </c>
      <c r="AE175" s="11">
        <f>+AC175*0.08</f>
        <v>0</v>
      </c>
      <c r="AF175" s="9">
        <v>0</v>
      </c>
      <c r="AG175" s="9" t="s">
        <v>50</v>
      </c>
      <c r="AH175" s="11">
        <v>0</v>
      </c>
      <c r="AI175" s="11">
        <v>0</v>
      </c>
      <c r="AJ175" s="9" t="s">
        <v>50</v>
      </c>
      <c r="AK175" s="11">
        <v>0</v>
      </c>
      <c r="AL175" s="11">
        <v>0</v>
      </c>
      <c r="AM175" s="10" t="s">
        <v>53</v>
      </c>
      <c r="AN175" s="9" t="s">
        <v>53</v>
      </c>
      <c r="AO175" s="10" t="s">
        <v>53</v>
      </c>
      <c r="AP175" s="9" t="s">
        <v>53</v>
      </c>
    </row>
    <row r="176" spans="1:42" x14ac:dyDescent="0.25">
      <c r="A176" s="9" t="s">
        <v>439</v>
      </c>
      <c r="B176" s="10" t="s">
        <v>251</v>
      </c>
      <c r="C176" s="9" t="s">
        <v>311</v>
      </c>
      <c r="D176" s="9" t="s">
        <v>310</v>
      </c>
      <c r="E176" s="9" t="s">
        <v>309</v>
      </c>
      <c r="F176" s="9" t="s">
        <v>1060</v>
      </c>
      <c r="G176" s="9" t="s">
        <v>51</v>
      </c>
      <c r="H176" s="9" t="s">
        <v>1058</v>
      </c>
      <c r="I176" s="11" t="s">
        <v>53</v>
      </c>
      <c r="J176" s="11" t="s">
        <v>53</v>
      </c>
      <c r="K176" s="11" t="s">
        <v>53</v>
      </c>
      <c r="L176" s="11" t="s">
        <v>53</v>
      </c>
      <c r="M176" s="11">
        <v>0</v>
      </c>
      <c r="N176" s="9" t="s">
        <v>53</v>
      </c>
      <c r="O176" s="9" t="s">
        <v>54</v>
      </c>
      <c r="P176" s="9"/>
      <c r="Q176" s="11">
        <f t="shared" si="12"/>
        <v>51647096.227600001</v>
      </c>
      <c r="R176" s="11">
        <v>0</v>
      </c>
      <c r="S176" s="11">
        <v>34163893.649999999</v>
      </c>
      <c r="T176" s="11">
        <v>0</v>
      </c>
      <c r="U176" s="9" t="s">
        <v>50</v>
      </c>
      <c r="V176" s="11">
        <v>0</v>
      </c>
      <c r="W176" s="11">
        <v>15071726.359999999</v>
      </c>
      <c r="X176" s="9" t="s">
        <v>50</v>
      </c>
      <c r="Y176" s="11">
        <f>+W176*0.16</f>
        <v>2411476.2176000001</v>
      </c>
      <c r="Z176" s="11">
        <v>0</v>
      </c>
      <c r="AA176" s="9" t="s">
        <v>50</v>
      </c>
      <c r="AB176" s="11">
        <v>0</v>
      </c>
      <c r="AC176" s="11"/>
      <c r="AD176" s="9" t="s">
        <v>50</v>
      </c>
      <c r="AE176" s="11">
        <f>+AC176*0.08</f>
        <v>0</v>
      </c>
      <c r="AF176" s="9">
        <v>0</v>
      </c>
      <c r="AG176" s="9" t="s">
        <v>50</v>
      </c>
      <c r="AH176" s="11">
        <v>0</v>
      </c>
      <c r="AI176" s="11">
        <v>0</v>
      </c>
      <c r="AJ176" s="9" t="s">
        <v>50</v>
      </c>
      <c r="AK176" s="11">
        <v>0</v>
      </c>
      <c r="AL176" s="11">
        <v>0</v>
      </c>
      <c r="AM176" s="10" t="s">
        <v>53</v>
      </c>
      <c r="AN176" s="9" t="s">
        <v>53</v>
      </c>
      <c r="AO176" s="10" t="s">
        <v>53</v>
      </c>
      <c r="AP176" s="9" t="s">
        <v>53</v>
      </c>
    </row>
    <row r="177" spans="1:42" x14ac:dyDescent="0.25">
      <c r="A177" s="9" t="s">
        <v>436</v>
      </c>
      <c r="B177" s="10" t="s">
        <v>274</v>
      </c>
      <c r="C177" s="9" t="s">
        <v>311</v>
      </c>
      <c r="D177" s="9" t="s">
        <v>48</v>
      </c>
      <c r="E177" s="9" t="s">
        <v>431</v>
      </c>
      <c r="F177" s="9" t="s">
        <v>914</v>
      </c>
      <c r="G177" s="9" t="s">
        <v>51</v>
      </c>
      <c r="H177" s="9" t="s">
        <v>992</v>
      </c>
      <c r="I177" s="9" t="s">
        <v>53</v>
      </c>
      <c r="J177" s="11" t="s">
        <v>53</v>
      </c>
      <c r="K177" s="11" t="s">
        <v>53</v>
      </c>
      <c r="L177" s="11" t="s">
        <v>53</v>
      </c>
      <c r="M177" s="11">
        <v>0</v>
      </c>
      <c r="N177" s="9" t="s">
        <v>53</v>
      </c>
      <c r="O177" s="9" t="s">
        <v>54</v>
      </c>
      <c r="P177" s="9"/>
      <c r="Q177" s="11">
        <f t="shared" si="12"/>
        <v>47998751.191599995</v>
      </c>
      <c r="R177" s="11">
        <v>0</v>
      </c>
      <c r="S177" s="11">
        <v>31491837.5</v>
      </c>
      <c r="T177" s="11">
        <v>0</v>
      </c>
      <c r="U177" s="9" t="s">
        <v>50</v>
      </c>
      <c r="V177" s="11">
        <v>0</v>
      </c>
      <c r="W177" s="11">
        <v>14230098.01</v>
      </c>
      <c r="X177" s="9" t="s">
        <v>50</v>
      </c>
      <c r="Y177" s="11">
        <f>+W177*0.16</f>
        <v>2276815.6816000002</v>
      </c>
      <c r="Z177" s="11">
        <v>0</v>
      </c>
      <c r="AA177" s="9" t="s">
        <v>50</v>
      </c>
      <c r="AB177" s="11">
        <v>0</v>
      </c>
      <c r="AC177" s="11"/>
      <c r="AD177" s="9" t="s">
        <v>50</v>
      </c>
      <c r="AE177" s="11">
        <f>+AC177*0.08</f>
        <v>0</v>
      </c>
      <c r="AF177" s="9">
        <v>0</v>
      </c>
      <c r="AG177" s="9" t="s">
        <v>50</v>
      </c>
      <c r="AH177" s="11">
        <v>0</v>
      </c>
      <c r="AI177" s="11">
        <v>0</v>
      </c>
      <c r="AJ177" s="9" t="s">
        <v>50</v>
      </c>
      <c r="AK177" s="11">
        <v>0</v>
      </c>
      <c r="AL177" s="11">
        <v>0</v>
      </c>
      <c r="AM177" s="10" t="s">
        <v>53</v>
      </c>
      <c r="AN177" s="9" t="s">
        <v>53</v>
      </c>
      <c r="AO177" s="10" t="s">
        <v>53</v>
      </c>
      <c r="AP177" s="9" t="s">
        <v>53</v>
      </c>
    </row>
    <row r="178" spans="1:42" x14ac:dyDescent="0.25">
      <c r="A178" s="9" t="s">
        <v>432</v>
      </c>
      <c r="B178" s="10" t="s">
        <v>274</v>
      </c>
      <c r="C178" s="9" t="s">
        <v>69</v>
      </c>
      <c r="D178" s="9" t="s">
        <v>48</v>
      </c>
      <c r="E178" s="9" t="s">
        <v>427</v>
      </c>
      <c r="F178" s="9" t="s">
        <v>1099</v>
      </c>
      <c r="G178" s="9" t="s">
        <v>51</v>
      </c>
      <c r="H178" s="9" t="s">
        <v>289</v>
      </c>
      <c r="I178" s="11" t="s">
        <v>53</v>
      </c>
      <c r="J178" s="11" t="s">
        <v>53</v>
      </c>
      <c r="K178" s="11" t="s">
        <v>53</v>
      </c>
      <c r="L178" s="11" t="s">
        <v>53</v>
      </c>
      <c r="M178" s="11">
        <v>0</v>
      </c>
      <c r="N178" s="9" t="s">
        <v>53</v>
      </c>
      <c r="O178" s="9" t="s">
        <v>54</v>
      </c>
      <c r="P178" s="9" t="s">
        <v>53</v>
      </c>
      <c r="Q178" s="11">
        <f t="shared" si="12"/>
        <v>33470361.258799996</v>
      </c>
      <c r="R178" s="11">
        <v>0</v>
      </c>
      <c r="S178" s="11">
        <v>29677648.655999999</v>
      </c>
      <c r="T178" s="11">
        <v>0</v>
      </c>
      <c r="U178" s="9" t="s">
        <v>50</v>
      </c>
      <c r="V178" s="11">
        <v>0</v>
      </c>
      <c r="W178" s="11">
        <v>3269579.8299999996</v>
      </c>
      <c r="X178" s="9" t="s">
        <v>64</v>
      </c>
      <c r="Y178" s="11">
        <v>523132.77280000004</v>
      </c>
      <c r="Z178" s="11">
        <v>0</v>
      </c>
      <c r="AA178" s="9" t="s">
        <v>50</v>
      </c>
      <c r="AB178" s="11">
        <v>0</v>
      </c>
      <c r="AC178" s="11">
        <v>0</v>
      </c>
      <c r="AD178" s="9" t="s">
        <v>50</v>
      </c>
      <c r="AE178" s="11">
        <v>0</v>
      </c>
      <c r="AF178" s="9">
        <v>0</v>
      </c>
      <c r="AG178" s="9" t="s">
        <v>50</v>
      </c>
      <c r="AH178" s="11">
        <v>0</v>
      </c>
      <c r="AI178" s="11">
        <v>0</v>
      </c>
      <c r="AJ178" s="9" t="s">
        <v>50</v>
      </c>
      <c r="AK178" s="11">
        <v>0</v>
      </c>
      <c r="AL178" s="11">
        <v>0</v>
      </c>
      <c r="AM178" s="10" t="s">
        <v>53</v>
      </c>
      <c r="AN178" s="9" t="s">
        <v>53</v>
      </c>
      <c r="AO178" s="10" t="s">
        <v>53</v>
      </c>
      <c r="AP178" s="9" t="s">
        <v>53</v>
      </c>
    </row>
    <row r="179" spans="1:42" x14ac:dyDescent="0.25">
      <c r="A179" s="9" t="s">
        <v>288</v>
      </c>
      <c r="B179" s="10" t="s">
        <v>274</v>
      </c>
      <c r="C179" s="9" t="s">
        <v>311</v>
      </c>
      <c r="D179" s="9" t="s">
        <v>57</v>
      </c>
      <c r="E179" s="9" t="s">
        <v>424</v>
      </c>
      <c r="F179" s="9" t="s">
        <v>934</v>
      </c>
      <c r="G179" s="9" t="s">
        <v>51</v>
      </c>
      <c r="H179" s="9" t="s">
        <v>993</v>
      </c>
      <c r="I179" s="11" t="s">
        <v>53</v>
      </c>
      <c r="J179" s="11" t="s">
        <v>53</v>
      </c>
      <c r="K179" s="11" t="s">
        <v>53</v>
      </c>
      <c r="L179" s="11" t="s">
        <v>53</v>
      </c>
      <c r="M179" s="11">
        <v>0</v>
      </c>
      <c r="N179" s="9" t="s">
        <v>53</v>
      </c>
      <c r="O179" s="9" t="s">
        <v>54</v>
      </c>
      <c r="P179" s="9"/>
      <c r="Q179" s="11">
        <f t="shared" si="12"/>
        <v>33065585.626000002</v>
      </c>
      <c r="R179" s="11">
        <v>0</v>
      </c>
      <c r="S179" s="11">
        <v>19537609.539999999</v>
      </c>
      <c r="T179" s="11">
        <v>0</v>
      </c>
      <c r="U179" s="9" t="s">
        <v>50</v>
      </c>
      <c r="V179" s="11">
        <v>0</v>
      </c>
      <c r="W179" s="11">
        <v>11662048.35</v>
      </c>
      <c r="X179" s="9" t="s">
        <v>50</v>
      </c>
      <c r="Y179" s="11">
        <f>+W179*0.16</f>
        <v>1865927.736</v>
      </c>
      <c r="Z179" s="11">
        <v>0</v>
      </c>
      <c r="AA179" s="9" t="s">
        <v>50</v>
      </c>
      <c r="AB179" s="11">
        <v>0</v>
      </c>
      <c r="AC179" s="11"/>
      <c r="AD179" s="9" t="s">
        <v>50</v>
      </c>
      <c r="AE179" s="11">
        <f>+AC179*0.08</f>
        <v>0</v>
      </c>
      <c r="AF179" s="9">
        <v>0</v>
      </c>
      <c r="AG179" s="9" t="s">
        <v>50</v>
      </c>
      <c r="AH179" s="11">
        <v>0</v>
      </c>
      <c r="AI179" s="11">
        <v>0</v>
      </c>
      <c r="AJ179" s="9" t="s">
        <v>50</v>
      </c>
      <c r="AK179" s="11">
        <v>0</v>
      </c>
      <c r="AL179" s="11">
        <v>0</v>
      </c>
      <c r="AM179" s="10" t="s">
        <v>53</v>
      </c>
      <c r="AN179" s="9" t="s">
        <v>53</v>
      </c>
      <c r="AO179" s="10" t="s">
        <v>53</v>
      </c>
      <c r="AP179" s="9" t="s">
        <v>53</v>
      </c>
    </row>
    <row r="180" spans="1:42" x14ac:dyDescent="0.25">
      <c r="A180" s="9" t="s">
        <v>290</v>
      </c>
      <c r="B180" s="10" t="s">
        <v>274</v>
      </c>
      <c r="C180" s="9" t="s">
        <v>311</v>
      </c>
      <c r="D180" s="9" t="s">
        <v>57</v>
      </c>
      <c r="E180" s="9" t="s">
        <v>421</v>
      </c>
      <c r="F180" s="9" t="s">
        <v>1071</v>
      </c>
      <c r="G180" s="9" t="s">
        <v>51</v>
      </c>
      <c r="H180" s="9" t="s">
        <v>1072</v>
      </c>
      <c r="I180" s="11" t="s">
        <v>53</v>
      </c>
      <c r="J180" s="11" t="s">
        <v>53</v>
      </c>
      <c r="K180" s="11" t="s">
        <v>53</v>
      </c>
      <c r="L180" s="11" t="s">
        <v>53</v>
      </c>
      <c r="M180" s="11">
        <v>0</v>
      </c>
      <c r="N180" s="9" t="s">
        <v>53</v>
      </c>
      <c r="O180" s="9" t="s">
        <v>54</v>
      </c>
      <c r="P180" s="9"/>
      <c r="Q180" s="11">
        <f t="shared" si="12"/>
        <v>1209768.6100000001</v>
      </c>
      <c r="R180" s="11">
        <v>0</v>
      </c>
      <c r="S180" s="11">
        <v>1209768.6100000001</v>
      </c>
      <c r="T180" s="11">
        <v>0</v>
      </c>
      <c r="U180" s="9" t="s">
        <v>50</v>
      </c>
      <c r="V180" s="11">
        <v>0</v>
      </c>
      <c r="W180" s="11">
        <v>0</v>
      </c>
      <c r="X180" s="9" t="s">
        <v>50</v>
      </c>
      <c r="Y180" s="11">
        <f>+W180*0.16</f>
        <v>0</v>
      </c>
      <c r="Z180" s="11">
        <v>0</v>
      </c>
      <c r="AA180" s="9" t="s">
        <v>50</v>
      </c>
      <c r="AB180" s="11">
        <v>0</v>
      </c>
      <c r="AC180" s="11"/>
      <c r="AD180" s="9" t="s">
        <v>50</v>
      </c>
      <c r="AE180" s="11">
        <f>+AC180*0.08</f>
        <v>0</v>
      </c>
      <c r="AF180" s="9">
        <v>0</v>
      </c>
      <c r="AG180" s="9" t="s">
        <v>50</v>
      </c>
      <c r="AH180" s="11">
        <v>0</v>
      </c>
      <c r="AI180" s="11">
        <v>0</v>
      </c>
      <c r="AJ180" s="9" t="s">
        <v>50</v>
      </c>
      <c r="AK180" s="11">
        <v>0</v>
      </c>
      <c r="AL180" s="11">
        <v>0</v>
      </c>
      <c r="AM180" s="10" t="s">
        <v>53</v>
      </c>
      <c r="AN180" s="9" t="s">
        <v>53</v>
      </c>
      <c r="AO180" s="10" t="s">
        <v>53</v>
      </c>
      <c r="AP180" s="9" t="s">
        <v>53</v>
      </c>
    </row>
    <row r="181" spans="1:42" x14ac:dyDescent="0.25">
      <c r="A181" s="9" t="s">
        <v>292</v>
      </c>
      <c r="B181" s="10" t="s">
        <v>274</v>
      </c>
      <c r="C181" s="9" t="s">
        <v>47</v>
      </c>
      <c r="D181" s="9" t="s">
        <v>57</v>
      </c>
      <c r="E181" s="9" t="s">
        <v>58</v>
      </c>
      <c r="F181" s="9" t="s">
        <v>1086</v>
      </c>
      <c r="G181" s="9" t="s">
        <v>51</v>
      </c>
      <c r="H181" s="9" t="s">
        <v>283</v>
      </c>
      <c r="I181" s="11" t="s">
        <v>53</v>
      </c>
      <c r="J181" s="11" t="s">
        <v>53</v>
      </c>
      <c r="K181" s="11" t="s">
        <v>53</v>
      </c>
      <c r="L181" s="11" t="s">
        <v>53</v>
      </c>
      <c r="M181" s="11">
        <v>0</v>
      </c>
      <c r="N181" s="9" t="s">
        <v>53</v>
      </c>
      <c r="O181" s="9" t="s">
        <v>54</v>
      </c>
      <c r="P181" s="9" t="s">
        <v>53</v>
      </c>
      <c r="Q181" s="11">
        <f t="shared" si="12"/>
        <v>28362612.084400002</v>
      </c>
      <c r="R181" s="11">
        <v>0</v>
      </c>
      <c r="S181" s="11">
        <v>24900884.485600002</v>
      </c>
      <c r="T181" s="11">
        <v>0</v>
      </c>
      <c r="U181" s="9" t="s">
        <v>50</v>
      </c>
      <c r="V181" s="11">
        <v>0</v>
      </c>
      <c r="W181" s="11">
        <v>2984247.9299999997</v>
      </c>
      <c r="X181" s="9" t="s">
        <v>64</v>
      </c>
      <c r="Y181" s="11">
        <v>477479.66879999998</v>
      </c>
      <c r="Z181" s="11">
        <v>0</v>
      </c>
      <c r="AA181" s="9" t="s">
        <v>50</v>
      </c>
      <c r="AB181" s="11">
        <v>0</v>
      </c>
      <c r="AC181" s="11">
        <v>0</v>
      </c>
      <c r="AD181" s="9" t="s">
        <v>50</v>
      </c>
      <c r="AE181" s="11">
        <v>0</v>
      </c>
      <c r="AF181" s="9">
        <v>0</v>
      </c>
      <c r="AG181" s="9" t="s">
        <v>50</v>
      </c>
      <c r="AH181" s="11">
        <v>0</v>
      </c>
      <c r="AI181" s="11">
        <v>0</v>
      </c>
      <c r="AJ181" s="9" t="s">
        <v>50</v>
      </c>
      <c r="AK181" s="11">
        <v>0</v>
      </c>
      <c r="AL181" s="11">
        <v>0</v>
      </c>
      <c r="AM181" s="10" t="s">
        <v>53</v>
      </c>
      <c r="AN181" s="9" t="s">
        <v>53</v>
      </c>
      <c r="AO181" s="10" t="s">
        <v>53</v>
      </c>
      <c r="AP181" s="9" t="s">
        <v>53</v>
      </c>
    </row>
    <row r="182" spans="1:42" x14ac:dyDescent="0.25">
      <c r="A182" s="9" t="s">
        <v>294</v>
      </c>
      <c r="B182" s="10" t="s">
        <v>274</v>
      </c>
      <c r="C182" s="9" t="s">
        <v>69</v>
      </c>
      <c r="D182" s="9" t="s">
        <v>57</v>
      </c>
      <c r="E182" s="9" t="s">
        <v>403</v>
      </c>
      <c r="F182" s="9" t="s">
        <v>1099</v>
      </c>
      <c r="G182" s="9" t="s">
        <v>51</v>
      </c>
      <c r="H182" s="9" t="s">
        <v>291</v>
      </c>
      <c r="I182" s="11" t="s">
        <v>53</v>
      </c>
      <c r="J182" s="11" t="s">
        <v>53</v>
      </c>
      <c r="K182" s="11" t="s">
        <v>53</v>
      </c>
      <c r="L182" s="11" t="s">
        <v>53</v>
      </c>
      <c r="M182" s="11">
        <v>0</v>
      </c>
      <c r="N182" s="9" t="s">
        <v>53</v>
      </c>
      <c r="O182" s="9" t="s">
        <v>54</v>
      </c>
      <c r="P182" s="9" t="s">
        <v>53</v>
      </c>
      <c r="Q182" s="11">
        <f t="shared" si="12"/>
        <v>1000766.7876</v>
      </c>
      <c r="R182" s="11">
        <v>0</v>
      </c>
      <c r="S182" s="11">
        <v>273645.02</v>
      </c>
      <c r="T182" s="11">
        <v>0</v>
      </c>
      <c r="U182" s="9" t="s">
        <v>50</v>
      </c>
      <c r="V182" s="11">
        <v>0</v>
      </c>
      <c r="W182" s="11">
        <v>626829.11</v>
      </c>
      <c r="X182" s="9" t="s">
        <v>64</v>
      </c>
      <c r="Y182" s="11">
        <v>100292.65760000001</v>
      </c>
      <c r="Z182" s="11">
        <v>0</v>
      </c>
      <c r="AA182" s="9" t="s">
        <v>50</v>
      </c>
      <c r="AB182" s="11">
        <v>0</v>
      </c>
      <c r="AC182" s="11">
        <v>0</v>
      </c>
      <c r="AD182" s="9" t="s">
        <v>50</v>
      </c>
      <c r="AE182" s="11">
        <v>0</v>
      </c>
      <c r="AF182" s="9">
        <v>0</v>
      </c>
      <c r="AG182" s="9" t="s">
        <v>50</v>
      </c>
      <c r="AH182" s="11">
        <v>0</v>
      </c>
      <c r="AI182" s="11">
        <v>0</v>
      </c>
      <c r="AJ182" s="9" t="s">
        <v>50</v>
      </c>
      <c r="AK182" s="11">
        <v>0</v>
      </c>
      <c r="AL182" s="11">
        <v>0</v>
      </c>
      <c r="AM182" s="10" t="s">
        <v>53</v>
      </c>
      <c r="AN182" s="9" t="s">
        <v>53</v>
      </c>
      <c r="AO182" s="10" t="s">
        <v>53</v>
      </c>
      <c r="AP182" s="9" t="s">
        <v>53</v>
      </c>
    </row>
    <row r="183" spans="1:42" x14ac:dyDescent="0.25">
      <c r="A183" s="9" t="s">
        <v>418</v>
      </c>
      <c r="B183" s="10" t="s">
        <v>274</v>
      </c>
      <c r="C183" s="9" t="s">
        <v>47</v>
      </c>
      <c r="D183" s="9" t="s">
        <v>61</v>
      </c>
      <c r="E183" s="9" t="s">
        <v>395</v>
      </c>
      <c r="F183" s="9" t="s">
        <v>947</v>
      </c>
      <c r="G183" s="9" t="s">
        <v>51</v>
      </c>
      <c r="H183" s="9" t="s">
        <v>994</v>
      </c>
      <c r="I183" s="11" t="s">
        <v>53</v>
      </c>
      <c r="J183" s="11" t="s">
        <v>53</v>
      </c>
      <c r="K183" s="11" t="s">
        <v>53</v>
      </c>
      <c r="L183" s="11" t="s">
        <v>53</v>
      </c>
      <c r="M183" s="11">
        <v>0</v>
      </c>
      <c r="N183" s="9" t="s">
        <v>53</v>
      </c>
      <c r="O183" s="9" t="s">
        <v>54</v>
      </c>
      <c r="P183" s="9"/>
      <c r="Q183" s="11">
        <f t="shared" si="12"/>
        <v>52357716.682000004</v>
      </c>
      <c r="R183" s="11">
        <v>0</v>
      </c>
      <c r="S183" s="11">
        <v>32747518.859999999</v>
      </c>
      <c r="T183" s="11">
        <v>0</v>
      </c>
      <c r="U183" s="9" t="s">
        <v>50</v>
      </c>
      <c r="V183" s="11">
        <v>0</v>
      </c>
      <c r="W183" s="11">
        <v>16905342.949999999</v>
      </c>
      <c r="X183" s="9" t="s">
        <v>50</v>
      </c>
      <c r="Y183" s="11">
        <f>+W183*0.16</f>
        <v>2704854.872</v>
      </c>
      <c r="Z183" s="11">
        <v>0</v>
      </c>
      <c r="AA183" s="9" t="s">
        <v>50</v>
      </c>
      <c r="AB183" s="11">
        <v>0</v>
      </c>
      <c r="AC183" s="11"/>
      <c r="AD183" s="9" t="s">
        <v>50</v>
      </c>
      <c r="AE183" s="11">
        <f>+AC183*0.08</f>
        <v>0</v>
      </c>
      <c r="AF183" s="9">
        <v>0</v>
      </c>
      <c r="AG183" s="9" t="s">
        <v>50</v>
      </c>
      <c r="AH183" s="11">
        <v>0</v>
      </c>
      <c r="AI183" s="11">
        <v>0</v>
      </c>
      <c r="AJ183" s="9" t="s">
        <v>50</v>
      </c>
      <c r="AK183" s="11">
        <v>0</v>
      </c>
      <c r="AL183" s="11">
        <v>0</v>
      </c>
      <c r="AM183" s="10" t="s">
        <v>53</v>
      </c>
      <c r="AN183" s="9" t="s">
        <v>53</v>
      </c>
      <c r="AO183" s="10" t="s">
        <v>53</v>
      </c>
      <c r="AP183" s="9" t="s">
        <v>53</v>
      </c>
    </row>
    <row r="184" spans="1:42" x14ac:dyDescent="0.25">
      <c r="A184" s="9" t="s">
        <v>416</v>
      </c>
      <c r="B184" s="10" t="s">
        <v>274</v>
      </c>
      <c r="C184" s="9" t="s">
        <v>47</v>
      </c>
      <c r="D184" s="9" t="s">
        <v>61</v>
      </c>
      <c r="E184" s="9" t="s">
        <v>62</v>
      </c>
      <c r="F184" s="9" t="s">
        <v>1081</v>
      </c>
      <c r="G184" s="9" t="s">
        <v>51</v>
      </c>
      <c r="H184" s="9" t="s">
        <v>285</v>
      </c>
      <c r="I184" s="11" t="s">
        <v>53</v>
      </c>
      <c r="J184" s="11" t="s">
        <v>53</v>
      </c>
      <c r="K184" s="11" t="s">
        <v>53</v>
      </c>
      <c r="L184" s="11" t="s">
        <v>53</v>
      </c>
      <c r="M184" s="11">
        <v>0</v>
      </c>
      <c r="N184" s="9" t="s">
        <v>53</v>
      </c>
      <c r="O184" s="9" t="s">
        <v>54</v>
      </c>
      <c r="P184" s="9" t="s">
        <v>53</v>
      </c>
      <c r="Q184" s="11">
        <f t="shared" si="12"/>
        <v>24179163.783199999</v>
      </c>
      <c r="R184" s="11">
        <v>0</v>
      </c>
      <c r="S184" s="11">
        <v>20146518.010000002</v>
      </c>
      <c r="T184" s="11">
        <v>0</v>
      </c>
      <c r="U184" s="9" t="s">
        <v>50</v>
      </c>
      <c r="V184" s="11">
        <v>0</v>
      </c>
      <c r="W184" s="11">
        <v>3476418.77</v>
      </c>
      <c r="X184" s="9" t="s">
        <v>64</v>
      </c>
      <c r="Y184" s="11">
        <v>556227.00320000004</v>
      </c>
      <c r="Z184" s="11">
        <v>0</v>
      </c>
      <c r="AA184" s="9" t="s">
        <v>50</v>
      </c>
      <c r="AB184" s="11">
        <v>0</v>
      </c>
      <c r="AC184" s="11">
        <v>0</v>
      </c>
      <c r="AD184" s="9" t="s">
        <v>50</v>
      </c>
      <c r="AE184" s="11">
        <v>0</v>
      </c>
      <c r="AF184" s="9">
        <v>0</v>
      </c>
      <c r="AG184" s="9" t="s">
        <v>50</v>
      </c>
      <c r="AH184" s="11">
        <v>0</v>
      </c>
      <c r="AI184" s="11">
        <v>0</v>
      </c>
      <c r="AJ184" s="9" t="s">
        <v>50</v>
      </c>
      <c r="AK184" s="11">
        <v>0</v>
      </c>
      <c r="AL184" s="11">
        <v>0</v>
      </c>
      <c r="AM184" s="10" t="s">
        <v>53</v>
      </c>
      <c r="AN184" s="9" t="s">
        <v>53</v>
      </c>
      <c r="AO184" s="10" t="s">
        <v>53</v>
      </c>
      <c r="AP184" s="9" t="s">
        <v>53</v>
      </c>
    </row>
    <row r="185" spans="1:42" x14ac:dyDescent="0.25">
      <c r="A185" s="9" t="s">
        <v>410</v>
      </c>
      <c r="B185" s="10" t="s">
        <v>274</v>
      </c>
      <c r="C185" s="9" t="s">
        <v>69</v>
      </c>
      <c r="D185" s="9" t="s">
        <v>61</v>
      </c>
      <c r="E185" s="9" t="s">
        <v>382</v>
      </c>
      <c r="F185" s="9" t="s">
        <v>1093</v>
      </c>
      <c r="G185" s="9" t="s">
        <v>51</v>
      </c>
      <c r="H185" s="9" t="s">
        <v>293</v>
      </c>
      <c r="I185" s="11" t="s">
        <v>53</v>
      </c>
      <c r="J185" s="11" t="s">
        <v>53</v>
      </c>
      <c r="K185" s="11" t="s">
        <v>53</v>
      </c>
      <c r="L185" s="11" t="s">
        <v>53</v>
      </c>
      <c r="M185" s="11">
        <v>0</v>
      </c>
      <c r="N185" s="9" t="s">
        <v>53</v>
      </c>
      <c r="O185" s="9" t="s">
        <v>54</v>
      </c>
      <c r="P185" s="9" t="s">
        <v>53</v>
      </c>
      <c r="Q185" s="11">
        <f t="shared" si="12"/>
        <v>83065266.153600007</v>
      </c>
      <c r="R185" s="11">
        <v>0</v>
      </c>
      <c r="S185" s="11">
        <v>53613905.850000001</v>
      </c>
      <c r="T185" s="11">
        <v>0</v>
      </c>
      <c r="U185" s="9" t="s">
        <v>50</v>
      </c>
      <c r="V185" s="11">
        <v>0</v>
      </c>
      <c r="W185" s="11">
        <v>25389103.710000001</v>
      </c>
      <c r="X185" s="9" t="s">
        <v>64</v>
      </c>
      <c r="Y185" s="11">
        <v>4062256.5936000003</v>
      </c>
      <c r="Z185" s="11">
        <v>0</v>
      </c>
      <c r="AA185" s="9" t="s">
        <v>50</v>
      </c>
      <c r="AB185" s="11">
        <v>0</v>
      </c>
      <c r="AC185" s="11">
        <v>0</v>
      </c>
      <c r="AD185" s="9" t="s">
        <v>50</v>
      </c>
      <c r="AE185" s="11">
        <v>0</v>
      </c>
      <c r="AF185" s="9">
        <v>0</v>
      </c>
      <c r="AG185" s="9" t="s">
        <v>50</v>
      </c>
      <c r="AH185" s="11">
        <v>0</v>
      </c>
      <c r="AI185" s="11">
        <v>0</v>
      </c>
      <c r="AJ185" s="9" t="s">
        <v>50</v>
      </c>
      <c r="AK185" s="11">
        <v>0</v>
      </c>
      <c r="AL185" s="11">
        <v>0</v>
      </c>
      <c r="AM185" s="10" t="s">
        <v>53</v>
      </c>
      <c r="AN185" s="9" t="s">
        <v>53</v>
      </c>
      <c r="AO185" s="10" t="s">
        <v>53</v>
      </c>
      <c r="AP185" s="9" t="s">
        <v>53</v>
      </c>
    </row>
    <row r="186" spans="1:42" x14ac:dyDescent="0.25">
      <c r="A186" s="9" t="s">
        <v>406</v>
      </c>
      <c r="B186" s="10" t="s">
        <v>274</v>
      </c>
      <c r="C186" s="9" t="s">
        <v>311</v>
      </c>
      <c r="D186" s="9" t="s">
        <v>66</v>
      </c>
      <c r="E186" s="9" t="s">
        <v>378</v>
      </c>
      <c r="F186" s="9" t="s">
        <v>957</v>
      </c>
      <c r="G186" s="9" t="s">
        <v>51</v>
      </c>
      <c r="H186" s="9" t="s">
        <v>995</v>
      </c>
      <c r="I186" s="11" t="s">
        <v>53</v>
      </c>
      <c r="J186" s="11" t="s">
        <v>53</v>
      </c>
      <c r="K186" s="11" t="s">
        <v>53</v>
      </c>
      <c r="L186" s="11" t="s">
        <v>53</v>
      </c>
      <c r="M186" s="11">
        <v>0</v>
      </c>
      <c r="N186" s="9" t="s">
        <v>53</v>
      </c>
      <c r="O186" s="9" t="s">
        <v>54</v>
      </c>
      <c r="P186" s="9"/>
      <c r="Q186" s="11">
        <f t="shared" si="12"/>
        <v>51671678.386399999</v>
      </c>
      <c r="R186" s="11">
        <v>0</v>
      </c>
      <c r="S186" s="11">
        <v>35610107.219999999</v>
      </c>
      <c r="T186" s="11">
        <v>0</v>
      </c>
      <c r="U186" s="9" t="s">
        <v>50</v>
      </c>
      <c r="V186" s="11">
        <v>0</v>
      </c>
      <c r="W186" s="11">
        <v>13846182.039999999</v>
      </c>
      <c r="X186" s="9" t="s">
        <v>50</v>
      </c>
      <c r="Y186" s="11">
        <f>+W186*0.16</f>
        <v>2215389.1264</v>
      </c>
      <c r="Z186" s="11">
        <v>0</v>
      </c>
      <c r="AA186" s="9" t="s">
        <v>50</v>
      </c>
      <c r="AB186" s="11">
        <v>0</v>
      </c>
      <c r="AC186" s="11"/>
      <c r="AD186" s="9" t="s">
        <v>50</v>
      </c>
      <c r="AE186" s="11">
        <f>+AC186*0.08</f>
        <v>0</v>
      </c>
      <c r="AF186" s="9">
        <v>0</v>
      </c>
      <c r="AG186" s="9" t="s">
        <v>50</v>
      </c>
      <c r="AH186" s="11">
        <v>0</v>
      </c>
      <c r="AI186" s="11">
        <v>0</v>
      </c>
      <c r="AJ186" s="9" t="s">
        <v>50</v>
      </c>
      <c r="AK186" s="11">
        <v>0</v>
      </c>
      <c r="AL186" s="11">
        <v>0</v>
      </c>
      <c r="AM186" s="10" t="s">
        <v>53</v>
      </c>
      <c r="AN186" s="9" t="s">
        <v>53</v>
      </c>
      <c r="AO186" s="10" t="s">
        <v>53</v>
      </c>
      <c r="AP186" s="9" t="s">
        <v>53</v>
      </c>
    </row>
    <row r="187" spans="1:42" x14ac:dyDescent="0.25">
      <c r="A187" s="9" t="s">
        <v>404</v>
      </c>
      <c r="B187" s="10" t="s">
        <v>274</v>
      </c>
      <c r="C187" s="9" t="s">
        <v>311</v>
      </c>
      <c r="D187" s="9" t="s">
        <v>66</v>
      </c>
      <c r="E187" s="9" t="s">
        <v>67</v>
      </c>
      <c r="F187" s="9" t="s">
        <v>773</v>
      </c>
      <c r="G187" s="9" t="s">
        <v>51</v>
      </c>
      <c r="H187" s="9" t="s">
        <v>287</v>
      </c>
      <c r="I187" s="11" t="s">
        <v>53</v>
      </c>
      <c r="J187" s="11" t="s">
        <v>53</v>
      </c>
      <c r="K187" s="11" t="s">
        <v>53</v>
      </c>
      <c r="L187" s="11" t="s">
        <v>53</v>
      </c>
      <c r="M187" s="11">
        <v>0</v>
      </c>
      <c r="N187" s="9" t="s">
        <v>53</v>
      </c>
      <c r="O187" s="9" t="s">
        <v>54</v>
      </c>
      <c r="P187" s="9" t="s">
        <v>53</v>
      </c>
      <c r="Q187" s="11">
        <f t="shared" si="12"/>
        <v>6720508.8356000008</v>
      </c>
      <c r="R187" s="11">
        <v>0</v>
      </c>
      <c r="S187" s="11">
        <v>5529122.8200000003</v>
      </c>
      <c r="T187" s="11">
        <v>0</v>
      </c>
      <c r="U187" s="9" t="s">
        <v>50</v>
      </c>
      <c r="V187" s="11">
        <v>0</v>
      </c>
      <c r="W187" s="11">
        <v>1027056.9099999999</v>
      </c>
      <c r="X187" s="9" t="s">
        <v>64</v>
      </c>
      <c r="Y187" s="11">
        <v>164329.10560000001</v>
      </c>
      <c r="Z187" s="11">
        <v>0</v>
      </c>
      <c r="AA187" s="9" t="s">
        <v>50</v>
      </c>
      <c r="AB187" s="11">
        <v>0</v>
      </c>
      <c r="AC187" s="11">
        <v>0</v>
      </c>
      <c r="AD187" s="9" t="s">
        <v>50</v>
      </c>
      <c r="AE187" s="11">
        <v>0</v>
      </c>
      <c r="AF187" s="9">
        <v>0</v>
      </c>
      <c r="AG187" s="9" t="s">
        <v>50</v>
      </c>
      <c r="AH187" s="11">
        <v>0</v>
      </c>
      <c r="AI187" s="11">
        <v>0</v>
      </c>
      <c r="AJ187" s="9" t="s">
        <v>50</v>
      </c>
      <c r="AK187" s="11">
        <v>0</v>
      </c>
      <c r="AL187" s="11">
        <v>0</v>
      </c>
      <c r="AM187" s="10" t="s">
        <v>53</v>
      </c>
      <c r="AN187" s="9" t="s">
        <v>53</v>
      </c>
      <c r="AO187" s="10" t="s">
        <v>53</v>
      </c>
      <c r="AP187" s="9" t="s">
        <v>53</v>
      </c>
    </row>
    <row r="188" spans="1:42" x14ac:dyDescent="0.25">
      <c r="A188" s="9" t="s">
        <v>396</v>
      </c>
      <c r="B188" s="10" t="s">
        <v>274</v>
      </c>
      <c r="C188" s="9" t="s">
        <v>311</v>
      </c>
      <c r="D188" s="9" t="s">
        <v>119</v>
      </c>
      <c r="E188" s="9" t="s">
        <v>370</v>
      </c>
      <c r="F188" s="9" t="s">
        <v>935</v>
      </c>
      <c r="G188" s="9" t="s">
        <v>51</v>
      </c>
      <c r="H188" s="9" t="s">
        <v>996</v>
      </c>
      <c r="I188" s="11" t="s">
        <v>53</v>
      </c>
      <c r="J188" s="11" t="s">
        <v>53</v>
      </c>
      <c r="K188" s="11" t="s">
        <v>53</v>
      </c>
      <c r="L188" s="11" t="s">
        <v>53</v>
      </c>
      <c r="M188" s="11">
        <v>0</v>
      </c>
      <c r="N188" s="9" t="s">
        <v>53</v>
      </c>
      <c r="O188" s="9" t="s">
        <v>54</v>
      </c>
      <c r="P188" s="9"/>
      <c r="Q188" s="11">
        <f t="shared" si="12"/>
        <v>100278389.47759999</v>
      </c>
      <c r="R188" s="11">
        <v>0</v>
      </c>
      <c r="S188" s="11">
        <v>58233480.299999997</v>
      </c>
      <c r="T188" s="11">
        <v>0</v>
      </c>
      <c r="U188" s="9" t="s">
        <v>50</v>
      </c>
      <c r="V188" s="11">
        <v>0</v>
      </c>
      <c r="W188" s="11">
        <v>36245611.359999999</v>
      </c>
      <c r="X188" s="9" t="s">
        <v>50</v>
      </c>
      <c r="Y188" s="11">
        <f>+W188*0.16</f>
        <v>5799297.8175999997</v>
      </c>
      <c r="Z188" s="11">
        <v>0</v>
      </c>
      <c r="AA188" s="9" t="s">
        <v>50</v>
      </c>
      <c r="AB188" s="11">
        <v>0</v>
      </c>
      <c r="AC188" s="11"/>
      <c r="AD188" s="9" t="s">
        <v>50</v>
      </c>
      <c r="AE188" s="11">
        <f>+AC188*0.08</f>
        <v>0</v>
      </c>
      <c r="AF188" s="9">
        <v>0</v>
      </c>
      <c r="AG188" s="9" t="s">
        <v>50</v>
      </c>
      <c r="AH188" s="11">
        <v>0</v>
      </c>
      <c r="AI188" s="11">
        <v>0</v>
      </c>
      <c r="AJ188" s="9" t="s">
        <v>50</v>
      </c>
      <c r="AK188" s="11">
        <v>0</v>
      </c>
      <c r="AL188" s="11">
        <v>0</v>
      </c>
      <c r="AM188" s="10" t="s">
        <v>53</v>
      </c>
      <c r="AN188" s="9" t="s">
        <v>53</v>
      </c>
      <c r="AO188" s="10" t="s">
        <v>53</v>
      </c>
      <c r="AP188" s="9" t="s">
        <v>53</v>
      </c>
    </row>
    <row r="189" spans="1:42" x14ac:dyDescent="0.25">
      <c r="A189" s="9" t="s">
        <v>392</v>
      </c>
      <c r="B189" s="10" t="s">
        <v>274</v>
      </c>
      <c r="C189" s="9" t="s">
        <v>69</v>
      </c>
      <c r="D189" s="9" t="s">
        <v>119</v>
      </c>
      <c r="E189" s="9" t="s">
        <v>358</v>
      </c>
      <c r="F189" s="9" t="s">
        <v>426</v>
      </c>
      <c r="G189" s="9" t="s">
        <v>51</v>
      </c>
      <c r="H189" s="9" t="s">
        <v>295</v>
      </c>
      <c r="I189" s="11" t="s">
        <v>53</v>
      </c>
      <c r="J189" s="11" t="s">
        <v>53</v>
      </c>
      <c r="K189" s="11" t="s">
        <v>53</v>
      </c>
      <c r="L189" s="11" t="s">
        <v>53</v>
      </c>
      <c r="M189" s="11">
        <v>0</v>
      </c>
      <c r="N189" s="9" t="s">
        <v>53</v>
      </c>
      <c r="O189" s="9" t="s">
        <v>54</v>
      </c>
      <c r="P189" s="9" t="s">
        <v>53</v>
      </c>
      <c r="Q189" s="11">
        <f t="shared" si="12"/>
        <v>87262728.811149999</v>
      </c>
      <c r="R189" s="11">
        <v>0</v>
      </c>
      <c r="S189" s="11">
        <v>56991034.899999999</v>
      </c>
      <c r="T189" s="11">
        <v>0</v>
      </c>
      <c r="U189" s="9" t="s">
        <v>50</v>
      </c>
      <c r="V189" s="11">
        <v>0</v>
      </c>
      <c r="W189" s="11">
        <v>26096287.854449999</v>
      </c>
      <c r="X189" s="9" t="s">
        <v>64</v>
      </c>
      <c r="Y189" s="11">
        <v>4175406.0567000001</v>
      </c>
      <c r="Z189" s="11">
        <v>0</v>
      </c>
      <c r="AA189" s="9" t="s">
        <v>50</v>
      </c>
      <c r="AB189" s="11">
        <v>0</v>
      </c>
      <c r="AC189" s="11">
        <v>0</v>
      </c>
      <c r="AD189" s="9" t="s">
        <v>50</v>
      </c>
      <c r="AE189" s="11">
        <v>0</v>
      </c>
      <c r="AF189" s="9">
        <v>0</v>
      </c>
      <c r="AG189" s="9" t="s">
        <v>50</v>
      </c>
      <c r="AH189" s="11">
        <v>0</v>
      </c>
      <c r="AI189" s="11">
        <v>0</v>
      </c>
      <c r="AJ189" s="9" t="s">
        <v>50</v>
      </c>
      <c r="AK189" s="11">
        <v>0</v>
      </c>
      <c r="AL189" s="11">
        <v>0</v>
      </c>
      <c r="AM189" s="10" t="s">
        <v>53</v>
      </c>
      <c r="AN189" s="9" t="s">
        <v>53</v>
      </c>
      <c r="AO189" s="10" t="s">
        <v>53</v>
      </c>
      <c r="AP189" s="9" t="s">
        <v>53</v>
      </c>
    </row>
    <row r="190" spans="1:42" x14ac:dyDescent="0.25">
      <c r="A190" s="9" t="s">
        <v>389</v>
      </c>
      <c r="B190" s="10" t="s">
        <v>274</v>
      </c>
      <c r="C190" s="9" t="s">
        <v>311</v>
      </c>
      <c r="D190" s="9" t="s">
        <v>354</v>
      </c>
      <c r="E190" s="9" t="s">
        <v>353</v>
      </c>
      <c r="F190" s="9" t="s">
        <v>458</v>
      </c>
      <c r="G190" s="9" t="s">
        <v>51</v>
      </c>
      <c r="H190" s="9" t="s">
        <v>997</v>
      </c>
      <c r="I190" s="11" t="s">
        <v>53</v>
      </c>
      <c r="J190" s="11" t="s">
        <v>53</v>
      </c>
      <c r="K190" s="11" t="s">
        <v>53</v>
      </c>
      <c r="L190" s="11" t="s">
        <v>53</v>
      </c>
      <c r="M190" s="11">
        <v>0</v>
      </c>
      <c r="N190" s="9" t="s">
        <v>53</v>
      </c>
      <c r="O190" s="9" t="s">
        <v>54</v>
      </c>
      <c r="P190" s="9"/>
      <c r="Q190" s="11">
        <f t="shared" si="12"/>
        <v>40082535.467199996</v>
      </c>
      <c r="R190" s="11">
        <v>0</v>
      </c>
      <c r="S190" s="11">
        <v>27224415.800000001</v>
      </c>
      <c r="T190" s="11">
        <v>0</v>
      </c>
      <c r="U190" s="9" t="s">
        <v>50</v>
      </c>
      <c r="V190" s="11">
        <v>0</v>
      </c>
      <c r="W190" s="11">
        <v>11084585.92</v>
      </c>
      <c r="X190" s="9" t="s">
        <v>50</v>
      </c>
      <c r="Y190" s="11">
        <f>+W190*0.16</f>
        <v>1773533.7472000001</v>
      </c>
      <c r="Z190" s="11">
        <v>0</v>
      </c>
      <c r="AA190" s="9" t="s">
        <v>50</v>
      </c>
      <c r="AB190" s="11">
        <v>0</v>
      </c>
      <c r="AC190" s="11"/>
      <c r="AD190" s="9" t="s">
        <v>50</v>
      </c>
      <c r="AE190" s="11">
        <f>+AC190*0.08</f>
        <v>0</v>
      </c>
      <c r="AF190" s="9">
        <v>0</v>
      </c>
      <c r="AG190" s="9" t="s">
        <v>50</v>
      </c>
      <c r="AH190" s="11">
        <v>0</v>
      </c>
      <c r="AI190" s="11">
        <v>0</v>
      </c>
      <c r="AJ190" s="9" t="s">
        <v>50</v>
      </c>
      <c r="AK190" s="11">
        <v>0</v>
      </c>
      <c r="AL190" s="11">
        <v>0</v>
      </c>
      <c r="AM190" s="10" t="s">
        <v>53</v>
      </c>
      <c r="AN190" s="9" t="s">
        <v>53</v>
      </c>
      <c r="AO190" s="10" t="s">
        <v>53</v>
      </c>
      <c r="AP190" s="9" t="s">
        <v>53</v>
      </c>
    </row>
    <row r="191" spans="1:42" x14ac:dyDescent="0.25">
      <c r="A191" s="9" t="s">
        <v>387</v>
      </c>
      <c r="B191" s="10" t="s">
        <v>274</v>
      </c>
      <c r="C191" s="9" t="s">
        <v>311</v>
      </c>
      <c r="D191" s="9" t="s">
        <v>350</v>
      </c>
      <c r="E191" s="9" t="s">
        <v>349</v>
      </c>
      <c r="F191" s="9" t="s">
        <v>983</v>
      </c>
      <c r="G191" s="9" t="s">
        <v>51</v>
      </c>
      <c r="H191" s="9" t="s">
        <v>998</v>
      </c>
      <c r="I191" s="11"/>
      <c r="J191" s="11" t="s">
        <v>53</v>
      </c>
      <c r="K191" s="11" t="s">
        <v>53</v>
      </c>
      <c r="L191" s="11" t="s">
        <v>53</v>
      </c>
      <c r="M191" s="11">
        <v>0</v>
      </c>
      <c r="N191" s="9" t="s">
        <v>53</v>
      </c>
      <c r="O191" s="9" t="s">
        <v>54</v>
      </c>
      <c r="P191" s="9" t="s">
        <v>53</v>
      </c>
      <c r="Q191" s="11">
        <f t="shared" si="12"/>
        <v>32371123.791999999</v>
      </c>
      <c r="R191" s="11">
        <v>0</v>
      </c>
      <c r="S191" s="11">
        <v>23104342.050000001</v>
      </c>
      <c r="T191" s="11"/>
      <c r="U191" s="9"/>
      <c r="V191" s="11"/>
      <c r="W191" s="11">
        <v>7988604.9500000002</v>
      </c>
      <c r="X191" s="9"/>
      <c r="Y191" s="11">
        <f>+W191*0.16</f>
        <v>1278176.7920000001</v>
      </c>
      <c r="Z191" s="11">
        <v>0</v>
      </c>
      <c r="AA191" s="9" t="s">
        <v>50</v>
      </c>
      <c r="AB191" s="11">
        <v>0</v>
      </c>
      <c r="AC191" s="11"/>
      <c r="AD191" s="9" t="s">
        <v>50</v>
      </c>
      <c r="AE191" s="11">
        <f>+AC191*0.08</f>
        <v>0</v>
      </c>
      <c r="AF191" s="9">
        <v>0</v>
      </c>
      <c r="AG191" s="9" t="s">
        <v>50</v>
      </c>
      <c r="AH191" s="11">
        <v>0</v>
      </c>
      <c r="AI191" s="11">
        <v>0</v>
      </c>
      <c r="AJ191" s="9" t="s">
        <v>50</v>
      </c>
      <c r="AK191" s="11">
        <v>0</v>
      </c>
      <c r="AL191" s="11">
        <v>0</v>
      </c>
      <c r="AM191" s="10" t="s">
        <v>53</v>
      </c>
      <c r="AN191" s="9" t="s">
        <v>53</v>
      </c>
      <c r="AO191" s="10" t="s">
        <v>53</v>
      </c>
      <c r="AP191" s="9" t="s">
        <v>53</v>
      </c>
    </row>
    <row r="192" spans="1:42" x14ac:dyDescent="0.25">
      <c r="A192" s="9" t="s">
        <v>383</v>
      </c>
      <c r="B192" s="10" t="s">
        <v>274</v>
      </c>
      <c r="C192" s="9" t="s">
        <v>311</v>
      </c>
      <c r="D192" s="9" t="s">
        <v>345</v>
      </c>
      <c r="E192" s="9" t="s">
        <v>344</v>
      </c>
      <c r="F192" s="9" t="s">
        <v>932</v>
      </c>
      <c r="G192" s="9" t="s">
        <v>51</v>
      </c>
      <c r="H192" s="9" t="s">
        <v>999</v>
      </c>
      <c r="I192" s="11" t="s">
        <v>53</v>
      </c>
      <c r="J192" s="11" t="s">
        <v>53</v>
      </c>
      <c r="K192" s="11" t="s">
        <v>53</v>
      </c>
      <c r="L192" s="11" t="s">
        <v>53</v>
      </c>
      <c r="M192" s="11">
        <v>0</v>
      </c>
      <c r="N192" s="9" t="s">
        <v>53</v>
      </c>
      <c r="O192" s="9" t="s">
        <v>54</v>
      </c>
      <c r="P192" s="9" t="s">
        <v>53</v>
      </c>
      <c r="Q192" s="11">
        <f t="shared" si="12"/>
        <v>54384717.061999999</v>
      </c>
      <c r="R192" s="11">
        <v>0</v>
      </c>
      <c r="S192" s="11">
        <v>40753544.359999999</v>
      </c>
      <c r="T192" s="11">
        <v>0</v>
      </c>
      <c r="U192" s="9" t="s">
        <v>50</v>
      </c>
      <c r="V192" s="11">
        <v>0</v>
      </c>
      <c r="W192" s="11">
        <v>11751010.949999999</v>
      </c>
      <c r="X192" s="9" t="s">
        <v>50</v>
      </c>
      <c r="Y192" s="11">
        <f>+W192*0.16</f>
        <v>1880161.7519999999</v>
      </c>
      <c r="Z192" s="11">
        <v>0</v>
      </c>
      <c r="AA192" s="9" t="s">
        <v>50</v>
      </c>
      <c r="AB192" s="11">
        <v>0</v>
      </c>
      <c r="AC192" s="11"/>
      <c r="AD192" s="9" t="s">
        <v>50</v>
      </c>
      <c r="AE192" s="11">
        <f>+AC192*0.08</f>
        <v>0</v>
      </c>
      <c r="AF192" s="9">
        <v>0</v>
      </c>
      <c r="AG192" s="9" t="s">
        <v>50</v>
      </c>
      <c r="AH192" s="11">
        <v>0</v>
      </c>
      <c r="AI192" s="11">
        <v>0</v>
      </c>
      <c r="AJ192" s="9" t="s">
        <v>50</v>
      </c>
      <c r="AK192" s="11">
        <v>0</v>
      </c>
      <c r="AL192" s="11">
        <v>0</v>
      </c>
      <c r="AM192" s="10" t="s">
        <v>53</v>
      </c>
      <c r="AN192" s="9" t="s">
        <v>53</v>
      </c>
      <c r="AO192" s="10" t="s">
        <v>53</v>
      </c>
      <c r="AP192" s="9" t="s">
        <v>53</v>
      </c>
    </row>
    <row r="193" spans="1:42" x14ac:dyDescent="0.25">
      <c r="A193" s="9" t="s">
        <v>379</v>
      </c>
      <c r="B193" s="10" t="s">
        <v>274</v>
      </c>
      <c r="C193" s="9" t="s">
        <v>311</v>
      </c>
      <c r="D193" s="9" t="s">
        <v>340</v>
      </c>
      <c r="E193" s="9" t="s">
        <v>339</v>
      </c>
      <c r="F193" s="9" t="s">
        <v>924</v>
      </c>
      <c r="G193" s="9" t="s">
        <v>51</v>
      </c>
      <c r="H193" s="9" t="s">
        <v>1007</v>
      </c>
      <c r="I193" s="11" t="s">
        <v>53</v>
      </c>
      <c r="J193" s="11" t="s">
        <v>53</v>
      </c>
      <c r="K193" s="11" t="s">
        <v>53</v>
      </c>
      <c r="L193" s="11" t="s">
        <v>53</v>
      </c>
      <c r="M193" s="11">
        <v>0</v>
      </c>
      <c r="N193" s="9" t="s">
        <v>53</v>
      </c>
      <c r="O193" s="9" t="s">
        <v>54</v>
      </c>
      <c r="P193" s="9"/>
      <c r="Q193" s="11">
        <f t="shared" si="12"/>
        <v>24808260.792399999</v>
      </c>
      <c r="R193" s="11">
        <v>0</v>
      </c>
      <c r="S193" s="11">
        <v>21052827.329999998</v>
      </c>
      <c r="T193" s="11">
        <v>0</v>
      </c>
      <c r="U193" s="9" t="s">
        <v>50</v>
      </c>
      <c r="V193" s="11">
        <v>0</v>
      </c>
      <c r="W193" s="11">
        <v>3237442.64</v>
      </c>
      <c r="X193" s="9" t="s">
        <v>50</v>
      </c>
      <c r="Y193" s="11">
        <f>+W193*0.16</f>
        <v>517990.8224</v>
      </c>
      <c r="Z193" s="11">
        <v>0</v>
      </c>
      <c r="AA193" s="9" t="s">
        <v>50</v>
      </c>
      <c r="AB193" s="11">
        <v>0</v>
      </c>
      <c r="AC193" s="11"/>
      <c r="AD193" s="9" t="s">
        <v>50</v>
      </c>
      <c r="AE193" s="11">
        <f>+AC193*0.08</f>
        <v>0</v>
      </c>
      <c r="AF193" s="9">
        <v>0</v>
      </c>
      <c r="AG193" s="9" t="s">
        <v>50</v>
      </c>
      <c r="AH193" s="11">
        <v>0</v>
      </c>
      <c r="AI193" s="11">
        <v>0</v>
      </c>
      <c r="AJ193" s="9" t="s">
        <v>50</v>
      </c>
      <c r="AK193" s="11">
        <v>0</v>
      </c>
      <c r="AL193" s="11">
        <v>0</v>
      </c>
      <c r="AM193" s="10" t="s">
        <v>53</v>
      </c>
      <c r="AN193" s="9" t="s">
        <v>53</v>
      </c>
      <c r="AO193" s="10" t="s">
        <v>53</v>
      </c>
      <c r="AP193" s="9" t="s">
        <v>53</v>
      </c>
    </row>
    <row r="194" spans="1:42" x14ac:dyDescent="0.25">
      <c r="A194" s="9" t="s">
        <v>375</v>
      </c>
      <c r="B194" s="10" t="s">
        <v>274</v>
      </c>
      <c r="C194" s="9" t="s">
        <v>311</v>
      </c>
      <c r="D194" s="9" t="s">
        <v>335</v>
      </c>
      <c r="E194" s="9" t="s">
        <v>334</v>
      </c>
      <c r="F194" s="9" t="s">
        <v>1021</v>
      </c>
      <c r="G194" s="9" t="s">
        <v>51</v>
      </c>
      <c r="H194" s="9" t="s">
        <v>1022</v>
      </c>
      <c r="I194" s="11" t="s">
        <v>53</v>
      </c>
      <c r="J194" s="11" t="s">
        <v>53</v>
      </c>
      <c r="K194" s="11" t="s">
        <v>53</v>
      </c>
      <c r="L194" s="11" t="s">
        <v>53</v>
      </c>
      <c r="M194" s="11">
        <v>0</v>
      </c>
      <c r="N194" s="9" t="s">
        <v>53</v>
      </c>
      <c r="O194" s="9" t="s">
        <v>54</v>
      </c>
      <c r="P194" s="9"/>
      <c r="Q194" s="11">
        <f t="shared" si="12"/>
        <v>25627847.8552</v>
      </c>
      <c r="R194" s="11">
        <v>0</v>
      </c>
      <c r="S194" s="11">
        <v>18164000.440000001</v>
      </c>
      <c r="T194" s="11">
        <v>0</v>
      </c>
      <c r="U194" s="9" t="s">
        <v>50</v>
      </c>
      <c r="V194" s="11">
        <v>0</v>
      </c>
      <c r="W194" s="11">
        <v>6434351.2199999997</v>
      </c>
      <c r="X194" s="9" t="s">
        <v>50</v>
      </c>
      <c r="Y194" s="11">
        <f>+W194*0.16</f>
        <v>1029496.1952</v>
      </c>
      <c r="Z194" s="11">
        <v>0</v>
      </c>
      <c r="AA194" s="9" t="s">
        <v>50</v>
      </c>
      <c r="AB194" s="11">
        <v>0</v>
      </c>
      <c r="AC194" s="11"/>
      <c r="AD194" s="9" t="s">
        <v>50</v>
      </c>
      <c r="AE194" s="11">
        <f>+AC194*0.08</f>
        <v>0</v>
      </c>
      <c r="AF194" s="9">
        <v>0</v>
      </c>
      <c r="AG194" s="9" t="s">
        <v>50</v>
      </c>
      <c r="AH194" s="11">
        <v>0</v>
      </c>
      <c r="AI194" s="11">
        <v>0</v>
      </c>
      <c r="AJ194" s="9" t="s">
        <v>50</v>
      </c>
      <c r="AK194" s="11">
        <v>0</v>
      </c>
      <c r="AL194" s="11">
        <v>0</v>
      </c>
      <c r="AM194" s="10" t="s">
        <v>53</v>
      </c>
      <c r="AN194" s="9" t="s">
        <v>53</v>
      </c>
      <c r="AO194" s="10" t="s">
        <v>53</v>
      </c>
      <c r="AP194" s="9" t="s">
        <v>53</v>
      </c>
    </row>
    <row r="195" spans="1:42" x14ac:dyDescent="0.25">
      <c r="A195" s="9" t="s">
        <v>371</v>
      </c>
      <c r="B195" s="10" t="s">
        <v>274</v>
      </c>
      <c r="C195" s="9" t="s">
        <v>311</v>
      </c>
      <c r="D195" s="9" t="s">
        <v>330</v>
      </c>
      <c r="E195" s="9" t="s">
        <v>49</v>
      </c>
      <c r="F195" s="9" t="s">
        <v>1079</v>
      </c>
      <c r="G195" s="9" t="s">
        <v>51</v>
      </c>
      <c r="H195" s="9" t="s">
        <v>277</v>
      </c>
      <c r="I195" s="11" t="s">
        <v>53</v>
      </c>
      <c r="J195" s="11" t="s">
        <v>53</v>
      </c>
      <c r="K195" s="11" t="s">
        <v>53</v>
      </c>
      <c r="L195" s="11" t="s">
        <v>53</v>
      </c>
      <c r="M195" s="11">
        <v>0</v>
      </c>
      <c r="N195" s="9" t="s">
        <v>53</v>
      </c>
      <c r="O195" s="9" t="s">
        <v>278</v>
      </c>
      <c r="P195" s="9" t="s">
        <v>279</v>
      </c>
      <c r="Q195" s="11">
        <f t="shared" si="12"/>
        <v>679000</v>
      </c>
      <c r="R195" s="11">
        <v>0</v>
      </c>
      <c r="S195" s="11">
        <v>679000</v>
      </c>
      <c r="T195" s="11">
        <v>0</v>
      </c>
      <c r="U195" s="9" t="s">
        <v>50</v>
      </c>
      <c r="V195" s="11">
        <v>0</v>
      </c>
      <c r="W195" s="11">
        <v>0</v>
      </c>
      <c r="X195" s="9" t="s">
        <v>50</v>
      </c>
      <c r="Y195" s="11">
        <v>0</v>
      </c>
      <c r="Z195" s="11">
        <v>0</v>
      </c>
      <c r="AA195" s="9" t="s">
        <v>50</v>
      </c>
      <c r="AB195" s="11">
        <v>0</v>
      </c>
      <c r="AC195" s="11">
        <v>0</v>
      </c>
      <c r="AD195" s="9" t="s">
        <v>50</v>
      </c>
      <c r="AE195" s="11">
        <v>0</v>
      </c>
      <c r="AF195" s="9">
        <v>0</v>
      </c>
      <c r="AG195" s="9" t="s">
        <v>50</v>
      </c>
      <c r="AH195" s="11">
        <v>0</v>
      </c>
      <c r="AI195" s="11">
        <v>0</v>
      </c>
      <c r="AJ195" s="9" t="s">
        <v>50</v>
      </c>
      <c r="AK195" s="11">
        <v>0</v>
      </c>
      <c r="AL195" s="11">
        <v>0</v>
      </c>
      <c r="AM195" s="10" t="s">
        <v>53</v>
      </c>
      <c r="AN195" s="9" t="s">
        <v>53</v>
      </c>
      <c r="AO195" s="10" t="s">
        <v>53</v>
      </c>
      <c r="AP195" s="9" t="s">
        <v>53</v>
      </c>
    </row>
    <row r="196" spans="1:42" x14ac:dyDescent="0.25">
      <c r="A196" s="9" t="s">
        <v>367</v>
      </c>
      <c r="B196" s="10" t="s">
        <v>274</v>
      </c>
      <c r="C196" s="9" t="s">
        <v>311</v>
      </c>
      <c r="D196" s="9" t="s">
        <v>330</v>
      </c>
      <c r="E196" s="9" t="s">
        <v>49</v>
      </c>
      <c r="F196" s="9" t="s">
        <v>1079</v>
      </c>
      <c r="G196" s="9" t="s">
        <v>51</v>
      </c>
      <c r="H196" s="9" t="s">
        <v>275</v>
      </c>
      <c r="I196" s="11" t="s">
        <v>53</v>
      </c>
      <c r="J196" s="11" t="s">
        <v>53</v>
      </c>
      <c r="K196" s="11" t="s">
        <v>53</v>
      </c>
      <c r="L196" s="11" t="s">
        <v>53</v>
      </c>
      <c r="M196" s="11">
        <v>0</v>
      </c>
      <c r="N196" s="9" t="s">
        <v>53</v>
      </c>
      <c r="O196" s="9" t="s">
        <v>54</v>
      </c>
      <c r="P196" s="9" t="s">
        <v>53</v>
      </c>
      <c r="Q196" s="11">
        <f t="shared" si="12"/>
        <v>10331957.882200001</v>
      </c>
      <c r="R196" s="11">
        <v>0</v>
      </c>
      <c r="S196" s="11">
        <v>9361325.3650000002</v>
      </c>
      <c r="T196" s="11">
        <v>0</v>
      </c>
      <c r="U196" s="9" t="s">
        <v>50</v>
      </c>
      <c r="V196" s="11">
        <v>0</v>
      </c>
      <c r="W196" s="11">
        <v>836752.16999999993</v>
      </c>
      <c r="X196" s="9" t="s">
        <v>50</v>
      </c>
      <c r="Y196" s="11">
        <v>133880.34720000002</v>
      </c>
      <c r="Z196" s="11">
        <v>0</v>
      </c>
      <c r="AA196" s="9" t="s">
        <v>50</v>
      </c>
      <c r="AB196" s="11">
        <v>0</v>
      </c>
      <c r="AC196" s="11">
        <v>0</v>
      </c>
      <c r="AD196" s="9" t="s">
        <v>50</v>
      </c>
      <c r="AE196" s="11">
        <v>0</v>
      </c>
      <c r="AF196" s="9">
        <v>0</v>
      </c>
      <c r="AG196" s="9" t="s">
        <v>50</v>
      </c>
      <c r="AH196" s="11">
        <v>0</v>
      </c>
      <c r="AI196" s="11">
        <v>0</v>
      </c>
      <c r="AJ196" s="9" t="s">
        <v>50</v>
      </c>
      <c r="AK196" s="11">
        <v>0</v>
      </c>
      <c r="AL196" s="11">
        <v>0</v>
      </c>
      <c r="AM196" s="10" t="s">
        <v>53</v>
      </c>
      <c r="AN196" s="9" t="s">
        <v>53</v>
      </c>
      <c r="AO196" s="10" t="s">
        <v>53</v>
      </c>
      <c r="AP196" s="9" t="s">
        <v>53</v>
      </c>
    </row>
    <row r="197" spans="1:42" x14ac:dyDescent="0.25">
      <c r="A197" s="9" t="s">
        <v>365</v>
      </c>
      <c r="B197" s="10" t="s">
        <v>274</v>
      </c>
      <c r="C197" s="9" t="s">
        <v>311</v>
      </c>
      <c r="D197" s="9" t="s">
        <v>330</v>
      </c>
      <c r="E197" s="9" t="s">
        <v>49</v>
      </c>
      <c r="F197" s="9" t="s">
        <v>1079</v>
      </c>
      <c r="G197" s="9" t="s">
        <v>51</v>
      </c>
      <c r="H197" s="9" t="s">
        <v>281</v>
      </c>
      <c r="I197" s="11" t="s">
        <v>53</v>
      </c>
      <c r="J197" s="11" t="s">
        <v>53</v>
      </c>
      <c r="K197" s="11" t="s">
        <v>53</v>
      </c>
      <c r="L197" s="11" t="s">
        <v>53</v>
      </c>
      <c r="M197" s="11">
        <v>0</v>
      </c>
      <c r="N197" s="9" t="s">
        <v>53</v>
      </c>
      <c r="O197" s="9" t="s">
        <v>54</v>
      </c>
      <c r="P197" s="9" t="s">
        <v>53</v>
      </c>
      <c r="Q197" s="11">
        <f t="shared" si="12"/>
        <v>20031169.354799997</v>
      </c>
      <c r="R197" s="11">
        <v>0</v>
      </c>
      <c r="S197" s="11">
        <v>16710533.889999999</v>
      </c>
      <c r="T197" s="11">
        <v>0</v>
      </c>
      <c r="U197" s="9" t="s">
        <v>50</v>
      </c>
      <c r="V197" s="11">
        <v>0</v>
      </c>
      <c r="W197" s="11">
        <v>2862616.78</v>
      </c>
      <c r="X197" s="9" t="s">
        <v>64</v>
      </c>
      <c r="Y197" s="11">
        <v>458018.68479999993</v>
      </c>
      <c r="Z197" s="11">
        <v>0</v>
      </c>
      <c r="AA197" s="9" t="s">
        <v>50</v>
      </c>
      <c r="AB197" s="11">
        <v>0</v>
      </c>
      <c r="AC197" s="11">
        <v>0</v>
      </c>
      <c r="AD197" s="9" t="s">
        <v>50</v>
      </c>
      <c r="AE197" s="11">
        <v>0</v>
      </c>
      <c r="AF197" s="9">
        <v>0</v>
      </c>
      <c r="AG197" s="9" t="s">
        <v>50</v>
      </c>
      <c r="AH197" s="11">
        <v>0</v>
      </c>
      <c r="AI197" s="11">
        <v>0</v>
      </c>
      <c r="AJ197" s="9" t="s">
        <v>50</v>
      </c>
      <c r="AK197" s="11">
        <v>0</v>
      </c>
      <c r="AL197" s="11">
        <v>0</v>
      </c>
      <c r="AM197" s="10" t="s">
        <v>53</v>
      </c>
      <c r="AN197" s="9" t="s">
        <v>53</v>
      </c>
      <c r="AO197" s="10" t="s">
        <v>53</v>
      </c>
      <c r="AP197" s="9" t="s">
        <v>53</v>
      </c>
    </row>
    <row r="198" spans="1:42" x14ac:dyDescent="0.25">
      <c r="A198" s="9" t="s">
        <v>363</v>
      </c>
      <c r="B198" s="10" t="s">
        <v>274</v>
      </c>
      <c r="C198" s="9" t="s">
        <v>311</v>
      </c>
      <c r="D198" s="9" t="s">
        <v>326</v>
      </c>
      <c r="E198" s="9" t="s">
        <v>325</v>
      </c>
      <c r="F198" s="9" t="s">
        <v>1035</v>
      </c>
      <c r="G198" s="9" t="s">
        <v>51</v>
      </c>
      <c r="H198" s="9" t="s">
        <v>1036</v>
      </c>
      <c r="I198" s="11" t="s">
        <v>53</v>
      </c>
      <c r="J198" s="11" t="s">
        <v>53</v>
      </c>
      <c r="K198" s="11" t="s">
        <v>53</v>
      </c>
      <c r="L198" s="11" t="s">
        <v>53</v>
      </c>
      <c r="M198" s="11">
        <v>0</v>
      </c>
      <c r="N198" s="9" t="s">
        <v>53</v>
      </c>
      <c r="O198" s="9" t="s">
        <v>54</v>
      </c>
      <c r="P198" s="9" t="s">
        <v>53</v>
      </c>
      <c r="Q198" s="11">
        <f t="shared" si="12"/>
        <v>4152627.5947999996</v>
      </c>
      <c r="R198" s="11">
        <v>0</v>
      </c>
      <c r="S198" s="11">
        <v>428400</v>
      </c>
      <c r="T198" s="11">
        <v>0</v>
      </c>
      <c r="U198" s="9" t="s">
        <v>50</v>
      </c>
      <c r="V198" s="11">
        <v>0</v>
      </c>
      <c r="W198" s="11">
        <v>3210541.03</v>
      </c>
      <c r="X198" s="9" t="s">
        <v>50</v>
      </c>
      <c r="Y198" s="11">
        <f>+W198*0.16</f>
        <v>513686.56479999999</v>
      </c>
      <c r="Z198" s="11">
        <v>0</v>
      </c>
      <c r="AA198" s="9" t="s">
        <v>50</v>
      </c>
      <c r="AB198" s="11">
        <v>0</v>
      </c>
      <c r="AC198" s="11"/>
      <c r="AD198" s="9" t="s">
        <v>50</v>
      </c>
      <c r="AE198" s="11">
        <f>+AC198*0.08</f>
        <v>0</v>
      </c>
      <c r="AF198" s="9">
        <v>0</v>
      </c>
      <c r="AG198" s="9" t="s">
        <v>50</v>
      </c>
      <c r="AH198" s="11">
        <v>0</v>
      </c>
      <c r="AI198" s="11">
        <v>0</v>
      </c>
      <c r="AJ198" s="9" t="s">
        <v>50</v>
      </c>
      <c r="AK198" s="11">
        <v>0</v>
      </c>
      <c r="AL198" s="11">
        <v>0</v>
      </c>
      <c r="AM198" s="10" t="s">
        <v>53</v>
      </c>
      <c r="AN198" s="9" t="s">
        <v>53</v>
      </c>
      <c r="AO198" s="10" t="s">
        <v>53</v>
      </c>
      <c r="AP198" s="9" t="s">
        <v>53</v>
      </c>
    </row>
    <row r="199" spans="1:42" x14ac:dyDescent="0.25">
      <c r="A199" s="9" t="s">
        <v>359</v>
      </c>
      <c r="B199" s="10" t="s">
        <v>274</v>
      </c>
      <c r="C199" s="9" t="s">
        <v>311</v>
      </c>
      <c r="D199" s="9" t="s">
        <v>317</v>
      </c>
      <c r="E199" s="9" t="s">
        <v>316</v>
      </c>
      <c r="F199" s="9" t="s">
        <v>1048</v>
      </c>
      <c r="G199" s="9" t="s">
        <v>51</v>
      </c>
      <c r="H199" s="9"/>
      <c r="I199" s="11" t="s">
        <v>53</v>
      </c>
      <c r="J199" s="11" t="s">
        <v>53</v>
      </c>
      <c r="K199" s="11" t="s">
        <v>53</v>
      </c>
      <c r="L199" s="11" t="s">
        <v>53</v>
      </c>
      <c r="M199" s="11">
        <v>0</v>
      </c>
      <c r="N199" s="9" t="s">
        <v>53</v>
      </c>
      <c r="O199" s="9" t="s">
        <v>54</v>
      </c>
      <c r="P199" s="9" t="s">
        <v>53</v>
      </c>
      <c r="Q199" s="11">
        <f t="shared" si="12"/>
        <v>1584435.62</v>
      </c>
      <c r="R199" s="11">
        <v>0</v>
      </c>
      <c r="S199" s="11">
        <v>1425283.62</v>
      </c>
      <c r="T199" s="11">
        <v>0</v>
      </c>
      <c r="U199" s="9" t="s">
        <v>50</v>
      </c>
      <c r="V199" s="11">
        <v>0</v>
      </c>
      <c r="W199" s="11">
        <v>137200</v>
      </c>
      <c r="X199" s="9" t="s">
        <v>50</v>
      </c>
      <c r="Y199" s="11">
        <f>+W199*0.16</f>
        <v>21952</v>
      </c>
      <c r="Z199" s="11">
        <v>0</v>
      </c>
      <c r="AA199" s="9" t="s">
        <v>50</v>
      </c>
      <c r="AB199" s="11">
        <v>0</v>
      </c>
      <c r="AC199" s="11"/>
      <c r="AD199" s="9" t="s">
        <v>50</v>
      </c>
      <c r="AE199" s="11">
        <f>+AC199*0.08</f>
        <v>0</v>
      </c>
      <c r="AF199" s="9">
        <v>0</v>
      </c>
      <c r="AG199" s="9" t="s">
        <v>50</v>
      </c>
      <c r="AH199" s="11">
        <v>0</v>
      </c>
      <c r="AI199" s="11">
        <v>0</v>
      </c>
      <c r="AJ199" s="9" t="s">
        <v>50</v>
      </c>
      <c r="AK199" s="11">
        <v>0</v>
      </c>
      <c r="AL199" s="11">
        <v>0</v>
      </c>
      <c r="AM199" s="10" t="s">
        <v>53</v>
      </c>
      <c r="AN199" s="9" t="s">
        <v>53</v>
      </c>
      <c r="AO199" s="10" t="s">
        <v>53</v>
      </c>
      <c r="AP199" s="9" t="s">
        <v>53</v>
      </c>
    </row>
    <row r="200" spans="1:42" x14ac:dyDescent="0.25">
      <c r="A200" s="9" t="s">
        <v>355</v>
      </c>
      <c r="B200" s="10" t="s">
        <v>274</v>
      </c>
      <c r="C200" s="9" t="s">
        <v>311</v>
      </c>
      <c r="D200" s="9" t="s">
        <v>310</v>
      </c>
      <c r="E200" s="9" t="s">
        <v>309</v>
      </c>
      <c r="F200" s="9" t="s">
        <v>1061</v>
      </c>
      <c r="G200" s="9" t="s">
        <v>51</v>
      </c>
      <c r="H200" s="9" t="s">
        <v>1062</v>
      </c>
      <c r="I200" s="11" t="s">
        <v>53</v>
      </c>
      <c r="J200" s="11" t="s">
        <v>53</v>
      </c>
      <c r="K200" s="11" t="s">
        <v>53</v>
      </c>
      <c r="L200" s="11" t="s">
        <v>53</v>
      </c>
      <c r="M200" s="11">
        <v>0</v>
      </c>
      <c r="N200" s="9" t="s">
        <v>53</v>
      </c>
      <c r="O200" s="9" t="s">
        <v>54</v>
      </c>
      <c r="P200" s="9"/>
      <c r="Q200" s="11">
        <f t="shared" si="12"/>
        <v>24820633.938000001</v>
      </c>
      <c r="R200" s="11">
        <v>0</v>
      </c>
      <c r="S200" s="11">
        <v>17533048.719999999</v>
      </c>
      <c r="T200" s="11">
        <v>0</v>
      </c>
      <c r="U200" s="9" t="s">
        <v>50</v>
      </c>
      <c r="V200" s="11">
        <v>0</v>
      </c>
      <c r="W200" s="11">
        <v>6282401.0499999998</v>
      </c>
      <c r="X200" s="9" t="s">
        <v>50</v>
      </c>
      <c r="Y200" s="11">
        <f>+W200*0.16</f>
        <v>1005184.1679999999</v>
      </c>
      <c r="Z200" s="11">
        <v>0</v>
      </c>
      <c r="AA200" s="9" t="s">
        <v>50</v>
      </c>
      <c r="AB200" s="11">
        <v>0</v>
      </c>
      <c r="AC200" s="11"/>
      <c r="AD200" s="9" t="s">
        <v>50</v>
      </c>
      <c r="AE200" s="11">
        <f>+AC200*0.08</f>
        <v>0</v>
      </c>
      <c r="AF200" s="9">
        <v>0</v>
      </c>
      <c r="AG200" s="9" t="s">
        <v>50</v>
      </c>
      <c r="AH200" s="11">
        <v>0</v>
      </c>
      <c r="AI200" s="11">
        <v>0</v>
      </c>
      <c r="AJ200" s="9" t="s">
        <v>50</v>
      </c>
      <c r="AK200" s="11">
        <v>0</v>
      </c>
      <c r="AL200" s="11">
        <v>0</v>
      </c>
      <c r="AM200" s="10" t="s">
        <v>53</v>
      </c>
      <c r="AN200" s="9" t="s">
        <v>53</v>
      </c>
      <c r="AO200" s="10" t="s">
        <v>53</v>
      </c>
      <c r="AP200" s="9" t="s">
        <v>53</v>
      </c>
    </row>
    <row r="202" spans="1:42" hidden="1" x14ac:dyDescent="0.25">
      <c r="Q202" s="16">
        <f>SUM(Q2:Q200)</f>
        <v>6843358962.8816996</v>
      </c>
      <c r="R202" s="16">
        <f>SUM(R2:R200)</f>
        <v>0</v>
      </c>
      <c r="S202" s="16">
        <f>SUM(S2:S200)</f>
        <v>4975581944.3223</v>
      </c>
      <c r="T202" s="16">
        <f>SUM(T2:T200)</f>
        <v>6692181.8799999999</v>
      </c>
      <c r="V202" s="16">
        <f>SUM(V2:V200)</f>
        <v>1070749.1008000001</v>
      </c>
      <c r="W202" s="16">
        <f>SUM(W2:W200)</f>
        <v>1601706560.5425003</v>
      </c>
      <c r="Y202" s="16">
        <f>SUM(Y2:Y200)</f>
        <v>256273049.69050002</v>
      </c>
      <c r="Z202" s="16">
        <f>SUM(Z2:Z200)</f>
        <v>0</v>
      </c>
      <c r="AB202" s="16">
        <f>SUM(AB2:AB200)</f>
        <v>0</v>
      </c>
      <c r="AC202" s="16">
        <f>SUM(AC2:AC200)</f>
        <v>1883775.32</v>
      </c>
      <c r="AE202" s="16">
        <f>SUM(AE2:AE200)</f>
        <v>150702.02559999999</v>
      </c>
      <c r="AI202" s="16">
        <f>SUM(AI2:AI200)</f>
        <v>0</v>
      </c>
      <c r="AK202" s="16">
        <f t="shared" ref="AK202:AL204" si="13">SUM(AK2:AK200)</f>
        <v>0</v>
      </c>
      <c r="AL202" s="16">
        <f t="shared" si="13"/>
        <v>0</v>
      </c>
    </row>
    <row r="203" spans="1:42" hidden="1" x14ac:dyDescent="0.25">
      <c r="Q203" s="16"/>
      <c r="R203" s="16">
        <f>SUM(R3:R201)</f>
        <v>0</v>
      </c>
      <c r="S203" s="16">
        <f>+S202*0.3</f>
        <v>1492674583.29669</v>
      </c>
      <c r="T203" s="16">
        <f>+T202*0.3</f>
        <v>2007654.5639999998</v>
      </c>
      <c r="V203" s="16">
        <f>+V202*0.3</f>
        <v>321224.73024</v>
      </c>
      <c r="W203" s="16">
        <f>+W202*0.3</f>
        <v>480511968.16275007</v>
      </c>
      <c r="Y203" s="16">
        <f>+Y202*0.3</f>
        <v>76881914.90715</v>
      </c>
      <c r="Z203" s="16">
        <f>SUM(Z3:Z201)</f>
        <v>0</v>
      </c>
      <c r="AB203" s="16">
        <f>SUM(AB3:AB201)</f>
        <v>0</v>
      </c>
      <c r="AC203" s="16"/>
      <c r="AE203" s="16"/>
      <c r="AI203" s="16">
        <f>SUM(AI3:AI201)</f>
        <v>0</v>
      </c>
      <c r="AK203" s="16">
        <f t="shared" si="13"/>
        <v>0</v>
      </c>
      <c r="AL203" s="16">
        <f t="shared" si="13"/>
        <v>0</v>
      </c>
    </row>
    <row r="204" spans="1:42" x14ac:dyDescent="0.25">
      <c r="Q204" s="16">
        <f>SUM(S204:AO204)</f>
        <v>4790961617.220871</v>
      </c>
      <c r="R204" s="16">
        <f>SUM(R4:R202)</f>
        <v>0</v>
      </c>
      <c r="S204" s="16">
        <f>+S202-S203</f>
        <v>3482907361.02561</v>
      </c>
      <c r="T204" s="16">
        <f>+T202-T203</f>
        <v>4684527.3159999996</v>
      </c>
      <c r="V204" s="16">
        <f>+V202-V203</f>
        <v>749524.37056000018</v>
      </c>
      <c r="W204" s="16">
        <f>+W202-W203</f>
        <v>1121194592.3797503</v>
      </c>
      <c r="Y204" s="16">
        <f>+Y202-Y203</f>
        <v>179391134.78335002</v>
      </c>
      <c r="Z204" s="16">
        <f>SUM(Z4:Z202)</f>
        <v>0</v>
      </c>
      <c r="AB204" s="16">
        <f>SUM(AB4:AB202)</f>
        <v>0</v>
      </c>
      <c r="AC204" s="16">
        <v>1883775.32</v>
      </c>
      <c r="AE204" s="16">
        <v>150702.02559999999</v>
      </c>
      <c r="AI204" s="16">
        <f>SUM(AI4:AI202)</f>
        <v>0</v>
      </c>
      <c r="AK204" s="16">
        <f t="shared" si="13"/>
        <v>0</v>
      </c>
      <c r="AL204" s="16">
        <f t="shared" si="13"/>
        <v>0</v>
      </c>
    </row>
    <row r="205" spans="1:42" x14ac:dyDescent="0.25">
      <c r="Q205" s="16"/>
      <c r="R205" s="16"/>
      <c r="S205" s="16"/>
      <c r="T205" s="16"/>
      <c r="V205" s="16"/>
      <c r="W205" s="16"/>
      <c r="Y205" s="16"/>
      <c r="Z205" s="16"/>
      <c r="AB205" s="16"/>
      <c r="AC205" s="16"/>
      <c r="AE205" s="16"/>
      <c r="AI205" s="16"/>
      <c r="AK205" s="16"/>
      <c r="AL205" s="16"/>
    </row>
    <row r="207" spans="1:42" x14ac:dyDescent="0.25">
      <c r="J207" s="135" t="s">
        <v>296</v>
      </c>
      <c r="K207" s="18"/>
      <c r="L207" s="134"/>
    </row>
    <row r="208" spans="1:42" x14ac:dyDescent="0.25">
      <c r="J208" s="134"/>
      <c r="K208" s="134"/>
      <c r="L208" s="134"/>
    </row>
    <row r="209" spans="8:19" x14ac:dyDescent="0.25">
      <c r="I209" s="120"/>
      <c r="J209" s="18" t="s">
        <v>297</v>
      </c>
      <c r="K209" s="18" t="s">
        <v>298</v>
      </c>
      <c r="L209" s="18" t="s">
        <v>299</v>
      </c>
    </row>
    <row r="210" spans="8:19" x14ac:dyDescent="0.25">
      <c r="I210" s="120"/>
      <c r="J210" s="11"/>
      <c r="K210" s="11"/>
      <c r="L210" s="11"/>
      <c r="S210" s="15">
        <f>+S204-J222</f>
        <v>3879679813.2031622</v>
      </c>
    </row>
    <row r="211" spans="8:19" x14ac:dyDescent="0.25">
      <c r="I211" s="123" t="s">
        <v>300</v>
      </c>
      <c r="J211" s="11">
        <f>+S204+AJUSTE!I8</f>
        <v>3879679813.2031622</v>
      </c>
      <c r="K211" s="11"/>
      <c r="L211" s="11"/>
    </row>
    <row r="212" spans="8:19" x14ac:dyDescent="0.25">
      <c r="I212" s="120"/>
      <c r="J212" s="11"/>
      <c r="K212" s="11"/>
      <c r="L212" s="11"/>
    </row>
    <row r="213" spans="8:19" x14ac:dyDescent="0.25">
      <c r="H213" s="9"/>
      <c r="I213" s="133" t="s">
        <v>301</v>
      </c>
      <c r="J213" s="11">
        <f>+T204+W204+AJUSTE!I9</f>
        <v>1366000458.4433997</v>
      </c>
      <c r="K213" s="11">
        <f>+V204+Y204+AJUSTE!J9</f>
        <v>218560074.33170989</v>
      </c>
      <c r="L213" s="11"/>
    </row>
    <row r="214" spans="8:19" x14ac:dyDescent="0.25">
      <c r="I214" s="120"/>
      <c r="J214" s="11"/>
      <c r="K214" s="11"/>
      <c r="L214" s="11"/>
    </row>
    <row r="215" spans="8:19" x14ac:dyDescent="0.25">
      <c r="H215" s="9"/>
      <c r="I215" s="133" t="s">
        <v>302</v>
      </c>
      <c r="J215" s="11">
        <f>+AC204</f>
        <v>1883775.32</v>
      </c>
      <c r="K215" s="11">
        <f>+AE204</f>
        <v>150702.02559999999</v>
      </c>
      <c r="L215" s="11">
        <v>0</v>
      </c>
    </row>
    <row r="216" spans="8:19" x14ac:dyDescent="0.25">
      <c r="I216" s="120"/>
      <c r="J216" s="11"/>
      <c r="K216" s="11"/>
      <c r="L216" s="11"/>
    </row>
    <row r="217" spans="8:19" x14ac:dyDescent="0.25">
      <c r="H217" s="9"/>
      <c r="I217" s="133" t="s">
        <v>303</v>
      </c>
      <c r="J217" s="11">
        <v>0</v>
      </c>
      <c r="K217" s="11">
        <v>0</v>
      </c>
      <c r="L217" s="11"/>
    </row>
    <row r="218" spans="8:19" x14ac:dyDescent="0.25">
      <c r="I218" s="120"/>
      <c r="J218" s="11"/>
      <c r="K218" s="11"/>
      <c r="L218" s="11"/>
    </row>
    <row r="219" spans="8:19" x14ac:dyDescent="0.25">
      <c r="I219" s="123" t="s">
        <v>304</v>
      </c>
      <c r="J219" s="11">
        <f>SUM(J211:J218)</f>
        <v>5247564046.9665613</v>
      </c>
      <c r="K219" s="11">
        <f>SUM(K211:K218)</f>
        <v>218710776.35730988</v>
      </c>
      <c r="L219" s="11">
        <v>0</v>
      </c>
    </row>
    <row r="221" spans="8:19" x14ac:dyDescent="0.25">
      <c r="J221" s="11">
        <f>+J219+K219-Q204</f>
        <v>675313206.10300064</v>
      </c>
    </row>
    <row r="222" spans="8:19" x14ac:dyDescent="0.25">
      <c r="I222" s="120" t="str">
        <f>+I211</f>
        <v>Total Ventas no Gravadas</v>
      </c>
      <c r="J222" s="15">
        <f>-AJUSTE!I8</f>
        <v>-396772452.17755222</v>
      </c>
    </row>
    <row r="223" spans="8:19" x14ac:dyDescent="0.25">
      <c r="I223" s="120" t="str">
        <f>+I213</f>
        <v>Total Ventas Gravadas Alícuota General</v>
      </c>
      <c r="J223" s="15">
        <f>-AJUSTE!I9</f>
        <v>-240121338.74764943</v>
      </c>
    </row>
    <row r="224" spans="8:19" x14ac:dyDescent="0.25">
      <c r="I224" s="120" t="str">
        <f>+AJUSTE!J7</f>
        <v>Débito Fiscal</v>
      </c>
      <c r="J224" s="15">
        <f>-AJUSTE!J9</f>
        <v>-38419415.177799881</v>
      </c>
    </row>
    <row r="225" spans="9:10" x14ac:dyDescent="0.25">
      <c r="I225" s="121" t="s">
        <v>1110</v>
      </c>
      <c r="J225" s="11">
        <f>SUM(J221:J224)</f>
        <v>-8.9406967163085938E-7</v>
      </c>
    </row>
  </sheetData>
  <sortState ref="A8:AP200">
    <sortCondition ref="B8:B200"/>
    <sortCondition ref="D8:D200"/>
  </sortState>
  <mergeCells count="4">
    <mergeCell ref="A2:I2"/>
    <mergeCell ref="A3:I3"/>
    <mergeCell ref="A4:I4"/>
    <mergeCell ref="A5:I5"/>
  </mergeCells>
  <pageMargins left="0.11811023622047245" right="0.11811023622047245" top="0.55118110236220474" bottom="0.15748031496062992" header="0" footer="0"/>
  <pageSetup paperSize="300" scale="3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AP234"/>
  <sheetViews>
    <sheetView zoomScaleNormal="100" workbookViewId="0">
      <pane ySplit="7" topLeftCell="A199" activePane="bottomLeft" state="frozen"/>
      <selection activeCell="M1" sqref="M1"/>
      <selection pane="bottomLeft" activeCell="I232" sqref="I232"/>
    </sheetView>
  </sheetViews>
  <sheetFormatPr baseColWidth="10" defaultRowHeight="15" x14ac:dyDescent="0.25"/>
  <cols>
    <col min="1" max="1" width="6.28515625" style="13" bestFit="1" customWidth="1"/>
    <col min="2" max="2" width="9.7109375" style="14" bestFit="1" customWidth="1"/>
    <col min="3" max="3" width="9" style="13" bestFit="1" customWidth="1"/>
    <col min="4" max="4" width="5.5703125" style="13" bestFit="1" customWidth="1"/>
    <col min="5" max="5" width="12" style="13" bestFit="1" customWidth="1"/>
    <col min="6" max="6" width="7.5703125" style="13" bestFit="1" customWidth="1"/>
    <col min="7" max="7" width="9.85546875" style="13" bestFit="1" customWidth="1"/>
    <col min="8" max="8" width="19.85546875" style="13" bestFit="1" customWidth="1"/>
    <col min="9" max="9" width="28.5703125" style="15" customWidth="1"/>
    <col min="10" max="10" width="23.7109375" style="15" customWidth="1"/>
    <col min="11" max="11" width="20.7109375" style="15" customWidth="1"/>
    <col min="12" max="12" width="22.42578125" style="15" customWidth="1"/>
    <col min="13" max="13" width="23.28515625" style="15" customWidth="1"/>
    <col min="14" max="14" width="18.140625" style="13" customWidth="1"/>
    <col min="15" max="15" width="15.28515625" style="13" customWidth="1"/>
    <col min="16" max="16" width="12.5703125" style="13" customWidth="1"/>
    <col min="17" max="17" width="15.85546875" style="15" bestFit="1" customWidth="1"/>
    <col min="18" max="18" width="5.140625" style="15" customWidth="1"/>
    <col min="19" max="19" width="15.85546875" style="15" bestFit="1" customWidth="1"/>
    <col min="20" max="20" width="16.28515625" style="15" customWidth="1"/>
    <col min="21" max="21" width="17" style="13" hidden="1" customWidth="1"/>
    <col min="22" max="22" width="12.28515625" style="15" customWidth="1"/>
    <col min="23" max="23" width="19.42578125" style="15" customWidth="1"/>
    <col min="24" max="24" width="20" style="13" hidden="1" customWidth="1"/>
    <col min="25" max="25" width="17.28515625" style="15" customWidth="1"/>
    <col min="26" max="26" width="10.7109375" style="15" customWidth="1"/>
    <col min="27" max="27" width="18.140625" style="13" hidden="1" customWidth="1"/>
    <col min="28" max="28" width="9.7109375" style="15" customWidth="1"/>
    <col min="29" max="29" width="12.28515625" style="15" customWidth="1"/>
    <col min="30" max="30" width="21.140625" style="13" hidden="1" customWidth="1"/>
    <col min="31" max="31" width="10.7109375" style="15" customWidth="1"/>
    <col min="32" max="32" width="27.5703125" style="13" hidden="1" customWidth="1"/>
    <col min="33" max="33" width="18.42578125" style="13" hidden="1" customWidth="1"/>
    <col min="34" max="34" width="30.85546875" style="15" hidden="1" customWidth="1"/>
    <col min="35" max="35" width="5.140625" style="15" hidden="1" customWidth="1"/>
    <col min="36" max="36" width="21.5703125" style="13" hidden="1" customWidth="1"/>
    <col min="37" max="38" width="5.140625" style="15" hidden="1" customWidth="1"/>
    <col min="39" max="39" width="31.85546875" style="14" bestFit="1" customWidth="1"/>
    <col min="40" max="40" width="17.42578125" style="13" bestFit="1" customWidth="1"/>
    <col min="41" max="41" width="29" style="14" bestFit="1" customWidth="1"/>
    <col min="42" max="42" width="11.7109375" style="13" bestFit="1" customWidth="1"/>
    <col min="43" max="16384" width="11.42578125" style="12"/>
  </cols>
  <sheetData>
    <row r="2" spans="1:42" s="4" customFormat="1" x14ac:dyDescent="0.2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4" customFormat="1" x14ac:dyDescent="0.2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4" customFormat="1" x14ac:dyDescent="0.25">
      <c r="A4" s="139" t="s">
        <v>838</v>
      </c>
      <c r="B4" s="139"/>
      <c r="C4" s="139"/>
      <c r="D4" s="139"/>
      <c r="E4" s="139"/>
      <c r="F4" s="139"/>
      <c r="G4" s="139"/>
      <c r="H4" s="139"/>
      <c r="I4" s="139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4" customFormat="1" x14ac:dyDescent="0.25">
      <c r="A5" s="138" t="s">
        <v>2</v>
      </c>
      <c r="B5" s="138"/>
      <c r="C5" s="138"/>
      <c r="D5" s="138"/>
      <c r="E5" s="138"/>
      <c r="F5" s="138"/>
      <c r="G5" s="138"/>
      <c r="H5" s="138"/>
      <c r="I5" s="138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8" customFormat="1" x14ac:dyDescent="0.25">
      <c r="A7" s="5" t="s">
        <v>3</v>
      </c>
      <c r="B7" s="6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15</v>
      </c>
      <c r="N7" s="5" t="s">
        <v>16</v>
      </c>
      <c r="O7" s="5" t="s">
        <v>17</v>
      </c>
      <c r="P7" s="5" t="s">
        <v>18</v>
      </c>
      <c r="Q7" s="32" t="s">
        <v>19</v>
      </c>
      <c r="R7" s="7" t="s">
        <v>20</v>
      </c>
      <c r="S7" s="7" t="s">
        <v>21</v>
      </c>
      <c r="T7" s="7" t="s">
        <v>22</v>
      </c>
      <c r="U7" s="5" t="s">
        <v>23</v>
      </c>
      <c r="V7" s="7" t="s">
        <v>24</v>
      </c>
      <c r="W7" s="7" t="s">
        <v>25</v>
      </c>
      <c r="X7" s="5" t="s">
        <v>26</v>
      </c>
      <c r="Y7" s="7" t="s">
        <v>27</v>
      </c>
      <c r="Z7" s="7" t="s">
        <v>28</v>
      </c>
      <c r="AA7" s="5" t="s">
        <v>29</v>
      </c>
      <c r="AB7" s="7" t="s">
        <v>30</v>
      </c>
      <c r="AC7" s="7" t="s">
        <v>31</v>
      </c>
      <c r="AD7" s="5" t="s">
        <v>32</v>
      </c>
      <c r="AE7" s="7" t="s">
        <v>33</v>
      </c>
      <c r="AF7" s="5" t="s">
        <v>34</v>
      </c>
      <c r="AG7" s="5" t="s">
        <v>35</v>
      </c>
      <c r="AH7" s="7" t="s">
        <v>36</v>
      </c>
      <c r="AI7" s="7" t="s">
        <v>37</v>
      </c>
      <c r="AJ7" s="5" t="s">
        <v>38</v>
      </c>
      <c r="AK7" s="7" t="s">
        <v>39</v>
      </c>
      <c r="AL7" s="7" t="s">
        <v>40</v>
      </c>
      <c r="AM7" s="6" t="s">
        <v>41</v>
      </c>
      <c r="AN7" s="5" t="s">
        <v>42</v>
      </c>
      <c r="AO7" s="6" t="s">
        <v>43</v>
      </c>
      <c r="AP7" s="5" t="s">
        <v>44</v>
      </c>
    </row>
    <row r="8" spans="1:42" hidden="1" x14ac:dyDescent="0.25">
      <c r="A8" s="9" t="s">
        <v>45</v>
      </c>
      <c r="B8" s="10" t="s">
        <v>774</v>
      </c>
      <c r="C8" s="9" t="s">
        <v>311</v>
      </c>
      <c r="D8" s="9" t="s">
        <v>48</v>
      </c>
      <c r="E8" s="9" t="s">
        <v>431</v>
      </c>
      <c r="F8" s="9" t="s">
        <v>837</v>
      </c>
      <c r="G8" s="9" t="s">
        <v>51</v>
      </c>
      <c r="H8" s="9" t="s">
        <v>836</v>
      </c>
      <c r="I8" s="11" t="s">
        <v>53</v>
      </c>
      <c r="J8" s="11" t="s">
        <v>53</v>
      </c>
      <c r="K8" s="11" t="s">
        <v>53</v>
      </c>
      <c r="L8" s="11" t="s">
        <v>53</v>
      </c>
      <c r="M8" s="11">
        <v>0</v>
      </c>
      <c r="N8" s="9" t="s">
        <v>53</v>
      </c>
      <c r="O8" s="9" t="s">
        <v>54</v>
      </c>
      <c r="P8" s="9" t="s">
        <v>53</v>
      </c>
      <c r="Q8" s="11">
        <f t="shared" ref="Q8:Q71" si="0">SUM(S8:AH8)</f>
        <v>24083009.419999998</v>
      </c>
      <c r="R8" s="11">
        <v>0</v>
      </c>
      <c r="S8" s="11">
        <v>19873883.91</v>
      </c>
      <c r="T8" s="11"/>
      <c r="U8" s="9" t="s">
        <v>50</v>
      </c>
      <c r="V8" s="11"/>
      <c r="W8" s="11">
        <v>3628556.47</v>
      </c>
      <c r="X8" s="9" t="s">
        <v>50</v>
      </c>
      <c r="Y8" s="11">
        <v>580569.04</v>
      </c>
      <c r="Z8" s="11">
        <v>0</v>
      </c>
      <c r="AA8" s="9" t="s">
        <v>50</v>
      </c>
      <c r="AB8" s="11">
        <v>0</v>
      </c>
      <c r="AC8" s="11"/>
      <c r="AD8" s="9" t="s">
        <v>50</v>
      </c>
      <c r="AE8" s="11"/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53</v>
      </c>
      <c r="AN8" s="9" t="s">
        <v>53</v>
      </c>
      <c r="AO8" s="10" t="s">
        <v>53</v>
      </c>
      <c r="AP8" s="9" t="s">
        <v>53</v>
      </c>
    </row>
    <row r="9" spans="1:42" hidden="1" x14ac:dyDescent="0.25">
      <c r="A9" s="9" t="s">
        <v>56</v>
      </c>
      <c r="B9" s="10" t="s">
        <v>774</v>
      </c>
      <c r="C9" s="9" t="s">
        <v>69</v>
      </c>
      <c r="D9" s="9" t="s">
        <v>48</v>
      </c>
      <c r="E9" s="9" t="s">
        <v>427</v>
      </c>
      <c r="F9" s="9" t="s">
        <v>557</v>
      </c>
      <c r="G9" s="9" t="s">
        <v>51</v>
      </c>
      <c r="H9" s="9" t="s">
        <v>835</v>
      </c>
      <c r="I9" s="11" t="s">
        <v>53</v>
      </c>
      <c r="J9" s="11" t="s">
        <v>53</v>
      </c>
      <c r="K9" s="11" t="s">
        <v>53</v>
      </c>
      <c r="L9" s="11" t="s">
        <v>53</v>
      </c>
      <c r="M9" s="11">
        <v>0</v>
      </c>
      <c r="N9" s="9" t="s">
        <v>53</v>
      </c>
      <c r="O9" s="9" t="s">
        <v>54</v>
      </c>
      <c r="P9" s="9" t="s">
        <v>53</v>
      </c>
      <c r="Q9" s="11">
        <f t="shared" si="0"/>
        <v>92719123.694000006</v>
      </c>
      <c r="R9" s="11">
        <v>0</v>
      </c>
      <c r="S9" s="11">
        <v>54349701.439999998</v>
      </c>
      <c r="T9" s="11">
        <v>0</v>
      </c>
      <c r="U9" s="9" t="s">
        <v>50</v>
      </c>
      <c r="V9" s="11">
        <v>0</v>
      </c>
      <c r="W9" s="11">
        <v>33077088.150000002</v>
      </c>
      <c r="X9" s="9" t="s">
        <v>50</v>
      </c>
      <c r="Y9" s="11">
        <v>5292334.1039999994</v>
      </c>
      <c r="Z9" s="11">
        <v>0</v>
      </c>
      <c r="AA9" s="9" t="s">
        <v>50</v>
      </c>
      <c r="AB9" s="11">
        <v>0</v>
      </c>
      <c r="AC9" s="11">
        <v>0</v>
      </c>
      <c r="AD9" s="9" t="s">
        <v>50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53</v>
      </c>
      <c r="AN9" s="9" t="s">
        <v>53</v>
      </c>
      <c r="AO9" s="10" t="s">
        <v>53</v>
      </c>
      <c r="AP9" s="9" t="s">
        <v>53</v>
      </c>
    </row>
    <row r="10" spans="1:42" hidden="1" x14ac:dyDescent="0.25">
      <c r="A10" s="9" t="s">
        <v>60</v>
      </c>
      <c r="B10" s="10" t="s">
        <v>774</v>
      </c>
      <c r="C10" s="9" t="s">
        <v>311</v>
      </c>
      <c r="D10" s="9" t="s">
        <v>57</v>
      </c>
      <c r="E10" s="9" t="s">
        <v>424</v>
      </c>
      <c r="F10" s="9" t="s">
        <v>338</v>
      </c>
      <c r="G10" s="9" t="s">
        <v>51</v>
      </c>
      <c r="H10" s="9" t="s">
        <v>834</v>
      </c>
      <c r="I10" s="11" t="s">
        <v>53</v>
      </c>
      <c r="J10" s="11" t="s">
        <v>53</v>
      </c>
      <c r="K10" s="11" t="s">
        <v>53</v>
      </c>
      <c r="L10" s="11" t="s">
        <v>53</v>
      </c>
      <c r="M10" s="11">
        <v>0</v>
      </c>
      <c r="N10" s="9" t="s">
        <v>53</v>
      </c>
      <c r="O10" s="9" t="s">
        <v>54</v>
      </c>
      <c r="P10" s="9" t="s">
        <v>53</v>
      </c>
      <c r="Q10" s="11">
        <f t="shared" si="0"/>
        <v>44466610.079999998</v>
      </c>
      <c r="R10" s="11">
        <v>0</v>
      </c>
      <c r="S10" s="11">
        <v>34532091.759999998</v>
      </c>
      <c r="T10" s="11"/>
      <c r="U10" s="9" t="s">
        <v>50</v>
      </c>
      <c r="V10" s="11"/>
      <c r="W10" s="11">
        <v>8564239.9299999997</v>
      </c>
      <c r="X10" s="9" t="s">
        <v>50</v>
      </c>
      <c r="Y10" s="11">
        <v>1370278.39</v>
      </c>
      <c r="Z10" s="11">
        <v>0</v>
      </c>
      <c r="AA10" s="9" t="s">
        <v>50</v>
      </c>
      <c r="AB10" s="11">
        <v>0</v>
      </c>
      <c r="AC10" s="11"/>
      <c r="AD10" s="9" t="s">
        <v>50</v>
      </c>
      <c r="AE10" s="11"/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53</v>
      </c>
      <c r="AN10" s="9" t="s">
        <v>53</v>
      </c>
      <c r="AO10" s="10" t="s">
        <v>53</v>
      </c>
      <c r="AP10" s="9" t="s">
        <v>53</v>
      </c>
    </row>
    <row r="11" spans="1:42" hidden="1" x14ac:dyDescent="0.25">
      <c r="A11" s="9" t="s">
        <v>65</v>
      </c>
      <c r="B11" s="10" t="s">
        <v>774</v>
      </c>
      <c r="C11" s="9" t="s">
        <v>311</v>
      </c>
      <c r="D11" s="9" t="s">
        <v>57</v>
      </c>
      <c r="E11" s="9" t="s">
        <v>421</v>
      </c>
      <c r="F11" s="9" t="s">
        <v>617</v>
      </c>
      <c r="G11" s="9" t="s">
        <v>51</v>
      </c>
      <c r="H11" s="9" t="s">
        <v>833</v>
      </c>
      <c r="I11" s="11" t="s">
        <v>53</v>
      </c>
      <c r="J11" s="11" t="s">
        <v>53</v>
      </c>
      <c r="K11" s="11" t="s">
        <v>53</v>
      </c>
      <c r="L11" s="11" t="s">
        <v>53</v>
      </c>
      <c r="M11" s="11">
        <v>0</v>
      </c>
      <c r="N11" s="9" t="s">
        <v>53</v>
      </c>
      <c r="O11" s="9" t="s">
        <v>54</v>
      </c>
      <c r="P11" s="9" t="s">
        <v>53</v>
      </c>
      <c r="Q11" s="11">
        <f t="shared" si="0"/>
        <v>7982301.5999999996</v>
      </c>
      <c r="R11" s="11">
        <v>0</v>
      </c>
      <c r="S11" s="11">
        <v>7982301.5999999996</v>
      </c>
      <c r="T11" s="11"/>
      <c r="U11" s="9" t="s">
        <v>50</v>
      </c>
      <c r="V11" s="11"/>
      <c r="W11" s="11"/>
      <c r="X11" s="9" t="s">
        <v>50</v>
      </c>
      <c r="Y11" s="11"/>
      <c r="Z11" s="11">
        <v>0</v>
      </c>
      <c r="AA11" s="9" t="s">
        <v>50</v>
      </c>
      <c r="AB11" s="11">
        <v>0</v>
      </c>
      <c r="AC11" s="11"/>
      <c r="AD11" s="9" t="s">
        <v>50</v>
      </c>
      <c r="AE11" s="11"/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53</v>
      </c>
      <c r="AN11" s="9" t="s">
        <v>53</v>
      </c>
      <c r="AO11" s="10" t="s">
        <v>53</v>
      </c>
      <c r="AP11" s="9" t="s">
        <v>53</v>
      </c>
    </row>
    <row r="12" spans="1:42" hidden="1" x14ac:dyDescent="0.25">
      <c r="A12" s="9" t="s">
        <v>832</v>
      </c>
      <c r="B12" s="10" t="s">
        <v>774</v>
      </c>
      <c r="C12" s="9" t="s">
        <v>47</v>
      </c>
      <c r="D12" s="9" t="s">
        <v>57</v>
      </c>
      <c r="E12" s="9" t="s">
        <v>58</v>
      </c>
      <c r="F12" s="9" t="s">
        <v>490</v>
      </c>
      <c r="G12" s="9" t="s">
        <v>51</v>
      </c>
      <c r="H12" s="9" t="s">
        <v>831</v>
      </c>
      <c r="I12" s="11" t="s">
        <v>53</v>
      </c>
      <c r="J12" s="11" t="s">
        <v>53</v>
      </c>
      <c r="K12" s="11" t="s">
        <v>53</v>
      </c>
      <c r="L12" s="11" t="s">
        <v>53</v>
      </c>
      <c r="M12" s="11">
        <v>0</v>
      </c>
      <c r="N12" s="9" t="s">
        <v>53</v>
      </c>
      <c r="O12" s="9" t="s">
        <v>54</v>
      </c>
      <c r="P12" s="9" t="s">
        <v>53</v>
      </c>
      <c r="Q12" s="11">
        <f t="shared" si="0"/>
        <v>4042840.2126000002</v>
      </c>
      <c r="R12" s="11">
        <v>0</v>
      </c>
      <c r="S12" s="11">
        <v>3866838.2150000003</v>
      </c>
      <c r="T12" s="11">
        <v>0</v>
      </c>
      <c r="U12" s="9" t="s">
        <v>50</v>
      </c>
      <c r="V12" s="11">
        <v>0</v>
      </c>
      <c r="W12" s="11">
        <v>151725.85999999999</v>
      </c>
      <c r="X12" s="9" t="s">
        <v>50</v>
      </c>
      <c r="Y12" s="11">
        <v>24276.137600000002</v>
      </c>
      <c r="Z12" s="11">
        <v>0</v>
      </c>
      <c r="AA12" s="9" t="s">
        <v>50</v>
      </c>
      <c r="AB12" s="11">
        <v>0</v>
      </c>
      <c r="AC12" s="11">
        <v>0</v>
      </c>
      <c r="AD12" s="9" t="s">
        <v>50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53</v>
      </c>
      <c r="AN12" s="9" t="s">
        <v>53</v>
      </c>
      <c r="AO12" s="10" t="s">
        <v>53</v>
      </c>
      <c r="AP12" s="9" t="s">
        <v>53</v>
      </c>
    </row>
    <row r="13" spans="1:42" hidden="1" x14ac:dyDescent="0.25">
      <c r="A13" s="9" t="s">
        <v>830</v>
      </c>
      <c r="B13" s="10" t="s">
        <v>774</v>
      </c>
      <c r="C13" s="9" t="s">
        <v>47</v>
      </c>
      <c r="D13" s="9" t="s">
        <v>57</v>
      </c>
      <c r="E13" s="9" t="s">
        <v>58</v>
      </c>
      <c r="F13" s="9" t="s">
        <v>490</v>
      </c>
      <c r="G13" s="9" t="s">
        <v>51</v>
      </c>
      <c r="H13" s="9" t="s">
        <v>829</v>
      </c>
      <c r="I13" s="11" t="s">
        <v>53</v>
      </c>
      <c r="J13" s="11" t="s">
        <v>53</v>
      </c>
      <c r="K13" s="11" t="s">
        <v>53</v>
      </c>
      <c r="L13" s="11" t="s">
        <v>53</v>
      </c>
      <c r="M13" s="11">
        <v>0</v>
      </c>
      <c r="N13" s="9" t="s">
        <v>53</v>
      </c>
      <c r="O13" s="9" t="s">
        <v>828</v>
      </c>
      <c r="P13" s="9" t="s">
        <v>827</v>
      </c>
      <c r="Q13" s="11">
        <f t="shared" si="0"/>
        <v>353808</v>
      </c>
      <c r="R13" s="11">
        <v>0</v>
      </c>
      <c r="S13" s="11">
        <v>0</v>
      </c>
      <c r="T13" s="11">
        <v>0</v>
      </c>
      <c r="U13" s="9" t="s">
        <v>50</v>
      </c>
      <c r="V13" s="11">
        <v>0</v>
      </c>
      <c r="W13" s="11">
        <v>0</v>
      </c>
      <c r="X13" s="9" t="s">
        <v>50</v>
      </c>
      <c r="Y13" s="11">
        <v>0</v>
      </c>
      <c r="Z13" s="11">
        <v>327600</v>
      </c>
      <c r="AA13" s="9" t="s">
        <v>55</v>
      </c>
      <c r="AB13" s="11">
        <v>26208</v>
      </c>
      <c r="AC13" s="11">
        <v>0</v>
      </c>
      <c r="AD13" s="9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53</v>
      </c>
      <c r="AN13" s="9" t="s">
        <v>53</v>
      </c>
      <c r="AO13" s="10" t="s">
        <v>53</v>
      </c>
      <c r="AP13" s="9" t="s">
        <v>53</v>
      </c>
    </row>
    <row r="14" spans="1:42" hidden="1" x14ac:dyDescent="0.25">
      <c r="A14" s="9" t="s">
        <v>826</v>
      </c>
      <c r="B14" s="10" t="s">
        <v>774</v>
      </c>
      <c r="C14" s="9" t="s">
        <v>47</v>
      </c>
      <c r="D14" s="9" t="s">
        <v>57</v>
      </c>
      <c r="E14" s="9" t="s">
        <v>58</v>
      </c>
      <c r="F14" s="9" t="s">
        <v>490</v>
      </c>
      <c r="G14" s="9" t="s">
        <v>51</v>
      </c>
      <c r="H14" s="9" t="s">
        <v>825</v>
      </c>
      <c r="I14" s="11" t="s">
        <v>53</v>
      </c>
      <c r="J14" s="11" t="s">
        <v>53</v>
      </c>
      <c r="K14" s="11" t="s">
        <v>53</v>
      </c>
      <c r="L14" s="11" t="s">
        <v>53</v>
      </c>
      <c r="M14" s="11">
        <v>0</v>
      </c>
      <c r="N14" s="9" t="s">
        <v>53</v>
      </c>
      <c r="O14" s="9" t="s">
        <v>54</v>
      </c>
      <c r="P14" s="9" t="s">
        <v>53</v>
      </c>
      <c r="Q14" s="11">
        <f t="shared" si="0"/>
        <v>14194105.692400001</v>
      </c>
      <c r="R14" s="11">
        <v>0</v>
      </c>
      <c r="S14" s="11">
        <v>12667558.870000001</v>
      </c>
      <c r="T14" s="11">
        <v>0</v>
      </c>
      <c r="U14" s="9" t="s">
        <v>50</v>
      </c>
      <c r="V14" s="11">
        <v>0</v>
      </c>
      <c r="W14" s="11">
        <v>1315988.6399999999</v>
      </c>
      <c r="X14" s="9" t="s">
        <v>64</v>
      </c>
      <c r="Y14" s="11">
        <v>210558.18239999999</v>
      </c>
      <c r="Z14" s="11">
        <v>0</v>
      </c>
      <c r="AA14" s="9" t="s">
        <v>50</v>
      </c>
      <c r="AB14" s="11">
        <v>0</v>
      </c>
      <c r="AC14" s="11">
        <v>0</v>
      </c>
      <c r="AD14" s="9" t="s">
        <v>50</v>
      </c>
      <c r="AE14" s="11">
        <v>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53</v>
      </c>
      <c r="AN14" s="9" t="s">
        <v>53</v>
      </c>
      <c r="AO14" s="10" t="s">
        <v>53</v>
      </c>
      <c r="AP14" s="9" t="s">
        <v>53</v>
      </c>
    </row>
    <row r="15" spans="1:42" hidden="1" x14ac:dyDescent="0.25">
      <c r="A15" s="9" t="s">
        <v>55</v>
      </c>
      <c r="B15" s="10" t="s">
        <v>774</v>
      </c>
      <c r="C15" s="9" t="s">
        <v>69</v>
      </c>
      <c r="D15" s="9" t="s">
        <v>57</v>
      </c>
      <c r="E15" s="9" t="s">
        <v>403</v>
      </c>
      <c r="F15" s="9" t="s">
        <v>470</v>
      </c>
      <c r="G15" s="9" t="s">
        <v>51</v>
      </c>
      <c r="H15" s="9" t="s">
        <v>824</v>
      </c>
      <c r="I15" s="11" t="s">
        <v>53</v>
      </c>
      <c r="J15" s="11" t="s">
        <v>53</v>
      </c>
      <c r="K15" s="11" t="s">
        <v>53</v>
      </c>
      <c r="L15" s="11" t="s">
        <v>53</v>
      </c>
      <c r="M15" s="11">
        <v>0</v>
      </c>
      <c r="N15" s="9" t="s">
        <v>53</v>
      </c>
      <c r="O15" s="9" t="s">
        <v>54</v>
      </c>
      <c r="P15" s="9" t="s">
        <v>53</v>
      </c>
      <c r="Q15" s="11">
        <f t="shared" si="0"/>
        <v>918204</v>
      </c>
      <c r="R15" s="11">
        <v>0</v>
      </c>
      <c r="S15" s="11">
        <v>813456</v>
      </c>
      <c r="T15" s="11">
        <v>0</v>
      </c>
      <c r="U15" s="9" t="s">
        <v>50</v>
      </c>
      <c r="V15" s="11">
        <v>0</v>
      </c>
      <c r="W15" s="11">
        <v>90300</v>
      </c>
      <c r="X15" s="9" t="s">
        <v>64</v>
      </c>
      <c r="Y15" s="11">
        <v>14448</v>
      </c>
      <c r="Z15" s="11">
        <v>0</v>
      </c>
      <c r="AA15" s="9" t="s">
        <v>50</v>
      </c>
      <c r="AB15" s="11">
        <v>0</v>
      </c>
      <c r="AC15" s="11">
        <v>0</v>
      </c>
      <c r="AD15" s="9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53</v>
      </c>
      <c r="AN15" s="9" t="s">
        <v>53</v>
      </c>
      <c r="AO15" s="10" t="s">
        <v>53</v>
      </c>
      <c r="AP15" s="9" t="s">
        <v>53</v>
      </c>
    </row>
    <row r="16" spans="1:42" hidden="1" x14ac:dyDescent="0.25">
      <c r="A16" s="9" t="s">
        <v>823</v>
      </c>
      <c r="B16" s="10" t="s">
        <v>774</v>
      </c>
      <c r="C16" s="9" t="s">
        <v>69</v>
      </c>
      <c r="D16" s="9" t="s">
        <v>57</v>
      </c>
      <c r="E16" s="9" t="s">
        <v>403</v>
      </c>
      <c r="F16" s="9" t="s">
        <v>470</v>
      </c>
      <c r="G16" s="9" t="s">
        <v>91</v>
      </c>
      <c r="H16" s="9" t="s">
        <v>53</v>
      </c>
      <c r="I16" s="11" t="s">
        <v>822</v>
      </c>
      <c r="J16" s="11" t="s">
        <v>53</v>
      </c>
      <c r="K16" s="11" t="s">
        <v>821</v>
      </c>
      <c r="L16" s="11" t="s">
        <v>774</v>
      </c>
      <c r="M16" s="11">
        <v>975018.57</v>
      </c>
      <c r="N16" s="9" t="s">
        <v>94</v>
      </c>
      <c r="O16" s="9" t="s">
        <v>820</v>
      </c>
      <c r="P16" s="9" t="s">
        <v>819</v>
      </c>
      <c r="Q16" s="11">
        <f t="shared" si="0"/>
        <v>-643938.75</v>
      </c>
      <c r="R16" s="11">
        <v>0</v>
      </c>
      <c r="S16" s="11">
        <v>-643938.75</v>
      </c>
      <c r="T16" s="11">
        <v>0</v>
      </c>
      <c r="U16" s="9" t="s">
        <v>50</v>
      </c>
      <c r="V16" s="11">
        <v>0</v>
      </c>
      <c r="W16" s="11">
        <v>0</v>
      </c>
      <c r="X16" s="9" t="s">
        <v>50</v>
      </c>
      <c r="Y16" s="11">
        <v>0</v>
      </c>
      <c r="Z16" s="11">
        <v>0</v>
      </c>
      <c r="AA16" s="9" t="s">
        <v>50</v>
      </c>
      <c r="AB16" s="11">
        <v>0</v>
      </c>
      <c r="AC16" s="11">
        <v>0</v>
      </c>
      <c r="AD16" s="9" t="s">
        <v>50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53</v>
      </c>
      <c r="AN16" s="9" t="s">
        <v>53</v>
      </c>
      <c r="AO16" s="10" t="s">
        <v>53</v>
      </c>
      <c r="AP16" s="9" t="s">
        <v>53</v>
      </c>
    </row>
    <row r="17" spans="1:42" hidden="1" x14ac:dyDescent="0.25">
      <c r="A17" s="9" t="s">
        <v>818</v>
      </c>
      <c r="B17" s="10" t="s">
        <v>774</v>
      </c>
      <c r="C17" s="9" t="s">
        <v>311</v>
      </c>
      <c r="D17" s="9" t="s">
        <v>61</v>
      </c>
      <c r="E17" s="9" t="s">
        <v>395</v>
      </c>
      <c r="F17" s="9" t="s">
        <v>369</v>
      </c>
      <c r="G17" s="9" t="s">
        <v>51</v>
      </c>
      <c r="H17" s="9" t="s">
        <v>817</v>
      </c>
      <c r="I17" s="11" t="s">
        <v>53</v>
      </c>
      <c r="J17" s="11" t="s">
        <v>53</v>
      </c>
      <c r="K17" s="11" t="s">
        <v>53</v>
      </c>
      <c r="L17" s="11" t="s">
        <v>53</v>
      </c>
      <c r="M17" s="11">
        <v>0</v>
      </c>
      <c r="N17" s="9" t="s">
        <v>53</v>
      </c>
      <c r="O17" s="9" t="s">
        <v>54</v>
      </c>
      <c r="P17" s="9" t="s">
        <v>53</v>
      </c>
      <c r="Q17" s="11">
        <f t="shared" si="0"/>
        <v>35376093.910000004</v>
      </c>
      <c r="R17" s="11">
        <v>0</v>
      </c>
      <c r="S17" s="11">
        <v>24665594.690000001</v>
      </c>
      <c r="T17" s="11"/>
      <c r="U17" s="9" t="s">
        <v>50</v>
      </c>
      <c r="V17" s="11"/>
      <c r="W17" s="11">
        <v>9233188.9800000004</v>
      </c>
      <c r="X17" s="9" t="s">
        <v>50</v>
      </c>
      <c r="Y17" s="11">
        <v>1477310.24</v>
      </c>
      <c r="Z17" s="11">
        <v>0</v>
      </c>
      <c r="AA17" s="9" t="s">
        <v>50</v>
      </c>
      <c r="AB17" s="11">
        <v>0</v>
      </c>
      <c r="AC17" s="11"/>
      <c r="AD17" s="9" t="s">
        <v>50</v>
      </c>
      <c r="AE17" s="11"/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0" t="s">
        <v>53</v>
      </c>
      <c r="AN17" s="9" t="s">
        <v>53</v>
      </c>
      <c r="AO17" s="10" t="s">
        <v>53</v>
      </c>
      <c r="AP17" s="9" t="s">
        <v>53</v>
      </c>
    </row>
    <row r="18" spans="1:42" hidden="1" x14ac:dyDescent="0.25">
      <c r="A18" s="9" t="s">
        <v>816</v>
      </c>
      <c r="B18" s="10" t="s">
        <v>774</v>
      </c>
      <c r="C18" s="9" t="s">
        <v>47</v>
      </c>
      <c r="D18" s="9" t="s">
        <v>61</v>
      </c>
      <c r="E18" s="9" t="s">
        <v>62</v>
      </c>
      <c r="F18" s="9" t="s">
        <v>815</v>
      </c>
      <c r="G18" s="9" t="s">
        <v>51</v>
      </c>
      <c r="H18" s="9" t="s">
        <v>814</v>
      </c>
      <c r="I18" s="11" t="s">
        <v>53</v>
      </c>
      <c r="J18" s="11" t="s">
        <v>53</v>
      </c>
      <c r="K18" s="11" t="s">
        <v>53</v>
      </c>
      <c r="L18" s="11" t="s">
        <v>53</v>
      </c>
      <c r="M18" s="11">
        <v>0</v>
      </c>
      <c r="N18" s="9" t="s">
        <v>53</v>
      </c>
      <c r="O18" s="9" t="s">
        <v>54</v>
      </c>
      <c r="P18" s="9" t="s">
        <v>53</v>
      </c>
      <c r="Q18" s="11">
        <f t="shared" si="0"/>
        <v>15292593.386600003</v>
      </c>
      <c r="R18" s="11">
        <v>0</v>
      </c>
      <c r="S18" s="11">
        <v>13273706.142200002</v>
      </c>
      <c r="T18" s="11">
        <v>0</v>
      </c>
      <c r="U18" s="9" t="s">
        <v>50</v>
      </c>
      <c r="V18" s="11">
        <v>0</v>
      </c>
      <c r="W18" s="11">
        <v>1587916.5899999999</v>
      </c>
      <c r="X18" s="9" t="s">
        <v>50</v>
      </c>
      <c r="Y18" s="11">
        <v>254066.65440000003</v>
      </c>
      <c r="Z18" s="11">
        <v>0</v>
      </c>
      <c r="AA18" s="9" t="s">
        <v>50</v>
      </c>
      <c r="AB18" s="11">
        <v>0</v>
      </c>
      <c r="AC18" s="11">
        <v>163800</v>
      </c>
      <c r="AD18" s="9" t="s">
        <v>55</v>
      </c>
      <c r="AE18" s="11">
        <v>13104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0" t="s">
        <v>53</v>
      </c>
      <c r="AN18" s="9" t="s">
        <v>53</v>
      </c>
      <c r="AO18" s="10" t="s">
        <v>53</v>
      </c>
      <c r="AP18" s="9" t="s">
        <v>53</v>
      </c>
    </row>
    <row r="19" spans="1:42" hidden="1" x14ac:dyDescent="0.25">
      <c r="A19" s="9" t="s">
        <v>813</v>
      </c>
      <c r="B19" s="10" t="s">
        <v>774</v>
      </c>
      <c r="C19" s="9" t="s">
        <v>69</v>
      </c>
      <c r="D19" s="9" t="s">
        <v>61</v>
      </c>
      <c r="E19" s="9" t="s">
        <v>382</v>
      </c>
      <c r="F19" s="9" t="s">
        <v>605</v>
      </c>
      <c r="G19" s="9" t="s">
        <v>51</v>
      </c>
      <c r="H19" s="9" t="s">
        <v>812</v>
      </c>
      <c r="I19" s="11" t="s">
        <v>53</v>
      </c>
      <c r="J19" s="11" t="s">
        <v>53</v>
      </c>
      <c r="K19" s="11" t="s">
        <v>53</v>
      </c>
      <c r="L19" s="11" t="s">
        <v>53</v>
      </c>
      <c r="M19" s="11">
        <v>0</v>
      </c>
      <c r="N19" s="9" t="s">
        <v>53</v>
      </c>
      <c r="O19" s="9" t="s">
        <v>54</v>
      </c>
      <c r="P19" s="9" t="s">
        <v>53</v>
      </c>
      <c r="Q19" s="11">
        <f t="shared" si="0"/>
        <v>31598870.134350006</v>
      </c>
      <c r="R19" s="11">
        <v>0</v>
      </c>
      <c r="S19" s="11">
        <v>21762390.589350004</v>
      </c>
      <c r="T19" s="11">
        <v>0</v>
      </c>
      <c r="U19" s="9" t="s">
        <v>50</v>
      </c>
      <c r="V19" s="11">
        <v>0</v>
      </c>
      <c r="W19" s="11">
        <v>8327220.2974000014</v>
      </c>
      <c r="X19" s="9" t="s">
        <v>50</v>
      </c>
      <c r="Y19" s="11">
        <v>1332355.2475999999</v>
      </c>
      <c r="Z19" s="11">
        <v>0</v>
      </c>
      <c r="AA19" s="9" t="s">
        <v>50</v>
      </c>
      <c r="AB19" s="11">
        <v>0</v>
      </c>
      <c r="AC19" s="11">
        <v>163800</v>
      </c>
      <c r="AD19" s="9" t="s">
        <v>55</v>
      </c>
      <c r="AE19" s="11">
        <v>13104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53</v>
      </c>
      <c r="AN19" s="9" t="s">
        <v>53</v>
      </c>
      <c r="AO19" s="10" t="s">
        <v>53</v>
      </c>
      <c r="AP19" s="9" t="s">
        <v>53</v>
      </c>
    </row>
    <row r="20" spans="1:42" hidden="1" x14ac:dyDescent="0.25">
      <c r="A20" s="9" t="s">
        <v>811</v>
      </c>
      <c r="B20" s="10" t="s">
        <v>774</v>
      </c>
      <c r="C20" s="9" t="s">
        <v>69</v>
      </c>
      <c r="D20" s="9" t="s">
        <v>61</v>
      </c>
      <c r="E20" s="9" t="s">
        <v>382</v>
      </c>
      <c r="F20" s="9" t="s">
        <v>605</v>
      </c>
      <c r="G20" s="9" t="s">
        <v>91</v>
      </c>
      <c r="H20" s="9" t="s">
        <v>53</v>
      </c>
      <c r="I20" s="11" t="s">
        <v>810</v>
      </c>
      <c r="J20" s="11" t="s">
        <v>53</v>
      </c>
      <c r="K20" s="11" t="s">
        <v>809</v>
      </c>
      <c r="L20" s="11" t="s">
        <v>808</v>
      </c>
      <c r="M20" s="11">
        <v>297</v>
      </c>
      <c r="N20" s="9" t="s">
        <v>94</v>
      </c>
      <c r="O20" s="9" t="s">
        <v>807</v>
      </c>
      <c r="P20" s="9" t="s">
        <v>806</v>
      </c>
      <c r="Q20" s="11">
        <f t="shared" si="0"/>
        <v>-94862.79</v>
      </c>
      <c r="R20" s="11">
        <v>0</v>
      </c>
      <c r="S20" s="11">
        <v>-94862.79</v>
      </c>
      <c r="T20" s="11">
        <v>0</v>
      </c>
      <c r="U20" s="9" t="s">
        <v>50</v>
      </c>
      <c r="V20" s="11">
        <v>0</v>
      </c>
      <c r="W20" s="11">
        <v>0</v>
      </c>
      <c r="X20" s="9" t="s">
        <v>50</v>
      </c>
      <c r="Y20" s="11">
        <v>0</v>
      </c>
      <c r="Z20" s="11">
        <v>0</v>
      </c>
      <c r="AA20" s="9" t="s">
        <v>50</v>
      </c>
      <c r="AB20" s="11">
        <v>0</v>
      </c>
      <c r="AC20" s="11">
        <v>0</v>
      </c>
      <c r="AD20" s="9" t="s">
        <v>50</v>
      </c>
      <c r="AE20" s="11"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0" t="s">
        <v>53</v>
      </c>
      <c r="AN20" s="9" t="s">
        <v>53</v>
      </c>
      <c r="AO20" s="10" t="s">
        <v>53</v>
      </c>
      <c r="AP20" s="9" t="s">
        <v>53</v>
      </c>
    </row>
    <row r="21" spans="1:42" hidden="1" x14ac:dyDescent="0.25">
      <c r="A21" s="9" t="s">
        <v>805</v>
      </c>
      <c r="B21" s="10" t="s">
        <v>774</v>
      </c>
      <c r="C21" s="9" t="s">
        <v>311</v>
      </c>
      <c r="D21" s="9" t="s">
        <v>66</v>
      </c>
      <c r="E21" s="9" t="s">
        <v>378</v>
      </c>
      <c r="F21" s="9" t="s">
        <v>804</v>
      </c>
      <c r="G21" s="9" t="s">
        <v>51</v>
      </c>
      <c r="H21" s="9" t="s">
        <v>803</v>
      </c>
      <c r="I21" s="11" t="s">
        <v>53</v>
      </c>
      <c r="J21" s="11" t="s">
        <v>53</v>
      </c>
      <c r="K21" s="11" t="s">
        <v>53</v>
      </c>
      <c r="L21" s="11" t="s">
        <v>53</v>
      </c>
      <c r="M21" s="11">
        <v>0</v>
      </c>
      <c r="N21" s="9" t="s">
        <v>53</v>
      </c>
      <c r="O21" s="9" t="s">
        <v>54</v>
      </c>
      <c r="P21" s="9" t="s">
        <v>53</v>
      </c>
      <c r="Q21" s="11">
        <f t="shared" si="0"/>
        <v>59116789.229999997</v>
      </c>
      <c r="R21" s="11">
        <v>0</v>
      </c>
      <c r="S21" s="11">
        <v>41033186.759999998</v>
      </c>
      <c r="T21" s="11"/>
      <c r="U21" s="9" t="s">
        <v>50</v>
      </c>
      <c r="V21" s="11"/>
      <c r="W21" s="11">
        <v>15589312.470000001</v>
      </c>
      <c r="X21" s="9" t="s">
        <v>50</v>
      </c>
      <c r="Y21" s="11">
        <v>2494290</v>
      </c>
      <c r="Z21" s="11">
        <v>0</v>
      </c>
      <c r="AA21" s="9" t="s">
        <v>50</v>
      </c>
      <c r="AB21" s="11">
        <v>0</v>
      </c>
      <c r="AC21" s="11"/>
      <c r="AD21" s="9" t="s">
        <v>50</v>
      </c>
      <c r="AE21" s="11"/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0" t="s">
        <v>53</v>
      </c>
      <c r="AN21" s="9" t="s">
        <v>53</v>
      </c>
      <c r="AO21" s="10" t="s">
        <v>53</v>
      </c>
      <c r="AP21" s="9" t="s">
        <v>53</v>
      </c>
    </row>
    <row r="22" spans="1:42" hidden="1" x14ac:dyDescent="0.25">
      <c r="A22" s="9" t="s">
        <v>802</v>
      </c>
      <c r="B22" s="10" t="s">
        <v>774</v>
      </c>
      <c r="C22" s="9" t="s">
        <v>69</v>
      </c>
      <c r="D22" s="9" t="s">
        <v>66</v>
      </c>
      <c r="E22" s="9" t="s">
        <v>374</v>
      </c>
      <c r="F22" s="9" t="s">
        <v>605</v>
      </c>
      <c r="G22" s="9" t="s">
        <v>51</v>
      </c>
      <c r="H22" s="9" t="s">
        <v>801</v>
      </c>
      <c r="I22" s="11" t="s">
        <v>53</v>
      </c>
      <c r="J22" s="11" t="s">
        <v>53</v>
      </c>
      <c r="K22" s="11" t="s">
        <v>53</v>
      </c>
      <c r="L22" s="11" t="s">
        <v>53</v>
      </c>
      <c r="M22" s="11">
        <v>0</v>
      </c>
      <c r="N22" s="9" t="s">
        <v>53</v>
      </c>
      <c r="O22" s="9" t="s">
        <v>54</v>
      </c>
      <c r="P22" s="9" t="s">
        <v>53</v>
      </c>
      <c r="Q22" s="11">
        <f t="shared" si="0"/>
        <v>28781067.78365</v>
      </c>
      <c r="R22" s="11">
        <v>0</v>
      </c>
      <c r="S22" s="11">
        <v>21303367.056849997</v>
      </c>
      <c r="T22" s="11">
        <v>0</v>
      </c>
      <c r="U22" s="9" t="s">
        <v>50</v>
      </c>
      <c r="V22" s="11">
        <v>0</v>
      </c>
      <c r="W22" s="11">
        <v>6446293.7300000014</v>
      </c>
      <c r="X22" s="9" t="s">
        <v>64</v>
      </c>
      <c r="Y22" s="11">
        <v>1031406.9968000002</v>
      </c>
      <c r="Z22" s="11">
        <v>0</v>
      </c>
      <c r="AA22" s="9" t="s">
        <v>50</v>
      </c>
      <c r="AB22" s="11">
        <v>0</v>
      </c>
      <c r="AC22" s="11">
        <v>0</v>
      </c>
      <c r="AD22" s="9" t="s">
        <v>50</v>
      </c>
      <c r="AE22" s="11"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0" t="s">
        <v>53</v>
      </c>
      <c r="AN22" s="9" t="s">
        <v>53</v>
      </c>
      <c r="AO22" s="10" t="s">
        <v>53</v>
      </c>
      <c r="AP22" s="9" t="s">
        <v>53</v>
      </c>
    </row>
    <row r="23" spans="1:42" hidden="1" x14ac:dyDescent="0.25">
      <c r="A23" s="9" t="s">
        <v>64</v>
      </c>
      <c r="B23" s="10" t="s">
        <v>774</v>
      </c>
      <c r="C23" s="9" t="s">
        <v>69</v>
      </c>
      <c r="D23" s="9" t="s">
        <v>66</v>
      </c>
      <c r="E23" s="9" t="s">
        <v>374</v>
      </c>
      <c r="F23" s="9" t="s">
        <v>605</v>
      </c>
      <c r="G23" s="9" t="s">
        <v>51</v>
      </c>
      <c r="H23" s="9" t="s">
        <v>800</v>
      </c>
      <c r="I23" s="11" t="s">
        <v>53</v>
      </c>
      <c r="J23" s="11" t="s">
        <v>53</v>
      </c>
      <c r="K23" s="11" t="s">
        <v>53</v>
      </c>
      <c r="L23" s="11" t="s">
        <v>53</v>
      </c>
      <c r="M23" s="11">
        <v>0</v>
      </c>
      <c r="N23" s="9" t="s">
        <v>53</v>
      </c>
      <c r="O23" s="9" t="s">
        <v>799</v>
      </c>
      <c r="P23" s="9" t="s">
        <v>798</v>
      </c>
      <c r="Q23" s="11">
        <f t="shared" si="0"/>
        <v>1144211.4626</v>
      </c>
      <c r="R23" s="11">
        <v>0</v>
      </c>
      <c r="S23" s="11">
        <v>333330.15500000003</v>
      </c>
      <c r="T23" s="11">
        <v>699035.61</v>
      </c>
      <c r="U23" s="9" t="s">
        <v>64</v>
      </c>
      <c r="V23" s="11">
        <v>111845.6976</v>
      </c>
      <c r="W23" s="11">
        <v>0</v>
      </c>
      <c r="X23" s="9" t="s">
        <v>50</v>
      </c>
      <c r="Y23" s="11">
        <v>0</v>
      </c>
      <c r="Z23" s="11">
        <v>0</v>
      </c>
      <c r="AA23" s="9" t="s">
        <v>50</v>
      </c>
      <c r="AB23" s="11">
        <v>0</v>
      </c>
      <c r="AC23" s="11">
        <v>0</v>
      </c>
      <c r="AD23" s="9" t="s">
        <v>50</v>
      </c>
      <c r="AE23" s="11"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0" t="s">
        <v>53</v>
      </c>
      <c r="AN23" s="9" t="s">
        <v>53</v>
      </c>
      <c r="AO23" s="10" t="s">
        <v>53</v>
      </c>
      <c r="AP23" s="9" t="s">
        <v>53</v>
      </c>
    </row>
    <row r="24" spans="1:42" hidden="1" x14ac:dyDescent="0.25">
      <c r="A24" s="9" t="s">
        <v>71</v>
      </c>
      <c r="B24" s="10" t="s">
        <v>774</v>
      </c>
      <c r="C24" s="9" t="s">
        <v>69</v>
      </c>
      <c r="D24" s="9" t="s">
        <v>66</v>
      </c>
      <c r="E24" s="9" t="s">
        <v>374</v>
      </c>
      <c r="F24" s="9" t="s">
        <v>605</v>
      </c>
      <c r="G24" s="9" t="s">
        <v>51</v>
      </c>
      <c r="H24" s="9" t="s">
        <v>797</v>
      </c>
      <c r="I24" s="11" t="s">
        <v>53</v>
      </c>
      <c r="J24" s="11" t="s">
        <v>53</v>
      </c>
      <c r="K24" s="11" t="s">
        <v>53</v>
      </c>
      <c r="L24" s="11" t="s">
        <v>53</v>
      </c>
      <c r="M24" s="11">
        <v>0</v>
      </c>
      <c r="N24" s="9" t="s">
        <v>53</v>
      </c>
      <c r="O24" s="9" t="s">
        <v>54</v>
      </c>
      <c r="P24" s="9" t="s">
        <v>53</v>
      </c>
      <c r="Q24" s="11">
        <f t="shared" si="0"/>
        <v>9537510.4938000012</v>
      </c>
      <c r="R24" s="11">
        <v>0</v>
      </c>
      <c r="S24" s="11">
        <v>5773369.7350000013</v>
      </c>
      <c r="T24" s="11">
        <v>0</v>
      </c>
      <c r="U24" s="9" t="s">
        <v>50</v>
      </c>
      <c r="V24" s="11">
        <v>0</v>
      </c>
      <c r="W24" s="11">
        <v>3244948.9299999997</v>
      </c>
      <c r="X24" s="9" t="s">
        <v>64</v>
      </c>
      <c r="Y24" s="11">
        <v>519191.82880000002</v>
      </c>
      <c r="Z24" s="11">
        <v>0</v>
      </c>
      <c r="AA24" s="9" t="s">
        <v>50</v>
      </c>
      <c r="AB24" s="11">
        <v>0</v>
      </c>
      <c r="AC24" s="11">
        <v>0</v>
      </c>
      <c r="AD24" s="9" t="s">
        <v>50</v>
      </c>
      <c r="AE24" s="11"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53</v>
      </c>
      <c r="AN24" s="9" t="s">
        <v>53</v>
      </c>
      <c r="AO24" s="10" t="s">
        <v>53</v>
      </c>
      <c r="AP24" s="9" t="s">
        <v>53</v>
      </c>
    </row>
    <row r="25" spans="1:42" hidden="1" x14ac:dyDescent="0.25">
      <c r="A25" s="9" t="s">
        <v>73</v>
      </c>
      <c r="B25" s="10" t="s">
        <v>774</v>
      </c>
      <c r="C25" s="9" t="s">
        <v>311</v>
      </c>
      <c r="D25" s="9" t="s">
        <v>119</v>
      </c>
      <c r="E25" s="9" t="s">
        <v>370</v>
      </c>
      <c r="F25" s="9" t="s">
        <v>796</v>
      </c>
      <c r="G25" s="9" t="s">
        <v>51</v>
      </c>
      <c r="H25" s="9" t="s">
        <v>795</v>
      </c>
      <c r="I25" s="11" t="s">
        <v>53</v>
      </c>
      <c r="J25" s="11" t="s">
        <v>53</v>
      </c>
      <c r="K25" s="11" t="s">
        <v>53</v>
      </c>
      <c r="L25" s="11" t="s">
        <v>53</v>
      </c>
      <c r="M25" s="11">
        <v>0</v>
      </c>
      <c r="N25" s="9" t="s">
        <v>53</v>
      </c>
      <c r="O25" s="9" t="s">
        <v>54</v>
      </c>
      <c r="P25" s="9" t="s">
        <v>53</v>
      </c>
      <c r="Q25" s="11">
        <f t="shared" si="0"/>
        <v>43733253.450000003</v>
      </c>
      <c r="R25" s="11">
        <v>0</v>
      </c>
      <c r="S25" s="11">
        <v>31667900.359999999</v>
      </c>
      <c r="T25" s="11"/>
      <c r="U25" s="9" t="s">
        <v>50</v>
      </c>
      <c r="V25" s="11"/>
      <c r="W25" s="11">
        <v>10401166.460000001</v>
      </c>
      <c r="X25" s="9" t="s">
        <v>50</v>
      </c>
      <c r="Y25" s="11">
        <v>1664186.63</v>
      </c>
      <c r="Z25" s="11">
        <v>0</v>
      </c>
      <c r="AA25" s="9" t="s">
        <v>50</v>
      </c>
      <c r="AB25" s="11">
        <v>0</v>
      </c>
      <c r="AC25" s="11"/>
      <c r="AD25" s="9" t="s">
        <v>50</v>
      </c>
      <c r="AE25" s="11"/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53</v>
      </c>
      <c r="AN25" s="9" t="s">
        <v>53</v>
      </c>
      <c r="AO25" s="10" t="s">
        <v>53</v>
      </c>
      <c r="AP25" s="9" t="s">
        <v>53</v>
      </c>
    </row>
    <row r="26" spans="1:42" x14ac:dyDescent="0.25">
      <c r="A26" s="9" t="s">
        <v>75</v>
      </c>
      <c r="B26" s="10" t="s">
        <v>774</v>
      </c>
      <c r="C26" s="9" t="s">
        <v>69</v>
      </c>
      <c r="D26" s="9" t="s">
        <v>119</v>
      </c>
      <c r="E26" s="9" t="s">
        <v>358</v>
      </c>
      <c r="F26" s="9" t="s">
        <v>794</v>
      </c>
      <c r="G26" s="9" t="s">
        <v>51</v>
      </c>
      <c r="H26" s="9" t="s">
        <v>793</v>
      </c>
      <c r="I26" s="11" t="s">
        <v>53</v>
      </c>
      <c r="J26" s="11" t="s">
        <v>53</v>
      </c>
      <c r="K26" s="11" t="s">
        <v>53</v>
      </c>
      <c r="L26" s="11" t="s">
        <v>53</v>
      </c>
      <c r="M26" s="11">
        <v>0</v>
      </c>
      <c r="N26" s="9" t="s">
        <v>53</v>
      </c>
      <c r="O26" s="9" t="s">
        <v>54</v>
      </c>
      <c r="P26" s="9" t="s">
        <v>53</v>
      </c>
      <c r="Q26" s="11">
        <f t="shared" si="0"/>
        <v>38370559.557800002</v>
      </c>
      <c r="R26" s="11">
        <v>0</v>
      </c>
      <c r="S26" s="11">
        <v>27213056.141400002</v>
      </c>
      <c r="T26" s="11">
        <v>0</v>
      </c>
      <c r="U26" s="9" t="s">
        <v>50</v>
      </c>
      <c r="V26" s="11">
        <v>0</v>
      </c>
      <c r="W26" s="11">
        <v>8551013.2899999991</v>
      </c>
      <c r="X26" s="9" t="s">
        <v>64</v>
      </c>
      <c r="Y26" s="11">
        <v>1368162.1264000002</v>
      </c>
      <c r="Z26" s="11">
        <v>0</v>
      </c>
      <c r="AA26" s="9" t="s">
        <v>50</v>
      </c>
      <c r="AB26" s="11">
        <v>0</v>
      </c>
      <c r="AC26" s="11">
        <v>1146600</v>
      </c>
      <c r="AD26" s="9" t="s">
        <v>55</v>
      </c>
      <c r="AE26" s="11">
        <v>91728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53</v>
      </c>
      <c r="AN26" s="9" t="s">
        <v>53</v>
      </c>
      <c r="AO26" s="10" t="s">
        <v>53</v>
      </c>
      <c r="AP26" s="9" t="s">
        <v>53</v>
      </c>
    </row>
    <row r="27" spans="1:42" hidden="1" x14ac:dyDescent="0.25">
      <c r="A27" s="9" t="s">
        <v>79</v>
      </c>
      <c r="B27" s="10" t="s">
        <v>774</v>
      </c>
      <c r="C27" s="9" t="s">
        <v>311</v>
      </c>
      <c r="D27" s="9" t="s">
        <v>354</v>
      </c>
      <c r="E27" s="9" t="s">
        <v>353</v>
      </c>
      <c r="F27" s="9" t="s">
        <v>792</v>
      </c>
      <c r="G27" s="9" t="s">
        <v>51</v>
      </c>
      <c r="H27" s="9" t="s">
        <v>791</v>
      </c>
      <c r="I27" s="11" t="s">
        <v>53</v>
      </c>
      <c r="J27" s="11" t="s">
        <v>53</v>
      </c>
      <c r="K27" s="11" t="s">
        <v>53</v>
      </c>
      <c r="L27" s="11" t="s">
        <v>53</v>
      </c>
      <c r="M27" s="11">
        <v>0</v>
      </c>
      <c r="N27" s="9" t="s">
        <v>53</v>
      </c>
      <c r="O27" s="9" t="s">
        <v>54</v>
      </c>
      <c r="P27" s="9" t="s">
        <v>53</v>
      </c>
      <c r="Q27" s="11">
        <f t="shared" si="0"/>
        <v>31985302.919999998</v>
      </c>
      <c r="R27" s="11">
        <v>0</v>
      </c>
      <c r="S27" s="11">
        <v>22929790.129999999</v>
      </c>
      <c r="T27" s="11"/>
      <c r="U27" s="9" t="s">
        <v>50</v>
      </c>
      <c r="V27" s="11"/>
      <c r="W27" s="11">
        <v>7806476.54</v>
      </c>
      <c r="X27" s="9" t="s">
        <v>50</v>
      </c>
      <c r="Y27" s="11">
        <v>1249036.25</v>
      </c>
      <c r="Z27" s="11">
        <v>0</v>
      </c>
      <c r="AA27" s="9" t="s">
        <v>50</v>
      </c>
      <c r="AB27" s="11">
        <v>0</v>
      </c>
      <c r="AC27" s="11"/>
      <c r="AD27" s="9" t="s">
        <v>50</v>
      </c>
      <c r="AE27" s="11"/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53</v>
      </c>
      <c r="AN27" s="9" t="s">
        <v>53</v>
      </c>
      <c r="AO27" s="10" t="s">
        <v>53</v>
      </c>
      <c r="AP27" s="9" t="s">
        <v>53</v>
      </c>
    </row>
    <row r="28" spans="1:42" hidden="1" x14ac:dyDescent="0.25">
      <c r="A28" s="9" t="s">
        <v>81</v>
      </c>
      <c r="B28" s="10" t="s">
        <v>774</v>
      </c>
      <c r="C28" s="9" t="s">
        <v>311</v>
      </c>
      <c r="D28" s="9" t="s">
        <v>350</v>
      </c>
      <c r="E28" s="9" t="s">
        <v>349</v>
      </c>
      <c r="F28" s="9" t="s">
        <v>790</v>
      </c>
      <c r="G28" s="9" t="s">
        <v>51</v>
      </c>
      <c r="H28" s="9" t="s">
        <v>789</v>
      </c>
      <c r="I28" s="11" t="s">
        <v>53</v>
      </c>
      <c r="J28" s="11" t="s">
        <v>53</v>
      </c>
      <c r="K28" s="11" t="s">
        <v>53</v>
      </c>
      <c r="L28" s="11" t="s">
        <v>53</v>
      </c>
      <c r="M28" s="11">
        <v>0</v>
      </c>
      <c r="N28" s="9" t="s">
        <v>53</v>
      </c>
      <c r="O28" s="9" t="s">
        <v>54</v>
      </c>
      <c r="P28" s="9" t="s">
        <v>53</v>
      </c>
      <c r="Q28" s="11">
        <f t="shared" si="0"/>
        <v>44755308</v>
      </c>
      <c r="R28" s="11">
        <v>0</v>
      </c>
      <c r="S28" s="11">
        <v>33918681.950000003</v>
      </c>
      <c r="T28" s="11"/>
      <c r="U28" s="9" t="s">
        <v>50</v>
      </c>
      <c r="V28" s="11"/>
      <c r="W28" s="11">
        <v>9341919.0099999998</v>
      </c>
      <c r="X28" s="9" t="s">
        <v>50</v>
      </c>
      <c r="Y28" s="11">
        <v>1494707.04</v>
      </c>
      <c r="Z28" s="11">
        <v>0</v>
      </c>
      <c r="AA28" s="9" t="s">
        <v>50</v>
      </c>
      <c r="AB28" s="11">
        <v>0</v>
      </c>
      <c r="AC28" s="11"/>
      <c r="AD28" s="9" t="s">
        <v>50</v>
      </c>
      <c r="AE28" s="11"/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53</v>
      </c>
      <c r="AN28" s="9" t="s">
        <v>53</v>
      </c>
      <c r="AO28" s="10" t="s">
        <v>53</v>
      </c>
      <c r="AP28" s="9" t="s">
        <v>53</v>
      </c>
    </row>
    <row r="29" spans="1:42" hidden="1" x14ac:dyDescent="0.25">
      <c r="A29" s="9" t="s">
        <v>83</v>
      </c>
      <c r="B29" s="10" t="s">
        <v>774</v>
      </c>
      <c r="C29" s="9" t="s">
        <v>311</v>
      </c>
      <c r="D29" s="9" t="s">
        <v>345</v>
      </c>
      <c r="E29" s="9" t="s">
        <v>344</v>
      </c>
      <c r="F29" s="9" t="s">
        <v>594</v>
      </c>
      <c r="G29" s="9" t="s">
        <v>51</v>
      </c>
      <c r="H29" s="9" t="s">
        <v>788</v>
      </c>
      <c r="I29" s="11" t="s">
        <v>53</v>
      </c>
      <c r="J29" s="11" t="s">
        <v>53</v>
      </c>
      <c r="K29" s="11" t="s">
        <v>53</v>
      </c>
      <c r="L29" s="11" t="s">
        <v>53</v>
      </c>
      <c r="M29" s="11">
        <v>0</v>
      </c>
      <c r="N29" s="9" t="s">
        <v>53</v>
      </c>
      <c r="O29" s="9" t="s">
        <v>54</v>
      </c>
      <c r="P29" s="9" t="s">
        <v>53</v>
      </c>
      <c r="Q29" s="11">
        <f t="shared" si="0"/>
        <v>48061949.639999993</v>
      </c>
      <c r="R29" s="11">
        <v>0</v>
      </c>
      <c r="S29" s="11">
        <v>36565129.149999999</v>
      </c>
      <c r="T29" s="11"/>
      <c r="U29" s="9" t="s">
        <v>50</v>
      </c>
      <c r="V29" s="11"/>
      <c r="W29" s="11">
        <v>9758548.6999999993</v>
      </c>
      <c r="X29" s="9" t="s">
        <v>50</v>
      </c>
      <c r="Y29" s="11">
        <v>1561367.79</v>
      </c>
      <c r="Z29" s="11">
        <v>0</v>
      </c>
      <c r="AA29" s="9" t="s">
        <v>50</v>
      </c>
      <c r="AB29" s="11">
        <v>0</v>
      </c>
      <c r="AC29" s="11">
        <v>163800</v>
      </c>
      <c r="AD29" s="9" t="s">
        <v>50</v>
      </c>
      <c r="AE29" s="11">
        <v>13104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53</v>
      </c>
      <c r="AN29" s="9" t="s">
        <v>53</v>
      </c>
      <c r="AO29" s="10" t="s">
        <v>53</v>
      </c>
      <c r="AP29" s="9" t="s">
        <v>53</v>
      </c>
    </row>
    <row r="30" spans="1:42" hidden="1" x14ac:dyDescent="0.25">
      <c r="A30" s="9" t="s">
        <v>86</v>
      </c>
      <c r="B30" s="10" t="s">
        <v>774</v>
      </c>
      <c r="C30" s="9" t="s">
        <v>311</v>
      </c>
      <c r="D30" s="9" t="s">
        <v>340</v>
      </c>
      <c r="E30" s="9" t="s">
        <v>339</v>
      </c>
      <c r="F30" s="9" t="s">
        <v>438</v>
      </c>
      <c r="G30" s="9" t="s">
        <v>51</v>
      </c>
      <c r="H30" s="9" t="s">
        <v>787</v>
      </c>
      <c r="I30" s="11" t="s">
        <v>53</v>
      </c>
      <c r="J30" s="11" t="s">
        <v>53</v>
      </c>
      <c r="K30" s="11" t="s">
        <v>53</v>
      </c>
      <c r="L30" s="11" t="s">
        <v>53</v>
      </c>
      <c r="M30" s="11">
        <v>0</v>
      </c>
      <c r="N30" s="9" t="s">
        <v>53</v>
      </c>
      <c r="O30" s="9" t="s">
        <v>54</v>
      </c>
      <c r="P30" s="9" t="s">
        <v>53</v>
      </c>
      <c r="Q30" s="11">
        <f t="shared" si="0"/>
        <v>41905913.649999999</v>
      </c>
      <c r="R30" s="11">
        <v>0</v>
      </c>
      <c r="S30" s="11">
        <v>32920161.43</v>
      </c>
      <c r="T30" s="11"/>
      <c r="U30" s="9" t="s">
        <v>50</v>
      </c>
      <c r="V30" s="11"/>
      <c r="W30" s="11">
        <v>7593834.6699999999</v>
      </c>
      <c r="X30" s="9" t="s">
        <v>50</v>
      </c>
      <c r="Y30" s="11">
        <v>1215013.55</v>
      </c>
      <c r="Z30" s="11">
        <v>0</v>
      </c>
      <c r="AA30" s="9" t="s">
        <v>50</v>
      </c>
      <c r="AB30" s="11">
        <v>0</v>
      </c>
      <c r="AC30" s="11">
        <v>163800</v>
      </c>
      <c r="AD30" s="9" t="s">
        <v>50</v>
      </c>
      <c r="AE30" s="11">
        <v>13104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53</v>
      </c>
      <c r="AN30" s="9" t="s">
        <v>53</v>
      </c>
      <c r="AO30" s="10" t="s">
        <v>53</v>
      </c>
      <c r="AP30" s="9" t="s">
        <v>53</v>
      </c>
    </row>
    <row r="31" spans="1:42" hidden="1" x14ac:dyDescent="0.25">
      <c r="A31" s="9" t="s">
        <v>88</v>
      </c>
      <c r="B31" s="10" t="s">
        <v>774</v>
      </c>
      <c r="C31" s="9" t="s">
        <v>311</v>
      </c>
      <c r="D31" s="9" t="s">
        <v>335</v>
      </c>
      <c r="E31" s="9" t="s">
        <v>334</v>
      </c>
      <c r="F31" s="9" t="s">
        <v>786</v>
      </c>
      <c r="G31" s="9" t="s">
        <v>51</v>
      </c>
      <c r="H31" s="9" t="s">
        <v>785</v>
      </c>
      <c r="I31" s="11" t="s">
        <v>53</v>
      </c>
      <c r="J31" s="11" t="s">
        <v>53</v>
      </c>
      <c r="K31" s="11" t="s">
        <v>53</v>
      </c>
      <c r="L31" s="11" t="s">
        <v>53</v>
      </c>
      <c r="M31" s="11">
        <v>0</v>
      </c>
      <c r="N31" s="9" t="s">
        <v>53</v>
      </c>
      <c r="O31" s="9" t="s">
        <v>54</v>
      </c>
      <c r="P31" s="9" t="s">
        <v>53</v>
      </c>
      <c r="Q31" s="11">
        <f t="shared" si="0"/>
        <v>9384087.5199999996</v>
      </c>
      <c r="R31" s="11">
        <v>0</v>
      </c>
      <c r="S31" s="11">
        <v>5737322.2300000004</v>
      </c>
      <c r="T31" s="11"/>
      <c r="U31" s="9" t="s">
        <v>50</v>
      </c>
      <c r="V31" s="11"/>
      <c r="W31" s="11">
        <v>3143763.18</v>
      </c>
      <c r="X31" s="9" t="s">
        <v>50</v>
      </c>
      <c r="Y31" s="11">
        <v>503002.11</v>
      </c>
      <c r="Z31" s="11">
        <v>0</v>
      </c>
      <c r="AA31" s="9" t="s">
        <v>50</v>
      </c>
      <c r="AB31" s="11">
        <v>0</v>
      </c>
      <c r="AC31" s="11"/>
      <c r="AD31" s="9" t="s">
        <v>50</v>
      </c>
      <c r="AE31" s="11"/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 t="s">
        <v>53</v>
      </c>
      <c r="AN31" s="9" t="s">
        <v>53</v>
      </c>
      <c r="AO31" s="10" t="s">
        <v>53</v>
      </c>
      <c r="AP31" s="9" t="s">
        <v>53</v>
      </c>
    </row>
    <row r="32" spans="1:42" hidden="1" x14ac:dyDescent="0.25">
      <c r="A32" s="9" t="s">
        <v>90</v>
      </c>
      <c r="B32" s="10" t="s">
        <v>774</v>
      </c>
      <c r="C32" s="9" t="s">
        <v>311</v>
      </c>
      <c r="D32" s="9" t="s">
        <v>330</v>
      </c>
      <c r="E32" s="9" t="s">
        <v>49</v>
      </c>
      <c r="F32" s="9" t="s">
        <v>784</v>
      </c>
      <c r="G32" s="9" t="s">
        <v>51</v>
      </c>
      <c r="H32" s="9" t="s">
        <v>783</v>
      </c>
      <c r="I32" s="11" t="s">
        <v>53</v>
      </c>
      <c r="J32" s="11" t="s">
        <v>53</v>
      </c>
      <c r="K32" s="11" t="s">
        <v>53</v>
      </c>
      <c r="L32" s="11" t="s">
        <v>53</v>
      </c>
      <c r="M32" s="11">
        <v>0</v>
      </c>
      <c r="N32" s="9" t="s">
        <v>53</v>
      </c>
      <c r="O32" s="9" t="s">
        <v>54</v>
      </c>
      <c r="P32" s="9" t="s">
        <v>53</v>
      </c>
      <c r="Q32" s="11">
        <f t="shared" si="0"/>
        <v>18109859.1908</v>
      </c>
      <c r="R32" s="11">
        <v>0</v>
      </c>
      <c r="S32" s="11">
        <v>16031092.350000001</v>
      </c>
      <c r="T32" s="11">
        <v>0</v>
      </c>
      <c r="U32" s="9" t="s">
        <v>50</v>
      </c>
      <c r="V32" s="11">
        <v>0</v>
      </c>
      <c r="W32" s="11">
        <v>1792040.38</v>
      </c>
      <c r="X32" s="9" t="s">
        <v>50</v>
      </c>
      <c r="Y32" s="11">
        <v>286726.4608</v>
      </c>
      <c r="Z32" s="11">
        <v>0</v>
      </c>
      <c r="AA32" s="9" t="s">
        <v>50</v>
      </c>
      <c r="AB32" s="11">
        <v>0</v>
      </c>
      <c r="AC32" s="11">
        <v>0</v>
      </c>
      <c r="AD32" s="9" t="s">
        <v>50</v>
      </c>
      <c r="AE32" s="11"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0" t="s">
        <v>53</v>
      </c>
      <c r="AN32" s="9" t="s">
        <v>53</v>
      </c>
      <c r="AO32" s="10" t="s">
        <v>53</v>
      </c>
      <c r="AP32" s="9" t="s">
        <v>53</v>
      </c>
    </row>
    <row r="33" spans="1:42" hidden="1" x14ac:dyDescent="0.25">
      <c r="A33" s="9" t="s">
        <v>97</v>
      </c>
      <c r="B33" s="10" t="s">
        <v>774</v>
      </c>
      <c r="C33" s="9" t="s">
        <v>311</v>
      </c>
      <c r="D33" s="9" t="s">
        <v>326</v>
      </c>
      <c r="E33" s="9" t="s">
        <v>325</v>
      </c>
      <c r="F33" s="9" t="s">
        <v>782</v>
      </c>
      <c r="G33" s="9" t="s">
        <v>51</v>
      </c>
      <c r="H33" s="9" t="s">
        <v>781</v>
      </c>
      <c r="I33" s="11" t="s">
        <v>53</v>
      </c>
      <c r="J33" s="11" t="s">
        <v>53</v>
      </c>
      <c r="K33" s="11" t="s">
        <v>53</v>
      </c>
      <c r="L33" s="11" t="s">
        <v>53</v>
      </c>
      <c r="M33" s="11">
        <v>0</v>
      </c>
      <c r="N33" s="9" t="s">
        <v>53</v>
      </c>
      <c r="O33" s="9" t="s">
        <v>54</v>
      </c>
      <c r="P33" s="9" t="s">
        <v>53</v>
      </c>
      <c r="Q33" s="11">
        <f t="shared" si="0"/>
        <v>2618256.3200000003</v>
      </c>
      <c r="R33" s="11">
        <v>0</v>
      </c>
      <c r="S33" s="11">
        <v>600976.54</v>
      </c>
      <c r="T33" s="11"/>
      <c r="U33" s="9" t="s">
        <v>50</v>
      </c>
      <c r="V33" s="11"/>
      <c r="W33" s="11">
        <f>2011374.29-272340</f>
        <v>1739034.29</v>
      </c>
      <c r="X33" s="9" t="s">
        <v>50</v>
      </c>
      <c r="Y33" s="11">
        <f>321819.89-43574.4</f>
        <v>278245.49</v>
      </c>
      <c r="Z33" s="11">
        <v>0</v>
      </c>
      <c r="AA33" s="9" t="s">
        <v>50</v>
      </c>
      <c r="AB33" s="11">
        <v>0</v>
      </c>
      <c r="AC33" s="11"/>
      <c r="AD33" s="9" t="s">
        <v>50</v>
      </c>
      <c r="AE33" s="11"/>
      <c r="AF33" s="9">
        <v>0</v>
      </c>
      <c r="AG33" s="9" t="s">
        <v>50</v>
      </c>
      <c r="AH33" s="11">
        <v>0</v>
      </c>
      <c r="AI33" s="11">
        <v>0</v>
      </c>
      <c r="AJ33" s="9" t="s">
        <v>50</v>
      </c>
      <c r="AK33" s="11">
        <v>0</v>
      </c>
      <c r="AL33" s="11">
        <v>0</v>
      </c>
      <c r="AM33" s="10" t="s">
        <v>53</v>
      </c>
      <c r="AN33" s="9" t="s">
        <v>53</v>
      </c>
      <c r="AO33" s="10" t="s">
        <v>53</v>
      </c>
      <c r="AP33" s="9" t="s">
        <v>53</v>
      </c>
    </row>
    <row r="34" spans="1:42" hidden="1" x14ac:dyDescent="0.25">
      <c r="A34" s="9" t="s">
        <v>102</v>
      </c>
      <c r="B34" s="10" t="s">
        <v>774</v>
      </c>
      <c r="C34" s="9" t="s">
        <v>311</v>
      </c>
      <c r="D34" s="9" t="s">
        <v>321</v>
      </c>
      <c r="E34" s="9" t="s">
        <v>67</v>
      </c>
      <c r="F34" s="9" t="s">
        <v>780</v>
      </c>
      <c r="G34" s="9" t="s">
        <v>51</v>
      </c>
      <c r="H34" s="9" t="s">
        <v>779</v>
      </c>
      <c r="I34" s="11" t="s">
        <v>53</v>
      </c>
      <c r="J34" s="11" t="s">
        <v>53</v>
      </c>
      <c r="K34" s="11" t="s">
        <v>53</v>
      </c>
      <c r="L34" s="11" t="s">
        <v>53</v>
      </c>
      <c r="M34" s="11">
        <v>0</v>
      </c>
      <c r="N34" s="9" t="s">
        <v>53</v>
      </c>
      <c r="O34" s="9" t="s">
        <v>54</v>
      </c>
      <c r="P34" s="9" t="s">
        <v>53</v>
      </c>
      <c r="Q34" s="11">
        <f t="shared" si="0"/>
        <v>8258982.145200002</v>
      </c>
      <c r="R34" s="11">
        <v>0</v>
      </c>
      <c r="S34" s="11">
        <v>7204314.5300000021</v>
      </c>
      <c r="T34" s="11">
        <v>0</v>
      </c>
      <c r="U34" s="9" t="s">
        <v>50</v>
      </c>
      <c r="V34" s="11">
        <v>0</v>
      </c>
      <c r="W34" s="11">
        <v>909196.22</v>
      </c>
      <c r="X34" s="9" t="s">
        <v>64</v>
      </c>
      <c r="Y34" s="11">
        <v>145471.39519999997</v>
      </c>
      <c r="Z34" s="11">
        <v>0</v>
      </c>
      <c r="AA34" s="9" t="s">
        <v>50</v>
      </c>
      <c r="AB34" s="11">
        <v>0</v>
      </c>
      <c r="AC34" s="11">
        <v>0</v>
      </c>
      <c r="AD34" s="9" t="s">
        <v>50</v>
      </c>
      <c r="AE34" s="11"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0" t="s">
        <v>53</v>
      </c>
      <c r="AN34" s="9" t="s">
        <v>53</v>
      </c>
      <c r="AO34" s="10" t="s">
        <v>53</v>
      </c>
      <c r="AP34" s="9" t="s">
        <v>53</v>
      </c>
    </row>
    <row r="35" spans="1:42" hidden="1" x14ac:dyDescent="0.25">
      <c r="A35" s="9" t="s">
        <v>778</v>
      </c>
      <c r="B35" s="10" t="s">
        <v>774</v>
      </c>
      <c r="C35" s="9" t="s">
        <v>311</v>
      </c>
      <c r="D35" s="9" t="s">
        <v>317</v>
      </c>
      <c r="E35" s="9" t="s">
        <v>316</v>
      </c>
      <c r="F35" s="9" t="s">
        <v>777</v>
      </c>
      <c r="G35" s="9" t="s">
        <v>51</v>
      </c>
      <c r="H35" s="9" t="s">
        <v>776</v>
      </c>
      <c r="I35" s="11" t="s">
        <v>53</v>
      </c>
      <c r="J35" s="11" t="s">
        <v>53</v>
      </c>
      <c r="K35" s="11" t="s">
        <v>53</v>
      </c>
      <c r="L35" s="11" t="s">
        <v>53</v>
      </c>
      <c r="M35" s="11">
        <v>0</v>
      </c>
      <c r="N35" s="9" t="s">
        <v>53</v>
      </c>
      <c r="O35" s="9" t="s">
        <v>54</v>
      </c>
      <c r="P35" s="9" t="s">
        <v>53</v>
      </c>
      <c r="Q35" s="11">
        <f t="shared" si="0"/>
        <v>720666.65</v>
      </c>
      <c r="R35" s="11">
        <v>0</v>
      </c>
      <c r="S35" s="11">
        <v>478249.85</v>
      </c>
      <c r="T35" s="11"/>
      <c r="U35" s="9" t="s">
        <v>50</v>
      </c>
      <c r="V35" s="11"/>
      <c r="W35" s="11">
        <v>208980</v>
      </c>
      <c r="X35" s="9" t="s">
        <v>50</v>
      </c>
      <c r="Y35" s="11">
        <v>33436.800000000003</v>
      </c>
      <c r="Z35" s="11">
        <v>0</v>
      </c>
      <c r="AA35" s="9" t="s">
        <v>50</v>
      </c>
      <c r="AB35" s="11">
        <v>0</v>
      </c>
      <c r="AC35" s="11"/>
      <c r="AD35" s="9" t="s">
        <v>50</v>
      </c>
      <c r="AE35" s="11"/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0" t="s">
        <v>53</v>
      </c>
      <c r="AN35" s="9" t="s">
        <v>53</v>
      </c>
      <c r="AO35" s="10" t="s">
        <v>53</v>
      </c>
      <c r="AP35" s="9" t="s">
        <v>53</v>
      </c>
    </row>
    <row r="36" spans="1:42" hidden="1" x14ac:dyDescent="0.25">
      <c r="A36" s="9" t="s">
        <v>775</v>
      </c>
      <c r="B36" s="10" t="s">
        <v>774</v>
      </c>
      <c r="C36" s="9" t="s">
        <v>311</v>
      </c>
      <c r="D36" s="9" t="s">
        <v>310</v>
      </c>
      <c r="E36" s="9" t="s">
        <v>309</v>
      </c>
      <c r="F36" s="9" t="s">
        <v>773</v>
      </c>
      <c r="G36" s="9" t="s">
        <v>51</v>
      </c>
      <c r="H36" s="9" t="s">
        <v>772</v>
      </c>
      <c r="I36" s="11" t="s">
        <v>53</v>
      </c>
      <c r="J36" s="11" t="s">
        <v>53</v>
      </c>
      <c r="K36" s="11" t="s">
        <v>53</v>
      </c>
      <c r="L36" s="11" t="s">
        <v>53</v>
      </c>
      <c r="M36" s="11">
        <v>0</v>
      </c>
      <c r="N36" s="9" t="s">
        <v>53</v>
      </c>
      <c r="O36" s="9" t="s">
        <v>54</v>
      </c>
      <c r="P36" s="9" t="s">
        <v>53</v>
      </c>
      <c r="Q36" s="11">
        <f t="shared" si="0"/>
        <v>27830624.440000001</v>
      </c>
      <c r="R36" s="11">
        <v>0</v>
      </c>
      <c r="S36" s="11">
        <v>22157534.530000001</v>
      </c>
      <c r="T36" s="11"/>
      <c r="U36" s="9" t="s">
        <v>50</v>
      </c>
      <c r="V36" s="11"/>
      <c r="W36" s="11">
        <v>4890594.75</v>
      </c>
      <c r="X36" s="9" t="s">
        <v>50</v>
      </c>
      <c r="Y36" s="11">
        <v>782495.16</v>
      </c>
      <c r="Z36" s="11">
        <v>0</v>
      </c>
      <c r="AA36" s="9" t="s">
        <v>50</v>
      </c>
      <c r="AB36" s="11">
        <v>0</v>
      </c>
      <c r="AC36" s="11"/>
      <c r="AD36" s="9" t="s">
        <v>50</v>
      </c>
      <c r="AE36" s="11"/>
      <c r="AF36" s="9">
        <v>0</v>
      </c>
      <c r="AG36" s="9" t="s">
        <v>50</v>
      </c>
      <c r="AH36" s="11">
        <v>0</v>
      </c>
      <c r="AI36" s="11">
        <v>0</v>
      </c>
      <c r="AJ36" s="9" t="s">
        <v>50</v>
      </c>
      <c r="AK36" s="11">
        <v>0</v>
      </c>
      <c r="AL36" s="11">
        <v>0</v>
      </c>
      <c r="AM36" s="10" t="s">
        <v>53</v>
      </c>
      <c r="AN36" s="9" t="s">
        <v>53</v>
      </c>
      <c r="AO36" s="10" t="s">
        <v>53</v>
      </c>
      <c r="AP36" s="9" t="s">
        <v>53</v>
      </c>
    </row>
    <row r="37" spans="1:42" hidden="1" x14ac:dyDescent="0.25">
      <c r="A37" s="9" t="s">
        <v>771</v>
      </c>
      <c r="B37" s="10" t="s">
        <v>717</v>
      </c>
      <c r="C37" s="9" t="s">
        <v>311</v>
      </c>
      <c r="D37" s="9" t="s">
        <v>48</v>
      </c>
      <c r="E37" s="9" t="s">
        <v>431</v>
      </c>
      <c r="F37" s="9" t="s">
        <v>770</v>
      </c>
      <c r="G37" s="9" t="s">
        <v>51</v>
      </c>
      <c r="H37" s="9" t="s">
        <v>769</v>
      </c>
      <c r="I37" s="11" t="s">
        <v>53</v>
      </c>
      <c r="J37" s="11" t="s">
        <v>53</v>
      </c>
      <c r="K37" s="11" t="s">
        <v>53</v>
      </c>
      <c r="L37" s="11" t="s">
        <v>53</v>
      </c>
      <c r="M37" s="11">
        <v>0</v>
      </c>
      <c r="N37" s="9" t="s">
        <v>53</v>
      </c>
      <c r="O37" s="9" t="s">
        <v>54</v>
      </c>
      <c r="P37" s="9" t="s">
        <v>53</v>
      </c>
      <c r="Q37" s="11">
        <f t="shared" si="0"/>
        <v>45056356.249999993</v>
      </c>
      <c r="R37" s="11">
        <v>0</v>
      </c>
      <c r="S37" s="11">
        <v>39992571.409999996</v>
      </c>
      <c r="T37" s="11"/>
      <c r="U37" s="9" t="s">
        <v>50</v>
      </c>
      <c r="V37" s="11"/>
      <c r="W37" s="11">
        <v>4060324.86</v>
      </c>
      <c r="X37" s="9" t="s">
        <v>50</v>
      </c>
      <c r="Y37" s="11">
        <v>649651.98</v>
      </c>
      <c r="Z37" s="11">
        <v>0</v>
      </c>
      <c r="AA37" s="9" t="s">
        <v>50</v>
      </c>
      <c r="AB37" s="11">
        <v>0</v>
      </c>
      <c r="AC37" s="11">
        <v>327600</v>
      </c>
      <c r="AD37" s="9" t="s">
        <v>55</v>
      </c>
      <c r="AE37" s="11">
        <v>26208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0" t="s">
        <v>53</v>
      </c>
      <c r="AN37" s="9" t="s">
        <v>53</v>
      </c>
      <c r="AO37" s="10" t="s">
        <v>53</v>
      </c>
      <c r="AP37" s="9" t="s">
        <v>53</v>
      </c>
    </row>
    <row r="38" spans="1:42" hidden="1" x14ac:dyDescent="0.25">
      <c r="A38" s="9" t="s">
        <v>768</v>
      </c>
      <c r="B38" s="10" t="s">
        <v>717</v>
      </c>
      <c r="C38" s="9" t="s">
        <v>69</v>
      </c>
      <c r="D38" s="9" t="s">
        <v>48</v>
      </c>
      <c r="E38" s="9" t="s">
        <v>427</v>
      </c>
      <c r="F38" s="9" t="s">
        <v>483</v>
      </c>
      <c r="G38" s="9" t="s">
        <v>51</v>
      </c>
      <c r="H38" s="9" t="s">
        <v>767</v>
      </c>
      <c r="I38" s="11" t="s">
        <v>53</v>
      </c>
      <c r="J38" s="11" t="s">
        <v>53</v>
      </c>
      <c r="K38" s="11" t="s">
        <v>53</v>
      </c>
      <c r="L38" s="11" t="s">
        <v>53</v>
      </c>
      <c r="M38" s="11">
        <v>0</v>
      </c>
      <c r="N38" s="9" t="s">
        <v>53</v>
      </c>
      <c r="O38" s="9" t="s">
        <v>54</v>
      </c>
      <c r="P38" s="9" t="s">
        <v>53</v>
      </c>
      <c r="Q38" s="11">
        <f t="shared" si="0"/>
        <v>69775360.524799973</v>
      </c>
      <c r="R38" s="11">
        <v>0</v>
      </c>
      <c r="S38" s="11">
        <v>49180928.676999979</v>
      </c>
      <c r="T38" s="11">
        <v>0</v>
      </c>
      <c r="U38" s="9" t="s">
        <v>50</v>
      </c>
      <c r="V38" s="11">
        <v>0</v>
      </c>
      <c r="W38" s="11">
        <v>17601317.110199995</v>
      </c>
      <c r="X38" s="9" t="s">
        <v>64</v>
      </c>
      <c r="Y38" s="11">
        <v>2816210.7375999992</v>
      </c>
      <c r="Z38" s="11">
        <v>0</v>
      </c>
      <c r="AA38" s="9" t="s">
        <v>50</v>
      </c>
      <c r="AB38" s="11">
        <v>0</v>
      </c>
      <c r="AC38" s="11">
        <v>163800</v>
      </c>
      <c r="AD38" s="9" t="s">
        <v>55</v>
      </c>
      <c r="AE38" s="11">
        <v>13104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0" t="s">
        <v>53</v>
      </c>
      <c r="AN38" s="9" t="s">
        <v>53</v>
      </c>
      <c r="AO38" s="10" t="s">
        <v>53</v>
      </c>
      <c r="AP38" s="9" t="s">
        <v>53</v>
      </c>
    </row>
    <row r="39" spans="1:42" hidden="1" x14ac:dyDescent="0.25">
      <c r="A39" s="9" t="s">
        <v>766</v>
      </c>
      <c r="B39" s="10" t="s">
        <v>717</v>
      </c>
      <c r="C39" s="9" t="s">
        <v>311</v>
      </c>
      <c r="D39" s="9" t="s">
        <v>57</v>
      </c>
      <c r="E39" s="9" t="s">
        <v>424</v>
      </c>
      <c r="F39" s="9" t="s">
        <v>534</v>
      </c>
      <c r="G39" s="9" t="s">
        <v>51</v>
      </c>
      <c r="H39" s="9" t="s">
        <v>765</v>
      </c>
      <c r="I39" s="11" t="s">
        <v>53</v>
      </c>
      <c r="J39" s="11" t="s">
        <v>53</v>
      </c>
      <c r="K39" s="11" t="s">
        <v>53</v>
      </c>
      <c r="L39" s="11" t="s">
        <v>53</v>
      </c>
      <c r="M39" s="11">
        <v>0</v>
      </c>
      <c r="N39" s="9" t="s">
        <v>53</v>
      </c>
      <c r="O39" s="9" t="s">
        <v>54</v>
      </c>
      <c r="P39" s="9" t="s">
        <v>53</v>
      </c>
      <c r="Q39" s="11">
        <f t="shared" si="0"/>
        <v>67789375.460000008</v>
      </c>
      <c r="R39" s="11">
        <v>0</v>
      </c>
      <c r="S39" s="11">
        <v>50158964.170000002</v>
      </c>
      <c r="T39" s="11"/>
      <c r="U39" s="9" t="s">
        <v>50</v>
      </c>
      <c r="V39" s="11"/>
      <c r="W39" s="11">
        <v>15198630.42</v>
      </c>
      <c r="X39" s="9" t="s">
        <v>50</v>
      </c>
      <c r="Y39" s="11">
        <v>2431780.87</v>
      </c>
      <c r="Z39" s="11">
        <v>0</v>
      </c>
      <c r="AA39" s="9" t="s">
        <v>50</v>
      </c>
      <c r="AB39" s="11">
        <v>0</v>
      </c>
      <c r="AC39" s="11"/>
      <c r="AD39" s="9" t="s">
        <v>55</v>
      </c>
      <c r="AE39" s="11"/>
      <c r="AF39" s="9">
        <v>0</v>
      </c>
      <c r="AG39" s="9" t="s">
        <v>50</v>
      </c>
      <c r="AH39" s="11">
        <v>0</v>
      </c>
      <c r="AI39" s="11">
        <v>0</v>
      </c>
      <c r="AJ39" s="9" t="s">
        <v>50</v>
      </c>
      <c r="AK39" s="11">
        <v>0</v>
      </c>
      <c r="AL39" s="11">
        <v>0</v>
      </c>
      <c r="AM39" s="10" t="s">
        <v>53</v>
      </c>
      <c r="AN39" s="9" t="s">
        <v>53</v>
      </c>
      <c r="AO39" s="10" t="s">
        <v>53</v>
      </c>
      <c r="AP39" s="9" t="s">
        <v>53</v>
      </c>
    </row>
    <row r="40" spans="1:42" hidden="1" x14ac:dyDescent="0.25">
      <c r="A40" s="9" t="s">
        <v>764</v>
      </c>
      <c r="B40" s="10" t="s">
        <v>717</v>
      </c>
      <c r="C40" s="9" t="s">
        <v>311</v>
      </c>
      <c r="D40" s="9" t="s">
        <v>57</v>
      </c>
      <c r="E40" s="9" t="s">
        <v>421</v>
      </c>
      <c r="F40" s="9" t="s">
        <v>555</v>
      </c>
      <c r="G40" s="9" t="s">
        <v>51</v>
      </c>
      <c r="H40" s="9" t="s">
        <v>763</v>
      </c>
      <c r="I40" s="11" t="s">
        <v>53</v>
      </c>
      <c r="J40" s="11" t="s">
        <v>53</v>
      </c>
      <c r="K40" s="11" t="s">
        <v>53</v>
      </c>
      <c r="L40" s="11" t="s">
        <v>53</v>
      </c>
      <c r="M40" s="11">
        <v>0</v>
      </c>
      <c r="N40" s="9" t="s">
        <v>53</v>
      </c>
      <c r="O40" s="9" t="s">
        <v>54</v>
      </c>
      <c r="P40" s="9" t="s">
        <v>53</v>
      </c>
      <c r="Q40" s="11">
        <f t="shared" si="0"/>
        <v>15755301.66</v>
      </c>
      <c r="R40" s="11">
        <v>0</v>
      </c>
      <c r="S40" s="11">
        <v>15755301.66</v>
      </c>
      <c r="T40" s="11"/>
      <c r="U40" s="9" t="s">
        <v>50</v>
      </c>
      <c r="V40" s="11"/>
      <c r="W40" s="11"/>
      <c r="X40" s="9" t="s">
        <v>50</v>
      </c>
      <c r="Y40" s="11"/>
      <c r="Z40" s="11">
        <v>0</v>
      </c>
      <c r="AA40" s="9" t="s">
        <v>50</v>
      </c>
      <c r="AB40" s="11">
        <v>0</v>
      </c>
      <c r="AC40" s="11"/>
      <c r="AD40" s="9" t="s">
        <v>55</v>
      </c>
      <c r="AE40" s="11"/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0" t="s">
        <v>53</v>
      </c>
      <c r="AN40" s="9" t="s">
        <v>53</v>
      </c>
      <c r="AO40" s="10" t="s">
        <v>53</v>
      </c>
      <c r="AP40" s="9" t="s">
        <v>53</v>
      </c>
    </row>
    <row r="41" spans="1:42" hidden="1" x14ac:dyDescent="0.25">
      <c r="A41" s="9" t="s">
        <v>762</v>
      </c>
      <c r="B41" s="10" t="s">
        <v>717</v>
      </c>
      <c r="C41" s="9" t="s">
        <v>47</v>
      </c>
      <c r="D41" s="9" t="s">
        <v>57</v>
      </c>
      <c r="E41" s="9" t="s">
        <v>58</v>
      </c>
      <c r="F41" s="9" t="s">
        <v>391</v>
      </c>
      <c r="G41" s="9" t="s">
        <v>51</v>
      </c>
      <c r="H41" s="9" t="s">
        <v>761</v>
      </c>
      <c r="I41" s="11" t="s">
        <v>53</v>
      </c>
      <c r="J41" s="11" t="s">
        <v>53</v>
      </c>
      <c r="K41" s="11" t="s">
        <v>53</v>
      </c>
      <c r="L41" s="11" t="s">
        <v>53</v>
      </c>
      <c r="M41" s="11">
        <v>0</v>
      </c>
      <c r="N41" s="9" t="s">
        <v>53</v>
      </c>
      <c r="O41" s="9" t="s">
        <v>54</v>
      </c>
      <c r="P41" s="9" t="s">
        <v>53</v>
      </c>
      <c r="Q41" s="11">
        <f t="shared" si="0"/>
        <v>17275037.545799997</v>
      </c>
      <c r="R41" s="11">
        <v>0</v>
      </c>
      <c r="S41" s="11">
        <v>15494643.619799996</v>
      </c>
      <c r="T41" s="11">
        <v>0</v>
      </c>
      <c r="U41" s="9" t="s">
        <v>50</v>
      </c>
      <c r="V41" s="11">
        <v>0</v>
      </c>
      <c r="W41" s="11">
        <v>1534822.3499999999</v>
      </c>
      <c r="X41" s="9" t="s">
        <v>64</v>
      </c>
      <c r="Y41" s="11">
        <v>245571.576</v>
      </c>
      <c r="Z41" s="11">
        <v>0</v>
      </c>
      <c r="AA41" s="9" t="s">
        <v>50</v>
      </c>
      <c r="AB41" s="11">
        <v>0</v>
      </c>
      <c r="AC41" s="11">
        <v>0</v>
      </c>
      <c r="AD41" s="9" t="s">
        <v>50</v>
      </c>
      <c r="AE41" s="11"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0" t="s">
        <v>53</v>
      </c>
      <c r="AN41" s="9" t="s">
        <v>53</v>
      </c>
      <c r="AO41" s="10" t="s">
        <v>53</v>
      </c>
      <c r="AP41" s="9" t="s">
        <v>53</v>
      </c>
    </row>
    <row r="42" spans="1:42" hidden="1" x14ac:dyDescent="0.25">
      <c r="A42" s="9" t="s">
        <v>760</v>
      </c>
      <c r="B42" s="10" t="s">
        <v>717</v>
      </c>
      <c r="C42" s="9" t="s">
        <v>47</v>
      </c>
      <c r="D42" s="9" t="s">
        <v>57</v>
      </c>
      <c r="E42" s="9" t="s">
        <v>58</v>
      </c>
      <c r="F42" s="9" t="s">
        <v>391</v>
      </c>
      <c r="G42" s="9" t="s">
        <v>51</v>
      </c>
      <c r="H42" s="9" t="s">
        <v>759</v>
      </c>
      <c r="I42" s="11" t="s">
        <v>53</v>
      </c>
      <c r="J42" s="11" t="s">
        <v>53</v>
      </c>
      <c r="K42" s="11" t="s">
        <v>53</v>
      </c>
      <c r="L42" s="11" t="s">
        <v>53</v>
      </c>
      <c r="M42" s="11">
        <v>0</v>
      </c>
      <c r="N42" s="9" t="s">
        <v>53</v>
      </c>
      <c r="O42" s="9" t="s">
        <v>758</v>
      </c>
      <c r="P42" s="9" t="s">
        <v>757</v>
      </c>
      <c r="Q42" s="11">
        <f t="shared" si="0"/>
        <v>298333.09999999998</v>
      </c>
      <c r="R42" s="11">
        <v>0</v>
      </c>
      <c r="S42" s="11">
        <v>298333.09999999998</v>
      </c>
      <c r="T42" s="11">
        <v>0</v>
      </c>
      <c r="U42" s="9" t="s">
        <v>50</v>
      </c>
      <c r="V42" s="11">
        <v>0</v>
      </c>
      <c r="W42" s="11">
        <v>0</v>
      </c>
      <c r="X42" s="9" t="s">
        <v>50</v>
      </c>
      <c r="Y42" s="11">
        <v>0</v>
      </c>
      <c r="Z42" s="11">
        <v>0</v>
      </c>
      <c r="AA42" s="9" t="s">
        <v>50</v>
      </c>
      <c r="AB42" s="11">
        <v>0</v>
      </c>
      <c r="AC42" s="11">
        <v>0</v>
      </c>
      <c r="AD42" s="9" t="s">
        <v>50</v>
      </c>
      <c r="AE42" s="11">
        <v>0</v>
      </c>
      <c r="AF42" s="9">
        <v>0</v>
      </c>
      <c r="AG42" s="9" t="s">
        <v>50</v>
      </c>
      <c r="AH42" s="11">
        <v>0</v>
      </c>
      <c r="AI42" s="11">
        <v>0</v>
      </c>
      <c r="AJ42" s="9" t="s">
        <v>50</v>
      </c>
      <c r="AK42" s="11">
        <v>0</v>
      </c>
      <c r="AL42" s="11">
        <v>0</v>
      </c>
      <c r="AM42" s="10" t="s">
        <v>53</v>
      </c>
      <c r="AN42" s="9" t="s">
        <v>53</v>
      </c>
      <c r="AO42" s="10" t="s">
        <v>53</v>
      </c>
      <c r="AP42" s="9" t="s">
        <v>53</v>
      </c>
    </row>
    <row r="43" spans="1:42" hidden="1" x14ac:dyDescent="0.25">
      <c r="A43" s="9" t="s">
        <v>756</v>
      </c>
      <c r="B43" s="10" t="s">
        <v>717</v>
      </c>
      <c r="C43" s="9" t="s">
        <v>47</v>
      </c>
      <c r="D43" s="9" t="s">
        <v>57</v>
      </c>
      <c r="E43" s="9" t="s">
        <v>58</v>
      </c>
      <c r="F43" s="9" t="s">
        <v>391</v>
      </c>
      <c r="G43" s="9" t="s">
        <v>51</v>
      </c>
      <c r="H43" s="9" t="s">
        <v>755</v>
      </c>
      <c r="I43" s="11" t="s">
        <v>53</v>
      </c>
      <c r="J43" s="11" t="s">
        <v>53</v>
      </c>
      <c r="K43" s="11" t="s">
        <v>53</v>
      </c>
      <c r="L43" s="11" t="s">
        <v>53</v>
      </c>
      <c r="M43" s="11">
        <v>0</v>
      </c>
      <c r="N43" s="9" t="s">
        <v>53</v>
      </c>
      <c r="O43" s="9" t="s">
        <v>54</v>
      </c>
      <c r="P43" s="9" t="s">
        <v>53</v>
      </c>
      <c r="Q43" s="11">
        <f t="shared" si="0"/>
        <v>3682193.5494000004</v>
      </c>
      <c r="R43" s="11">
        <v>0</v>
      </c>
      <c r="S43" s="11">
        <v>3098033.5458000004</v>
      </c>
      <c r="T43" s="11">
        <v>0</v>
      </c>
      <c r="U43" s="9" t="s">
        <v>50</v>
      </c>
      <c r="V43" s="11">
        <v>0</v>
      </c>
      <c r="W43" s="11">
        <v>503586.21</v>
      </c>
      <c r="X43" s="9" t="s">
        <v>50</v>
      </c>
      <c r="Y43" s="11">
        <v>80573.793600000005</v>
      </c>
      <c r="Z43" s="11">
        <v>0</v>
      </c>
      <c r="AA43" s="9" t="s">
        <v>50</v>
      </c>
      <c r="AB43" s="11">
        <v>0</v>
      </c>
      <c r="AC43" s="11">
        <v>0</v>
      </c>
      <c r="AD43" s="9" t="s">
        <v>50</v>
      </c>
      <c r="AE43" s="11">
        <v>0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0" t="s">
        <v>53</v>
      </c>
      <c r="AN43" s="9" t="s">
        <v>53</v>
      </c>
      <c r="AO43" s="10" t="s">
        <v>53</v>
      </c>
      <c r="AP43" s="9" t="s">
        <v>53</v>
      </c>
    </row>
    <row r="44" spans="1:42" hidden="1" x14ac:dyDescent="0.25">
      <c r="A44" s="9" t="s">
        <v>754</v>
      </c>
      <c r="B44" s="10" t="s">
        <v>717</v>
      </c>
      <c r="C44" s="9" t="s">
        <v>69</v>
      </c>
      <c r="D44" s="9" t="s">
        <v>57</v>
      </c>
      <c r="E44" s="9" t="s">
        <v>403</v>
      </c>
      <c r="F44" s="9" t="s">
        <v>357</v>
      </c>
      <c r="G44" s="9" t="s">
        <v>51</v>
      </c>
      <c r="H44" s="9" t="s">
        <v>753</v>
      </c>
      <c r="I44" s="11" t="s">
        <v>53</v>
      </c>
      <c r="J44" s="11" t="s">
        <v>53</v>
      </c>
      <c r="K44" s="11" t="s">
        <v>53</v>
      </c>
      <c r="L44" s="11" t="s">
        <v>53</v>
      </c>
      <c r="M44" s="11">
        <v>0</v>
      </c>
      <c r="N44" s="9" t="s">
        <v>53</v>
      </c>
      <c r="O44" s="9" t="s">
        <v>752</v>
      </c>
      <c r="P44" s="9" t="s">
        <v>751</v>
      </c>
      <c r="Q44" s="11">
        <f t="shared" si="0"/>
        <v>3445273.4871999999</v>
      </c>
      <c r="R44" s="11">
        <v>0</v>
      </c>
      <c r="S44" s="11">
        <v>1897674.08</v>
      </c>
      <c r="T44" s="11">
        <v>0</v>
      </c>
      <c r="U44" s="9" t="s">
        <v>50</v>
      </c>
      <c r="V44" s="11">
        <v>0</v>
      </c>
      <c r="W44" s="11">
        <v>1334137.42</v>
      </c>
      <c r="X44" s="9" t="s">
        <v>64</v>
      </c>
      <c r="Y44" s="11">
        <v>213461.9872</v>
      </c>
      <c r="Z44" s="11">
        <v>0</v>
      </c>
      <c r="AA44" s="9" t="s">
        <v>50</v>
      </c>
      <c r="AB44" s="11">
        <v>0</v>
      </c>
      <c r="AC44" s="11">
        <v>0</v>
      </c>
      <c r="AD44" s="9" t="s">
        <v>50</v>
      </c>
      <c r="AE44" s="11"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0" t="s">
        <v>53</v>
      </c>
      <c r="AN44" s="9" t="s">
        <v>53</v>
      </c>
      <c r="AO44" s="10" t="s">
        <v>53</v>
      </c>
      <c r="AP44" s="9" t="s">
        <v>53</v>
      </c>
    </row>
    <row r="45" spans="1:42" hidden="1" x14ac:dyDescent="0.25">
      <c r="A45" s="9" t="s">
        <v>750</v>
      </c>
      <c r="B45" s="10" t="s">
        <v>717</v>
      </c>
      <c r="C45" s="9" t="s">
        <v>311</v>
      </c>
      <c r="D45" s="9" t="s">
        <v>61</v>
      </c>
      <c r="E45" s="9" t="s">
        <v>395</v>
      </c>
      <c r="F45" s="9" t="s">
        <v>749</v>
      </c>
      <c r="G45" s="9" t="s">
        <v>51</v>
      </c>
      <c r="H45" s="9" t="s">
        <v>748</v>
      </c>
      <c r="I45" s="11" t="s">
        <v>53</v>
      </c>
      <c r="J45" s="11" t="s">
        <v>53</v>
      </c>
      <c r="K45" s="11" t="s">
        <v>53</v>
      </c>
      <c r="L45" s="11" t="s">
        <v>53</v>
      </c>
      <c r="M45" s="11">
        <v>0</v>
      </c>
      <c r="N45" s="9" t="s">
        <v>53</v>
      </c>
      <c r="O45" s="9" t="s">
        <v>54</v>
      </c>
      <c r="P45" s="9" t="s">
        <v>53</v>
      </c>
      <c r="Q45" s="11">
        <f t="shared" si="0"/>
        <v>49901219.979999997</v>
      </c>
      <c r="R45" s="11">
        <v>0</v>
      </c>
      <c r="S45" s="11">
        <v>36958094.68</v>
      </c>
      <c r="T45" s="11"/>
      <c r="U45" s="9" t="s">
        <v>50</v>
      </c>
      <c r="V45" s="11"/>
      <c r="W45" s="11">
        <v>11157866.640000001</v>
      </c>
      <c r="X45" s="9" t="s">
        <v>50</v>
      </c>
      <c r="Y45" s="11">
        <v>1785258.66</v>
      </c>
      <c r="Z45" s="11">
        <v>0</v>
      </c>
      <c r="AA45" s="9" t="s">
        <v>50</v>
      </c>
      <c r="AB45" s="11">
        <v>0</v>
      </c>
      <c r="AC45" s="11"/>
      <c r="AD45" s="9" t="s">
        <v>55</v>
      </c>
      <c r="AE45" s="11"/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0" t="s">
        <v>53</v>
      </c>
      <c r="AN45" s="9" t="s">
        <v>53</v>
      </c>
      <c r="AO45" s="10" t="s">
        <v>53</v>
      </c>
      <c r="AP45" s="9" t="s">
        <v>53</v>
      </c>
    </row>
    <row r="46" spans="1:42" hidden="1" x14ac:dyDescent="0.25">
      <c r="A46" s="9" t="s">
        <v>747</v>
      </c>
      <c r="B46" s="10" t="s">
        <v>717</v>
      </c>
      <c r="C46" s="9" t="s">
        <v>47</v>
      </c>
      <c r="D46" s="9" t="s">
        <v>61</v>
      </c>
      <c r="E46" s="9" t="s">
        <v>62</v>
      </c>
      <c r="F46" s="9" t="s">
        <v>746</v>
      </c>
      <c r="G46" s="9" t="s">
        <v>51</v>
      </c>
      <c r="H46" s="9" t="s">
        <v>745</v>
      </c>
      <c r="I46" s="11" t="s">
        <v>53</v>
      </c>
      <c r="J46" s="11" t="s">
        <v>53</v>
      </c>
      <c r="K46" s="11" t="s">
        <v>53</v>
      </c>
      <c r="L46" s="11" t="s">
        <v>53</v>
      </c>
      <c r="M46" s="11">
        <v>0</v>
      </c>
      <c r="N46" s="9" t="s">
        <v>53</v>
      </c>
      <c r="O46" s="9" t="s">
        <v>54</v>
      </c>
      <c r="P46" s="9" t="s">
        <v>53</v>
      </c>
      <c r="Q46" s="11">
        <f t="shared" si="0"/>
        <v>18858981.455999997</v>
      </c>
      <c r="R46" s="11">
        <v>0</v>
      </c>
      <c r="S46" s="11">
        <v>17456995.247999996</v>
      </c>
      <c r="T46" s="11">
        <v>0</v>
      </c>
      <c r="U46" s="9" t="s">
        <v>50</v>
      </c>
      <c r="V46" s="11">
        <v>0</v>
      </c>
      <c r="W46" s="11">
        <v>1208608.7999999998</v>
      </c>
      <c r="X46" s="9" t="s">
        <v>64</v>
      </c>
      <c r="Y46" s="11">
        <v>193377.408</v>
      </c>
      <c r="Z46" s="11">
        <v>0</v>
      </c>
      <c r="AA46" s="9" t="s">
        <v>50</v>
      </c>
      <c r="AB46" s="11">
        <v>0</v>
      </c>
      <c r="AC46" s="11">
        <v>0</v>
      </c>
      <c r="AD46" s="9" t="s">
        <v>50</v>
      </c>
      <c r="AE46" s="11"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0" t="s">
        <v>53</v>
      </c>
      <c r="AN46" s="9" t="s">
        <v>53</v>
      </c>
      <c r="AO46" s="10" t="s">
        <v>53</v>
      </c>
      <c r="AP46" s="9" t="s">
        <v>53</v>
      </c>
    </row>
    <row r="47" spans="1:42" hidden="1" x14ac:dyDescent="0.25">
      <c r="A47" s="9" t="s">
        <v>744</v>
      </c>
      <c r="B47" s="10" t="s">
        <v>717</v>
      </c>
      <c r="C47" s="9" t="s">
        <v>69</v>
      </c>
      <c r="D47" s="9" t="s">
        <v>61</v>
      </c>
      <c r="E47" s="9" t="s">
        <v>382</v>
      </c>
      <c r="F47" s="9" t="s">
        <v>543</v>
      </c>
      <c r="G47" s="9" t="s">
        <v>51</v>
      </c>
      <c r="H47" s="9" t="s">
        <v>743</v>
      </c>
      <c r="I47" s="11" t="s">
        <v>53</v>
      </c>
      <c r="J47" s="11" t="s">
        <v>53</v>
      </c>
      <c r="K47" s="11" t="s">
        <v>53</v>
      </c>
      <c r="L47" s="11" t="s">
        <v>53</v>
      </c>
      <c r="M47" s="11">
        <v>0</v>
      </c>
      <c r="N47" s="9" t="s">
        <v>53</v>
      </c>
      <c r="O47" s="9" t="s">
        <v>54</v>
      </c>
      <c r="P47" s="9" t="s">
        <v>53</v>
      </c>
      <c r="Q47" s="11">
        <f t="shared" si="0"/>
        <v>43117701.658299997</v>
      </c>
      <c r="R47" s="11">
        <v>0</v>
      </c>
      <c r="S47" s="11">
        <v>32319225.537900001</v>
      </c>
      <c r="T47" s="11">
        <v>0</v>
      </c>
      <c r="U47" s="9" t="s">
        <v>50</v>
      </c>
      <c r="V47" s="11">
        <v>0</v>
      </c>
      <c r="W47" s="11">
        <v>9156527.6899999976</v>
      </c>
      <c r="X47" s="9" t="s">
        <v>64</v>
      </c>
      <c r="Y47" s="11">
        <v>1465044.4303999997</v>
      </c>
      <c r="Z47" s="11">
        <v>0</v>
      </c>
      <c r="AA47" s="9" t="s">
        <v>50</v>
      </c>
      <c r="AB47" s="11">
        <v>0</v>
      </c>
      <c r="AC47" s="11">
        <v>163800</v>
      </c>
      <c r="AD47" s="9" t="s">
        <v>55</v>
      </c>
      <c r="AE47" s="11">
        <v>13104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0" t="s">
        <v>53</v>
      </c>
      <c r="AN47" s="9" t="s">
        <v>53</v>
      </c>
      <c r="AO47" s="10" t="s">
        <v>53</v>
      </c>
      <c r="AP47" s="9" t="s">
        <v>53</v>
      </c>
    </row>
    <row r="48" spans="1:42" hidden="1" x14ac:dyDescent="0.25">
      <c r="A48" s="9" t="s">
        <v>742</v>
      </c>
      <c r="B48" s="10" t="s">
        <v>717</v>
      </c>
      <c r="C48" s="9" t="s">
        <v>311</v>
      </c>
      <c r="D48" s="9" t="s">
        <v>66</v>
      </c>
      <c r="E48" s="9" t="s">
        <v>378</v>
      </c>
      <c r="F48" s="9" t="s">
        <v>741</v>
      </c>
      <c r="G48" s="9" t="s">
        <v>51</v>
      </c>
      <c r="H48" s="9" t="s">
        <v>740</v>
      </c>
      <c r="I48" s="11" t="s">
        <v>53</v>
      </c>
      <c r="J48" s="11" t="s">
        <v>53</v>
      </c>
      <c r="K48" s="11" t="s">
        <v>53</v>
      </c>
      <c r="L48" s="11" t="s">
        <v>53</v>
      </c>
      <c r="M48" s="11">
        <v>0</v>
      </c>
      <c r="N48" s="9" t="s">
        <v>53</v>
      </c>
      <c r="O48" s="9" t="s">
        <v>54</v>
      </c>
      <c r="P48" s="9" t="s">
        <v>53</v>
      </c>
      <c r="Q48" s="11">
        <f t="shared" si="0"/>
        <v>77303775.280000001</v>
      </c>
      <c r="R48" s="11">
        <v>0</v>
      </c>
      <c r="S48" s="11">
        <v>63082389.740000002</v>
      </c>
      <c r="T48" s="11"/>
      <c r="U48" s="9" t="s">
        <v>50</v>
      </c>
      <c r="V48" s="11"/>
      <c r="W48" s="11">
        <v>12259815.119999999</v>
      </c>
      <c r="X48" s="9" t="s">
        <v>50</v>
      </c>
      <c r="Y48" s="11">
        <v>1961570.42</v>
      </c>
      <c r="Z48" s="11">
        <v>0</v>
      </c>
      <c r="AA48" s="9" t="s">
        <v>50</v>
      </c>
      <c r="AB48" s="11">
        <v>0</v>
      </c>
      <c r="AC48" s="11"/>
      <c r="AD48" s="9" t="s">
        <v>55</v>
      </c>
      <c r="AE48" s="11"/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0" t="s">
        <v>53</v>
      </c>
      <c r="AN48" s="9" t="s">
        <v>53</v>
      </c>
      <c r="AO48" s="10" t="s">
        <v>53</v>
      </c>
      <c r="AP48" s="9" t="s">
        <v>53</v>
      </c>
    </row>
    <row r="49" spans="1:42" hidden="1" x14ac:dyDescent="0.25">
      <c r="A49" s="9" t="s">
        <v>104</v>
      </c>
      <c r="B49" s="10" t="s">
        <v>717</v>
      </c>
      <c r="C49" s="9" t="s">
        <v>69</v>
      </c>
      <c r="D49" s="9" t="s">
        <v>66</v>
      </c>
      <c r="E49" s="9" t="s">
        <v>374</v>
      </c>
      <c r="F49" s="9" t="s">
        <v>470</v>
      </c>
      <c r="G49" s="9" t="s">
        <v>51</v>
      </c>
      <c r="H49" s="9" t="s">
        <v>739</v>
      </c>
      <c r="I49" s="11" t="s">
        <v>53</v>
      </c>
      <c r="J49" s="11" t="s">
        <v>53</v>
      </c>
      <c r="K49" s="11" t="s">
        <v>53</v>
      </c>
      <c r="L49" s="11" t="s">
        <v>53</v>
      </c>
      <c r="M49" s="11">
        <v>0</v>
      </c>
      <c r="N49" s="9" t="s">
        <v>53</v>
      </c>
      <c r="O49" s="9" t="s">
        <v>54</v>
      </c>
      <c r="P49" s="9" t="s">
        <v>53</v>
      </c>
      <c r="Q49" s="11">
        <f t="shared" si="0"/>
        <v>29152753.442499995</v>
      </c>
      <c r="R49" s="11">
        <v>0</v>
      </c>
      <c r="S49" s="11">
        <v>19567536.829299998</v>
      </c>
      <c r="T49" s="11">
        <v>0</v>
      </c>
      <c r="U49" s="9" t="s">
        <v>50</v>
      </c>
      <c r="V49" s="11">
        <v>0</v>
      </c>
      <c r="W49" s="11">
        <v>8263117.7700000005</v>
      </c>
      <c r="X49" s="9" t="s">
        <v>64</v>
      </c>
      <c r="Y49" s="11">
        <v>1322098.8432</v>
      </c>
      <c r="Z49" s="11">
        <v>0</v>
      </c>
      <c r="AA49" s="9" t="s">
        <v>50</v>
      </c>
      <c r="AB49" s="11">
        <v>0</v>
      </c>
      <c r="AC49" s="11">
        <v>0</v>
      </c>
      <c r="AD49" s="9" t="s">
        <v>50</v>
      </c>
      <c r="AE49" s="11">
        <v>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0" t="s">
        <v>53</v>
      </c>
      <c r="AN49" s="9" t="s">
        <v>53</v>
      </c>
      <c r="AO49" s="10" t="s">
        <v>53</v>
      </c>
      <c r="AP49" s="9" t="s">
        <v>53</v>
      </c>
    </row>
    <row r="50" spans="1:42" hidden="1" x14ac:dyDescent="0.25">
      <c r="A50" s="9" t="s">
        <v>106</v>
      </c>
      <c r="B50" s="10" t="s">
        <v>717</v>
      </c>
      <c r="C50" s="9" t="s">
        <v>311</v>
      </c>
      <c r="D50" s="9" t="s">
        <v>119</v>
      </c>
      <c r="E50" s="9" t="s">
        <v>370</v>
      </c>
      <c r="F50" s="9" t="s">
        <v>738</v>
      </c>
      <c r="G50" s="9" t="s">
        <v>51</v>
      </c>
      <c r="H50" s="9" t="s">
        <v>737</v>
      </c>
      <c r="I50" s="11" t="s">
        <v>53</v>
      </c>
      <c r="J50" s="11" t="s">
        <v>53</v>
      </c>
      <c r="K50" s="11" t="s">
        <v>53</v>
      </c>
      <c r="L50" s="11" t="s">
        <v>53</v>
      </c>
      <c r="M50" s="11">
        <v>0</v>
      </c>
      <c r="N50" s="9" t="s">
        <v>53</v>
      </c>
      <c r="O50" s="9" t="s">
        <v>54</v>
      </c>
      <c r="P50" s="9" t="s">
        <v>53</v>
      </c>
      <c r="Q50" s="11">
        <f t="shared" si="0"/>
        <v>67516195.879999995</v>
      </c>
      <c r="R50" s="11">
        <v>0</v>
      </c>
      <c r="S50" s="11">
        <v>52202413.049999997</v>
      </c>
      <c r="T50" s="11"/>
      <c r="U50" s="9" t="s">
        <v>50</v>
      </c>
      <c r="V50" s="11"/>
      <c r="W50" s="11">
        <v>13201536.92</v>
      </c>
      <c r="X50" s="9" t="s">
        <v>50</v>
      </c>
      <c r="Y50" s="11">
        <v>2112245.91</v>
      </c>
      <c r="Z50" s="11">
        <v>0</v>
      </c>
      <c r="AA50" s="9" t="s">
        <v>50</v>
      </c>
      <c r="AB50" s="11">
        <v>0</v>
      </c>
      <c r="AC50" s="11"/>
      <c r="AD50" s="9" t="s">
        <v>55</v>
      </c>
      <c r="AE50" s="11"/>
      <c r="AF50" s="9">
        <v>0</v>
      </c>
      <c r="AG50" s="9" t="s">
        <v>50</v>
      </c>
      <c r="AH50" s="11">
        <v>0</v>
      </c>
      <c r="AI50" s="11">
        <v>0</v>
      </c>
      <c r="AJ50" s="9" t="s">
        <v>50</v>
      </c>
      <c r="AK50" s="11">
        <v>0</v>
      </c>
      <c r="AL50" s="11">
        <v>0</v>
      </c>
      <c r="AM50" s="10" t="s">
        <v>53</v>
      </c>
      <c r="AN50" s="9" t="s">
        <v>53</v>
      </c>
      <c r="AO50" s="10" t="s">
        <v>53</v>
      </c>
      <c r="AP50" s="9" t="s">
        <v>53</v>
      </c>
    </row>
    <row r="51" spans="1:42" x14ac:dyDescent="0.25">
      <c r="A51" s="9" t="s">
        <v>108</v>
      </c>
      <c r="B51" s="10" t="s">
        <v>717</v>
      </c>
      <c r="C51" s="9" t="s">
        <v>69</v>
      </c>
      <c r="D51" s="9" t="s">
        <v>119</v>
      </c>
      <c r="E51" s="9" t="s">
        <v>358</v>
      </c>
      <c r="F51" s="9" t="s">
        <v>736</v>
      </c>
      <c r="G51" s="9" t="s">
        <v>51</v>
      </c>
      <c r="H51" s="9" t="s">
        <v>735</v>
      </c>
      <c r="I51" s="11" t="s">
        <v>53</v>
      </c>
      <c r="J51" s="11" t="s">
        <v>53</v>
      </c>
      <c r="K51" s="11" t="s">
        <v>53</v>
      </c>
      <c r="L51" s="11" t="s">
        <v>53</v>
      </c>
      <c r="M51" s="11">
        <v>0</v>
      </c>
      <c r="N51" s="9" t="s">
        <v>53</v>
      </c>
      <c r="O51" s="9" t="s">
        <v>54</v>
      </c>
      <c r="P51" s="9" t="s">
        <v>53</v>
      </c>
      <c r="Q51" s="11">
        <f t="shared" si="0"/>
        <v>32088878.873399999</v>
      </c>
      <c r="R51" s="11">
        <v>0</v>
      </c>
      <c r="S51" s="11">
        <v>15498375.187400002</v>
      </c>
      <c r="T51" s="11">
        <v>0</v>
      </c>
      <c r="U51" s="9" t="s">
        <v>50</v>
      </c>
      <c r="V51" s="11">
        <v>0</v>
      </c>
      <c r="W51" s="11">
        <v>14302158.349999998</v>
      </c>
      <c r="X51" s="9" t="s">
        <v>64</v>
      </c>
      <c r="Y51" s="11">
        <v>2288345.3359999997</v>
      </c>
      <c r="Z51" s="11">
        <v>0</v>
      </c>
      <c r="AA51" s="9" t="s">
        <v>50</v>
      </c>
      <c r="AB51" s="11">
        <v>0</v>
      </c>
      <c r="AC51" s="11">
        <v>0</v>
      </c>
      <c r="AD51" s="9" t="s">
        <v>50</v>
      </c>
      <c r="AE51" s="11">
        <v>0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0" t="s">
        <v>53</v>
      </c>
      <c r="AN51" s="9" t="s">
        <v>53</v>
      </c>
      <c r="AO51" s="10" t="s">
        <v>53</v>
      </c>
      <c r="AP51" s="9" t="s">
        <v>53</v>
      </c>
    </row>
    <row r="52" spans="1:42" hidden="1" x14ac:dyDescent="0.25">
      <c r="A52" s="9" t="s">
        <v>112</v>
      </c>
      <c r="B52" s="10" t="s">
        <v>717</v>
      </c>
      <c r="C52" s="9" t="s">
        <v>311</v>
      </c>
      <c r="D52" s="9" t="s">
        <v>354</v>
      </c>
      <c r="E52" s="9" t="s">
        <v>353</v>
      </c>
      <c r="F52" s="9" t="s">
        <v>734</v>
      </c>
      <c r="G52" s="9" t="s">
        <v>51</v>
      </c>
      <c r="H52" s="9" t="s">
        <v>733</v>
      </c>
      <c r="I52" s="11" t="s">
        <v>53</v>
      </c>
      <c r="J52" s="11" t="s">
        <v>53</v>
      </c>
      <c r="K52" s="11" t="s">
        <v>53</v>
      </c>
      <c r="L52" s="11" t="s">
        <v>53</v>
      </c>
      <c r="M52" s="11">
        <v>0</v>
      </c>
      <c r="N52" s="9" t="s">
        <v>53</v>
      </c>
      <c r="O52" s="9" t="s">
        <v>54</v>
      </c>
      <c r="P52" s="9" t="s">
        <v>53</v>
      </c>
      <c r="Q52" s="11">
        <f t="shared" si="0"/>
        <v>27009439.27</v>
      </c>
      <c r="R52" s="11">
        <v>0</v>
      </c>
      <c r="S52" s="11">
        <v>18505723.800000001</v>
      </c>
      <c r="T52" s="11"/>
      <c r="U52" s="9" t="s">
        <v>50</v>
      </c>
      <c r="V52" s="11"/>
      <c r="W52" s="11">
        <v>7330789.2000000002</v>
      </c>
      <c r="X52" s="9" t="s">
        <v>50</v>
      </c>
      <c r="Y52" s="11">
        <v>1172926.27</v>
      </c>
      <c r="Z52" s="11">
        <v>0</v>
      </c>
      <c r="AA52" s="9" t="s">
        <v>50</v>
      </c>
      <c r="AB52" s="11">
        <v>0</v>
      </c>
      <c r="AC52" s="11"/>
      <c r="AD52" s="9" t="s">
        <v>55</v>
      </c>
      <c r="AE52" s="11"/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0" t="s">
        <v>53</v>
      </c>
      <c r="AN52" s="9" t="s">
        <v>53</v>
      </c>
      <c r="AO52" s="10" t="s">
        <v>53</v>
      </c>
      <c r="AP52" s="9" t="s">
        <v>53</v>
      </c>
    </row>
    <row r="53" spans="1:42" hidden="1" x14ac:dyDescent="0.25">
      <c r="A53" s="9" t="s">
        <v>114</v>
      </c>
      <c r="B53" s="10" t="s">
        <v>717</v>
      </c>
      <c r="C53" s="9" t="s">
        <v>311</v>
      </c>
      <c r="D53" s="9" t="s">
        <v>350</v>
      </c>
      <c r="E53" s="9" t="s">
        <v>349</v>
      </c>
      <c r="F53" s="9" t="s">
        <v>732</v>
      </c>
      <c r="G53" s="9" t="s">
        <v>51</v>
      </c>
      <c r="H53" s="9" t="s">
        <v>731</v>
      </c>
      <c r="I53" s="11" t="s">
        <v>53</v>
      </c>
      <c r="J53" s="11" t="s">
        <v>53</v>
      </c>
      <c r="K53" s="11" t="s">
        <v>53</v>
      </c>
      <c r="L53" s="11" t="s">
        <v>53</v>
      </c>
      <c r="M53" s="11">
        <v>0</v>
      </c>
      <c r="N53" s="9" t="s">
        <v>53</v>
      </c>
      <c r="O53" s="9" t="s">
        <v>54</v>
      </c>
      <c r="P53" s="9" t="s">
        <v>53</v>
      </c>
      <c r="Q53" s="11">
        <f t="shared" si="0"/>
        <v>88820176.620000005</v>
      </c>
      <c r="R53" s="11">
        <v>0</v>
      </c>
      <c r="S53" s="11">
        <v>67377088.430000007</v>
      </c>
      <c r="T53" s="11"/>
      <c r="U53" s="9" t="s">
        <v>50</v>
      </c>
      <c r="V53" s="11"/>
      <c r="W53" s="11">
        <v>18485420.850000001</v>
      </c>
      <c r="X53" s="9" t="s">
        <v>50</v>
      </c>
      <c r="Y53" s="11">
        <v>2957667.34</v>
      </c>
      <c r="Z53" s="11">
        <v>0</v>
      </c>
      <c r="AA53" s="9" t="s">
        <v>50</v>
      </c>
      <c r="AB53" s="11">
        <v>0</v>
      </c>
      <c r="AC53" s="11"/>
      <c r="AD53" s="9" t="s">
        <v>55</v>
      </c>
      <c r="AE53" s="11"/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0" t="s">
        <v>53</v>
      </c>
      <c r="AN53" s="9" t="s">
        <v>53</v>
      </c>
      <c r="AO53" s="10" t="s">
        <v>53</v>
      </c>
      <c r="AP53" s="9" t="s">
        <v>53</v>
      </c>
    </row>
    <row r="54" spans="1:42" hidden="1" x14ac:dyDescent="0.25">
      <c r="A54" s="9" t="s">
        <v>116</v>
      </c>
      <c r="B54" s="10" t="s">
        <v>717</v>
      </c>
      <c r="C54" s="9" t="s">
        <v>311</v>
      </c>
      <c r="D54" s="9" t="s">
        <v>345</v>
      </c>
      <c r="E54" s="9" t="s">
        <v>344</v>
      </c>
      <c r="F54" s="9" t="s">
        <v>531</v>
      </c>
      <c r="G54" s="9" t="s">
        <v>51</v>
      </c>
      <c r="H54" s="9" t="s">
        <v>730</v>
      </c>
      <c r="I54" s="11" t="s">
        <v>53</v>
      </c>
      <c r="J54" s="11" t="s">
        <v>53</v>
      </c>
      <c r="K54" s="11" t="s">
        <v>53</v>
      </c>
      <c r="L54" s="11" t="s">
        <v>53</v>
      </c>
      <c r="M54" s="11">
        <v>0</v>
      </c>
      <c r="N54" s="9" t="s">
        <v>53</v>
      </c>
      <c r="O54" s="9" t="s">
        <v>54</v>
      </c>
      <c r="P54" s="9" t="s">
        <v>53</v>
      </c>
      <c r="Q54" s="11">
        <f t="shared" si="0"/>
        <v>55931653.75</v>
      </c>
      <c r="R54" s="11">
        <v>0</v>
      </c>
      <c r="S54" s="11">
        <v>35743509.719999999</v>
      </c>
      <c r="T54" s="11"/>
      <c r="U54" s="9" t="s">
        <v>50</v>
      </c>
      <c r="V54" s="11"/>
      <c r="W54" s="11">
        <v>17403572.440000001</v>
      </c>
      <c r="X54" s="9" t="s">
        <v>50</v>
      </c>
      <c r="Y54" s="11">
        <v>2784571.59</v>
      </c>
      <c r="Z54" s="11">
        <v>0</v>
      </c>
      <c r="AA54" s="9" t="s">
        <v>50</v>
      </c>
      <c r="AB54" s="11">
        <v>0</v>
      </c>
      <c r="AC54" s="11"/>
      <c r="AD54" s="9" t="s">
        <v>55</v>
      </c>
      <c r="AE54" s="11"/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0" t="s">
        <v>53</v>
      </c>
      <c r="AN54" s="9" t="s">
        <v>53</v>
      </c>
      <c r="AO54" s="10" t="s">
        <v>53</v>
      </c>
      <c r="AP54" s="9" t="s">
        <v>53</v>
      </c>
    </row>
    <row r="55" spans="1:42" hidden="1" x14ac:dyDescent="0.25">
      <c r="A55" s="9" t="s">
        <v>118</v>
      </c>
      <c r="B55" s="10" t="s">
        <v>717</v>
      </c>
      <c r="C55" s="9" t="s">
        <v>311</v>
      </c>
      <c r="D55" s="9" t="s">
        <v>340</v>
      </c>
      <c r="E55" s="9" t="s">
        <v>339</v>
      </c>
      <c r="F55" s="9" t="s">
        <v>315</v>
      </c>
      <c r="G55" s="9" t="s">
        <v>51</v>
      </c>
      <c r="H55" s="9" t="s">
        <v>729</v>
      </c>
      <c r="I55" s="11" t="s">
        <v>53</v>
      </c>
      <c r="J55" s="11" t="s">
        <v>53</v>
      </c>
      <c r="K55" s="11" t="s">
        <v>53</v>
      </c>
      <c r="L55" s="11" t="s">
        <v>53</v>
      </c>
      <c r="M55" s="11">
        <v>0</v>
      </c>
      <c r="N55" s="9" t="s">
        <v>53</v>
      </c>
      <c r="O55" s="9" t="s">
        <v>54</v>
      </c>
      <c r="P55" s="9" t="s">
        <v>53</v>
      </c>
      <c r="Q55" s="11">
        <f t="shared" si="0"/>
        <v>53977454.11999999</v>
      </c>
      <c r="R55" s="11">
        <v>0</v>
      </c>
      <c r="S55" s="11">
        <v>36578844.729999997</v>
      </c>
      <c r="T55" s="11"/>
      <c r="U55" s="9" t="s">
        <v>50</v>
      </c>
      <c r="V55" s="11"/>
      <c r="W55" s="11">
        <v>14998801.199999999</v>
      </c>
      <c r="X55" s="9" t="s">
        <v>50</v>
      </c>
      <c r="Y55" s="11">
        <v>2399808.19</v>
      </c>
      <c r="Z55" s="11">
        <v>0</v>
      </c>
      <c r="AA55" s="9" t="s">
        <v>50</v>
      </c>
      <c r="AB55" s="11">
        <v>0</v>
      </c>
      <c r="AC55" s="11"/>
      <c r="AD55" s="9" t="s">
        <v>55</v>
      </c>
      <c r="AE55" s="11"/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0" t="s">
        <v>53</v>
      </c>
      <c r="AN55" s="9" t="s">
        <v>53</v>
      </c>
      <c r="AO55" s="10" t="s">
        <v>53</v>
      </c>
      <c r="AP55" s="9" t="s">
        <v>53</v>
      </c>
    </row>
    <row r="56" spans="1:42" hidden="1" x14ac:dyDescent="0.25">
      <c r="A56" s="9" t="s">
        <v>121</v>
      </c>
      <c r="B56" s="10" t="s">
        <v>717</v>
      </c>
      <c r="C56" s="9" t="s">
        <v>311</v>
      </c>
      <c r="D56" s="9" t="s">
        <v>335</v>
      </c>
      <c r="E56" s="9" t="s">
        <v>334</v>
      </c>
      <c r="F56" s="9" t="s">
        <v>728</v>
      </c>
      <c r="G56" s="9" t="s">
        <v>51</v>
      </c>
      <c r="H56" s="9" t="s">
        <v>727</v>
      </c>
      <c r="I56" s="11" t="s">
        <v>53</v>
      </c>
      <c r="J56" s="11" t="s">
        <v>53</v>
      </c>
      <c r="K56" s="11" t="s">
        <v>53</v>
      </c>
      <c r="L56" s="11" t="s">
        <v>53</v>
      </c>
      <c r="M56" s="11">
        <v>0</v>
      </c>
      <c r="N56" s="9" t="s">
        <v>53</v>
      </c>
      <c r="O56" s="9" t="s">
        <v>54</v>
      </c>
      <c r="P56" s="9" t="s">
        <v>53</v>
      </c>
      <c r="Q56" s="11">
        <f t="shared" si="0"/>
        <v>43040970.770000003</v>
      </c>
      <c r="R56" s="11">
        <v>0</v>
      </c>
      <c r="S56" s="11">
        <v>33559513.289999999</v>
      </c>
      <c r="T56" s="11"/>
      <c r="U56" s="9" t="s">
        <v>50</v>
      </c>
      <c r="V56" s="11"/>
      <c r="W56" s="11">
        <v>8173670.2400000002</v>
      </c>
      <c r="X56" s="9" t="s">
        <v>50</v>
      </c>
      <c r="Y56" s="11">
        <v>1307787.24</v>
      </c>
      <c r="Z56" s="11">
        <v>0</v>
      </c>
      <c r="AA56" s="9" t="s">
        <v>50</v>
      </c>
      <c r="AB56" s="11">
        <v>0</v>
      </c>
      <c r="AC56" s="11"/>
      <c r="AD56" s="9" t="s">
        <v>55</v>
      </c>
      <c r="AE56" s="11"/>
      <c r="AF56" s="9">
        <v>0</v>
      </c>
      <c r="AG56" s="9" t="s">
        <v>50</v>
      </c>
      <c r="AH56" s="11">
        <v>0</v>
      </c>
      <c r="AI56" s="11">
        <v>0</v>
      </c>
      <c r="AJ56" s="9" t="s">
        <v>50</v>
      </c>
      <c r="AK56" s="11">
        <v>0</v>
      </c>
      <c r="AL56" s="11">
        <v>0</v>
      </c>
      <c r="AM56" s="10" t="s">
        <v>53</v>
      </c>
      <c r="AN56" s="9" t="s">
        <v>53</v>
      </c>
      <c r="AO56" s="10" t="s">
        <v>53</v>
      </c>
      <c r="AP56" s="9" t="s">
        <v>53</v>
      </c>
    </row>
    <row r="57" spans="1:42" hidden="1" x14ac:dyDescent="0.25">
      <c r="A57" s="9" t="s">
        <v>127</v>
      </c>
      <c r="B57" s="10" t="s">
        <v>717</v>
      </c>
      <c r="C57" s="9" t="s">
        <v>311</v>
      </c>
      <c r="D57" s="9" t="s">
        <v>330</v>
      </c>
      <c r="E57" s="9" t="s">
        <v>49</v>
      </c>
      <c r="F57" s="9" t="s">
        <v>726</v>
      </c>
      <c r="G57" s="9" t="s">
        <v>51</v>
      </c>
      <c r="H57" s="9" t="s">
        <v>725</v>
      </c>
      <c r="I57" s="11" t="s">
        <v>53</v>
      </c>
      <c r="J57" s="11" t="s">
        <v>53</v>
      </c>
      <c r="K57" s="11" t="s">
        <v>53</v>
      </c>
      <c r="L57" s="11" t="s">
        <v>53</v>
      </c>
      <c r="M57" s="11">
        <v>0</v>
      </c>
      <c r="N57" s="9" t="s">
        <v>53</v>
      </c>
      <c r="O57" s="9" t="s">
        <v>54</v>
      </c>
      <c r="P57" s="9" t="s">
        <v>53</v>
      </c>
      <c r="Q57" s="11">
        <f t="shared" si="0"/>
        <v>23632986.753899999</v>
      </c>
      <c r="R57" s="11">
        <v>0</v>
      </c>
      <c r="S57" s="11">
        <v>21666926.454699997</v>
      </c>
      <c r="T57" s="11">
        <v>0</v>
      </c>
      <c r="U57" s="9" t="s">
        <v>50</v>
      </c>
      <c r="V57" s="11">
        <v>0</v>
      </c>
      <c r="W57" s="11">
        <v>1542376.12</v>
      </c>
      <c r="X57" s="9" t="s">
        <v>50</v>
      </c>
      <c r="Y57" s="11">
        <v>246780.17920000001</v>
      </c>
      <c r="Z57" s="11">
        <v>0</v>
      </c>
      <c r="AA57" s="9" t="s">
        <v>50</v>
      </c>
      <c r="AB57" s="11">
        <v>0</v>
      </c>
      <c r="AC57" s="11">
        <v>163800</v>
      </c>
      <c r="AD57" s="9" t="s">
        <v>55</v>
      </c>
      <c r="AE57" s="11">
        <v>13104</v>
      </c>
      <c r="AF57" s="9">
        <v>0</v>
      </c>
      <c r="AG57" s="9" t="s">
        <v>50</v>
      </c>
      <c r="AH57" s="11">
        <v>0</v>
      </c>
      <c r="AI57" s="11">
        <v>0</v>
      </c>
      <c r="AJ57" s="9" t="s">
        <v>50</v>
      </c>
      <c r="AK57" s="11">
        <v>0</v>
      </c>
      <c r="AL57" s="11">
        <v>0</v>
      </c>
      <c r="AM57" s="10" t="s">
        <v>53</v>
      </c>
      <c r="AN57" s="9" t="s">
        <v>53</v>
      </c>
      <c r="AO57" s="10" t="s">
        <v>53</v>
      </c>
      <c r="AP57" s="9" t="s">
        <v>53</v>
      </c>
    </row>
    <row r="58" spans="1:42" hidden="1" x14ac:dyDescent="0.25">
      <c r="A58" s="9" t="s">
        <v>130</v>
      </c>
      <c r="B58" s="10" t="s">
        <v>717</v>
      </c>
      <c r="C58" s="9" t="s">
        <v>311</v>
      </c>
      <c r="D58" s="9" t="s">
        <v>326</v>
      </c>
      <c r="E58" s="9" t="s">
        <v>325</v>
      </c>
      <c r="F58" s="9" t="s">
        <v>724</v>
      </c>
      <c r="G58" s="9" t="s">
        <v>51</v>
      </c>
      <c r="H58" s="9" t="s">
        <v>723</v>
      </c>
      <c r="I58" s="11" t="s">
        <v>53</v>
      </c>
      <c r="J58" s="11" t="s">
        <v>53</v>
      </c>
      <c r="K58" s="11" t="s">
        <v>53</v>
      </c>
      <c r="L58" s="11" t="s">
        <v>53</v>
      </c>
      <c r="M58" s="11">
        <v>0</v>
      </c>
      <c r="N58" s="9" t="s">
        <v>53</v>
      </c>
      <c r="O58" s="9" t="s">
        <v>54</v>
      </c>
      <c r="P58" s="9" t="s">
        <v>53</v>
      </c>
      <c r="Q58" s="11">
        <f t="shared" si="0"/>
        <v>11122153.25</v>
      </c>
      <c r="R58" s="11">
        <v>0</v>
      </c>
      <c r="S58" s="11">
        <f>5464745.7-1905748.4</f>
        <v>3558997.3000000003</v>
      </c>
      <c r="T58" s="11"/>
      <c r="U58" s="9" t="s">
        <v>50</v>
      </c>
      <c r="V58" s="11"/>
      <c r="W58" s="11">
        <f>6700307.44-180345.41</f>
        <v>6519962.0300000003</v>
      </c>
      <c r="X58" s="9" t="s">
        <v>50</v>
      </c>
      <c r="Y58" s="11">
        <f>1072049.19-28855.27</f>
        <v>1043193.9199999999</v>
      </c>
      <c r="Z58" s="11">
        <v>0</v>
      </c>
      <c r="AA58" s="9" t="s">
        <v>50</v>
      </c>
      <c r="AB58" s="11">
        <v>0</v>
      </c>
      <c r="AC58" s="11"/>
      <c r="AD58" s="9" t="s">
        <v>55</v>
      </c>
      <c r="AE58" s="11"/>
      <c r="AF58" s="9">
        <v>0</v>
      </c>
      <c r="AG58" s="9" t="s">
        <v>50</v>
      </c>
      <c r="AH58" s="11">
        <v>0</v>
      </c>
      <c r="AI58" s="11">
        <v>0</v>
      </c>
      <c r="AJ58" s="9" t="s">
        <v>50</v>
      </c>
      <c r="AK58" s="11">
        <v>0</v>
      </c>
      <c r="AL58" s="11">
        <v>0</v>
      </c>
      <c r="AM58" s="10" t="s">
        <v>53</v>
      </c>
      <c r="AN58" s="9" t="s">
        <v>53</v>
      </c>
      <c r="AO58" s="10" t="s">
        <v>53</v>
      </c>
      <c r="AP58" s="9" t="s">
        <v>53</v>
      </c>
    </row>
    <row r="59" spans="1:42" hidden="1" x14ac:dyDescent="0.25">
      <c r="A59" s="9" t="s">
        <v>132</v>
      </c>
      <c r="B59" s="10" t="s">
        <v>717</v>
      </c>
      <c r="C59" s="9" t="s">
        <v>311</v>
      </c>
      <c r="D59" s="9" t="s">
        <v>321</v>
      </c>
      <c r="E59" s="9" t="s">
        <v>67</v>
      </c>
      <c r="F59" s="9" t="s">
        <v>722</v>
      </c>
      <c r="G59" s="9" t="s">
        <v>51</v>
      </c>
      <c r="H59" s="9" t="s">
        <v>721</v>
      </c>
      <c r="I59" s="11" t="s">
        <v>53</v>
      </c>
      <c r="J59" s="11" t="s">
        <v>53</v>
      </c>
      <c r="K59" s="11" t="s">
        <v>53</v>
      </c>
      <c r="L59" s="11" t="s">
        <v>53</v>
      </c>
      <c r="M59" s="11">
        <v>0</v>
      </c>
      <c r="N59" s="9" t="s">
        <v>53</v>
      </c>
      <c r="O59" s="9" t="s">
        <v>54</v>
      </c>
      <c r="P59" s="9" t="s">
        <v>53</v>
      </c>
      <c r="Q59" s="11">
        <f t="shared" si="0"/>
        <v>10775610.609699998</v>
      </c>
      <c r="R59" s="11">
        <v>0</v>
      </c>
      <c r="S59" s="11">
        <v>8251329.5752999987</v>
      </c>
      <c r="T59" s="11">
        <v>0</v>
      </c>
      <c r="U59" s="9" t="s">
        <v>50</v>
      </c>
      <c r="V59" s="11">
        <v>0</v>
      </c>
      <c r="W59" s="11">
        <v>2176104.34</v>
      </c>
      <c r="X59" s="9" t="s">
        <v>64</v>
      </c>
      <c r="Y59" s="11">
        <v>348176.69439999998</v>
      </c>
      <c r="Z59" s="11">
        <v>0</v>
      </c>
      <c r="AA59" s="9" t="s">
        <v>50</v>
      </c>
      <c r="AB59" s="11">
        <v>0</v>
      </c>
      <c r="AC59" s="11">
        <v>0</v>
      </c>
      <c r="AD59" s="9" t="s">
        <v>50</v>
      </c>
      <c r="AE59" s="11">
        <v>0</v>
      </c>
      <c r="AF59" s="9">
        <v>0</v>
      </c>
      <c r="AG59" s="9" t="s">
        <v>50</v>
      </c>
      <c r="AH59" s="11">
        <v>0</v>
      </c>
      <c r="AI59" s="11">
        <v>0</v>
      </c>
      <c r="AJ59" s="9" t="s">
        <v>50</v>
      </c>
      <c r="AK59" s="11">
        <v>0</v>
      </c>
      <c r="AL59" s="11">
        <v>0</v>
      </c>
      <c r="AM59" s="10" t="s">
        <v>53</v>
      </c>
      <c r="AN59" s="9" t="s">
        <v>53</v>
      </c>
      <c r="AO59" s="10" t="s">
        <v>53</v>
      </c>
      <c r="AP59" s="9" t="s">
        <v>53</v>
      </c>
    </row>
    <row r="60" spans="1:42" hidden="1" x14ac:dyDescent="0.25">
      <c r="A60" s="9" t="s">
        <v>134</v>
      </c>
      <c r="B60" s="10" t="s">
        <v>717</v>
      </c>
      <c r="C60" s="9" t="s">
        <v>311</v>
      </c>
      <c r="D60" s="9" t="s">
        <v>317</v>
      </c>
      <c r="E60" s="9" t="s">
        <v>316</v>
      </c>
      <c r="F60" s="9" t="s">
        <v>720</v>
      </c>
      <c r="G60" s="9" t="s">
        <v>51</v>
      </c>
      <c r="H60" s="9" t="s">
        <v>719</v>
      </c>
      <c r="I60" s="11" t="s">
        <v>53</v>
      </c>
      <c r="J60" s="11" t="s">
        <v>53</v>
      </c>
      <c r="K60" s="11" t="s">
        <v>53</v>
      </c>
      <c r="L60" s="11" t="s">
        <v>53</v>
      </c>
      <c r="M60" s="11">
        <v>0</v>
      </c>
      <c r="N60" s="9" t="s">
        <v>53</v>
      </c>
      <c r="O60" s="9" t="s">
        <v>54</v>
      </c>
      <c r="P60" s="9" t="s">
        <v>53</v>
      </c>
      <c r="Q60" s="11">
        <f t="shared" si="0"/>
        <v>10052682.33</v>
      </c>
      <c r="R60" s="11">
        <v>0</v>
      </c>
      <c r="S60" s="11">
        <v>9374165.6500000004</v>
      </c>
      <c r="T60" s="11"/>
      <c r="U60" s="9" t="s">
        <v>50</v>
      </c>
      <c r="V60" s="11"/>
      <c r="W60" s="11">
        <v>584928.17000000004</v>
      </c>
      <c r="X60" s="9" t="s">
        <v>50</v>
      </c>
      <c r="Y60" s="11">
        <v>93588.51</v>
      </c>
      <c r="Z60" s="11">
        <v>0</v>
      </c>
      <c r="AA60" s="9" t="s">
        <v>50</v>
      </c>
      <c r="AB60" s="11">
        <v>0</v>
      </c>
      <c r="AC60" s="11"/>
      <c r="AD60" s="9" t="s">
        <v>55</v>
      </c>
      <c r="AE60" s="11"/>
      <c r="AF60" s="9">
        <v>0</v>
      </c>
      <c r="AG60" s="9" t="s">
        <v>50</v>
      </c>
      <c r="AH60" s="11">
        <v>0</v>
      </c>
      <c r="AI60" s="11">
        <v>0</v>
      </c>
      <c r="AJ60" s="9" t="s">
        <v>50</v>
      </c>
      <c r="AK60" s="11">
        <v>0</v>
      </c>
      <c r="AL60" s="11">
        <v>0</v>
      </c>
      <c r="AM60" s="10" t="s">
        <v>53</v>
      </c>
      <c r="AN60" s="9" t="s">
        <v>53</v>
      </c>
      <c r="AO60" s="10" t="s">
        <v>53</v>
      </c>
      <c r="AP60" s="9" t="s">
        <v>53</v>
      </c>
    </row>
    <row r="61" spans="1:42" hidden="1" x14ac:dyDescent="0.25">
      <c r="A61" s="9" t="s">
        <v>718</v>
      </c>
      <c r="B61" s="10" t="s">
        <v>717</v>
      </c>
      <c r="C61" s="9" t="s">
        <v>311</v>
      </c>
      <c r="D61" s="9" t="s">
        <v>310</v>
      </c>
      <c r="E61" s="9" t="s">
        <v>309</v>
      </c>
      <c r="F61" s="9" t="s">
        <v>716</v>
      </c>
      <c r="G61" s="9" t="s">
        <v>51</v>
      </c>
      <c r="H61" s="9" t="s">
        <v>715</v>
      </c>
      <c r="I61" s="11" t="s">
        <v>53</v>
      </c>
      <c r="J61" s="11" t="s">
        <v>53</v>
      </c>
      <c r="K61" s="11" t="s">
        <v>53</v>
      </c>
      <c r="L61" s="11" t="s">
        <v>53</v>
      </c>
      <c r="M61" s="11">
        <v>0</v>
      </c>
      <c r="N61" s="9" t="s">
        <v>53</v>
      </c>
      <c r="O61" s="9" t="s">
        <v>54</v>
      </c>
      <c r="P61" s="9" t="s">
        <v>53</v>
      </c>
      <c r="Q61" s="11">
        <f t="shared" si="0"/>
        <v>29835052.98</v>
      </c>
      <c r="R61" s="11">
        <v>0</v>
      </c>
      <c r="S61" s="11">
        <v>16207367.390000001</v>
      </c>
      <c r="T61" s="11"/>
      <c r="U61" s="9" t="s">
        <v>50</v>
      </c>
      <c r="V61" s="11"/>
      <c r="W61" s="11">
        <v>11748004.82</v>
      </c>
      <c r="X61" s="9" t="s">
        <v>50</v>
      </c>
      <c r="Y61" s="11">
        <v>1879680.77</v>
      </c>
      <c r="Z61" s="11">
        <v>0</v>
      </c>
      <c r="AA61" s="9" t="s">
        <v>50</v>
      </c>
      <c r="AB61" s="11">
        <v>0</v>
      </c>
      <c r="AC61" s="11"/>
      <c r="AD61" s="9" t="s">
        <v>55</v>
      </c>
      <c r="AE61" s="11"/>
      <c r="AF61" s="9">
        <v>0</v>
      </c>
      <c r="AG61" s="9" t="s">
        <v>50</v>
      </c>
      <c r="AH61" s="11">
        <v>0</v>
      </c>
      <c r="AI61" s="11">
        <v>0</v>
      </c>
      <c r="AJ61" s="9" t="s">
        <v>50</v>
      </c>
      <c r="AK61" s="11">
        <v>0</v>
      </c>
      <c r="AL61" s="11">
        <v>0</v>
      </c>
      <c r="AM61" s="10" t="s">
        <v>53</v>
      </c>
      <c r="AN61" s="9" t="s">
        <v>53</v>
      </c>
      <c r="AO61" s="10" t="s">
        <v>53</v>
      </c>
      <c r="AP61" s="9" t="s">
        <v>53</v>
      </c>
    </row>
    <row r="62" spans="1:42" hidden="1" x14ac:dyDescent="0.25">
      <c r="A62" s="9" t="s">
        <v>714</v>
      </c>
      <c r="B62" s="10" t="s">
        <v>664</v>
      </c>
      <c r="C62" s="9" t="s">
        <v>311</v>
      </c>
      <c r="D62" s="9" t="s">
        <v>48</v>
      </c>
      <c r="E62" s="9" t="s">
        <v>431</v>
      </c>
      <c r="F62" s="9" t="s">
        <v>713</v>
      </c>
      <c r="G62" s="9" t="s">
        <v>51</v>
      </c>
      <c r="H62" s="9" t="s">
        <v>712</v>
      </c>
      <c r="I62" s="11" t="s">
        <v>53</v>
      </c>
      <c r="J62" s="11" t="s">
        <v>53</v>
      </c>
      <c r="K62" s="11" t="s">
        <v>53</v>
      </c>
      <c r="L62" s="11" t="s">
        <v>53</v>
      </c>
      <c r="M62" s="11">
        <v>0</v>
      </c>
      <c r="N62" s="9" t="s">
        <v>53</v>
      </c>
      <c r="O62" s="9" t="s">
        <v>54</v>
      </c>
      <c r="P62" s="9" t="s">
        <v>53</v>
      </c>
      <c r="Q62" s="11">
        <f t="shared" si="0"/>
        <v>87156090.320000008</v>
      </c>
      <c r="R62" s="11">
        <v>0</v>
      </c>
      <c r="S62" s="11">
        <v>56425951.710000001</v>
      </c>
      <c r="T62" s="11"/>
      <c r="U62" s="9" t="s">
        <v>50</v>
      </c>
      <c r="V62" s="11"/>
      <c r="W62" s="11">
        <v>26491498.800000001</v>
      </c>
      <c r="X62" s="9" t="s">
        <v>64</v>
      </c>
      <c r="Y62" s="11">
        <v>4238639.8099999996</v>
      </c>
      <c r="Z62" s="11">
        <v>0</v>
      </c>
      <c r="AA62" s="9" t="s">
        <v>50</v>
      </c>
      <c r="AB62" s="11">
        <v>0</v>
      </c>
      <c r="AC62" s="11"/>
      <c r="AD62" s="9" t="s">
        <v>50</v>
      </c>
      <c r="AE62" s="11"/>
      <c r="AF62" s="9">
        <v>0</v>
      </c>
      <c r="AG62" s="9" t="s">
        <v>50</v>
      </c>
      <c r="AH62" s="11">
        <v>0</v>
      </c>
      <c r="AI62" s="11">
        <v>0</v>
      </c>
      <c r="AJ62" s="9" t="s">
        <v>50</v>
      </c>
      <c r="AK62" s="11">
        <v>0</v>
      </c>
      <c r="AL62" s="11">
        <v>0</v>
      </c>
      <c r="AM62" s="10" t="s">
        <v>53</v>
      </c>
      <c r="AN62" s="9" t="s">
        <v>53</v>
      </c>
      <c r="AO62" s="10" t="s">
        <v>53</v>
      </c>
      <c r="AP62" s="9" t="s">
        <v>53</v>
      </c>
    </row>
    <row r="63" spans="1:42" hidden="1" x14ac:dyDescent="0.25">
      <c r="A63" s="9" t="s">
        <v>711</v>
      </c>
      <c r="B63" s="10" t="s">
        <v>664</v>
      </c>
      <c r="C63" s="9" t="s">
        <v>69</v>
      </c>
      <c r="D63" s="9" t="s">
        <v>48</v>
      </c>
      <c r="E63" s="9" t="s">
        <v>427</v>
      </c>
      <c r="F63" s="9" t="s">
        <v>381</v>
      </c>
      <c r="G63" s="9" t="s">
        <v>51</v>
      </c>
      <c r="H63" s="9" t="s">
        <v>710</v>
      </c>
      <c r="I63" s="11" t="s">
        <v>53</v>
      </c>
      <c r="J63" s="11" t="s">
        <v>53</v>
      </c>
      <c r="K63" s="11" t="s">
        <v>53</v>
      </c>
      <c r="L63" s="11" t="s">
        <v>53</v>
      </c>
      <c r="M63" s="11">
        <v>0</v>
      </c>
      <c r="N63" s="9" t="s">
        <v>53</v>
      </c>
      <c r="O63" s="9" t="s">
        <v>54</v>
      </c>
      <c r="P63" s="9" t="s">
        <v>53</v>
      </c>
      <c r="Q63" s="11">
        <f t="shared" si="0"/>
        <v>119284543.09309998</v>
      </c>
      <c r="R63" s="11">
        <v>0</v>
      </c>
      <c r="S63" s="11">
        <v>88625460.690999985</v>
      </c>
      <c r="T63" s="11">
        <v>0</v>
      </c>
      <c r="U63" s="9" t="s">
        <v>50</v>
      </c>
      <c r="V63" s="11">
        <v>0</v>
      </c>
      <c r="W63" s="11">
        <v>26430243.449999999</v>
      </c>
      <c r="X63" s="9" t="s">
        <v>64</v>
      </c>
      <c r="Y63" s="11">
        <v>4228838.9521000003</v>
      </c>
      <c r="Z63" s="11">
        <v>0</v>
      </c>
      <c r="AA63" s="9" t="s">
        <v>50</v>
      </c>
      <c r="AB63" s="11">
        <v>0</v>
      </c>
      <c r="AC63" s="11">
        <v>0</v>
      </c>
      <c r="AD63" s="9" t="s">
        <v>50</v>
      </c>
      <c r="AE63" s="11">
        <v>0</v>
      </c>
      <c r="AF63" s="9">
        <v>0</v>
      </c>
      <c r="AG63" s="9" t="s">
        <v>50</v>
      </c>
      <c r="AH63" s="11">
        <v>0</v>
      </c>
      <c r="AI63" s="11">
        <v>0</v>
      </c>
      <c r="AJ63" s="9" t="s">
        <v>50</v>
      </c>
      <c r="AK63" s="11">
        <v>0</v>
      </c>
      <c r="AL63" s="11">
        <v>0</v>
      </c>
      <c r="AM63" s="10" t="s">
        <v>53</v>
      </c>
      <c r="AN63" s="9" t="s">
        <v>53</v>
      </c>
      <c r="AO63" s="10" t="s">
        <v>53</v>
      </c>
      <c r="AP63" s="9" t="s">
        <v>53</v>
      </c>
    </row>
    <row r="64" spans="1:42" hidden="1" x14ac:dyDescent="0.25">
      <c r="A64" s="9" t="s">
        <v>709</v>
      </c>
      <c r="B64" s="10" t="s">
        <v>664</v>
      </c>
      <c r="C64" s="9" t="s">
        <v>311</v>
      </c>
      <c r="D64" s="9" t="s">
        <v>57</v>
      </c>
      <c r="E64" s="9" t="s">
        <v>424</v>
      </c>
      <c r="F64" s="9" t="s">
        <v>461</v>
      </c>
      <c r="G64" s="9" t="s">
        <v>51</v>
      </c>
      <c r="H64" s="9" t="s">
        <v>708</v>
      </c>
      <c r="I64" s="11" t="s">
        <v>53</v>
      </c>
      <c r="J64" s="11" t="s">
        <v>53</v>
      </c>
      <c r="K64" s="11" t="s">
        <v>53</v>
      </c>
      <c r="L64" s="11" t="s">
        <v>53</v>
      </c>
      <c r="M64" s="11">
        <v>0</v>
      </c>
      <c r="N64" s="9" t="s">
        <v>53</v>
      </c>
      <c r="O64" s="9" t="s">
        <v>54</v>
      </c>
      <c r="P64" s="9" t="s">
        <v>53</v>
      </c>
      <c r="Q64" s="11">
        <f t="shared" si="0"/>
        <v>64001175.479999997</v>
      </c>
      <c r="R64" s="11">
        <v>0</v>
      </c>
      <c r="S64" s="11">
        <v>45582889.729999997</v>
      </c>
      <c r="T64" s="11"/>
      <c r="U64" s="9" t="s">
        <v>50</v>
      </c>
      <c r="V64" s="11"/>
      <c r="W64" s="11">
        <v>15877832.539999999</v>
      </c>
      <c r="X64" s="9" t="s">
        <v>64</v>
      </c>
      <c r="Y64" s="11">
        <v>2540453.21</v>
      </c>
      <c r="Z64" s="11">
        <v>0</v>
      </c>
      <c r="AA64" s="9" t="s">
        <v>50</v>
      </c>
      <c r="AB64" s="11">
        <v>0</v>
      </c>
      <c r="AC64" s="11"/>
      <c r="AD64" s="9" t="s">
        <v>50</v>
      </c>
      <c r="AE64" s="11"/>
      <c r="AF64" s="9">
        <v>0</v>
      </c>
      <c r="AG64" s="9" t="s">
        <v>50</v>
      </c>
      <c r="AH64" s="11">
        <v>0</v>
      </c>
      <c r="AI64" s="11">
        <v>0</v>
      </c>
      <c r="AJ64" s="9" t="s">
        <v>50</v>
      </c>
      <c r="AK64" s="11">
        <v>0</v>
      </c>
      <c r="AL64" s="11">
        <v>0</v>
      </c>
      <c r="AM64" s="10" t="s">
        <v>53</v>
      </c>
      <c r="AN64" s="9" t="s">
        <v>53</v>
      </c>
      <c r="AO64" s="10" t="s">
        <v>53</v>
      </c>
      <c r="AP64" s="9" t="s">
        <v>53</v>
      </c>
    </row>
    <row r="65" spans="1:42" hidden="1" x14ac:dyDescent="0.25">
      <c r="A65" s="9" t="s">
        <v>707</v>
      </c>
      <c r="B65" s="10" t="s">
        <v>664</v>
      </c>
      <c r="C65" s="9" t="s">
        <v>311</v>
      </c>
      <c r="D65" s="9" t="s">
        <v>57</v>
      </c>
      <c r="E65" s="9" t="s">
        <v>421</v>
      </c>
      <c r="F65" s="9" t="s">
        <v>478</v>
      </c>
      <c r="G65" s="9" t="s">
        <v>51</v>
      </c>
      <c r="H65" s="9" t="s">
        <v>706</v>
      </c>
      <c r="I65" s="11" t="s">
        <v>53</v>
      </c>
      <c r="J65" s="11" t="s">
        <v>53</v>
      </c>
      <c r="K65" s="11" t="s">
        <v>53</v>
      </c>
      <c r="L65" s="11" t="s">
        <v>53</v>
      </c>
      <c r="M65" s="11">
        <v>0</v>
      </c>
      <c r="N65" s="9" t="s">
        <v>53</v>
      </c>
      <c r="O65" s="9" t="s">
        <v>54</v>
      </c>
      <c r="P65" s="9" t="s">
        <v>53</v>
      </c>
      <c r="Q65" s="11">
        <f t="shared" si="0"/>
        <v>11700205.609999999</v>
      </c>
      <c r="R65" s="11">
        <v>0</v>
      </c>
      <c r="S65" s="11">
        <v>11700205.609999999</v>
      </c>
      <c r="T65" s="11"/>
      <c r="U65" s="9" t="s">
        <v>50</v>
      </c>
      <c r="V65" s="11"/>
      <c r="W65" s="11"/>
      <c r="X65" s="9" t="s">
        <v>64</v>
      </c>
      <c r="Y65" s="11"/>
      <c r="Z65" s="11">
        <v>0</v>
      </c>
      <c r="AA65" s="9" t="s">
        <v>50</v>
      </c>
      <c r="AB65" s="11">
        <v>0</v>
      </c>
      <c r="AC65" s="11"/>
      <c r="AD65" s="9" t="s">
        <v>50</v>
      </c>
      <c r="AE65" s="11"/>
      <c r="AF65" s="9">
        <v>0</v>
      </c>
      <c r="AG65" s="9" t="s">
        <v>50</v>
      </c>
      <c r="AH65" s="11">
        <v>0</v>
      </c>
      <c r="AI65" s="11">
        <v>0</v>
      </c>
      <c r="AJ65" s="9" t="s">
        <v>50</v>
      </c>
      <c r="AK65" s="11">
        <v>0</v>
      </c>
      <c r="AL65" s="11">
        <v>0</v>
      </c>
      <c r="AM65" s="10" t="s">
        <v>53</v>
      </c>
      <c r="AN65" s="9" t="s">
        <v>53</v>
      </c>
      <c r="AO65" s="10" t="s">
        <v>53</v>
      </c>
      <c r="AP65" s="9" t="s">
        <v>53</v>
      </c>
    </row>
    <row r="66" spans="1:42" hidden="1" x14ac:dyDescent="0.25">
      <c r="A66" s="9" t="s">
        <v>705</v>
      </c>
      <c r="B66" s="10" t="s">
        <v>664</v>
      </c>
      <c r="C66" s="9" t="s">
        <v>47</v>
      </c>
      <c r="D66" s="9" t="s">
        <v>57</v>
      </c>
      <c r="E66" s="9" t="s">
        <v>58</v>
      </c>
      <c r="F66" s="9" t="s">
        <v>704</v>
      </c>
      <c r="G66" s="9" t="s">
        <v>51</v>
      </c>
      <c r="H66" s="9" t="s">
        <v>703</v>
      </c>
      <c r="I66" s="11" t="s">
        <v>53</v>
      </c>
      <c r="J66" s="11" t="s">
        <v>53</v>
      </c>
      <c r="K66" s="11" t="s">
        <v>53</v>
      </c>
      <c r="L66" s="11" t="s">
        <v>53</v>
      </c>
      <c r="M66" s="11">
        <v>0</v>
      </c>
      <c r="N66" s="9" t="s">
        <v>53</v>
      </c>
      <c r="O66" s="9" t="s">
        <v>54</v>
      </c>
      <c r="P66" s="9" t="s">
        <v>53</v>
      </c>
      <c r="Q66" s="11">
        <f t="shared" si="0"/>
        <v>32051251.700399991</v>
      </c>
      <c r="R66" s="11">
        <v>0</v>
      </c>
      <c r="S66" s="11">
        <v>27864052.25999999</v>
      </c>
      <c r="T66" s="11">
        <v>0</v>
      </c>
      <c r="U66" s="9" t="s">
        <v>50</v>
      </c>
      <c r="V66" s="11">
        <v>0</v>
      </c>
      <c r="W66" s="11">
        <v>3609654.6900000004</v>
      </c>
      <c r="X66" s="9" t="s">
        <v>50</v>
      </c>
      <c r="Y66" s="11">
        <v>577544.75040000002</v>
      </c>
      <c r="Z66" s="11">
        <v>0</v>
      </c>
      <c r="AA66" s="9" t="s">
        <v>50</v>
      </c>
      <c r="AB66" s="11">
        <v>0</v>
      </c>
      <c r="AC66" s="11">
        <v>0</v>
      </c>
      <c r="AD66" s="9" t="s">
        <v>50</v>
      </c>
      <c r="AE66" s="11">
        <v>0</v>
      </c>
      <c r="AF66" s="9">
        <v>0</v>
      </c>
      <c r="AG66" s="9" t="s">
        <v>50</v>
      </c>
      <c r="AH66" s="11">
        <v>0</v>
      </c>
      <c r="AI66" s="11">
        <v>0</v>
      </c>
      <c r="AJ66" s="9" t="s">
        <v>50</v>
      </c>
      <c r="AK66" s="11">
        <v>0</v>
      </c>
      <c r="AL66" s="11">
        <v>0</v>
      </c>
      <c r="AM66" s="10" t="s">
        <v>53</v>
      </c>
      <c r="AN66" s="9" t="s">
        <v>53</v>
      </c>
      <c r="AO66" s="10" t="s">
        <v>53</v>
      </c>
      <c r="AP66" s="9" t="s">
        <v>53</v>
      </c>
    </row>
    <row r="67" spans="1:42" hidden="1" x14ac:dyDescent="0.25">
      <c r="A67" s="9" t="s">
        <v>136</v>
      </c>
      <c r="B67" s="10" t="s">
        <v>664</v>
      </c>
      <c r="C67" s="9" t="s">
        <v>69</v>
      </c>
      <c r="D67" s="9" t="s">
        <v>57</v>
      </c>
      <c r="E67" s="9" t="s">
        <v>403</v>
      </c>
      <c r="F67" s="9" t="s">
        <v>483</v>
      </c>
      <c r="G67" s="9" t="s">
        <v>51</v>
      </c>
      <c r="H67" s="9" t="s">
        <v>702</v>
      </c>
      <c r="I67" s="11" t="s">
        <v>53</v>
      </c>
      <c r="J67" s="11" t="s">
        <v>53</v>
      </c>
      <c r="K67" s="11" t="s">
        <v>53</v>
      </c>
      <c r="L67" s="11" t="s">
        <v>53</v>
      </c>
      <c r="M67" s="11">
        <v>0</v>
      </c>
      <c r="N67" s="9" t="s">
        <v>53</v>
      </c>
      <c r="O67" s="9" t="s">
        <v>54</v>
      </c>
      <c r="P67" s="9" t="s">
        <v>53</v>
      </c>
      <c r="Q67" s="11">
        <f t="shared" si="0"/>
        <v>25230094.854800001</v>
      </c>
      <c r="R67" s="11">
        <v>0</v>
      </c>
      <c r="S67" s="11">
        <v>13586279.01</v>
      </c>
      <c r="T67" s="11">
        <v>0</v>
      </c>
      <c r="U67" s="9" t="s">
        <v>50</v>
      </c>
      <c r="V67" s="11">
        <v>0</v>
      </c>
      <c r="W67" s="11">
        <v>10037772.279999999</v>
      </c>
      <c r="X67" s="9" t="s">
        <v>50</v>
      </c>
      <c r="Y67" s="11">
        <v>1606043.5648000001</v>
      </c>
      <c r="Z67" s="11">
        <v>0</v>
      </c>
      <c r="AA67" s="9" t="s">
        <v>50</v>
      </c>
      <c r="AB67" s="11">
        <v>0</v>
      </c>
      <c r="AC67" s="11">
        <v>0</v>
      </c>
      <c r="AD67" s="9" t="s">
        <v>50</v>
      </c>
      <c r="AE67" s="11">
        <v>0</v>
      </c>
      <c r="AF67" s="9">
        <v>0</v>
      </c>
      <c r="AG67" s="9" t="s">
        <v>50</v>
      </c>
      <c r="AH67" s="11">
        <v>0</v>
      </c>
      <c r="AI67" s="11">
        <v>0</v>
      </c>
      <c r="AJ67" s="9" t="s">
        <v>50</v>
      </c>
      <c r="AK67" s="11">
        <v>0</v>
      </c>
      <c r="AL67" s="11">
        <v>0</v>
      </c>
      <c r="AM67" s="10" t="s">
        <v>53</v>
      </c>
      <c r="AN67" s="9" t="s">
        <v>53</v>
      </c>
      <c r="AO67" s="10" t="s">
        <v>53</v>
      </c>
      <c r="AP67" s="9" t="s">
        <v>53</v>
      </c>
    </row>
    <row r="68" spans="1:42" hidden="1" x14ac:dyDescent="0.25">
      <c r="A68" s="9" t="s">
        <v>138</v>
      </c>
      <c r="B68" s="10" t="s">
        <v>664</v>
      </c>
      <c r="C68" s="9" t="s">
        <v>311</v>
      </c>
      <c r="D68" s="9" t="s">
        <v>61</v>
      </c>
      <c r="E68" s="9" t="s">
        <v>395</v>
      </c>
      <c r="F68" s="9" t="s">
        <v>701</v>
      </c>
      <c r="G68" s="9" t="s">
        <v>51</v>
      </c>
      <c r="H68" s="9" t="s">
        <v>700</v>
      </c>
      <c r="I68" s="11" t="s">
        <v>53</v>
      </c>
      <c r="J68" s="11" t="s">
        <v>53</v>
      </c>
      <c r="K68" s="11" t="s">
        <v>53</v>
      </c>
      <c r="L68" s="11" t="s">
        <v>53</v>
      </c>
      <c r="M68" s="11">
        <v>0</v>
      </c>
      <c r="N68" s="9" t="s">
        <v>53</v>
      </c>
      <c r="O68" s="9" t="s">
        <v>54</v>
      </c>
      <c r="P68" s="9" t="s">
        <v>53</v>
      </c>
      <c r="Q68" s="11">
        <f t="shared" si="0"/>
        <v>84003949.999999985</v>
      </c>
      <c r="R68" s="11">
        <v>0</v>
      </c>
      <c r="S68" s="11">
        <f>63433029.93-522922.25</f>
        <v>62910107.68</v>
      </c>
      <c r="T68" s="11"/>
      <c r="U68" s="9" t="s">
        <v>50</v>
      </c>
      <c r="V68" s="11"/>
      <c r="W68" s="11">
        <v>18184346.829999998</v>
      </c>
      <c r="X68" s="9" t="s">
        <v>64</v>
      </c>
      <c r="Y68" s="11">
        <v>2909495.49</v>
      </c>
      <c r="Z68" s="11">
        <v>0</v>
      </c>
      <c r="AA68" s="9" t="s">
        <v>50</v>
      </c>
      <c r="AB68" s="11">
        <v>0</v>
      </c>
      <c r="AC68" s="11"/>
      <c r="AD68" s="9" t="s">
        <v>50</v>
      </c>
      <c r="AE68" s="11"/>
      <c r="AF68" s="9">
        <v>0</v>
      </c>
      <c r="AG68" s="9" t="s">
        <v>50</v>
      </c>
      <c r="AH68" s="11">
        <v>0</v>
      </c>
      <c r="AI68" s="11">
        <v>0</v>
      </c>
      <c r="AJ68" s="9" t="s">
        <v>50</v>
      </c>
      <c r="AK68" s="11">
        <v>0</v>
      </c>
      <c r="AL68" s="11">
        <v>0</v>
      </c>
      <c r="AM68" s="10" t="s">
        <v>53</v>
      </c>
      <c r="AN68" s="9" t="s">
        <v>53</v>
      </c>
      <c r="AO68" s="10" t="s">
        <v>53</v>
      </c>
      <c r="AP68" s="9" t="s">
        <v>53</v>
      </c>
    </row>
    <row r="69" spans="1:42" hidden="1" x14ac:dyDescent="0.25">
      <c r="A69" s="9" t="s">
        <v>142</v>
      </c>
      <c r="B69" s="10" t="s">
        <v>664</v>
      </c>
      <c r="C69" s="9" t="s">
        <v>47</v>
      </c>
      <c r="D69" s="9" t="s">
        <v>61</v>
      </c>
      <c r="E69" s="9" t="s">
        <v>62</v>
      </c>
      <c r="F69" s="9" t="s">
        <v>699</v>
      </c>
      <c r="G69" s="9" t="s">
        <v>51</v>
      </c>
      <c r="H69" s="9" t="s">
        <v>698</v>
      </c>
      <c r="I69" s="11" t="s">
        <v>53</v>
      </c>
      <c r="J69" s="11" t="s">
        <v>53</v>
      </c>
      <c r="K69" s="11" t="s">
        <v>53</v>
      </c>
      <c r="L69" s="11" t="s">
        <v>53</v>
      </c>
      <c r="M69" s="11">
        <v>0</v>
      </c>
      <c r="N69" s="9" t="s">
        <v>53</v>
      </c>
      <c r="O69" s="9" t="s">
        <v>54</v>
      </c>
      <c r="P69" s="9" t="s">
        <v>53</v>
      </c>
      <c r="Q69" s="11">
        <f t="shared" si="0"/>
        <v>24076633.535599999</v>
      </c>
      <c r="R69" s="11">
        <v>0</v>
      </c>
      <c r="S69" s="11">
        <v>17997006.419999998</v>
      </c>
      <c r="T69" s="11">
        <v>0</v>
      </c>
      <c r="U69" s="9" t="s">
        <v>50</v>
      </c>
      <c r="V69" s="11">
        <v>0</v>
      </c>
      <c r="W69" s="11">
        <v>5088554.4100000011</v>
      </c>
      <c r="X69" s="9" t="s">
        <v>64</v>
      </c>
      <c r="Y69" s="11">
        <v>814168.70559999999</v>
      </c>
      <c r="Z69" s="11">
        <v>0</v>
      </c>
      <c r="AA69" s="9" t="s">
        <v>50</v>
      </c>
      <c r="AB69" s="11">
        <v>0</v>
      </c>
      <c r="AC69" s="11">
        <v>163800</v>
      </c>
      <c r="AD69" s="9" t="s">
        <v>55</v>
      </c>
      <c r="AE69" s="11">
        <v>13104</v>
      </c>
      <c r="AF69" s="9">
        <v>0</v>
      </c>
      <c r="AG69" s="9" t="s">
        <v>50</v>
      </c>
      <c r="AH69" s="11">
        <v>0</v>
      </c>
      <c r="AI69" s="11">
        <v>0</v>
      </c>
      <c r="AJ69" s="9" t="s">
        <v>50</v>
      </c>
      <c r="AK69" s="11">
        <v>0</v>
      </c>
      <c r="AL69" s="11">
        <v>0</v>
      </c>
      <c r="AM69" s="10" t="s">
        <v>53</v>
      </c>
      <c r="AN69" s="9" t="s">
        <v>53</v>
      </c>
      <c r="AO69" s="10" t="s">
        <v>53</v>
      </c>
      <c r="AP69" s="9" t="s">
        <v>53</v>
      </c>
    </row>
    <row r="70" spans="1:42" hidden="1" x14ac:dyDescent="0.25">
      <c r="A70" s="9" t="s">
        <v>146</v>
      </c>
      <c r="B70" s="10" t="s">
        <v>664</v>
      </c>
      <c r="C70" s="9" t="s">
        <v>69</v>
      </c>
      <c r="D70" s="9" t="s">
        <v>61</v>
      </c>
      <c r="E70" s="9" t="s">
        <v>382</v>
      </c>
      <c r="F70" s="9" t="s">
        <v>470</v>
      </c>
      <c r="G70" s="9" t="s">
        <v>51</v>
      </c>
      <c r="H70" s="9" t="s">
        <v>697</v>
      </c>
      <c r="I70" s="11" t="s">
        <v>53</v>
      </c>
      <c r="J70" s="11" t="s">
        <v>53</v>
      </c>
      <c r="K70" s="11" t="s">
        <v>53</v>
      </c>
      <c r="L70" s="11" t="s">
        <v>53</v>
      </c>
      <c r="M70" s="11">
        <v>0</v>
      </c>
      <c r="N70" s="9" t="s">
        <v>53</v>
      </c>
      <c r="O70" s="9" t="s">
        <v>54</v>
      </c>
      <c r="P70" s="9" t="s">
        <v>53</v>
      </c>
      <c r="Q70" s="11">
        <f t="shared" si="0"/>
        <v>2760671.3448000001</v>
      </c>
      <c r="R70" s="11">
        <v>0</v>
      </c>
      <c r="S70" s="11">
        <v>1815033.8</v>
      </c>
      <c r="T70" s="11">
        <v>0</v>
      </c>
      <c r="U70" s="9" t="s">
        <v>50</v>
      </c>
      <c r="V70" s="11">
        <v>0</v>
      </c>
      <c r="W70" s="11">
        <v>815204.78</v>
      </c>
      <c r="X70" s="9" t="s">
        <v>64</v>
      </c>
      <c r="Y70" s="11">
        <v>130432.7648</v>
      </c>
      <c r="Z70" s="11">
        <v>0</v>
      </c>
      <c r="AA70" s="9" t="s">
        <v>50</v>
      </c>
      <c r="AB70" s="11">
        <v>0</v>
      </c>
      <c r="AC70" s="11">
        <v>0</v>
      </c>
      <c r="AD70" s="9" t="s">
        <v>50</v>
      </c>
      <c r="AE70" s="11">
        <v>0</v>
      </c>
      <c r="AF70" s="9">
        <v>0</v>
      </c>
      <c r="AG70" s="9" t="s">
        <v>50</v>
      </c>
      <c r="AH70" s="11">
        <v>0</v>
      </c>
      <c r="AI70" s="11">
        <v>0</v>
      </c>
      <c r="AJ70" s="9" t="s">
        <v>50</v>
      </c>
      <c r="AK70" s="11">
        <v>0</v>
      </c>
      <c r="AL70" s="11">
        <v>0</v>
      </c>
      <c r="AM70" s="10" t="s">
        <v>53</v>
      </c>
      <c r="AN70" s="9" t="s">
        <v>53</v>
      </c>
      <c r="AO70" s="10" t="s">
        <v>53</v>
      </c>
      <c r="AP70" s="9" t="s">
        <v>53</v>
      </c>
    </row>
    <row r="71" spans="1:42" hidden="1" x14ac:dyDescent="0.25">
      <c r="A71" s="9" t="s">
        <v>150</v>
      </c>
      <c r="B71" s="10" t="s">
        <v>664</v>
      </c>
      <c r="C71" s="9" t="s">
        <v>69</v>
      </c>
      <c r="D71" s="9" t="s">
        <v>61</v>
      </c>
      <c r="E71" s="9" t="s">
        <v>382</v>
      </c>
      <c r="F71" s="9" t="s">
        <v>470</v>
      </c>
      <c r="G71" s="9" t="s">
        <v>51</v>
      </c>
      <c r="H71" s="9" t="s">
        <v>696</v>
      </c>
      <c r="I71" s="11" t="s">
        <v>53</v>
      </c>
      <c r="J71" s="11" t="s">
        <v>53</v>
      </c>
      <c r="K71" s="11" t="s">
        <v>53</v>
      </c>
      <c r="L71" s="11" t="s">
        <v>53</v>
      </c>
      <c r="M71" s="11">
        <v>0</v>
      </c>
      <c r="N71" s="9" t="s">
        <v>53</v>
      </c>
      <c r="O71" s="9" t="s">
        <v>191</v>
      </c>
      <c r="P71" s="9" t="s">
        <v>192</v>
      </c>
      <c r="Q71" s="11">
        <f t="shared" si="0"/>
        <v>3067538.1708</v>
      </c>
      <c r="R71" s="11">
        <v>0</v>
      </c>
      <c r="S71" s="11">
        <v>2457041.33</v>
      </c>
      <c r="T71" s="11">
        <v>526290.38</v>
      </c>
      <c r="U71" s="9" t="s">
        <v>64</v>
      </c>
      <c r="V71" s="11">
        <v>84206.460800000001</v>
      </c>
      <c r="W71" s="11">
        <v>0</v>
      </c>
      <c r="X71" s="9" t="s">
        <v>50</v>
      </c>
      <c r="Y71" s="11">
        <v>0</v>
      </c>
      <c r="Z71" s="11">
        <v>0</v>
      </c>
      <c r="AA71" s="9" t="s">
        <v>50</v>
      </c>
      <c r="AB71" s="11">
        <v>0</v>
      </c>
      <c r="AC71" s="11">
        <v>0</v>
      </c>
      <c r="AD71" s="9" t="s">
        <v>50</v>
      </c>
      <c r="AE71" s="11">
        <v>0</v>
      </c>
      <c r="AF71" s="9">
        <v>0</v>
      </c>
      <c r="AG71" s="9" t="s">
        <v>50</v>
      </c>
      <c r="AH71" s="11">
        <v>0</v>
      </c>
      <c r="AI71" s="11">
        <v>0</v>
      </c>
      <c r="AJ71" s="9" t="s">
        <v>50</v>
      </c>
      <c r="AK71" s="11">
        <v>0</v>
      </c>
      <c r="AL71" s="11">
        <v>0</v>
      </c>
      <c r="AM71" s="10" t="s">
        <v>53</v>
      </c>
      <c r="AN71" s="9" t="s">
        <v>53</v>
      </c>
      <c r="AO71" s="10" t="s">
        <v>53</v>
      </c>
      <c r="AP71" s="9" t="s">
        <v>53</v>
      </c>
    </row>
    <row r="72" spans="1:42" hidden="1" x14ac:dyDescent="0.25">
      <c r="A72" s="9" t="s">
        <v>152</v>
      </c>
      <c r="B72" s="10" t="s">
        <v>664</v>
      </c>
      <c r="C72" s="9" t="s">
        <v>69</v>
      </c>
      <c r="D72" s="9" t="s">
        <v>61</v>
      </c>
      <c r="E72" s="9" t="s">
        <v>382</v>
      </c>
      <c r="F72" s="9" t="s">
        <v>470</v>
      </c>
      <c r="G72" s="9" t="s">
        <v>51</v>
      </c>
      <c r="H72" s="9" t="s">
        <v>695</v>
      </c>
      <c r="I72" s="11" t="s">
        <v>53</v>
      </c>
      <c r="J72" s="11" t="s">
        <v>53</v>
      </c>
      <c r="K72" s="11" t="s">
        <v>53</v>
      </c>
      <c r="L72" s="11" t="s">
        <v>53</v>
      </c>
      <c r="M72" s="11">
        <v>0</v>
      </c>
      <c r="N72" s="9" t="s">
        <v>53</v>
      </c>
      <c r="O72" s="9" t="s">
        <v>54</v>
      </c>
      <c r="P72" s="9" t="s">
        <v>53</v>
      </c>
      <c r="Q72" s="11">
        <f t="shared" ref="Q72:Q135" si="1">SUM(S72:AH72)</f>
        <v>49239147.320300013</v>
      </c>
      <c r="R72" s="11">
        <v>0</v>
      </c>
      <c r="S72" s="11">
        <v>35718971.554000005</v>
      </c>
      <c r="T72" s="11">
        <v>0</v>
      </c>
      <c r="U72" s="9" t="s">
        <v>50</v>
      </c>
      <c r="V72" s="11">
        <v>0</v>
      </c>
      <c r="W72" s="11">
        <v>11655323.936500004</v>
      </c>
      <c r="X72" s="9" t="s">
        <v>50</v>
      </c>
      <c r="Y72" s="11">
        <v>1864851.8297999997</v>
      </c>
      <c r="Z72" s="11">
        <v>0</v>
      </c>
      <c r="AA72" s="9" t="s">
        <v>50</v>
      </c>
      <c r="AB72" s="11">
        <v>0</v>
      </c>
      <c r="AC72" s="11">
        <v>0</v>
      </c>
      <c r="AD72" s="9" t="s">
        <v>50</v>
      </c>
      <c r="AE72" s="11">
        <v>0</v>
      </c>
      <c r="AF72" s="9">
        <v>0</v>
      </c>
      <c r="AG72" s="9" t="s">
        <v>50</v>
      </c>
      <c r="AH72" s="11">
        <v>0</v>
      </c>
      <c r="AI72" s="11">
        <v>0</v>
      </c>
      <c r="AJ72" s="9" t="s">
        <v>50</v>
      </c>
      <c r="AK72" s="11">
        <v>0</v>
      </c>
      <c r="AL72" s="11">
        <v>0</v>
      </c>
      <c r="AM72" s="10" t="s">
        <v>53</v>
      </c>
      <c r="AN72" s="9" t="s">
        <v>53</v>
      </c>
      <c r="AO72" s="10" t="s">
        <v>53</v>
      </c>
      <c r="AP72" s="9" t="s">
        <v>53</v>
      </c>
    </row>
    <row r="73" spans="1:42" hidden="1" x14ac:dyDescent="0.25">
      <c r="A73" s="9" t="s">
        <v>156</v>
      </c>
      <c r="B73" s="10" t="s">
        <v>664</v>
      </c>
      <c r="C73" s="9" t="s">
        <v>69</v>
      </c>
      <c r="D73" s="9" t="s">
        <v>61</v>
      </c>
      <c r="E73" s="9" t="s">
        <v>382</v>
      </c>
      <c r="F73" s="9" t="s">
        <v>470</v>
      </c>
      <c r="G73" s="9" t="s">
        <v>51</v>
      </c>
      <c r="H73" s="9" t="s">
        <v>694</v>
      </c>
      <c r="I73" s="11" t="s">
        <v>53</v>
      </c>
      <c r="J73" s="11" t="s">
        <v>53</v>
      </c>
      <c r="K73" s="11" t="s">
        <v>53</v>
      </c>
      <c r="L73" s="11" t="s">
        <v>53</v>
      </c>
      <c r="M73" s="11">
        <v>0</v>
      </c>
      <c r="N73" s="9" t="s">
        <v>53</v>
      </c>
      <c r="O73" s="9" t="s">
        <v>654</v>
      </c>
      <c r="P73" s="9" t="s">
        <v>653</v>
      </c>
      <c r="Q73" s="11">
        <f t="shared" si="1"/>
        <v>2243430.7952000001</v>
      </c>
      <c r="R73" s="11">
        <v>0</v>
      </c>
      <c r="S73" s="11">
        <v>972655.47</v>
      </c>
      <c r="T73" s="11">
        <v>1095495.97</v>
      </c>
      <c r="U73" s="9" t="s">
        <v>64</v>
      </c>
      <c r="V73" s="11">
        <v>175279.35519999999</v>
      </c>
      <c r="W73" s="11">
        <v>0</v>
      </c>
      <c r="X73" s="9" t="s">
        <v>50</v>
      </c>
      <c r="Y73" s="11">
        <v>0</v>
      </c>
      <c r="Z73" s="11">
        <v>0</v>
      </c>
      <c r="AA73" s="9" t="s">
        <v>50</v>
      </c>
      <c r="AB73" s="11">
        <v>0</v>
      </c>
      <c r="AC73" s="11">
        <v>0</v>
      </c>
      <c r="AD73" s="9" t="s">
        <v>50</v>
      </c>
      <c r="AE73" s="11">
        <v>0</v>
      </c>
      <c r="AF73" s="9">
        <v>0</v>
      </c>
      <c r="AG73" s="9" t="s">
        <v>50</v>
      </c>
      <c r="AH73" s="11">
        <v>0</v>
      </c>
      <c r="AI73" s="11">
        <v>0</v>
      </c>
      <c r="AJ73" s="9" t="s">
        <v>50</v>
      </c>
      <c r="AK73" s="11">
        <v>0</v>
      </c>
      <c r="AL73" s="11">
        <v>0</v>
      </c>
      <c r="AM73" s="10" t="s">
        <v>53</v>
      </c>
      <c r="AN73" s="9" t="s">
        <v>53</v>
      </c>
      <c r="AO73" s="10" t="s">
        <v>53</v>
      </c>
      <c r="AP73" s="9" t="s">
        <v>53</v>
      </c>
    </row>
    <row r="74" spans="1:42" hidden="1" x14ac:dyDescent="0.25">
      <c r="A74" s="9" t="s">
        <v>158</v>
      </c>
      <c r="B74" s="10" t="s">
        <v>664</v>
      </c>
      <c r="C74" s="9" t="s">
        <v>69</v>
      </c>
      <c r="D74" s="9" t="s">
        <v>61</v>
      </c>
      <c r="E74" s="9" t="s">
        <v>382</v>
      </c>
      <c r="F74" s="9" t="s">
        <v>470</v>
      </c>
      <c r="G74" s="9" t="s">
        <v>51</v>
      </c>
      <c r="H74" s="9" t="s">
        <v>693</v>
      </c>
      <c r="I74" s="11" t="s">
        <v>53</v>
      </c>
      <c r="J74" s="11" t="s">
        <v>53</v>
      </c>
      <c r="K74" s="11" t="s">
        <v>53</v>
      </c>
      <c r="L74" s="11" t="s">
        <v>53</v>
      </c>
      <c r="M74" s="11">
        <v>0</v>
      </c>
      <c r="N74" s="9" t="s">
        <v>53</v>
      </c>
      <c r="O74" s="9" t="s">
        <v>54</v>
      </c>
      <c r="P74" s="9" t="s">
        <v>53</v>
      </c>
      <c r="Q74" s="11">
        <f t="shared" si="1"/>
        <v>3633730.2733999998</v>
      </c>
      <c r="R74" s="11">
        <v>0</v>
      </c>
      <c r="S74" s="11">
        <v>1796939.3049999999</v>
      </c>
      <c r="T74" s="11">
        <v>0</v>
      </c>
      <c r="U74" s="9" t="s">
        <v>50</v>
      </c>
      <c r="V74" s="11">
        <v>0</v>
      </c>
      <c r="W74" s="11">
        <v>1583440.49</v>
      </c>
      <c r="X74" s="9" t="s">
        <v>50</v>
      </c>
      <c r="Y74" s="11">
        <v>253350.47839999999</v>
      </c>
      <c r="Z74" s="11">
        <v>0</v>
      </c>
      <c r="AA74" s="9" t="s">
        <v>50</v>
      </c>
      <c r="AB74" s="11">
        <v>0</v>
      </c>
      <c r="AC74" s="11">
        <v>0</v>
      </c>
      <c r="AD74" s="9" t="s">
        <v>50</v>
      </c>
      <c r="AE74" s="11">
        <v>0</v>
      </c>
      <c r="AF74" s="9">
        <v>0</v>
      </c>
      <c r="AG74" s="9" t="s">
        <v>50</v>
      </c>
      <c r="AH74" s="11">
        <v>0</v>
      </c>
      <c r="AI74" s="11">
        <v>0</v>
      </c>
      <c r="AJ74" s="9" t="s">
        <v>50</v>
      </c>
      <c r="AK74" s="11">
        <v>0</v>
      </c>
      <c r="AL74" s="11">
        <v>0</v>
      </c>
      <c r="AM74" s="10" t="s">
        <v>53</v>
      </c>
      <c r="AN74" s="9" t="s">
        <v>53</v>
      </c>
      <c r="AO74" s="10" t="s">
        <v>53</v>
      </c>
      <c r="AP74" s="9" t="s">
        <v>53</v>
      </c>
    </row>
    <row r="75" spans="1:42" hidden="1" x14ac:dyDescent="0.25">
      <c r="A75" s="9" t="s">
        <v>164</v>
      </c>
      <c r="B75" s="10" t="s">
        <v>664</v>
      </c>
      <c r="C75" s="9" t="s">
        <v>69</v>
      </c>
      <c r="D75" s="9" t="s">
        <v>61</v>
      </c>
      <c r="E75" s="9" t="s">
        <v>382</v>
      </c>
      <c r="F75" s="9" t="s">
        <v>470</v>
      </c>
      <c r="G75" s="9" t="s">
        <v>51</v>
      </c>
      <c r="H75" s="9" t="s">
        <v>692</v>
      </c>
      <c r="I75" s="11" t="s">
        <v>53</v>
      </c>
      <c r="J75" s="11" t="s">
        <v>53</v>
      </c>
      <c r="K75" s="11" t="s">
        <v>53</v>
      </c>
      <c r="L75" s="11" t="s">
        <v>53</v>
      </c>
      <c r="M75" s="11">
        <v>0</v>
      </c>
      <c r="N75" s="9" t="s">
        <v>53</v>
      </c>
      <c r="O75" s="9" t="s">
        <v>172</v>
      </c>
      <c r="P75" s="9" t="s">
        <v>173</v>
      </c>
      <c r="Q75" s="11">
        <f t="shared" si="1"/>
        <v>3539185.7151983799</v>
      </c>
      <c r="R75" s="11">
        <v>0</v>
      </c>
      <c r="S75" s="11">
        <v>1603141.3999971</v>
      </c>
      <c r="T75" s="11">
        <v>1669003.72000122</v>
      </c>
      <c r="U75" s="9" t="s">
        <v>64</v>
      </c>
      <c r="V75" s="11">
        <v>267040.59520005999</v>
      </c>
      <c r="W75" s="11">
        <v>0</v>
      </c>
      <c r="X75" s="9" t="s">
        <v>50</v>
      </c>
      <c r="Y75" s="11">
        <v>0</v>
      </c>
      <c r="Z75" s="11">
        <v>0</v>
      </c>
      <c r="AA75" s="9" t="s">
        <v>50</v>
      </c>
      <c r="AB75" s="11">
        <v>0</v>
      </c>
      <c r="AC75" s="11">
        <v>0</v>
      </c>
      <c r="AD75" s="9" t="s">
        <v>50</v>
      </c>
      <c r="AE75" s="11">
        <v>0</v>
      </c>
      <c r="AF75" s="9">
        <v>0</v>
      </c>
      <c r="AG75" s="9" t="s">
        <v>50</v>
      </c>
      <c r="AH75" s="11">
        <v>0</v>
      </c>
      <c r="AI75" s="11">
        <v>0</v>
      </c>
      <c r="AJ75" s="9" t="s">
        <v>50</v>
      </c>
      <c r="AK75" s="11">
        <v>0</v>
      </c>
      <c r="AL75" s="11">
        <v>0</v>
      </c>
      <c r="AM75" s="10" t="s">
        <v>53</v>
      </c>
      <c r="AN75" s="9" t="s">
        <v>53</v>
      </c>
      <c r="AO75" s="10" t="s">
        <v>53</v>
      </c>
      <c r="AP75" s="9" t="s">
        <v>53</v>
      </c>
    </row>
    <row r="76" spans="1:42" hidden="1" x14ac:dyDescent="0.25">
      <c r="A76" s="9" t="s">
        <v>166</v>
      </c>
      <c r="B76" s="10" t="s">
        <v>664</v>
      </c>
      <c r="C76" s="9" t="s">
        <v>311</v>
      </c>
      <c r="D76" s="9" t="s">
        <v>66</v>
      </c>
      <c r="E76" s="9" t="s">
        <v>378</v>
      </c>
      <c r="F76" s="9" t="s">
        <v>691</v>
      </c>
      <c r="G76" s="9" t="s">
        <v>51</v>
      </c>
      <c r="H76" s="9" t="s">
        <v>690</v>
      </c>
      <c r="I76" s="11" t="s">
        <v>53</v>
      </c>
      <c r="J76" s="11" t="s">
        <v>53</v>
      </c>
      <c r="K76" s="11" t="s">
        <v>53</v>
      </c>
      <c r="L76" s="11" t="s">
        <v>53</v>
      </c>
      <c r="M76" s="11">
        <v>0</v>
      </c>
      <c r="N76" s="9" t="s">
        <v>53</v>
      </c>
      <c r="O76" s="9" t="s">
        <v>54</v>
      </c>
      <c r="P76" s="9" t="s">
        <v>53</v>
      </c>
      <c r="Q76" s="11">
        <f t="shared" si="1"/>
        <v>52311310.880000003</v>
      </c>
      <c r="R76" s="11">
        <v>0</v>
      </c>
      <c r="S76" s="11">
        <v>38969710.799999997</v>
      </c>
      <c r="T76" s="11"/>
      <c r="U76" s="9" t="s">
        <v>50</v>
      </c>
      <c r="V76" s="11"/>
      <c r="W76" s="11">
        <v>11501379.380000001</v>
      </c>
      <c r="X76" s="9" t="s">
        <v>64</v>
      </c>
      <c r="Y76" s="11">
        <v>1840220.7</v>
      </c>
      <c r="Z76" s="11">
        <v>0</v>
      </c>
      <c r="AA76" s="9" t="s">
        <v>50</v>
      </c>
      <c r="AB76" s="11">
        <v>0</v>
      </c>
      <c r="AC76" s="11"/>
      <c r="AD76" s="9" t="s">
        <v>50</v>
      </c>
      <c r="AE76" s="11"/>
      <c r="AF76" s="9">
        <v>0</v>
      </c>
      <c r="AG76" s="9" t="s">
        <v>50</v>
      </c>
      <c r="AH76" s="11">
        <v>0</v>
      </c>
      <c r="AI76" s="11">
        <v>0</v>
      </c>
      <c r="AJ76" s="9" t="s">
        <v>50</v>
      </c>
      <c r="AK76" s="11">
        <v>0</v>
      </c>
      <c r="AL76" s="11">
        <v>0</v>
      </c>
      <c r="AM76" s="10" t="s">
        <v>53</v>
      </c>
      <c r="AN76" s="9" t="s">
        <v>53</v>
      </c>
      <c r="AO76" s="10" t="s">
        <v>53</v>
      </c>
      <c r="AP76" s="9" t="s">
        <v>53</v>
      </c>
    </row>
    <row r="77" spans="1:42" hidden="1" x14ac:dyDescent="0.25">
      <c r="A77" s="9" t="s">
        <v>168</v>
      </c>
      <c r="B77" s="10" t="s">
        <v>664</v>
      </c>
      <c r="C77" s="9" t="s">
        <v>311</v>
      </c>
      <c r="D77" s="9" t="s">
        <v>119</v>
      </c>
      <c r="E77" s="9" t="s">
        <v>370</v>
      </c>
      <c r="F77" s="9" t="s">
        <v>689</v>
      </c>
      <c r="G77" s="9" t="s">
        <v>51</v>
      </c>
      <c r="H77" s="9" t="s">
        <v>688</v>
      </c>
      <c r="I77" s="11" t="s">
        <v>53</v>
      </c>
      <c r="J77" s="11" t="s">
        <v>53</v>
      </c>
      <c r="K77" s="11" t="s">
        <v>53</v>
      </c>
      <c r="L77" s="11" t="s">
        <v>53</v>
      </c>
      <c r="M77" s="11">
        <v>0</v>
      </c>
      <c r="N77" s="9" t="s">
        <v>53</v>
      </c>
      <c r="O77" s="9" t="s">
        <v>54</v>
      </c>
      <c r="P77" s="9" t="s">
        <v>53</v>
      </c>
      <c r="Q77" s="11">
        <f t="shared" si="1"/>
        <v>83033250.25</v>
      </c>
      <c r="R77" s="11">
        <v>0</v>
      </c>
      <c r="S77" s="11">
        <v>61515351.390000001</v>
      </c>
      <c r="T77" s="11"/>
      <c r="U77" s="9" t="s">
        <v>50</v>
      </c>
      <c r="V77" s="11"/>
      <c r="W77" s="11">
        <v>18549912.809999999</v>
      </c>
      <c r="X77" s="9" t="s">
        <v>64</v>
      </c>
      <c r="Y77" s="11">
        <v>2967986.05</v>
      </c>
      <c r="Z77" s="11">
        <v>0</v>
      </c>
      <c r="AA77" s="9" t="s">
        <v>50</v>
      </c>
      <c r="AB77" s="11">
        <v>0</v>
      </c>
      <c r="AC77" s="11"/>
      <c r="AD77" s="9" t="s">
        <v>50</v>
      </c>
      <c r="AE77" s="11"/>
      <c r="AF77" s="9">
        <v>0</v>
      </c>
      <c r="AG77" s="9" t="s">
        <v>50</v>
      </c>
      <c r="AH77" s="11">
        <v>0</v>
      </c>
      <c r="AI77" s="11">
        <v>0</v>
      </c>
      <c r="AJ77" s="9" t="s">
        <v>50</v>
      </c>
      <c r="AK77" s="11">
        <v>0</v>
      </c>
      <c r="AL77" s="11">
        <v>0</v>
      </c>
      <c r="AM77" s="10" t="s">
        <v>53</v>
      </c>
      <c r="AN77" s="9" t="s">
        <v>53</v>
      </c>
      <c r="AO77" s="10" t="s">
        <v>53</v>
      </c>
      <c r="AP77" s="9" t="s">
        <v>53</v>
      </c>
    </row>
    <row r="78" spans="1:42" x14ac:dyDescent="0.25">
      <c r="A78" s="9" t="s">
        <v>170</v>
      </c>
      <c r="B78" s="10" t="s">
        <v>664</v>
      </c>
      <c r="C78" s="9" t="s">
        <v>69</v>
      </c>
      <c r="D78" s="9" t="s">
        <v>119</v>
      </c>
      <c r="E78" s="9" t="s">
        <v>358</v>
      </c>
      <c r="F78" s="9" t="s">
        <v>687</v>
      </c>
      <c r="G78" s="9" t="s">
        <v>51</v>
      </c>
      <c r="H78" s="9" t="s">
        <v>686</v>
      </c>
      <c r="I78" s="11" t="s">
        <v>53</v>
      </c>
      <c r="J78" s="11" t="s">
        <v>53</v>
      </c>
      <c r="K78" s="11" t="s">
        <v>53</v>
      </c>
      <c r="L78" s="11" t="s">
        <v>53</v>
      </c>
      <c r="M78" s="11">
        <v>0</v>
      </c>
      <c r="N78" s="9" t="s">
        <v>53</v>
      </c>
      <c r="O78" s="9" t="s">
        <v>54</v>
      </c>
      <c r="P78" s="9" t="s">
        <v>53</v>
      </c>
      <c r="Q78" s="11">
        <f t="shared" si="1"/>
        <v>62071646.865999989</v>
      </c>
      <c r="R78" s="11">
        <v>0</v>
      </c>
      <c r="S78" s="11">
        <v>45013687.249999985</v>
      </c>
      <c r="T78" s="11">
        <v>0</v>
      </c>
      <c r="U78" s="9" t="s">
        <v>50</v>
      </c>
      <c r="V78" s="11">
        <v>0</v>
      </c>
      <c r="W78" s="11">
        <v>14705137.600000003</v>
      </c>
      <c r="X78" s="9" t="s">
        <v>50</v>
      </c>
      <c r="Y78" s="11">
        <v>2352822.0160000003</v>
      </c>
      <c r="Z78" s="11">
        <v>0</v>
      </c>
      <c r="AA78" s="9" t="s">
        <v>50</v>
      </c>
      <c r="AB78" s="11">
        <v>0</v>
      </c>
      <c r="AC78" s="11">
        <v>0</v>
      </c>
      <c r="AD78" s="9" t="s">
        <v>50</v>
      </c>
      <c r="AE78" s="11">
        <v>0</v>
      </c>
      <c r="AF78" s="9">
        <v>0</v>
      </c>
      <c r="AG78" s="9" t="s">
        <v>50</v>
      </c>
      <c r="AH78" s="11">
        <v>0</v>
      </c>
      <c r="AI78" s="11">
        <v>0</v>
      </c>
      <c r="AJ78" s="9" t="s">
        <v>50</v>
      </c>
      <c r="AK78" s="11">
        <v>0</v>
      </c>
      <c r="AL78" s="11">
        <v>0</v>
      </c>
      <c r="AM78" s="10" t="s">
        <v>53</v>
      </c>
      <c r="AN78" s="9" t="s">
        <v>53</v>
      </c>
      <c r="AO78" s="10" t="s">
        <v>53</v>
      </c>
      <c r="AP78" s="9" t="s">
        <v>53</v>
      </c>
    </row>
    <row r="79" spans="1:42" hidden="1" x14ac:dyDescent="0.25">
      <c r="A79" s="9" t="s">
        <v>174</v>
      </c>
      <c r="B79" s="10" t="s">
        <v>664</v>
      </c>
      <c r="C79" s="9" t="s">
        <v>311</v>
      </c>
      <c r="D79" s="9" t="s">
        <v>354</v>
      </c>
      <c r="E79" s="9" t="s">
        <v>353</v>
      </c>
      <c r="F79" s="9" t="s">
        <v>685</v>
      </c>
      <c r="G79" s="9" t="s">
        <v>51</v>
      </c>
      <c r="H79" s="9" t="s">
        <v>684</v>
      </c>
      <c r="I79" s="11" t="s">
        <v>53</v>
      </c>
      <c r="J79" s="11" t="s">
        <v>53</v>
      </c>
      <c r="K79" s="11" t="s">
        <v>53</v>
      </c>
      <c r="L79" s="11" t="s">
        <v>53</v>
      </c>
      <c r="M79" s="11">
        <v>0</v>
      </c>
      <c r="N79" s="9" t="s">
        <v>53</v>
      </c>
      <c r="O79" s="9" t="s">
        <v>54</v>
      </c>
      <c r="P79" s="9" t="s">
        <v>53</v>
      </c>
      <c r="Q79" s="11">
        <f t="shared" si="1"/>
        <v>62704365.160000004</v>
      </c>
      <c r="R79" s="11">
        <v>0</v>
      </c>
      <c r="S79" s="11">
        <v>47460154.329999998</v>
      </c>
      <c r="T79" s="11"/>
      <c r="U79" s="9" t="s">
        <v>50</v>
      </c>
      <c r="V79" s="11"/>
      <c r="W79" s="11">
        <v>13141561.060000001</v>
      </c>
      <c r="X79" s="9" t="s">
        <v>64</v>
      </c>
      <c r="Y79" s="11">
        <v>2102649.77</v>
      </c>
      <c r="Z79" s="11">
        <v>0</v>
      </c>
      <c r="AA79" s="9" t="s">
        <v>50</v>
      </c>
      <c r="AB79" s="11">
        <v>0</v>
      </c>
      <c r="AC79" s="11"/>
      <c r="AD79" s="9" t="s">
        <v>50</v>
      </c>
      <c r="AE79" s="11"/>
      <c r="AF79" s="9">
        <v>0</v>
      </c>
      <c r="AG79" s="9" t="s">
        <v>50</v>
      </c>
      <c r="AH79" s="11">
        <v>0</v>
      </c>
      <c r="AI79" s="11">
        <v>0</v>
      </c>
      <c r="AJ79" s="9" t="s">
        <v>50</v>
      </c>
      <c r="AK79" s="11">
        <v>0</v>
      </c>
      <c r="AL79" s="11">
        <v>0</v>
      </c>
      <c r="AM79" s="10" t="s">
        <v>53</v>
      </c>
      <c r="AN79" s="9" t="s">
        <v>53</v>
      </c>
      <c r="AO79" s="10" t="s">
        <v>53</v>
      </c>
      <c r="AP79" s="9" t="s">
        <v>53</v>
      </c>
    </row>
    <row r="80" spans="1:42" hidden="1" x14ac:dyDescent="0.25">
      <c r="A80" s="9" t="s">
        <v>176</v>
      </c>
      <c r="B80" s="10" t="s">
        <v>664</v>
      </c>
      <c r="C80" s="9" t="s">
        <v>311</v>
      </c>
      <c r="D80" s="9" t="s">
        <v>350</v>
      </c>
      <c r="E80" s="9" t="s">
        <v>349</v>
      </c>
      <c r="F80" s="9" t="s">
        <v>683</v>
      </c>
      <c r="G80" s="9" t="s">
        <v>51</v>
      </c>
      <c r="H80" s="9" t="s">
        <v>682</v>
      </c>
      <c r="I80" s="11" t="s">
        <v>53</v>
      </c>
      <c r="J80" s="11" t="s">
        <v>53</v>
      </c>
      <c r="K80" s="11" t="s">
        <v>53</v>
      </c>
      <c r="L80" s="11" t="s">
        <v>53</v>
      </c>
      <c r="M80" s="11">
        <v>0</v>
      </c>
      <c r="N80" s="9" t="s">
        <v>53</v>
      </c>
      <c r="O80" s="9" t="s">
        <v>54</v>
      </c>
      <c r="P80" s="9" t="s">
        <v>53</v>
      </c>
      <c r="Q80" s="11">
        <f t="shared" si="1"/>
        <v>56189978.729999997</v>
      </c>
      <c r="R80" s="11">
        <v>0</v>
      </c>
      <c r="S80" s="11">
        <v>40504963.350000001</v>
      </c>
      <c r="T80" s="11"/>
      <c r="U80" s="9" t="s">
        <v>50</v>
      </c>
      <c r="V80" s="11"/>
      <c r="W80" s="11">
        <v>13521564.98</v>
      </c>
      <c r="X80" s="9" t="s">
        <v>64</v>
      </c>
      <c r="Y80" s="11">
        <v>2163450.4</v>
      </c>
      <c r="Z80" s="11">
        <v>0</v>
      </c>
      <c r="AA80" s="9" t="s">
        <v>50</v>
      </c>
      <c r="AB80" s="11">
        <v>0</v>
      </c>
      <c r="AC80" s="11"/>
      <c r="AD80" s="9" t="s">
        <v>50</v>
      </c>
      <c r="AE80" s="11"/>
      <c r="AF80" s="9">
        <v>0</v>
      </c>
      <c r="AG80" s="9" t="s">
        <v>50</v>
      </c>
      <c r="AH80" s="11">
        <v>0</v>
      </c>
      <c r="AI80" s="11">
        <v>0</v>
      </c>
      <c r="AJ80" s="9" t="s">
        <v>50</v>
      </c>
      <c r="AK80" s="11">
        <v>0</v>
      </c>
      <c r="AL80" s="11">
        <v>0</v>
      </c>
      <c r="AM80" s="10" t="s">
        <v>53</v>
      </c>
      <c r="AN80" s="9" t="s">
        <v>53</v>
      </c>
      <c r="AO80" s="10" t="s">
        <v>53</v>
      </c>
      <c r="AP80" s="9" t="s">
        <v>53</v>
      </c>
    </row>
    <row r="81" spans="1:42" hidden="1" x14ac:dyDescent="0.25">
      <c r="A81" s="9" t="s">
        <v>178</v>
      </c>
      <c r="B81" s="10" t="s">
        <v>664</v>
      </c>
      <c r="C81" s="9" t="s">
        <v>311</v>
      </c>
      <c r="D81" s="9" t="s">
        <v>345</v>
      </c>
      <c r="E81" s="9" t="s">
        <v>344</v>
      </c>
      <c r="F81" s="9" t="s">
        <v>458</v>
      </c>
      <c r="G81" s="9" t="s">
        <v>51</v>
      </c>
      <c r="H81" s="9" t="s">
        <v>681</v>
      </c>
      <c r="I81" s="11" t="s">
        <v>53</v>
      </c>
      <c r="J81" s="11" t="s">
        <v>53</v>
      </c>
      <c r="K81" s="11" t="s">
        <v>53</v>
      </c>
      <c r="L81" s="11" t="s">
        <v>53</v>
      </c>
      <c r="M81" s="11">
        <v>0</v>
      </c>
      <c r="N81" s="9" t="s">
        <v>53</v>
      </c>
      <c r="O81" s="9" t="s">
        <v>54</v>
      </c>
      <c r="P81" s="9" t="s">
        <v>53</v>
      </c>
      <c r="Q81" s="11">
        <f t="shared" si="1"/>
        <v>51274107.769999996</v>
      </c>
      <c r="R81" s="11">
        <v>0</v>
      </c>
      <c r="S81" s="11">
        <v>38237540.979999997</v>
      </c>
      <c r="T81" s="11"/>
      <c r="U81" s="9" t="s">
        <v>50</v>
      </c>
      <c r="V81" s="11"/>
      <c r="W81" s="11">
        <v>10987868.25</v>
      </c>
      <c r="X81" s="9" t="s">
        <v>64</v>
      </c>
      <c r="Y81" s="11">
        <v>1758058.92</v>
      </c>
      <c r="Z81" s="11">
        <v>0</v>
      </c>
      <c r="AA81" s="9" t="s">
        <v>50</v>
      </c>
      <c r="AB81" s="11">
        <v>0</v>
      </c>
      <c r="AC81" s="11">
        <v>269110.76</v>
      </c>
      <c r="AD81" s="9" t="s">
        <v>50</v>
      </c>
      <c r="AE81" s="11">
        <v>21528.86</v>
      </c>
      <c r="AF81" s="9">
        <v>0</v>
      </c>
      <c r="AG81" s="9" t="s">
        <v>50</v>
      </c>
      <c r="AH81" s="11">
        <v>0</v>
      </c>
      <c r="AI81" s="11">
        <v>0</v>
      </c>
      <c r="AJ81" s="9" t="s">
        <v>50</v>
      </c>
      <c r="AK81" s="11">
        <v>0</v>
      </c>
      <c r="AL81" s="11">
        <v>0</v>
      </c>
      <c r="AM81" s="10" t="s">
        <v>53</v>
      </c>
      <c r="AN81" s="9" t="s">
        <v>53</v>
      </c>
      <c r="AO81" s="10" t="s">
        <v>53</v>
      </c>
      <c r="AP81" s="9" t="s">
        <v>53</v>
      </c>
    </row>
    <row r="82" spans="1:42" hidden="1" x14ac:dyDescent="0.25">
      <c r="A82" s="9" t="s">
        <v>181</v>
      </c>
      <c r="B82" s="10" t="s">
        <v>664</v>
      </c>
      <c r="C82" s="9" t="s">
        <v>311</v>
      </c>
      <c r="D82" s="9" t="s">
        <v>340</v>
      </c>
      <c r="E82" s="9" t="s">
        <v>339</v>
      </c>
      <c r="F82" s="9" t="s">
        <v>680</v>
      </c>
      <c r="G82" s="9" t="s">
        <v>51</v>
      </c>
      <c r="H82" s="9" t="s">
        <v>679</v>
      </c>
      <c r="I82" s="11" t="s">
        <v>53</v>
      </c>
      <c r="J82" s="11" t="s">
        <v>53</v>
      </c>
      <c r="K82" s="11" t="s">
        <v>53</v>
      </c>
      <c r="L82" s="11" t="s">
        <v>53</v>
      </c>
      <c r="M82" s="11">
        <v>0</v>
      </c>
      <c r="N82" s="9" t="s">
        <v>53</v>
      </c>
      <c r="O82" s="9" t="s">
        <v>54</v>
      </c>
      <c r="P82" s="9" t="s">
        <v>53</v>
      </c>
      <c r="Q82" s="11">
        <f t="shared" si="1"/>
        <v>30280146.530000001</v>
      </c>
      <c r="R82" s="11">
        <v>0</v>
      </c>
      <c r="S82" s="11">
        <v>22434110.120000001</v>
      </c>
      <c r="T82" s="11"/>
      <c r="U82" s="9" t="s">
        <v>50</v>
      </c>
      <c r="V82" s="11"/>
      <c r="W82" s="11">
        <v>6763824.4900000002</v>
      </c>
      <c r="X82" s="9" t="s">
        <v>64</v>
      </c>
      <c r="Y82" s="11">
        <v>1082211.92</v>
      </c>
      <c r="Z82" s="11">
        <v>0</v>
      </c>
      <c r="AA82" s="9" t="s">
        <v>50</v>
      </c>
      <c r="AB82" s="11">
        <v>0</v>
      </c>
      <c r="AC82" s="11"/>
      <c r="AD82" s="9" t="s">
        <v>50</v>
      </c>
      <c r="AE82" s="11"/>
      <c r="AF82" s="9">
        <v>0</v>
      </c>
      <c r="AG82" s="9" t="s">
        <v>50</v>
      </c>
      <c r="AH82" s="11">
        <v>0</v>
      </c>
      <c r="AI82" s="11">
        <v>0</v>
      </c>
      <c r="AJ82" s="9" t="s">
        <v>50</v>
      </c>
      <c r="AK82" s="11">
        <v>0</v>
      </c>
      <c r="AL82" s="11">
        <v>0</v>
      </c>
      <c r="AM82" s="10" t="s">
        <v>53</v>
      </c>
      <c r="AN82" s="9" t="s">
        <v>53</v>
      </c>
      <c r="AO82" s="10" t="s">
        <v>53</v>
      </c>
      <c r="AP82" s="9" t="s">
        <v>53</v>
      </c>
    </row>
    <row r="83" spans="1:42" hidden="1" x14ac:dyDescent="0.25">
      <c r="A83" s="9" t="s">
        <v>183</v>
      </c>
      <c r="B83" s="10" t="s">
        <v>664</v>
      </c>
      <c r="C83" s="9" t="s">
        <v>311</v>
      </c>
      <c r="D83" s="9" t="s">
        <v>335</v>
      </c>
      <c r="E83" s="9" t="s">
        <v>334</v>
      </c>
      <c r="F83" s="9" t="s">
        <v>677</v>
      </c>
      <c r="G83" s="9" t="s">
        <v>51</v>
      </c>
      <c r="H83" s="9" t="s">
        <v>678</v>
      </c>
      <c r="I83" s="11" t="s">
        <v>53</v>
      </c>
      <c r="J83" s="11" t="s">
        <v>53</v>
      </c>
      <c r="K83" s="11" t="s">
        <v>53</v>
      </c>
      <c r="L83" s="11" t="s">
        <v>53</v>
      </c>
      <c r="M83" s="11">
        <v>0</v>
      </c>
      <c r="N83" s="9" t="s">
        <v>53</v>
      </c>
      <c r="O83" s="9" t="s">
        <v>54</v>
      </c>
      <c r="P83" s="9" t="s">
        <v>53</v>
      </c>
      <c r="Q83" s="11">
        <f t="shared" si="1"/>
        <v>58043234.049999997</v>
      </c>
      <c r="R83" s="11">
        <v>0</v>
      </c>
      <c r="S83" s="11">
        <v>36770197.649999999</v>
      </c>
      <c r="T83" s="11"/>
      <c r="U83" s="9" t="s">
        <v>50</v>
      </c>
      <c r="V83" s="11"/>
      <c r="W83" s="11">
        <v>18338824.48</v>
      </c>
      <c r="X83" s="9" t="s">
        <v>64</v>
      </c>
      <c r="Y83" s="11">
        <v>2934211.92</v>
      </c>
      <c r="Z83" s="11">
        <v>0</v>
      </c>
      <c r="AA83" s="9" t="s">
        <v>50</v>
      </c>
      <c r="AB83" s="11">
        <v>0</v>
      </c>
      <c r="AC83" s="11"/>
      <c r="AD83" s="9" t="s">
        <v>50</v>
      </c>
      <c r="AE83" s="11"/>
      <c r="AF83" s="9">
        <v>0</v>
      </c>
      <c r="AG83" s="9" t="s">
        <v>50</v>
      </c>
      <c r="AH83" s="11">
        <v>0</v>
      </c>
      <c r="AI83" s="11">
        <v>0</v>
      </c>
      <c r="AJ83" s="9" t="s">
        <v>50</v>
      </c>
      <c r="AK83" s="11">
        <v>0</v>
      </c>
      <c r="AL83" s="11">
        <v>0</v>
      </c>
      <c r="AM83" s="10" t="s">
        <v>53</v>
      </c>
      <c r="AN83" s="9" t="s">
        <v>53</v>
      </c>
      <c r="AO83" s="10" t="s">
        <v>53</v>
      </c>
      <c r="AP83" s="9" t="s">
        <v>53</v>
      </c>
    </row>
    <row r="84" spans="1:42" hidden="1" x14ac:dyDescent="0.25">
      <c r="A84" s="9" t="s">
        <v>185</v>
      </c>
      <c r="B84" s="10" t="s">
        <v>664</v>
      </c>
      <c r="C84" s="9" t="s">
        <v>311</v>
      </c>
      <c r="D84" s="9" t="s">
        <v>335</v>
      </c>
      <c r="E84" s="9" t="s">
        <v>334</v>
      </c>
      <c r="F84" s="9" t="s">
        <v>677</v>
      </c>
      <c r="G84" s="9" t="s">
        <v>91</v>
      </c>
      <c r="H84" s="9"/>
      <c r="I84" s="9" t="s">
        <v>676</v>
      </c>
      <c r="J84" s="11" t="s">
        <v>53</v>
      </c>
      <c r="K84" s="11" t="s">
        <v>53</v>
      </c>
      <c r="L84" s="11" t="s">
        <v>53</v>
      </c>
      <c r="M84" s="11">
        <v>0</v>
      </c>
      <c r="N84" s="9" t="s">
        <v>53</v>
      </c>
      <c r="O84" s="9" t="s">
        <v>675</v>
      </c>
      <c r="P84" s="9" t="s">
        <v>53</v>
      </c>
      <c r="Q84" s="11">
        <f t="shared" si="1"/>
        <v>-80409.45</v>
      </c>
      <c r="R84" s="11">
        <v>0</v>
      </c>
      <c r="S84" s="11">
        <v>-80409.45</v>
      </c>
      <c r="T84" s="11"/>
      <c r="U84" s="9" t="s">
        <v>50</v>
      </c>
      <c r="V84" s="11"/>
      <c r="W84" s="11">
        <v>0</v>
      </c>
      <c r="X84" s="9" t="s">
        <v>64</v>
      </c>
      <c r="Y84" s="11">
        <v>0</v>
      </c>
      <c r="Z84" s="11">
        <v>0</v>
      </c>
      <c r="AA84" s="9" t="s">
        <v>50</v>
      </c>
      <c r="AB84" s="11">
        <v>0</v>
      </c>
      <c r="AC84" s="11"/>
      <c r="AD84" s="9" t="s">
        <v>50</v>
      </c>
      <c r="AE84" s="11"/>
      <c r="AF84" s="9">
        <v>0</v>
      </c>
      <c r="AG84" s="9" t="s">
        <v>50</v>
      </c>
      <c r="AH84" s="11">
        <v>0</v>
      </c>
      <c r="AI84" s="11">
        <v>0</v>
      </c>
      <c r="AJ84" s="9" t="s">
        <v>50</v>
      </c>
      <c r="AK84" s="11">
        <v>0</v>
      </c>
      <c r="AL84" s="11">
        <v>0</v>
      </c>
      <c r="AM84" s="10" t="s">
        <v>53</v>
      </c>
      <c r="AN84" s="9" t="s">
        <v>53</v>
      </c>
      <c r="AO84" s="10" t="s">
        <v>53</v>
      </c>
      <c r="AP84" s="9" t="s">
        <v>53</v>
      </c>
    </row>
    <row r="85" spans="1:42" hidden="1" x14ac:dyDescent="0.25">
      <c r="A85" s="9" t="s">
        <v>674</v>
      </c>
      <c r="B85" s="10" t="s">
        <v>664</v>
      </c>
      <c r="C85" s="9" t="s">
        <v>311</v>
      </c>
      <c r="D85" s="9" t="s">
        <v>330</v>
      </c>
      <c r="E85" s="9" t="s">
        <v>49</v>
      </c>
      <c r="F85" s="9" t="s">
        <v>673</v>
      </c>
      <c r="G85" s="9" t="s">
        <v>51</v>
      </c>
      <c r="H85" s="9" t="s">
        <v>672</v>
      </c>
      <c r="I85" s="11" t="s">
        <v>53</v>
      </c>
      <c r="J85" s="11" t="s">
        <v>53</v>
      </c>
      <c r="K85" s="11" t="s">
        <v>53</v>
      </c>
      <c r="L85" s="11" t="s">
        <v>53</v>
      </c>
      <c r="M85" s="11">
        <v>0</v>
      </c>
      <c r="N85" s="9" t="s">
        <v>53</v>
      </c>
      <c r="O85" s="9" t="s">
        <v>54</v>
      </c>
      <c r="P85" s="9" t="s">
        <v>53</v>
      </c>
      <c r="Q85" s="11">
        <f t="shared" si="1"/>
        <v>28068651.349000003</v>
      </c>
      <c r="R85" s="11">
        <v>0</v>
      </c>
      <c r="S85" s="11">
        <v>25705709.425000004</v>
      </c>
      <c r="T85" s="11">
        <v>0</v>
      </c>
      <c r="U85" s="9" t="s">
        <v>50</v>
      </c>
      <c r="V85" s="11">
        <v>0</v>
      </c>
      <c r="W85" s="11">
        <v>2037018.9</v>
      </c>
      <c r="X85" s="9" t="s">
        <v>64</v>
      </c>
      <c r="Y85" s="11">
        <v>325923.02399999998</v>
      </c>
      <c r="Z85" s="11">
        <v>0</v>
      </c>
      <c r="AA85" s="9" t="s">
        <v>50</v>
      </c>
      <c r="AB85" s="11">
        <v>0</v>
      </c>
      <c r="AC85" s="11">
        <v>0</v>
      </c>
      <c r="AD85" s="9" t="s">
        <v>50</v>
      </c>
      <c r="AE85" s="11">
        <v>0</v>
      </c>
      <c r="AF85" s="9">
        <v>0</v>
      </c>
      <c r="AG85" s="9" t="s">
        <v>50</v>
      </c>
      <c r="AH85" s="11">
        <v>0</v>
      </c>
      <c r="AI85" s="11">
        <v>0</v>
      </c>
      <c r="AJ85" s="9" t="s">
        <v>50</v>
      </c>
      <c r="AK85" s="11">
        <v>0</v>
      </c>
      <c r="AL85" s="11">
        <v>0</v>
      </c>
      <c r="AM85" s="10" t="s">
        <v>53</v>
      </c>
      <c r="AN85" s="9" t="s">
        <v>53</v>
      </c>
      <c r="AO85" s="10" t="s">
        <v>53</v>
      </c>
      <c r="AP85" s="9" t="s">
        <v>53</v>
      </c>
    </row>
    <row r="86" spans="1:42" hidden="1" x14ac:dyDescent="0.25">
      <c r="A86" s="9" t="s">
        <v>671</v>
      </c>
      <c r="B86" s="10" t="s">
        <v>664</v>
      </c>
      <c r="C86" s="9" t="s">
        <v>311</v>
      </c>
      <c r="D86" s="9" t="s">
        <v>326</v>
      </c>
      <c r="E86" s="9" t="s">
        <v>325</v>
      </c>
      <c r="F86" s="9" t="s">
        <v>670</v>
      </c>
      <c r="G86" s="9" t="s">
        <v>51</v>
      </c>
      <c r="H86" s="9" t="s">
        <v>669</v>
      </c>
      <c r="I86" s="11" t="s">
        <v>53</v>
      </c>
      <c r="J86" s="11" t="s">
        <v>53</v>
      </c>
      <c r="K86" s="11" t="s">
        <v>53</v>
      </c>
      <c r="L86" s="11" t="s">
        <v>53</v>
      </c>
      <c r="M86" s="11">
        <v>0</v>
      </c>
      <c r="N86" s="9" t="s">
        <v>53</v>
      </c>
      <c r="O86" s="9" t="s">
        <v>54</v>
      </c>
      <c r="P86" s="9" t="s">
        <v>53</v>
      </c>
      <c r="Q86" s="11">
        <f t="shared" si="1"/>
        <v>0</v>
      </c>
      <c r="R86" s="11">
        <v>0</v>
      </c>
      <c r="S86" s="11">
        <v>0</v>
      </c>
      <c r="T86" s="11"/>
      <c r="U86" s="9" t="s">
        <v>50</v>
      </c>
      <c r="V86" s="11"/>
      <c r="W86" s="11">
        <v>0</v>
      </c>
      <c r="X86" s="9" t="s">
        <v>64</v>
      </c>
      <c r="Y86" s="11">
        <v>0</v>
      </c>
      <c r="Z86" s="11">
        <v>0</v>
      </c>
      <c r="AA86" s="9" t="s">
        <v>50</v>
      </c>
      <c r="AB86" s="11">
        <v>0</v>
      </c>
      <c r="AC86" s="11"/>
      <c r="AD86" s="9" t="s">
        <v>50</v>
      </c>
      <c r="AE86" s="11"/>
      <c r="AF86" s="9">
        <v>0</v>
      </c>
      <c r="AG86" s="9" t="s">
        <v>50</v>
      </c>
      <c r="AH86" s="11">
        <v>0</v>
      </c>
      <c r="AI86" s="11">
        <v>0</v>
      </c>
      <c r="AJ86" s="9" t="s">
        <v>50</v>
      </c>
      <c r="AK86" s="11">
        <v>0</v>
      </c>
      <c r="AL86" s="11">
        <v>0</v>
      </c>
      <c r="AM86" s="10" t="s">
        <v>53</v>
      </c>
      <c r="AN86" s="9" t="s">
        <v>53</v>
      </c>
      <c r="AO86" s="10" t="s">
        <v>53</v>
      </c>
      <c r="AP86" s="9" t="s">
        <v>53</v>
      </c>
    </row>
    <row r="87" spans="1:42" hidden="1" x14ac:dyDescent="0.25">
      <c r="A87" s="9" t="s">
        <v>668</v>
      </c>
      <c r="B87" s="10" t="s">
        <v>664</v>
      </c>
      <c r="C87" s="9" t="s">
        <v>311</v>
      </c>
      <c r="D87" s="9" t="s">
        <v>317</v>
      </c>
      <c r="E87" s="9" t="s">
        <v>316</v>
      </c>
      <c r="F87" s="9" t="s">
        <v>667</v>
      </c>
      <c r="G87" s="9" t="s">
        <v>51</v>
      </c>
      <c r="H87" s="9" t="s">
        <v>666</v>
      </c>
      <c r="I87" s="11" t="s">
        <v>53</v>
      </c>
      <c r="J87" s="11" t="s">
        <v>53</v>
      </c>
      <c r="K87" s="11" t="s">
        <v>53</v>
      </c>
      <c r="L87" s="11" t="s">
        <v>53</v>
      </c>
      <c r="M87" s="11">
        <v>0</v>
      </c>
      <c r="N87" s="9" t="s">
        <v>53</v>
      </c>
      <c r="O87" s="9" t="s">
        <v>54</v>
      </c>
      <c r="P87" s="9" t="s">
        <v>53</v>
      </c>
      <c r="Q87" s="11">
        <f t="shared" si="1"/>
        <v>8433962.8999999985</v>
      </c>
      <c r="R87" s="11">
        <v>0</v>
      </c>
      <c r="S87" s="11">
        <v>3818955.26</v>
      </c>
      <c r="T87" s="11"/>
      <c r="U87" s="9" t="s">
        <v>50</v>
      </c>
      <c r="V87" s="11"/>
      <c r="W87" s="11">
        <v>3978454.86</v>
      </c>
      <c r="X87" s="9" t="s">
        <v>64</v>
      </c>
      <c r="Y87" s="11">
        <v>636552.78</v>
      </c>
      <c r="Z87" s="11">
        <v>0</v>
      </c>
      <c r="AA87" s="9" t="s">
        <v>50</v>
      </c>
      <c r="AB87" s="11">
        <v>0</v>
      </c>
      <c r="AC87" s="11"/>
      <c r="AD87" s="9" t="s">
        <v>50</v>
      </c>
      <c r="AE87" s="11"/>
      <c r="AF87" s="9">
        <v>0</v>
      </c>
      <c r="AG87" s="9" t="s">
        <v>50</v>
      </c>
      <c r="AH87" s="11">
        <v>0</v>
      </c>
      <c r="AI87" s="11">
        <v>0</v>
      </c>
      <c r="AJ87" s="9" t="s">
        <v>50</v>
      </c>
      <c r="AK87" s="11">
        <v>0</v>
      </c>
      <c r="AL87" s="11">
        <v>0</v>
      </c>
      <c r="AM87" s="10" t="s">
        <v>53</v>
      </c>
      <c r="AN87" s="9" t="s">
        <v>53</v>
      </c>
      <c r="AO87" s="10" t="s">
        <v>53</v>
      </c>
      <c r="AP87" s="9" t="s">
        <v>53</v>
      </c>
    </row>
    <row r="88" spans="1:42" hidden="1" x14ac:dyDescent="0.25">
      <c r="A88" s="9" t="s">
        <v>665</v>
      </c>
      <c r="B88" s="10" t="s">
        <v>664</v>
      </c>
      <c r="C88" s="9" t="s">
        <v>311</v>
      </c>
      <c r="D88" s="9" t="s">
        <v>310</v>
      </c>
      <c r="E88" s="9" t="s">
        <v>309</v>
      </c>
      <c r="F88" s="9" t="s">
        <v>663</v>
      </c>
      <c r="G88" s="9" t="s">
        <v>51</v>
      </c>
      <c r="H88" s="9" t="s">
        <v>662</v>
      </c>
      <c r="I88" s="11" t="s">
        <v>53</v>
      </c>
      <c r="J88" s="11" t="s">
        <v>53</v>
      </c>
      <c r="K88" s="11" t="s">
        <v>53</v>
      </c>
      <c r="L88" s="11" t="s">
        <v>53</v>
      </c>
      <c r="M88" s="11">
        <v>0</v>
      </c>
      <c r="N88" s="9" t="s">
        <v>53</v>
      </c>
      <c r="O88" s="9" t="s">
        <v>54</v>
      </c>
      <c r="P88" s="9" t="s">
        <v>53</v>
      </c>
      <c r="Q88" s="11">
        <f t="shared" si="1"/>
        <v>69007521.219999999</v>
      </c>
      <c r="R88" s="11">
        <v>0</v>
      </c>
      <c r="S88" s="11">
        <v>49877475.600000001</v>
      </c>
      <c r="T88" s="11"/>
      <c r="U88" s="9"/>
      <c r="V88" s="11"/>
      <c r="W88" s="11">
        <v>16491418.640000001</v>
      </c>
      <c r="X88" s="9"/>
      <c r="Y88" s="11">
        <v>2638626.98</v>
      </c>
      <c r="Z88" s="11">
        <v>0</v>
      </c>
      <c r="AA88" s="9" t="s">
        <v>50</v>
      </c>
      <c r="AB88" s="11">
        <v>0</v>
      </c>
      <c r="AC88" s="11"/>
      <c r="AD88" s="9" t="s">
        <v>50</v>
      </c>
      <c r="AE88" s="11"/>
      <c r="AF88" s="9">
        <v>0</v>
      </c>
      <c r="AG88" s="9" t="s">
        <v>50</v>
      </c>
      <c r="AH88" s="11">
        <v>0</v>
      </c>
      <c r="AI88" s="11">
        <v>0</v>
      </c>
      <c r="AJ88" s="9" t="s">
        <v>50</v>
      </c>
      <c r="AK88" s="11">
        <v>0</v>
      </c>
      <c r="AL88" s="11">
        <v>0</v>
      </c>
      <c r="AM88" s="10" t="s">
        <v>53</v>
      </c>
      <c r="AN88" s="9" t="s">
        <v>53</v>
      </c>
      <c r="AO88" s="10" t="s">
        <v>53</v>
      </c>
      <c r="AP88" s="9" t="s">
        <v>53</v>
      </c>
    </row>
    <row r="89" spans="1:42" hidden="1" x14ac:dyDescent="0.25">
      <c r="A89" s="9" t="s">
        <v>661</v>
      </c>
      <c r="B89" s="10" t="s">
        <v>577</v>
      </c>
      <c r="C89" s="9" t="s">
        <v>311</v>
      </c>
      <c r="D89" s="9" t="s">
        <v>48</v>
      </c>
      <c r="E89" s="9" t="s">
        <v>431</v>
      </c>
      <c r="F89" s="9" t="s">
        <v>660</v>
      </c>
      <c r="G89" s="9" t="s">
        <v>51</v>
      </c>
      <c r="H89" s="9" t="s">
        <v>659</v>
      </c>
      <c r="I89" s="11" t="s">
        <v>53</v>
      </c>
      <c r="J89" s="11" t="s">
        <v>53</v>
      </c>
      <c r="K89" s="11" t="s">
        <v>53</v>
      </c>
      <c r="L89" s="11" t="s">
        <v>53</v>
      </c>
      <c r="M89" s="11">
        <v>0</v>
      </c>
      <c r="N89" s="9" t="s">
        <v>53</v>
      </c>
      <c r="O89" s="9" t="s">
        <v>54</v>
      </c>
      <c r="P89" s="9" t="s">
        <v>53</v>
      </c>
      <c r="Q89" s="11">
        <f t="shared" si="1"/>
        <v>66820418.210000001</v>
      </c>
      <c r="R89" s="11">
        <v>0</v>
      </c>
      <c r="S89" s="11">
        <v>52462498.200000003</v>
      </c>
      <c r="T89" s="11"/>
      <c r="U89" s="9" t="s">
        <v>50</v>
      </c>
      <c r="V89" s="11"/>
      <c r="W89" s="11">
        <v>12377517.25</v>
      </c>
      <c r="X89" s="9" t="s">
        <v>50</v>
      </c>
      <c r="Y89" s="11">
        <v>1980402.76</v>
      </c>
      <c r="Z89" s="11">
        <v>0</v>
      </c>
      <c r="AA89" s="9" t="s">
        <v>50</v>
      </c>
      <c r="AB89" s="11">
        <v>0</v>
      </c>
      <c r="AC89" s="11"/>
      <c r="AD89" s="9" t="s">
        <v>50</v>
      </c>
      <c r="AE89" s="11"/>
      <c r="AF89" s="9">
        <v>0</v>
      </c>
      <c r="AG89" s="9" t="s">
        <v>50</v>
      </c>
      <c r="AH89" s="11">
        <v>0</v>
      </c>
      <c r="AI89" s="11">
        <v>0</v>
      </c>
      <c r="AJ89" s="9" t="s">
        <v>50</v>
      </c>
      <c r="AK89" s="11">
        <v>0</v>
      </c>
      <c r="AL89" s="11">
        <v>0</v>
      </c>
      <c r="AM89" s="10" t="s">
        <v>53</v>
      </c>
      <c r="AN89" s="9" t="s">
        <v>53</v>
      </c>
      <c r="AO89" s="10" t="s">
        <v>53</v>
      </c>
      <c r="AP89" s="9" t="s">
        <v>53</v>
      </c>
    </row>
    <row r="90" spans="1:42" hidden="1" x14ac:dyDescent="0.25">
      <c r="A90" s="9" t="s">
        <v>658</v>
      </c>
      <c r="B90" s="10" t="s">
        <v>577</v>
      </c>
      <c r="C90" s="9" t="s">
        <v>69</v>
      </c>
      <c r="D90" s="9" t="s">
        <v>48</v>
      </c>
      <c r="E90" s="9" t="s">
        <v>427</v>
      </c>
      <c r="F90" s="9" t="s">
        <v>373</v>
      </c>
      <c r="G90" s="9" t="s">
        <v>51</v>
      </c>
      <c r="H90" s="9" t="s">
        <v>657</v>
      </c>
      <c r="I90" s="11" t="s">
        <v>53</v>
      </c>
      <c r="J90" s="11" t="s">
        <v>53</v>
      </c>
      <c r="K90" s="11" t="s">
        <v>53</v>
      </c>
      <c r="L90" s="11" t="s">
        <v>53</v>
      </c>
      <c r="M90" s="11">
        <v>0</v>
      </c>
      <c r="N90" s="9" t="s">
        <v>53</v>
      </c>
      <c r="O90" s="9" t="s">
        <v>54</v>
      </c>
      <c r="P90" s="9" t="s">
        <v>53</v>
      </c>
      <c r="Q90" s="11">
        <f t="shared" si="1"/>
        <v>77236511.096601143</v>
      </c>
      <c r="R90" s="11">
        <v>0</v>
      </c>
      <c r="S90" s="11">
        <v>51665860.933201976</v>
      </c>
      <c r="T90" s="11">
        <v>0</v>
      </c>
      <c r="U90" s="9" t="s">
        <v>50</v>
      </c>
      <c r="V90" s="11">
        <v>0</v>
      </c>
      <c r="W90" s="11">
        <v>21793112.536699083</v>
      </c>
      <c r="X90" s="9" t="s">
        <v>50</v>
      </c>
      <c r="Y90" s="11">
        <v>3486898.0059000808</v>
      </c>
      <c r="Z90" s="11">
        <v>0</v>
      </c>
      <c r="AA90" s="9" t="s">
        <v>50</v>
      </c>
      <c r="AB90" s="11">
        <v>0</v>
      </c>
      <c r="AC90" s="11">
        <v>269110.76</v>
      </c>
      <c r="AD90" s="9" t="s">
        <v>55</v>
      </c>
      <c r="AE90" s="11">
        <v>21528.860799999999</v>
      </c>
      <c r="AF90" s="9">
        <v>0</v>
      </c>
      <c r="AG90" s="9" t="s">
        <v>50</v>
      </c>
      <c r="AH90" s="11">
        <v>0</v>
      </c>
      <c r="AI90" s="11">
        <v>0</v>
      </c>
      <c r="AJ90" s="9" t="s">
        <v>50</v>
      </c>
      <c r="AK90" s="11">
        <v>0</v>
      </c>
      <c r="AL90" s="11">
        <v>0</v>
      </c>
      <c r="AM90" s="10" t="s">
        <v>53</v>
      </c>
      <c r="AN90" s="9" t="s">
        <v>53</v>
      </c>
      <c r="AO90" s="10" t="s">
        <v>53</v>
      </c>
      <c r="AP90" s="9" t="s">
        <v>53</v>
      </c>
    </row>
    <row r="91" spans="1:42" hidden="1" x14ac:dyDescent="0.25">
      <c r="A91" s="9" t="s">
        <v>656</v>
      </c>
      <c r="B91" s="10" t="s">
        <v>577</v>
      </c>
      <c r="C91" s="9" t="s">
        <v>69</v>
      </c>
      <c r="D91" s="9" t="s">
        <v>48</v>
      </c>
      <c r="E91" s="9" t="s">
        <v>427</v>
      </c>
      <c r="F91" s="9" t="s">
        <v>373</v>
      </c>
      <c r="G91" s="9" t="s">
        <v>51</v>
      </c>
      <c r="H91" s="9" t="s">
        <v>655</v>
      </c>
      <c r="I91" s="11" t="s">
        <v>53</v>
      </c>
      <c r="J91" s="11" t="s">
        <v>53</v>
      </c>
      <c r="K91" s="11" t="s">
        <v>53</v>
      </c>
      <c r="L91" s="11" t="s">
        <v>53</v>
      </c>
      <c r="M91" s="11">
        <v>0</v>
      </c>
      <c r="N91" s="9" t="s">
        <v>53</v>
      </c>
      <c r="O91" s="9" t="s">
        <v>654</v>
      </c>
      <c r="P91" s="9" t="s">
        <v>653</v>
      </c>
      <c r="Q91" s="11">
        <f t="shared" si="1"/>
        <v>5503250.0467999997</v>
      </c>
      <c r="R91" s="11">
        <v>0</v>
      </c>
      <c r="S91" s="11">
        <v>4047565.1999999997</v>
      </c>
      <c r="T91" s="11">
        <v>1254900.73</v>
      </c>
      <c r="U91" s="9" t="s">
        <v>64</v>
      </c>
      <c r="V91" s="11">
        <v>200784.11679999999</v>
      </c>
      <c r="W91" s="11">
        <v>0</v>
      </c>
      <c r="X91" s="9" t="s">
        <v>50</v>
      </c>
      <c r="Y91" s="11">
        <v>0</v>
      </c>
      <c r="Z91" s="11">
        <v>0</v>
      </c>
      <c r="AA91" s="9" t="s">
        <v>50</v>
      </c>
      <c r="AB91" s="11">
        <v>0</v>
      </c>
      <c r="AC91" s="11">
        <v>0</v>
      </c>
      <c r="AD91" s="9" t="s">
        <v>50</v>
      </c>
      <c r="AE91" s="11">
        <v>0</v>
      </c>
      <c r="AF91" s="9">
        <v>0</v>
      </c>
      <c r="AG91" s="9" t="s">
        <v>50</v>
      </c>
      <c r="AH91" s="11">
        <v>0</v>
      </c>
      <c r="AI91" s="11">
        <v>0</v>
      </c>
      <c r="AJ91" s="9" t="s">
        <v>50</v>
      </c>
      <c r="AK91" s="11">
        <v>0</v>
      </c>
      <c r="AL91" s="11">
        <v>0</v>
      </c>
      <c r="AM91" s="10" t="s">
        <v>53</v>
      </c>
      <c r="AN91" s="9" t="s">
        <v>53</v>
      </c>
      <c r="AO91" s="10" t="s">
        <v>53</v>
      </c>
      <c r="AP91" s="9" t="s">
        <v>53</v>
      </c>
    </row>
    <row r="92" spans="1:42" hidden="1" x14ac:dyDescent="0.25">
      <c r="A92" s="9" t="s">
        <v>652</v>
      </c>
      <c r="B92" s="10" t="s">
        <v>577</v>
      </c>
      <c r="C92" s="9" t="s">
        <v>69</v>
      </c>
      <c r="D92" s="9" t="s">
        <v>48</v>
      </c>
      <c r="E92" s="9" t="s">
        <v>427</v>
      </c>
      <c r="F92" s="9" t="s">
        <v>373</v>
      </c>
      <c r="G92" s="9" t="s">
        <v>51</v>
      </c>
      <c r="H92" s="9" t="s">
        <v>651</v>
      </c>
      <c r="I92" s="11" t="s">
        <v>53</v>
      </c>
      <c r="J92" s="11" t="s">
        <v>53</v>
      </c>
      <c r="K92" s="11" t="s">
        <v>53</v>
      </c>
      <c r="L92" s="11" t="s">
        <v>53</v>
      </c>
      <c r="M92" s="11">
        <v>0</v>
      </c>
      <c r="N92" s="9" t="s">
        <v>53</v>
      </c>
      <c r="O92" s="9" t="s">
        <v>54</v>
      </c>
      <c r="P92" s="9" t="s">
        <v>53</v>
      </c>
      <c r="Q92" s="11">
        <f t="shared" si="1"/>
        <v>3686761.5918000005</v>
      </c>
      <c r="R92" s="11">
        <v>0</v>
      </c>
      <c r="S92" s="11">
        <v>3424740.2350000003</v>
      </c>
      <c r="T92" s="11">
        <v>0</v>
      </c>
      <c r="U92" s="9" t="s">
        <v>50</v>
      </c>
      <c r="V92" s="11">
        <v>0</v>
      </c>
      <c r="W92" s="11">
        <v>225880.48</v>
      </c>
      <c r="X92" s="9" t="s">
        <v>50</v>
      </c>
      <c r="Y92" s="11">
        <v>36140.876800000005</v>
      </c>
      <c r="Z92" s="11">
        <v>0</v>
      </c>
      <c r="AA92" s="9" t="s">
        <v>50</v>
      </c>
      <c r="AB92" s="11">
        <v>0</v>
      </c>
      <c r="AC92" s="11">
        <v>0</v>
      </c>
      <c r="AD92" s="9" t="s">
        <v>50</v>
      </c>
      <c r="AE92" s="11">
        <v>0</v>
      </c>
      <c r="AF92" s="9">
        <v>0</v>
      </c>
      <c r="AG92" s="9" t="s">
        <v>50</v>
      </c>
      <c r="AH92" s="11">
        <v>0</v>
      </c>
      <c r="AI92" s="11">
        <v>0</v>
      </c>
      <c r="AJ92" s="9" t="s">
        <v>50</v>
      </c>
      <c r="AK92" s="11">
        <v>0</v>
      </c>
      <c r="AL92" s="11">
        <v>0</v>
      </c>
      <c r="AM92" s="10" t="s">
        <v>53</v>
      </c>
      <c r="AN92" s="9" t="s">
        <v>53</v>
      </c>
      <c r="AO92" s="10" t="s">
        <v>53</v>
      </c>
      <c r="AP92" s="9" t="s">
        <v>53</v>
      </c>
    </row>
    <row r="93" spans="1:42" hidden="1" x14ac:dyDescent="0.25">
      <c r="A93" s="9" t="s">
        <v>650</v>
      </c>
      <c r="B93" s="10" t="s">
        <v>577</v>
      </c>
      <c r="C93" s="9" t="s">
        <v>69</v>
      </c>
      <c r="D93" s="9" t="s">
        <v>48</v>
      </c>
      <c r="E93" s="9" t="s">
        <v>427</v>
      </c>
      <c r="F93" s="9" t="s">
        <v>373</v>
      </c>
      <c r="G93" s="9" t="s">
        <v>51</v>
      </c>
      <c r="H93" s="9" t="s">
        <v>649</v>
      </c>
      <c r="I93" s="11" t="s">
        <v>53</v>
      </c>
      <c r="J93" s="11" t="s">
        <v>53</v>
      </c>
      <c r="K93" s="11" t="s">
        <v>53</v>
      </c>
      <c r="L93" s="11" t="s">
        <v>53</v>
      </c>
      <c r="M93" s="11">
        <v>0</v>
      </c>
      <c r="N93" s="9" t="s">
        <v>53</v>
      </c>
      <c r="O93" s="9" t="s">
        <v>648</v>
      </c>
      <c r="P93" s="9" t="s">
        <v>647</v>
      </c>
      <c r="Q93" s="11">
        <f t="shared" si="1"/>
        <v>8416708.6373999994</v>
      </c>
      <c r="R93" s="11">
        <v>0</v>
      </c>
      <c r="S93" s="11">
        <v>4533372.4149999991</v>
      </c>
      <c r="T93" s="11">
        <v>3347703.64</v>
      </c>
      <c r="U93" s="9" t="s">
        <v>64</v>
      </c>
      <c r="V93" s="11">
        <v>535632.58239999996</v>
      </c>
      <c r="W93" s="11">
        <v>0</v>
      </c>
      <c r="X93" s="9" t="s">
        <v>50</v>
      </c>
      <c r="Y93" s="11">
        <v>0</v>
      </c>
      <c r="Z93" s="11">
        <v>0</v>
      </c>
      <c r="AA93" s="9" t="s">
        <v>50</v>
      </c>
      <c r="AB93" s="11">
        <v>0</v>
      </c>
      <c r="AC93" s="11">
        <v>0</v>
      </c>
      <c r="AD93" s="9" t="s">
        <v>50</v>
      </c>
      <c r="AE93" s="11">
        <v>0</v>
      </c>
      <c r="AF93" s="9">
        <v>0</v>
      </c>
      <c r="AG93" s="9" t="s">
        <v>50</v>
      </c>
      <c r="AH93" s="11">
        <v>0</v>
      </c>
      <c r="AI93" s="11">
        <v>0</v>
      </c>
      <c r="AJ93" s="9" t="s">
        <v>50</v>
      </c>
      <c r="AK93" s="11">
        <v>0</v>
      </c>
      <c r="AL93" s="11">
        <v>0</v>
      </c>
      <c r="AM93" s="10" t="s">
        <v>53</v>
      </c>
      <c r="AN93" s="9" t="s">
        <v>53</v>
      </c>
      <c r="AO93" s="10" t="s">
        <v>53</v>
      </c>
      <c r="AP93" s="9" t="s">
        <v>53</v>
      </c>
    </row>
    <row r="94" spans="1:42" hidden="1" x14ac:dyDescent="0.25">
      <c r="A94" s="9" t="s">
        <v>646</v>
      </c>
      <c r="B94" s="10" t="s">
        <v>577</v>
      </c>
      <c r="C94" s="9" t="s">
        <v>311</v>
      </c>
      <c r="D94" s="9" t="s">
        <v>57</v>
      </c>
      <c r="E94" s="9" t="s">
        <v>424</v>
      </c>
      <c r="F94" s="9" t="s">
        <v>343</v>
      </c>
      <c r="G94" s="9" t="s">
        <v>51</v>
      </c>
      <c r="H94" s="9" t="s">
        <v>645</v>
      </c>
      <c r="I94" s="11" t="s">
        <v>53</v>
      </c>
      <c r="J94" s="11" t="s">
        <v>53</v>
      </c>
      <c r="K94" s="11" t="s">
        <v>53</v>
      </c>
      <c r="L94" s="11" t="s">
        <v>53</v>
      </c>
      <c r="M94" s="11">
        <v>0</v>
      </c>
      <c r="N94" s="9" t="s">
        <v>53</v>
      </c>
      <c r="O94" s="9" t="s">
        <v>54</v>
      </c>
      <c r="P94" s="9" t="s">
        <v>53</v>
      </c>
      <c r="Q94" s="11">
        <f t="shared" si="1"/>
        <v>69321454.370000005</v>
      </c>
      <c r="R94" s="11">
        <v>0</v>
      </c>
      <c r="S94" s="11">
        <v>49001726.57</v>
      </c>
      <c r="T94" s="11"/>
      <c r="U94" s="9" t="s">
        <v>50</v>
      </c>
      <c r="V94" s="11"/>
      <c r="W94" s="11">
        <v>17266455.329999998</v>
      </c>
      <c r="X94" s="9" t="s">
        <v>50</v>
      </c>
      <c r="Y94" s="11">
        <v>2762632.85</v>
      </c>
      <c r="Z94" s="11">
        <v>0</v>
      </c>
      <c r="AA94" s="9" t="s">
        <v>50</v>
      </c>
      <c r="AB94" s="11">
        <v>0</v>
      </c>
      <c r="AC94" s="11">
        <v>269110.76</v>
      </c>
      <c r="AD94" s="9" t="s">
        <v>50</v>
      </c>
      <c r="AE94" s="11">
        <v>21528.86</v>
      </c>
      <c r="AF94" s="9">
        <v>0</v>
      </c>
      <c r="AG94" s="9" t="s">
        <v>50</v>
      </c>
      <c r="AH94" s="11">
        <v>0</v>
      </c>
      <c r="AI94" s="11">
        <v>0</v>
      </c>
      <c r="AJ94" s="9" t="s">
        <v>50</v>
      </c>
      <c r="AK94" s="11">
        <v>0</v>
      </c>
      <c r="AL94" s="11">
        <v>0</v>
      </c>
      <c r="AM94" s="10" t="s">
        <v>53</v>
      </c>
      <c r="AN94" s="9" t="s">
        <v>53</v>
      </c>
      <c r="AO94" s="10" t="s">
        <v>53</v>
      </c>
      <c r="AP94" s="9" t="s">
        <v>53</v>
      </c>
    </row>
    <row r="95" spans="1:42" hidden="1" x14ac:dyDescent="0.25">
      <c r="A95" s="9" t="s">
        <v>187</v>
      </c>
      <c r="B95" s="10" t="s">
        <v>577</v>
      </c>
      <c r="C95" s="9" t="s">
        <v>311</v>
      </c>
      <c r="D95" s="9" t="s">
        <v>57</v>
      </c>
      <c r="E95" s="9" t="s">
        <v>421</v>
      </c>
      <c r="F95" s="9" t="s">
        <v>377</v>
      </c>
      <c r="G95" s="9" t="s">
        <v>51</v>
      </c>
      <c r="H95" s="9" t="s">
        <v>644</v>
      </c>
      <c r="I95" s="11" t="s">
        <v>53</v>
      </c>
      <c r="J95" s="11" t="s">
        <v>53</v>
      </c>
      <c r="K95" s="11" t="s">
        <v>53</v>
      </c>
      <c r="L95" s="11" t="s">
        <v>53</v>
      </c>
      <c r="M95" s="11">
        <v>0</v>
      </c>
      <c r="N95" s="9" t="s">
        <v>53</v>
      </c>
      <c r="O95" s="9" t="s">
        <v>54</v>
      </c>
      <c r="P95" s="9" t="s">
        <v>53</v>
      </c>
      <c r="Q95" s="11">
        <f t="shared" si="1"/>
        <v>11817610.23</v>
      </c>
      <c r="R95" s="11">
        <v>0</v>
      </c>
      <c r="S95" s="11">
        <v>11817610.23</v>
      </c>
      <c r="T95" s="11"/>
      <c r="U95" s="9" t="s">
        <v>50</v>
      </c>
      <c r="V95" s="11"/>
      <c r="W95" s="11"/>
      <c r="X95" s="9" t="s">
        <v>50</v>
      </c>
      <c r="Y95" s="11"/>
      <c r="Z95" s="11">
        <v>0</v>
      </c>
      <c r="AA95" s="9" t="s">
        <v>50</v>
      </c>
      <c r="AB95" s="11">
        <v>0</v>
      </c>
      <c r="AC95" s="11"/>
      <c r="AD95" s="9" t="s">
        <v>50</v>
      </c>
      <c r="AE95" s="11"/>
      <c r="AF95" s="9">
        <v>0</v>
      </c>
      <c r="AG95" s="9" t="s">
        <v>50</v>
      </c>
      <c r="AH95" s="11">
        <v>0</v>
      </c>
      <c r="AI95" s="11">
        <v>0</v>
      </c>
      <c r="AJ95" s="9" t="s">
        <v>50</v>
      </c>
      <c r="AK95" s="11">
        <v>0</v>
      </c>
      <c r="AL95" s="11">
        <v>0</v>
      </c>
      <c r="AM95" s="10" t="s">
        <v>53</v>
      </c>
      <c r="AN95" s="9" t="s">
        <v>53</v>
      </c>
      <c r="AO95" s="10" t="s">
        <v>53</v>
      </c>
      <c r="AP95" s="9" t="s">
        <v>53</v>
      </c>
    </row>
    <row r="96" spans="1:42" hidden="1" x14ac:dyDescent="0.25">
      <c r="A96" s="9" t="s">
        <v>189</v>
      </c>
      <c r="B96" s="10" t="s">
        <v>577</v>
      </c>
      <c r="C96" s="9" t="s">
        <v>47</v>
      </c>
      <c r="D96" s="9" t="s">
        <v>57</v>
      </c>
      <c r="E96" s="9" t="s">
        <v>58</v>
      </c>
      <c r="F96" s="9" t="s">
        <v>643</v>
      </c>
      <c r="G96" s="9" t="s">
        <v>51</v>
      </c>
      <c r="H96" s="9" t="s">
        <v>642</v>
      </c>
      <c r="I96" s="11" t="s">
        <v>53</v>
      </c>
      <c r="J96" s="11" t="s">
        <v>53</v>
      </c>
      <c r="K96" s="11" t="s">
        <v>53</v>
      </c>
      <c r="L96" s="11" t="s">
        <v>53</v>
      </c>
      <c r="M96" s="11">
        <v>0</v>
      </c>
      <c r="N96" s="9" t="s">
        <v>53</v>
      </c>
      <c r="O96" s="9" t="s">
        <v>54</v>
      </c>
      <c r="P96" s="9" t="s">
        <v>53</v>
      </c>
      <c r="Q96" s="11">
        <f t="shared" si="1"/>
        <v>25698696.881800003</v>
      </c>
      <c r="R96" s="11">
        <v>0</v>
      </c>
      <c r="S96" s="11">
        <v>22746932.465</v>
      </c>
      <c r="T96" s="11">
        <v>0</v>
      </c>
      <c r="U96" s="9" t="s">
        <v>50</v>
      </c>
      <c r="V96" s="11">
        <v>0</v>
      </c>
      <c r="W96" s="11">
        <v>2294073.1000000006</v>
      </c>
      <c r="X96" s="9" t="s">
        <v>50</v>
      </c>
      <c r="Y96" s="11">
        <v>367051.696</v>
      </c>
      <c r="Z96" s="11">
        <v>0</v>
      </c>
      <c r="AA96" s="9" t="s">
        <v>50</v>
      </c>
      <c r="AB96" s="11">
        <v>0</v>
      </c>
      <c r="AC96" s="11">
        <v>269110.76</v>
      </c>
      <c r="AD96" s="9" t="s">
        <v>55</v>
      </c>
      <c r="AE96" s="11">
        <v>21528.860799999999</v>
      </c>
      <c r="AF96" s="9">
        <v>0</v>
      </c>
      <c r="AG96" s="9" t="s">
        <v>50</v>
      </c>
      <c r="AH96" s="11">
        <v>0</v>
      </c>
      <c r="AI96" s="11">
        <v>0</v>
      </c>
      <c r="AJ96" s="9" t="s">
        <v>50</v>
      </c>
      <c r="AK96" s="11">
        <v>0</v>
      </c>
      <c r="AL96" s="11">
        <v>0</v>
      </c>
      <c r="AM96" s="10" t="s">
        <v>53</v>
      </c>
      <c r="AN96" s="9" t="s">
        <v>53</v>
      </c>
      <c r="AO96" s="10" t="s">
        <v>53</v>
      </c>
      <c r="AP96" s="9" t="s">
        <v>53</v>
      </c>
    </row>
    <row r="97" spans="1:42" hidden="1" x14ac:dyDescent="0.25">
      <c r="A97" s="9" t="s">
        <v>193</v>
      </c>
      <c r="B97" s="10" t="s">
        <v>577</v>
      </c>
      <c r="C97" s="9" t="s">
        <v>69</v>
      </c>
      <c r="D97" s="9" t="s">
        <v>57</v>
      </c>
      <c r="E97" s="9" t="s">
        <v>403</v>
      </c>
      <c r="F97" s="9" t="s">
        <v>381</v>
      </c>
      <c r="G97" s="9" t="s">
        <v>51</v>
      </c>
      <c r="H97" s="9" t="s">
        <v>641</v>
      </c>
      <c r="I97" s="11" t="s">
        <v>53</v>
      </c>
      <c r="J97" s="11" t="s">
        <v>53</v>
      </c>
      <c r="K97" s="11" t="s">
        <v>53</v>
      </c>
      <c r="L97" s="11" t="s">
        <v>53</v>
      </c>
      <c r="M97" s="11">
        <v>0</v>
      </c>
      <c r="N97" s="9" t="s">
        <v>53</v>
      </c>
      <c r="O97" s="9" t="s">
        <v>54</v>
      </c>
      <c r="P97" s="9" t="s">
        <v>53</v>
      </c>
      <c r="Q97" s="11">
        <f t="shared" si="1"/>
        <v>10013346.9838</v>
      </c>
      <c r="R97" s="11">
        <v>0</v>
      </c>
      <c r="S97" s="11">
        <v>7213907.1750000007</v>
      </c>
      <c r="T97" s="11">
        <v>0</v>
      </c>
      <c r="U97" s="9" t="s">
        <v>50</v>
      </c>
      <c r="V97" s="11">
        <v>0</v>
      </c>
      <c r="W97" s="11">
        <v>2413310.1799999997</v>
      </c>
      <c r="X97" s="9" t="s">
        <v>50</v>
      </c>
      <c r="Y97" s="11">
        <v>386129.62880000001</v>
      </c>
      <c r="Z97" s="11">
        <v>0</v>
      </c>
      <c r="AA97" s="9" t="s">
        <v>50</v>
      </c>
      <c r="AB97" s="11">
        <v>0</v>
      </c>
      <c r="AC97" s="11">
        <v>0</v>
      </c>
      <c r="AD97" s="9" t="s">
        <v>50</v>
      </c>
      <c r="AE97" s="11">
        <v>0</v>
      </c>
      <c r="AF97" s="9">
        <v>0</v>
      </c>
      <c r="AG97" s="9" t="s">
        <v>50</v>
      </c>
      <c r="AH97" s="11">
        <v>0</v>
      </c>
      <c r="AI97" s="11">
        <v>0</v>
      </c>
      <c r="AJ97" s="9" t="s">
        <v>50</v>
      </c>
      <c r="AK97" s="11">
        <v>0</v>
      </c>
      <c r="AL97" s="11">
        <v>0</v>
      </c>
      <c r="AM97" s="10" t="s">
        <v>53</v>
      </c>
      <c r="AN97" s="9" t="s">
        <v>53</v>
      </c>
      <c r="AO97" s="10" t="s">
        <v>53</v>
      </c>
      <c r="AP97" s="9" t="s">
        <v>53</v>
      </c>
    </row>
    <row r="98" spans="1:42" hidden="1" x14ac:dyDescent="0.25">
      <c r="A98" s="9" t="s">
        <v>195</v>
      </c>
      <c r="B98" s="10" t="s">
        <v>577</v>
      </c>
      <c r="C98" s="9" t="s">
        <v>311</v>
      </c>
      <c r="D98" s="9" t="s">
        <v>61</v>
      </c>
      <c r="E98" s="9" t="s">
        <v>395</v>
      </c>
      <c r="F98" s="9" t="s">
        <v>640</v>
      </c>
      <c r="G98" s="9" t="s">
        <v>51</v>
      </c>
      <c r="H98" s="9" t="s">
        <v>639</v>
      </c>
      <c r="I98" s="11" t="s">
        <v>53</v>
      </c>
      <c r="J98" s="11" t="s">
        <v>53</v>
      </c>
      <c r="K98" s="11" t="s">
        <v>53</v>
      </c>
      <c r="L98" s="11" t="s">
        <v>53</v>
      </c>
      <c r="M98" s="11">
        <v>0</v>
      </c>
      <c r="N98" s="9" t="s">
        <v>53</v>
      </c>
      <c r="O98" s="9" t="s">
        <v>54</v>
      </c>
      <c r="P98" s="9" t="s">
        <v>53</v>
      </c>
      <c r="Q98" s="11">
        <f t="shared" si="1"/>
        <v>39154145.25</v>
      </c>
      <c r="R98" s="11">
        <v>0</v>
      </c>
      <c r="S98" s="11">
        <f>29954546.94-344925</f>
        <v>29609621.940000001</v>
      </c>
      <c r="T98" s="11"/>
      <c r="U98" s="9" t="s">
        <v>50</v>
      </c>
      <c r="V98" s="11"/>
      <c r="W98" s="11">
        <v>8228037.3399999999</v>
      </c>
      <c r="X98" s="9" t="s">
        <v>50</v>
      </c>
      <c r="Y98" s="11">
        <v>1316485.97</v>
      </c>
      <c r="Z98" s="11">
        <v>0</v>
      </c>
      <c r="AA98" s="9" t="s">
        <v>50</v>
      </c>
      <c r="AB98" s="11">
        <v>0</v>
      </c>
      <c r="AC98" s="11"/>
      <c r="AD98" s="9" t="s">
        <v>50</v>
      </c>
      <c r="AE98" s="11"/>
      <c r="AF98" s="9">
        <v>0</v>
      </c>
      <c r="AG98" s="9" t="s">
        <v>50</v>
      </c>
      <c r="AH98" s="11">
        <v>0</v>
      </c>
      <c r="AI98" s="11">
        <v>0</v>
      </c>
      <c r="AJ98" s="9" t="s">
        <v>50</v>
      </c>
      <c r="AK98" s="11">
        <v>0</v>
      </c>
      <c r="AL98" s="11">
        <v>0</v>
      </c>
      <c r="AM98" s="10" t="s">
        <v>53</v>
      </c>
      <c r="AN98" s="9" t="s">
        <v>53</v>
      </c>
      <c r="AO98" s="10" t="s">
        <v>53</v>
      </c>
      <c r="AP98" s="9" t="s">
        <v>53</v>
      </c>
    </row>
    <row r="99" spans="1:42" hidden="1" x14ac:dyDescent="0.25">
      <c r="A99" s="9" t="s">
        <v>197</v>
      </c>
      <c r="B99" s="10" t="s">
        <v>577</v>
      </c>
      <c r="C99" s="9" t="s">
        <v>47</v>
      </c>
      <c r="D99" s="9" t="s">
        <v>61</v>
      </c>
      <c r="E99" s="9" t="s">
        <v>62</v>
      </c>
      <c r="F99" s="9" t="s">
        <v>630</v>
      </c>
      <c r="G99" s="9" t="s">
        <v>51</v>
      </c>
      <c r="H99" s="9" t="s">
        <v>638</v>
      </c>
      <c r="I99" s="11" t="s">
        <v>53</v>
      </c>
      <c r="J99" s="11" t="s">
        <v>53</v>
      </c>
      <c r="K99" s="11" t="s">
        <v>53</v>
      </c>
      <c r="L99" s="11" t="s">
        <v>53</v>
      </c>
      <c r="M99" s="11">
        <v>0</v>
      </c>
      <c r="N99" s="9" t="s">
        <v>53</v>
      </c>
      <c r="O99" s="9" t="s">
        <v>54</v>
      </c>
      <c r="P99" s="9" t="s">
        <v>53</v>
      </c>
      <c r="Q99" s="11">
        <f t="shared" si="1"/>
        <v>1661688.4</v>
      </c>
      <c r="R99" s="11">
        <v>0</v>
      </c>
      <c r="S99" s="11">
        <v>1661688.4</v>
      </c>
      <c r="T99" s="11">
        <v>0</v>
      </c>
      <c r="U99" s="9" t="s">
        <v>50</v>
      </c>
      <c r="V99" s="11">
        <v>0</v>
      </c>
      <c r="W99" s="11">
        <v>0</v>
      </c>
      <c r="X99" s="9" t="s">
        <v>50</v>
      </c>
      <c r="Y99" s="11">
        <v>0</v>
      </c>
      <c r="Z99" s="11">
        <v>0</v>
      </c>
      <c r="AA99" s="9" t="s">
        <v>50</v>
      </c>
      <c r="AB99" s="11">
        <v>0</v>
      </c>
      <c r="AC99" s="11">
        <v>0</v>
      </c>
      <c r="AD99" s="9" t="s">
        <v>50</v>
      </c>
      <c r="AE99" s="11">
        <v>0</v>
      </c>
      <c r="AF99" s="9">
        <v>0</v>
      </c>
      <c r="AG99" s="9" t="s">
        <v>50</v>
      </c>
      <c r="AH99" s="11">
        <v>0</v>
      </c>
      <c r="AI99" s="11">
        <v>0</v>
      </c>
      <c r="AJ99" s="9" t="s">
        <v>50</v>
      </c>
      <c r="AK99" s="11">
        <v>0</v>
      </c>
      <c r="AL99" s="11">
        <v>0</v>
      </c>
      <c r="AM99" s="10" t="s">
        <v>53</v>
      </c>
      <c r="AN99" s="9" t="s">
        <v>53</v>
      </c>
      <c r="AO99" s="10" t="s">
        <v>53</v>
      </c>
      <c r="AP99" s="9" t="s">
        <v>53</v>
      </c>
    </row>
    <row r="100" spans="1:42" hidden="1" x14ac:dyDescent="0.25">
      <c r="A100" s="9" t="s">
        <v>199</v>
      </c>
      <c r="B100" s="10" t="s">
        <v>577</v>
      </c>
      <c r="C100" s="9" t="s">
        <v>47</v>
      </c>
      <c r="D100" s="9" t="s">
        <v>61</v>
      </c>
      <c r="E100" s="9" t="s">
        <v>62</v>
      </c>
      <c r="F100" s="9" t="s">
        <v>630</v>
      </c>
      <c r="G100" s="9" t="s">
        <v>51</v>
      </c>
      <c r="H100" s="9" t="s">
        <v>637</v>
      </c>
      <c r="I100" s="11" t="s">
        <v>53</v>
      </c>
      <c r="J100" s="11" t="s">
        <v>53</v>
      </c>
      <c r="K100" s="11" t="s">
        <v>53</v>
      </c>
      <c r="L100" s="11" t="s">
        <v>53</v>
      </c>
      <c r="M100" s="11">
        <v>0</v>
      </c>
      <c r="N100" s="9" t="s">
        <v>53</v>
      </c>
      <c r="O100" s="9" t="s">
        <v>636</v>
      </c>
      <c r="P100" s="9" t="s">
        <v>635</v>
      </c>
      <c r="Q100" s="11">
        <f t="shared" si="1"/>
        <v>357028</v>
      </c>
      <c r="R100" s="11">
        <v>0</v>
      </c>
      <c r="S100" s="11">
        <v>357028</v>
      </c>
      <c r="T100" s="11">
        <v>0</v>
      </c>
      <c r="U100" s="9" t="s">
        <v>50</v>
      </c>
      <c r="V100" s="11">
        <v>0</v>
      </c>
      <c r="W100" s="11">
        <v>0</v>
      </c>
      <c r="X100" s="9" t="s">
        <v>50</v>
      </c>
      <c r="Y100" s="11">
        <v>0</v>
      </c>
      <c r="Z100" s="11">
        <v>0</v>
      </c>
      <c r="AA100" s="9" t="s">
        <v>50</v>
      </c>
      <c r="AB100" s="11">
        <v>0</v>
      </c>
      <c r="AC100" s="11">
        <v>0</v>
      </c>
      <c r="AD100" s="9" t="s">
        <v>50</v>
      </c>
      <c r="AE100" s="11">
        <v>0</v>
      </c>
      <c r="AF100" s="9">
        <v>0</v>
      </c>
      <c r="AG100" s="9" t="s">
        <v>50</v>
      </c>
      <c r="AH100" s="11">
        <v>0</v>
      </c>
      <c r="AI100" s="11">
        <v>0</v>
      </c>
      <c r="AJ100" s="9" t="s">
        <v>50</v>
      </c>
      <c r="AK100" s="11">
        <v>0</v>
      </c>
      <c r="AL100" s="11">
        <v>0</v>
      </c>
      <c r="AM100" s="10" t="s">
        <v>53</v>
      </c>
      <c r="AN100" s="9" t="s">
        <v>53</v>
      </c>
      <c r="AO100" s="10" t="s">
        <v>53</v>
      </c>
      <c r="AP100" s="9" t="s">
        <v>53</v>
      </c>
    </row>
    <row r="101" spans="1:42" hidden="1" x14ac:dyDescent="0.25">
      <c r="A101" s="9" t="s">
        <v>202</v>
      </c>
      <c r="B101" s="10" t="s">
        <v>577</v>
      </c>
      <c r="C101" s="9" t="s">
        <v>47</v>
      </c>
      <c r="D101" s="9" t="s">
        <v>61</v>
      </c>
      <c r="E101" s="9" t="s">
        <v>62</v>
      </c>
      <c r="F101" s="9" t="s">
        <v>630</v>
      </c>
      <c r="G101" s="9" t="s">
        <v>51</v>
      </c>
      <c r="H101" s="9" t="s">
        <v>634</v>
      </c>
      <c r="I101" s="11" t="s">
        <v>53</v>
      </c>
      <c r="J101" s="11" t="s">
        <v>53</v>
      </c>
      <c r="K101" s="11" t="s">
        <v>53</v>
      </c>
      <c r="L101" s="11" t="s">
        <v>53</v>
      </c>
      <c r="M101" s="11">
        <v>0</v>
      </c>
      <c r="N101" s="9" t="s">
        <v>53</v>
      </c>
      <c r="O101" s="9" t="s">
        <v>54</v>
      </c>
      <c r="P101" s="9" t="s">
        <v>53</v>
      </c>
      <c r="Q101" s="11">
        <f t="shared" si="1"/>
        <v>12515244.525799999</v>
      </c>
      <c r="R101" s="11">
        <v>0</v>
      </c>
      <c r="S101" s="11">
        <v>11155434.375</v>
      </c>
      <c r="T101" s="11">
        <v>0</v>
      </c>
      <c r="U101" s="9" t="s">
        <v>50</v>
      </c>
      <c r="V101" s="11">
        <v>0</v>
      </c>
      <c r="W101" s="11">
        <v>1172250.1299999999</v>
      </c>
      <c r="X101" s="9" t="s">
        <v>50</v>
      </c>
      <c r="Y101" s="11">
        <v>187560.0208</v>
      </c>
      <c r="Z101" s="11">
        <v>0</v>
      </c>
      <c r="AA101" s="9" t="s">
        <v>50</v>
      </c>
      <c r="AB101" s="11">
        <v>0</v>
      </c>
      <c r="AC101" s="11">
        <v>0</v>
      </c>
      <c r="AD101" s="9" t="s">
        <v>50</v>
      </c>
      <c r="AE101" s="11">
        <v>0</v>
      </c>
      <c r="AF101" s="9">
        <v>0</v>
      </c>
      <c r="AG101" s="9" t="s">
        <v>50</v>
      </c>
      <c r="AH101" s="11">
        <v>0</v>
      </c>
      <c r="AI101" s="11">
        <v>0</v>
      </c>
      <c r="AJ101" s="9" t="s">
        <v>50</v>
      </c>
      <c r="AK101" s="11">
        <v>0</v>
      </c>
      <c r="AL101" s="11">
        <v>0</v>
      </c>
      <c r="AM101" s="10" t="s">
        <v>53</v>
      </c>
      <c r="AN101" s="9" t="s">
        <v>53</v>
      </c>
      <c r="AO101" s="10" t="s">
        <v>53</v>
      </c>
      <c r="AP101" s="9" t="s">
        <v>53</v>
      </c>
    </row>
    <row r="102" spans="1:42" hidden="1" x14ac:dyDescent="0.25">
      <c r="A102" s="9" t="s">
        <v>206</v>
      </c>
      <c r="B102" s="10" t="s">
        <v>577</v>
      </c>
      <c r="C102" s="9" t="s">
        <v>47</v>
      </c>
      <c r="D102" s="9" t="s">
        <v>61</v>
      </c>
      <c r="E102" s="9" t="s">
        <v>62</v>
      </c>
      <c r="F102" s="9" t="s">
        <v>630</v>
      </c>
      <c r="G102" s="9" t="s">
        <v>51</v>
      </c>
      <c r="H102" s="9" t="s">
        <v>633</v>
      </c>
      <c r="I102" s="11" t="s">
        <v>53</v>
      </c>
      <c r="J102" s="11" t="s">
        <v>53</v>
      </c>
      <c r="K102" s="11" t="s">
        <v>53</v>
      </c>
      <c r="L102" s="11" t="s">
        <v>53</v>
      </c>
      <c r="M102" s="11">
        <v>0</v>
      </c>
      <c r="N102" s="9" t="s">
        <v>53</v>
      </c>
      <c r="O102" s="9" t="s">
        <v>632</v>
      </c>
      <c r="P102" s="9" t="s">
        <v>631</v>
      </c>
      <c r="Q102" s="11">
        <f t="shared" si="1"/>
        <v>197778</v>
      </c>
      <c r="R102" s="11">
        <v>0</v>
      </c>
      <c r="S102" s="11">
        <v>197778</v>
      </c>
      <c r="T102" s="11">
        <v>0</v>
      </c>
      <c r="U102" s="9" t="s">
        <v>50</v>
      </c>
      <c r="V102" s="11">
        <v>0</v>
      </c>
      <c r="W102" s="11">
        <v>0</v>
      </c>
      <c r="X102" s="9" t="s">
        <v>50</v>
      </c>
      <c r="Y102" s="11">
        <v>0</v>
      </c>
      <c r="Z102" s="11">
        <v>0</v>
      </c>
      <c r="AA102" s="9" t="s">
        <v>50</v>
      </c>
      <c r="AB102" s="11">
        <v>0</v>
      </c>
      <c r="AC102" s="11">
        <v>0</v>
      </c>
      <c r="AD102" s="9" t="s">
        <v>50</v>
      </c>
      <c r="AE102" s="11">
        <v>0</v>
      </c>
      <c r="AF102" s="9">
        <v>0</v>
      </c>
      <c r="AG102" s="9" t="s">
        <v>50</v>
      </c>
      <c r="AH102" s="11">
        <v>0</v>
      </c>
      <c r="AI102" s="11">
        <v>0</v>
      </c>
      <c r="AJ102" s="9" t="s">
        <v>50</v>
      </c>
      <c r="AK102" s="11">
        <v>0</v>
      </c>
      <c r="AL102" s="11">
        <v>0</v>
      </c>
      <c r="AM102" s="10" t="s">
        <v>53</v>
      </c>
      <c r="AN102" s="9" t="s">
        <v>53</v>
      </c>
      <c r="AO102" s="10" t="s">
        <v>53</v>
      </c>
      <c r="AP102" s="9" t="s">
        <v>53</v>
      </c>
    </row>
    <row r="103" spans="1:42" hidden="1" x14ac:dyDescent="0.25">
      <c r="A103" s="9" t="s">
        <v>208</v>
      </c>
      <c r="B103" s="10" t="s">
        <v>577</v>
      </c>
      <c r="C103" s="9" t="s">
        <v>47</v>
      </c>
      <c r="D103" s="9" t="s">
        <v>61</v>
      </c>
      <c r="E103" s="9" t="s">
        <v>62</v>
      </c>
      <c r="F103" s="9" t="s">
        <v>630</v>
      </c>
      <c r="G103" s="9" t="s">
        <v>51</v>
      </c>
      <c r="H103" s="9" t="s">
        <v>629</v>
      </c>
      <c r="I103" s="11" t="s">
        <v>53</v>
      </c>
      <c r="J103" s="11" t="s">
        <v>53</v>
      </c>
      <c r="K103" s="11" t="s">
        <v>53</v>
      </c>
      <c r="L103" s="11" t="s">
        <v>53</v>
      </c>
      <c r="M103" s="11">
        <v>0</v>
      </c>
      <c r="N103" s="9" t="s">
        <v>53</v>
      </c>
      <c r="O103" s="9" t="s">
        <v>54</v>
      </c>
      <c r="P103" s="9" t="s">
        <v>53</v>
      </c>
      <c r="Q103" s="11">
        <f t="shared" si="1"/>
        <v>18070871.926599998</v>
      </c>
      <c r="R103" s="11">
        <v>0</v>
      </c>
      <c r="S103" s="11">
        <v>14983919.215799998</v>
      </c>
      <c r="T103" s="11">
        <v>0</v>
      </c>
      <c r="U103" s="9" t="s">
        <v>50</v>
      </c>
      <c r="V103" s="11">
        <v>0</v>
      </c>
      <c r="W103" s="11">
        <v>2661166.13</v>
      </c>
      <c r="X103" s="9" t="s">
        <v>50</v>
      </c>
      <c r="Y103" s="11">
        <v>425786.5808</v>
      </c>
      <c r="Z103" s="11">
        <v>0</v>
      </c>
      <c r="AA103" s="9" t="s">
        <v>50</v>
      </c>
      <c r="AB103" s="11">
        <v>0</v>
      </c>
      <c r="AC103" s="11">
        <v>0</v>
      </c>
      <c r="AD103" s="9" t="s">
        <v>50</v>
      </c>
      <c r="AE103" s="11">
        <v>0</v>
      </c>
      <c r="AF103" s="9">
        <v>0</v>
      </c>
      <c r="AG103" s="9" t="s">
        <v>50</v>
      </c>
      <c r="AH103" s="11">
        <v>0</v>
      </c>
      <c r="AI103" s="11">
        <v>0</v>
      </c>
      <c r="AJ103" s="9" t="s">
        <v>50</v>
      </c>
      <c r="AK103" s="11">
        <v>0</v>
      </c>
      <c r="AL103" s="11">
        <v>0</v>
      </c>
      <c r="AM103" s="10" t="s">
        <v>53</v>
      </c>
      <c r="AN103" s="9" t="s">
        <v>53</v>
      </c>
      <c r="AO103" s="10" t="s">
        <v>53</v>
      </c>
      <c r="AP103" s="9" t="s">
        <v>53</v>
      </c>
    </row>
    <row r="104" spans="1:42" hidden="1" x14ac:dyDescent="0.25">
      <c r="A104" s="9" t="s">
        <v>210</v>
      </c>
      <c r="B104" s="10" t="s">
        <v>577</v>
      </c>
      <c r="C104" s="9" t="s">
        <v>69</v>
      </c>
      <c r="D104" s="9" t="s">
        <v>61</v>
      </c>
      <c r="E104" s="9" t="s">
        <v>382</v>
      </c>
      <c r="F104" s="9" t="s">
        <v>357</v>
      </c>
      <c r="G104" s="9" t="s">
        <v>51</v>
      </c>
      <c r="H104" s="9" t="s">
        <v>628</v>
      </c>
      <c r="I104" s="11" t="s">
        <v>53</v>
      </c>
      <c r="J104" s="11" t="s">
        <v>53</v>
      </c>
      <c r="K104" s="11" t="s">
        <v>53</v>
      </c>
      <c r="L104" s="11" t="s">
        <v>53</v>
      </c>
      <c r="M104" s="11">
        <v>0</v>
      </c>
      <c r="N104" s="9" t="s">
        <v>53</v>
      </c>
      <c r="O104" s="9" t="s">
        <v>54</v>
      </c>
      <c r="P104" s="9" t="s">
        <v>53</v>
      </c>
      <c r="Q104" s="11">
        <f t="shared" si="1"/>
        <v>59004658.083549991</v>
      </c>
      <c r="R104" s="11">
        <v>0</v>
      </c>
      <c r="S104" s="11">
        <v>33656351.689999983</v>
      </c>
      <c r="T104" s="11">
        <v>0</v>
      </c>
      <c r="U104" s="9" t="s">
        <v>50</v>
      </c>
      <c r="V104" s="11">
        <v>0</v>
      </c>
      <c r="W104" s="11">
        <v>21851988.270250004</v>
      </c>
      <c r="X104" s="9" t="s">
        <v>50</v>
      </c>
      <c r="Y104" s="11">
        <v>3496318.1233000006</v>
      </c>
      <c r="Z104" s="11">
        <v>0</v>
      </c>
      <c r="AA104" s="9" t="s">
        <v>50</v>
      </c>
      <c r="AB104" s="11">
        <v>0</v>
      </c>
      <c r="AC104" s="11">
        <v>0</v>
      </c>
      <c r="AD104" s="9" t="s">
        <v>50</v>
      </c>
      <c r="AE104" s="11">
        <v>0</v>
      </c>
      <c r="AF104" s="9">
        <v>0</v>
      </c>
      <c r="AG104" s="9" t="s">
        <v>50</v>
      </c>
      <c r="AH104" s="11">
        <v>0</v>
      </c>
      <c r="AI104" s="11">
        <v>0</v>
      </c>
      <c r="AJ104" s="9" t="s">
        <v>50</v>
      </c>
      <c r="AK104" s="11">
        <v>0</v>
      </c>
      <c r="AL104" s="11">
        <v>0</v>
      </c>
      <c r="AM104" s="10" t="s">
        <v>53</v>
      </c>
      <c r="AN104" s="9" t="s">
        <v>53</v>
      </c>
      <c r="AO104" s="10" t="s">
        <v>53</v>
      </c>
      <c r="AP104" s="9" t="s">
        <v>53</v>
      </c>
    </row>
    <row r="105" spans="1:42" hidden="1" x14ac:dyDescent="0.25">
      <c r="A105" s="9" t="s">
        <v>212</v>
      </c>
      <c r="B105" s="10" t="s">
        <v>577</v>
      </c>
      <c r="C105" s="9" t="s">
        <v>69</v>
      </c>
      <c r="D105" s="9" t="s">
        <v>61</v>
      </c>
      <c r="E105" s="9" t="s">
        <v>382</v>
      </c>
      <c r="F105" s="9" t="s">
        <v>357</v>
      </c>
      <c r="G105" s="9" t="s">
        <v>51</v>
      </c>
      <c r="H105" s="9" t="s">
        <v>627</v>
      </c>
      <c r="I105" s="11" t="s">
        <v>53</v>
      </c>
      <c r="J105" s="11" t="s">
        <v>53</v>
      </c>
      <c r="K105" s="11" t="s">
        <v>53</v>
      </c>
      <c r="L105" s="11" t="s">
        <v>53</v>
      </c>
      <c r="M105" s="11">
        <v>0</v>
      </c>
      <c r="N105" s="9" t="s">
        <v>53</v>
      </c>
      <c r="O105" s="9" t="s">
        <v>626</v>
      </c>
      <c r="P105" s="9" t="s">
        <v>625</v>
      </c>
      <c r="Q105" s="11">
        <f t="shared" si="1"/>
        <v>8081083.1781000001</v>
      </c>
      <c r="R105" s="11">
        <v>0</v>
      </c>
      <c r="S105" s="11">
        <v>5899313.3200000003</v>
      </c>
      <c r="T105" s="11">
        <v>1880836.0845999999</v>
      </c>
      <c r="U105" s="9" t="s">
        <v>64</v>
      </c>
      <c r="V105" s="11">
        <v>300933.77350000001</v>
      </c>
      <c r="W105" s="11">
        <v>0</v>
      </c>
      <c r="X105" s="9" t="s">
        <v>50</v>
      </c>
      <c r="Y105" s="11">
        <v>0</v>
      </c>
      <c r="Z105" s="11">
        <v>0</v>
      </c>
      <c r="AA105" s="9" t="s">
        <v>50</v>
      </c>
      <c r="AB105" s="11">
        <v>0</v>
      </c>
      <c r="AC105" s="11">
        <v>0</v>
      </c>
      <c r="AD105" s="9" t="s">
        <v>50</v>
      </c>
      <c r="AE105" s="11">
        <v>0</v>
      </c>
      <c r="AF105" s="9">
        <v>0</v>
      </c>
      <c r="AG105" s="9" t="s">
        <v>50</v>
      </c>
      <c r="AH105" s="11">
        <v>0</v>
      </c>
      <c r="AI105" s="11">
        <v>0</v>
      </c>
      <c r="AJ105" s="9" t="s">
        <v>50</v>
      </c>
      <c r="AK105" s="11">
        <v>0</v>
      </c>
      <c r="AL105" s="11">
        <v>0</v>
      </c>
      <c r="AM105" s="10" t="s">
        <v>53</v>
      </c>
      <c r="AN105" s="9" t="s">
        <v>53</v>
      </c>
      <c r="AO105" s="10" t="s">
        <v>53</v>
      </c>
      <c r="AP105" s="9" t="s">
        <v>53</v>
      </c>
    </row>
    <row r="106" spans="1:42" hidden="1" x14ac:dyDescent="0.25">
      <c r="A106" s="9" t="s">
        <v>214</v>
      </c>
      <c r="B106" s="10" t="s">
        <v>577</v>
      </c>
      <c r="C106" s="9" t="s">
        <v>69</v>
      </c>
      <c r="D106" s="9" t="s">
        <v>61</v>
      </c>
      <c r="E106" s="9" t="s">
        <v>382</v>
      </c>
      <c r="F106" s="9" t="s">
        <v>357</v>
      </c>
      <c r="G106" s="9" t="s">
        <v>51</v>
      </c>
      <c r="H106" s="9" t="s">
        <v>624</v>
      </c>
      <c r="I106" s="11" t="s">
        <v>53</v>
      </c>
      <c r="J106" s="11" t="s">
        <v>53</v>
      </c>
      <c r="K106" s="11" t="s">
        <v>53</v>
      </c>
      <c r="L106" s="11" t="s">
        <v>53</v>
      </c>
      <c r="M106" s="11">
        <v>0</v>
      </c>
      <c r="N106" s="9" t="s">
        <v>53</v>
      </c>
      <c r="O106" s="9" t="s">
        <v>54</v>
      </c>
      <c r="P106" s="9" t="s">
        <v>53</v>
      </c>
      <c r="Q106" s="11">
        <f t="shared" si="1"/>
        <v>34553081.706600003</v>
      </c>
      <c r="R106" s="11">
        <v>0</v>
      </c>
      <c r="S106" s="11">
        <v>26318120.41</v>
      </c>
      <c r="T106" s="11">
        <v>0</v>
      </c>
      <c r="U106" s="9" t="s">
        <v>50</v>
      </c>
      <c r="V106" s="11">
        <v>0</v>
      </c>
      <c r="W106" s="11">
        <v>7099104.5659999996</v>
      </c>
      <c r="X106" s="9" t="s">
        <v>64</v>
      </c>
      <c r="Y106" s="11">
        <v>1135856.7305999999</v>
      </c>
      <c r="Z106" s="11">
        <v>0</v>
      </c>
      <c r="AA106" s="9" t="s">
        <v>50</v>
      </c>
      <c r="AB106" s="11">
        <v>0</v>
      </c>
      <c r="AC106" s="11">
        <v>0</v>
      </c>
      <c r="AD106" s="9" t="s">
        <v>50</v>
      </c>
      <c r="AE106" s="11">
        <v>0</v>
      </c>
      <c r="AF106" s="9">
        <v>0</v>
      </c>
      <c r="AG106" s="9" t="s">
        <v>50</v>
      </c>
      <c r="AH106" s="11">
        <v>0</v>
      </c>
      <c r="AI106" s="11">
        <v>0</v>
      </c>
      <c r="AJ106" s="9" t="s">
        <v>50</v>
      </c>
      <c r="AK106" s="11">
        <v>0</v>
      </c>
      <c r="AL106" s="11">
        <v>0</v>
      </c>
      <c r="AM106" s="10" t="s">
        <v>53</v>
      </c>
      <c r="AN106" s="9" t="s">
        <v>53</v>
      </c>
      <c r="AO106" s="10" t="s">
        <v>53</v>
      </c>
      <c r="AP106" s="9" t="s">
        <v>53</v>
      </c>
    </row>
    <row r="107" spans="1:42" hidden="1" x14ac:dyDescent="0.25">
      <c r="A107" s="9" t="s">
        <v>216</v>
      </c>
      <c r="B107" s="10" t="s">
        <v>577</v>
      </c>
      <c r="C107" s="9" t="s">
        <v>69</v>
      </c>
      <c r="D107" s="9" t="s">
        <v>61</v>
      </c>
      <c r="E107" s="9" t="s">
        <v>382</v>
      </c>
      <c r="F107" s="9" t="s">
        <v>357</v>
      </c>
      <c r="G107" s="9" t="s">
        <v>91</v>
      </c>
      <c r="H107" s="9" t="s">
        <v>53</v>
      </c>
      <c r="I107" s="11" t="s">
        <v>623</v>
      </c>
      <c r="J107" s="11" t="s">
        <v>53</v>
      </c>
      <c r="K107" s="11" t="s">
        <v>622</v>
      </c>
      <c r="L107" s="11" t="s">
        <v>621</v>
      </c>
      <c r="M107" s="11">
        <v>10350</v>
      </c>
      <c r="N107" s="9" t="s">
        <v>94</v>
      </c>
      <c r="O107" s="9" t="s">
        <v>620</v>
      </c>
      <c r="P107" s="9" t="s">
        <v>619</v>
      </c>
      <c r="Q107" s="11">
        <f t="shared" si="1"/>
        <v>-29345.665000000001</v>
      </c>
      <c r="R107" s="11">
        <v>0</v>
      </c>
      <c r="S107" s="11">
        <v>-29345.665000000001</v>
      </c>
      <c r="T107" s="11">
        <v>0</v>
      </c>
      <c r="U107" s="9" t="s">
        <v>50</v>
      </c>
      <c r="V107" s="11">
        <v>0</v>
      </c>
      <c r="W107" s="11">
        <v>0</v>
      </c>
      <c r="X107" s="9" t="s">
        <v>50</v>
      </c>
      <c r="Y107" s="11">
        <v>0</v>
      </c>
      <c r="Z107" s="11">
        <v>0</v>
      </c>
      <c r="AA107" s="9" t="s">
        <v>50</v>
      </c>
      <c r="AB107" s="11">
        <v>0</v>
      </c>
      <c r="AC107" s="11">
        <v>0</v>
      </c>
      <c r="AD107" s="9" t="s">
        <v>50</v>
      </c>
      <c r="AE107" s="11">
        <v>0</v>
      </c>
      <c r="AF107" s="9">
        <v>0</v>
      </c>
      <c r="AG107" s="9" t="s">
        <v>50</v>
      </c>
      <c r="AH107" s="11">
        <v>0</v>
      </c>
      <c r="AI107" s="11">
        <v>0</v>
      </c>
      <c r="AJ107" s="9" t="s">
        <v>50</v>
      </c>
      <c r="AK107" s="11">
        <v>0</v>
      </c>
      <c r="AL107" s="11">
        <v>0</v>
      </c>
      <c r="AM107" s="10" t="s">
        <v>53</v>
      </c>
      <c r="AN107" s="9" t="s">
        <v>53</v>
      </c>
      <c r="AO107" s="10" t="s">
        <v>53</v>
      </c>
      <c r="AP107" s="9" t="s">
        <v>53</v>
      </c>
    </row>
    <row r="108" spans="1:42" hidden="1" x14ac:dyDescent="0.25">
      <c r="A108" s="9" t="s">
        <v>618</v>
      </c>
      <c r="B108" s="10" t="s">
        <v>577</v>
      </c>
      <c r="C108" s="9" t="s">
        <v>311</v>
      </c>
      <c r="D108" s="9" t="s">
        <v>66</v>
      </c>
      <c r="E108" s="9" t="s">
        <v>378</v>
      </c>
      <c r="F108" s="9" t="s">
        <v>617</v>
      </c>
      <c r="G108" s="9" t="s">
        <v>51</v>
      </c>
      <c r="H108" s="9" t="s">
        <v>616</v>
      </c>
      <c r="I108" s="11" t="s">
        <v>53</v>
      </c>
      <c r="J108" s="11" t="s">
        <v>53</v>
      </c>
      <c r="K108" s="11" t="s">
        <v>53</v>
      </c>
      <c r="L108" s="11" t="s">
        <v>53</v>
      </c>
      <c r="M108" s="11">
        <v>0</v>
      </c>
      <c r="N108" s="9" t="s">
        <v>53</v>
      </c>
      <c r="O108" s="9" t="s">
        <v>54</v>
      </c>
      <c r="P108" s="9" t="s">
        <v>53</v>
      </c>
      <c r="Q108" s="11">
        <f t="shared" si="1"/>
        <v>61005224.839999996</v>
      </c>
      <c r="R108" s="11">
        <v>0</v>
      </c>
      <c r="S108" s="11">
        <v>48412416.990000002</v>
      </c>
      <c r="T108" s="11"/>
      <c r="U108" s="9" t="s">
        <v>50</v>
      </c>
      <c r="V108" s="11"/>
      <c r="W108" s="11">
        <v>10855868.84</v>
      </c>
      <c r="X108" s="9" t="s">
        <v>50</v>
      </c>
      <c r="Y108" s="11">
        <v>1736939.01</v>
      </c>
      <c r="Z108" s="11">
        <v>0</v>
      </c>
      <c r="AA108" s="9" t="s">
        <v>50</v>
      </c>
      <c r="AB108" s="11">
        <v>0</v>
      </c>
      <c r="AC108" s="11"/>
      <c r="AD108" s="9" t="s">
        <v>50</v>
      </c>
      <c r="AE108" s="11"/>
      <c r="AF108" s="9">
        <v>0</v>
      </c>
      <c r="AG108" s="9" t="s">
        <v>50</v>
      </c>
      <c r="AH108" s="11">
        <v>0</v>
      </c>
      <c r="AI108" s="11">
        <v>0</v>
      </c>
      <c r="AJ108" s="9" t="s">
        <v>50</v>
      </c>
      <c r="AK108" s="11">
        <v>0</v>
      </c>
      <c r="AL108" s="11">
        <v>0</v>
      </c>
      <c r="AM108" s="10" t="s">
        <v>53</v>
      </c>
      <c r="AN108" s="9" t="s">
        <v>53</v>
      </c>
      <c r="AO108" s="10" t="s">
        <v>53</v>
      </c>
      <c r="AP108" s="9" t="s">
        <v>53</v>
      </c>
    </row>
    <row r="109" spans="1:42" hidden="1" x14ac:dyDescent="0.25">
      <c r="A109" s="9" t="s">
        <v>615</v>
      </c>
      <c r="B109" s="10" t="s">
        <v>577</v>
      </c>
      <c r="C109" s="9" t="s">
        <v>69</v>
      </c>
      <c r="D109" s="9" t="s">
        <v>66</v>
      </c>
      <c r="E109" s="9" t="s">
        <v>374</v>
      </c>
      <c r="F109" s="9" t="s">
        <v>557</v>
      </c>
      <c r="G109" s="9" t="s">
        <v>51</v>
      </c>
      <c r="H109" s="9" t="s">
        <v>614</v>
      </c>
      <c r="I109" s="11" t="s">
        <v>53</v>
      </c>
      <c r="J109" s="11" t="s">
        <v>53</v>
      </c>
      <c r="K109" s="11" t="s">
        <v>53</v>
      </c>
      <c r="L109" s="11" t="s">
        <v>53</v>
      </c>
      <c r="M109" s="11">
        <v>0</v>
      </c>
      <c r="N109" s="9" t="s">
        <v>53</v>
      </c>
      <c r="O109" s="9" t="s">
        <v>613</v>
      </c>
      <c r="P109" s="9" t="s">
        <v>612</v>
      </c>
      <c r="Q109" s="11">
        <f t="shared" si="1"/>
        <v>257050</v>
      </c>
      <c r="R109" s="11">
        <v>0</v>
      </c>
      <c r="S109" s="11">
        <v>142500</v>
      </c>
      <c r="T109" s="11">
        <v>98750</v>
      </c>
      <c r="U109" s="9" t="s">
        <v>64</v>
      </c>
      <c r="V109" s="11">
        <v>15800</v>
      </c>
      <c r="W109" s="11">
        <v>0</v>
      </c>
      <c r="X109" s="9" t="s">
        <v>50</v>
      </c>
      <c r="Y109" s="11">
        <v>0</v>
      </c>
      <c r="Z109" s="11">
        <v>0</v>
      </c>
      <c r="AA109" s="9" t="s">
        <v>50</v>
      </c>
      <c r="AB109" s="11">
        <v>0</v>
      </c>
      <c r="AC109" s="11">
        <v>0</v>
      </c>
      <c r="AD109" s="9" t="s">
        <v>50</v>
      </c>
      <c r="AE109" s="11">
        <v>0</v>
      </c>
      <c r="AF109" s="9">
        <v>0</v>
      </c>
      <c r="AG109" s="9" t="s">
        <v>50</v>
      </c>
      <c r="AH109" s="11">
        <v>0</v>
      </c>
      <c r="AI109" s="11">
        <v>0</v>
      </c>
      <c r="AJ109" s="9" t="s">
        <v>50</v>
      </c>
      <c r="AK109" s="11">
        <v>0</v>
      </c>
      <c r="AL109" s="11">
        <v>0</v>
      </c>
      <c r="AM109" s="10" t="s">
        <v>53</v>
      </c>
      <c r="AN109" s="9" t="s">
        <v>53</v>
      </c>
      <c r="AO109" s="10" t="s">
        <v>53</v>
      </c>
      <c r="AP109" s="9" t="s">
        <v>53</v>
      </c>
    </row>
    <row r="110" spans="1:42" hidden="1" x14ac:dyDescent="0.25">
      <c r="A110" s="9" t="s">
        <v>611</v>
      </c>
      <c r="B110" s="10" t="s">
        <v>577</v>
      </c>
      <c r="C110" s="9" t="s">
        <v>69</v>
      </c>
      <c r="D110" s="9" t="s">
        <v>66</v>
      </c>
      <c r="E110" s="9" t="s">
        <v>374</v>
      </c>
      <c r="F110" s="9" t="s">
        <v>557</v>
      </c>
      <c r="G110" s="9" t="s">
        <v>51</v>
      </c>
      <c r="H110" s="9" t="s">
        <v>610</v>
      </c>
      <c r="I110" s="11" t="s">
        <v>53</v>
      </c>
      <c r="J110" s="11" t="s">
        <v>53</v>
      </c>
      <c r="K110" s="11" t="s">
        <v>53</v>
      </c>
      <c r="L110" s="11" t="s">
        <v>53</v>
      </c>
      <c r="M110" s="11">
        <v>0</v>
      </c>
      <c r="N110" s="9" t="s">
        <v>53</v>
      </c>
      <c r="O110" s="9" t="s">
        <v>54</v>
      </c>
      <c r="P110" s="9" t="s">
        <v>53</v>
      </c>
      <c r="Q110" s="11">
        <f t="shared" si="1"/>
        <v>22548487.553600002</v>
      </c>
      <c r="R110" s="11">
        <v>0</v>
      </c>
      <c r="S110" s="11">
        <v>13952949.66</v>
      </c>
      <c r="T110" s="11">
        <v>0</v>
      </c>
      <c r="U110" s="9" t="s">
        <v>50</v>
      </c>
      <c r="V110" s="11">
        <v>0</v>
      </c>
      <c r="W110" s="11">
        <v>7409946.46</v>
      </c>
      <c r="X110" s="9" t="s">
        <v>64</v>
      </c>
      <c r="Y110" s="11">
        <v>1185591.4336000001</v>
      </c>
      <c r="Z110" s="11">
        <v>0</v>
      </c>
      <c r="AA110" s="9" t="s">
        <v>50</v>
      </c>
      <c r="AB110" s="11">
        <v>0</v>
      </c>
      <c r="AC110" s="11">
        <v>0</v>
      </c>
      <c r="AD110" s="9" t="s">
        <v>50</v>
      </c>
      <c r="AE110" s="11">
        <v>0</v>
      </c>
      <c r="AF110" s="9">
        <v>0</v>
      </c>
      <c r="AG110" s="9" t="s">
        <v>50</v>
      </c>
      <c r="AH110" s="11">
        <v>0</v>
      </c>
      <c r="AI110" s="11">
        <v>0</v>
      </c>
      <c r="AJ110" s="9" t="s">
        <v>50</v>
      </c>
      <c r="AK110" s="11">
        <v>0</v>
      </c>
      <c r="AL110" s="11">
        <v>0</v>
      </c>
      <c r="AM110" s="10" t="s">
        <v>53</v>
      </c>
      <c r="AN110" s="9" t="s">
        <v>53</v>
      </c>
      <c r="AO110" s="10" t="s">
        <v>53</v>
      </c>
      <c r="AP110" s="9" t="s">
        <v>53</v>
      </c>
    </row>
    <row r="111" spans="1:42" hidden="1" x14ac:dyDescent="0.25">
      <c r="A111" s="9" t="s">
        <v>609</v>
      </c>
      <c r="B111" s="10" t="s">
        <v>577</v>
      </c>
      <c r="C111" s="9" t="s">
        <v>311</v>
      </c>
      <c r="D111" s="9" t="s">
        <v>119</v>
      </c>
      <c r="E111" s="9" t="s">
        <v>370</v>
      </c>
      <c r="F111" s="9" t="s">
        <v>608</v>
      </c>
      <c r="G111" s="9" t="s">
        <v>51</v>
      </c>
      <c r="H111" s="9" t="s">
        <v>607</v>
      </c>
      <c r="I111" s="11" t="s">
        <v>53</v>
      </c>
      <c r="J111" s="11" t="s">
        <v>53</v>
      </c>
      <c r="K111" s="11" t="s">
        <v>53</v>
      </c>
      <c r="L111" s="11" t="s">
        <v>53</v>
      </c>
      <c r="M111" s="11">
        <v>0</v>
      </c>
      <c r="N111" s="9" t="s">
        <v>53</v>
      </c>
      <c r="O111" s="9" t="s">
        <v>54</v>
      </c>
      <c r="P111" s="9" t="s">
        <v>53</v>
      </c>
      <c r="Q111" s="11">
        <f t="shared" si="1"/>
        <v>62474940.050000004</v>
      </c>
      <c r="R111" s="11">
        <v>0</v>
      </c>
      <c r="S111" s="11">
        <v>40490151.890000001</v>
      </c>
      <c r="T111" s="11"/>
      <c r="U111" s="9" t="s">
        <v>50</v>
      </c>
      <c r="V111" s="11"/>
      <c r="W111" s="11">
        <v>18952403.59</v>
      </c>
      <c r="X111" s="9" t="s">
        <v>50</v>
      </c>
      <c r="Y111" s="11">
        <v>3032384.57</v>
      </c>
      <c r="Z111" s="11">
        <v>0</v>
      </c>
      <c r="AA111" s="9" t="s">
        <v>50</v>
      </c>
      <c r="AB111" s="11">
        <v>0</v>
      </c>
      <c r="AC111" s="11"/>
      <c r="AD111" s="9" t="s">
        <v>50</v>
      </c>
      <c r="AE111" s="11"/>
      <c r="AF111" s="9">
        <v>0</v>
      </c>
      <c r="AG111" s="9" t="s">
        <v>50</v>
      </c>
      <c r="AH111" s="11">
        <v>0</v>
      </c>
      <c r="AI111" s="11">
        <v>0</v>
      </c>
      <c r="AJ111" s="9" t="s">
        <v>50</v>
      </c>
      <c r="AK111" s="11">
        <v>0</v>
      </c>
      <c r="AL111" s="11">
        <v>0</v>
      </c>
      <c r="AM111" s="10" t="s">
        <v>53</v>
      </c>
      <c r="AN111" s="9" t="s">
        <v>53</v>
      </c>
      <c r="AO111" s="10" t="s">
        <v>53</v>
      </c>
      <c r="AP111" s="9" t="s">
        <v>53</v>
      </c>
    </row>
    <row r="112" spans="1:42" x14ac:dyDescent="0.25">
      <c r="A112" s="9" t="s">
        <v>606</v>
      </c>
      <c r="B112" s="10" t="s">
        <v>577</v>
      </c>
      <c r="C112" s="9" t="s">
        <v>69</v>
      </c>
      <c r="D112" s="9" t="s">
        <v>119</v>
      </c>
      <c r="E112" s="9" t="s">
        <v>358</v>
      </c>
      <c r="F112" s="9" t="s">
        <v>605</v>
      </c>
      <c r="G112" s="9" t="s">
        <v>51</v>
      </c>
      <c r="H112" s="9" t="s">
        <v>604</v>
      </c>
      <c r="I112" s="11" t="s">
        <v>53</v>
      </c>
      <c r="J112" s="11" t="s">
        <v>53</v>
      </c>
      <c r="K112" s="11" t="s">
        <v>53</v>
      </c>
      <c r="L112" s="11" t="s">
        <v>53</v>
      </c>
      <c r="M112" s="11">
        <v>0</v>
      </c>
      <c r="N112" s="9" t="s">
        <v>53</v>
      </c>
      <c r="O112" s="9" t="s">
        <v>54</v>
      </c>
      <c r="P112" s="9" t="s">
        <v>53</v>
      </c>
      <c r="Q112" s="11">
        <f t="shared" si="1"/>
        <v>39606304.921049997</v>
      </c>
      <c r="R112" s="11">
        <v>0</v>
      </c>
      <c r="S112" s="11">
        <v>26878724.57720001</v>
      </c>
      <c r="T112" s="11">
        <v>0</v>
      </c>
      <c r="U112" s="9" t="s">
        <v>50</v>
      </c>
      <c r="V112" s="11">
        <v>0</v>
      </c>
      <c r="W112" s="11">
        <v>10721500.623349998</v>
      </c>
      <c r="X112" s="9" t="s">
        <v>50</v>
      </c>
      <c r="Y112" s="11">
        <v>1715440.0996999997</v>
      </c>
      <c r="Z112" s="11">
        <v>0</v>
      </c>
      <c r="AA112" s="9" t="s">
        <v>50</v>
      </c>
      <c r="AB112" s="11">
        <v>0</v>
      </c>
      <c r="AC112" s="11">
        <v>269110.76</v>
      </c>
      <c r="AD112" s="9" t="s">
        <v>55</v>
      </c>
      <c r="AE112" s="11">
        <v>21528.860799999999</v>
      </c>
      <c r="AF112" s="9">
        <v>0</v>
      </c>
      <c r="AG112" s="9" t="s">
        <v>50</v>
      </c>
      <c r="AH112" s="11">
        <v>0</v>
      </c>
      <c r="AI112" s="11">
        <v>0</v>
      </c>
      <c r="AJ112" s="9" t="s">
        <v>50</v>
      </c>
      <c r="AK112" s="11">
        <v>0</v>
      </c>
      <c r="AL112" s="11">
        <v>0</v>
      </c>
      <c r="AM112" s="10" t="s">
        <v>53</v>
      </c>
      <c r="AN112" s="9" t="s">
        <v>53</v>
      </c>
      <c r="AO112" s="10" t="s">
        <v>53</v>
      </c>
      <c r="AP112" s="9" t="s">
        <v>53</v>
      </c>
    </row>
    <row r="113" spans="1:42" hidden="1" x14ac:dyDescent="0.25">
      <c r="A113" s="9" t="s">
        <v>603</v>
      </c>
      <c r="B113" s="10" t="s">
        <v>577</v>
      </c>
      <c r="C113" s="9" t="s">
        <v>311</v>
      </c>
      <c r="D113" s="9" t="s">
        <v>354</v>
      </c>
      <c r="E113" s="9" t="s">
        <v>353</v>
      </c>
      <c r="F113" s="9" t="s">
        <v>602</v>
      </c>
      <c r="G113" s="9" t="s">
        <v>51</v>
      </c>
      <c r="H113" s="9" t="s">
        <v>601</v>
      </c>
      <c r="I113" s="11" t="s">
        <v>53</v>
      </c>
      <c r="J113" s="11" t="s">
        <v>53</v>
      </c>
      <c r="K113" s="11" t="s">
        <v>53</v>
      </c>
      <c r="L113" s="11" t="s">
        <v>53</v>
      </c>
      <c r="M113" s="11">
        <v>0</v>
      </c>
      <c r="N113" s="9" t="s">
        <v>53</v>
      </c>
      <c r="O113" s="9" t="s">
        <v>54</v>
      </c>
      <c r="P113" s="9" t="s">
        <v>53</v>
      </c>
      <c r="Q113" s="11">
        <f t="shared" si="1"/>
        <v>39534762.620000005</v>
      </c>
      <c r="R113" s="11">
        <v>0</v>
      </c>
      <c r="S113" s="11">
        <v>27210043.57</v>
      </c>
      <c r="T113" s="11"/>
      <c r="U113" s="9" t="s">
        <v>50</v>
      </c>
      <c r="V113" s="11"/>
      <c r="W113" s="11">
        <v>10624757.800000001</v>
      </c>
      <c r="X113" s="9" t="s">
        <v>50</v>
      </c>
      <c r="Y113" s="11">
        <v>1699961.25</v>
      </c>
      <c r="Z113" s="11">
        <v>0</v>
      </c>
      <c r="AA113" s="9" t="s">
        <v>50</v>
      </c>
      <c r="AB113" s="11">
        <v>0</v>
      </c>
      <c r="AC113" s="11"/>
      <c r="AD113" s="9" t="s">
        <v>50</v>
      </c>
      <c r="AE113" s="11"/>
      <c r="AF113" s="9">
        <v>0</v>
      </c>
      <c r="AG113" s="9" t="s">
        <v>50</v>
      </c>
      <c r="AH113" s="11">
        <v>0</v>
      </c>
      <c r="AI113" s="11">
        <v>0</v>
      </c>
      <c r="AJ113" s="9" t="s">
        <v>50</v>
      </c>
      <c r="AK113" s="11">
        <v>0</v>
      </c>
      <c r="AL113" s="11">
        <v>0</v>
      </c>
      <c r="AM113" s="10" t="s">
        <v>53</v>
      </c>
      <c r="AN113" s="9" t="s">
        <v>53</v>
      </c>
      <c r="AO113" s="10" t="s">
        <v>53</v>
      </c>
      <c r="AP113" s="9" t="s">
        <v>53</v>
      </c>
    </row>
    <row r="114" spans="1:42" hidden="1" x14ac:dyDescent="0.25">
      <c r="A114" s="9" t="s">
        <v>600</v>
      </c>
      <c r="B114" s="10" t="s">
        <v>577</v>
      </c>
      <c r="C114" s="9" t="s">
        <v>311</v>
      </c>
      <c r="D114" s="9" t="s">
        <v>350</v>
      </c>
      <c r="E114" s="9" t="s">
        <v>349</v>
      </c>
      <c r="F114" s="9" t="s">
        <v>599</v>
      </c>
      <c r="G114" s="9" t="s">
        <v>51</v>
      </c>
      <c r="H114" s="9" t="s">
        <v>598</v>
      </c>
      <c r="I114" s="11" t="s">
        <v>53</v>
      </c>
      <c r="J114" s="11" t="s">
        <v>53</v>
      </c>
      <c r="K114" s="11" t="s">
        <v>53</v>
      </c>
      <c r="L114" s="11" t="s">
        <v>53</v>
      </c>
      <c r="M114" s="11">
        <v>0</v>
      </c>
      <c r="N114" s="9" t="s">
        <v>53</v>
      </c>
      <c r="O114" s="9" t="s">
        <v>54</v>
      </c>
      <c r="P114" s="9" t="s">
        <v>53</v>
      </c>
      <c r="Q114" s="11">
        <f t="shared" si="1"/>
        <v>59767813.459999993</v>
      </c>
      <c r="R114" s="11">
        <v>0</v>
      </c>
      <c r="S114" s="11">
        <v>40890195.259999998</v>
      </c>
      <c r="T114" s="11"/>
      <c r="U114" s="9" t="s">
        <v>50</v>
      </c>
      <c r="V114" s="11"/>
      <c r="W114" s="11">
        <v>16273808.789999999</v>
      </c>
      <c r="X114" s="9" t="s">
        <v>50</v>
      </c>
      <c r="Y114" s="11">
        <v>2603809.41</v>
      </c>
      <c r="Z114" s="11">
        <v>0</v>
      </c>
      <c r="AA114" s="9" t="s">
        <v>50</v>
      </c>
      <c r="AB114" s="11">
        <v>0</v>
      </c>
      <c r="AC114" s="11"/>
      <c r="AD114" s="9" t="s">
        <v>50</v>
      </c>
      <c r="AE114" s="11"/>
      <c r="AF114" s="9">
        <v>0</v>
      </c>
      <c r="AG114" s="9" t="s">
        <v>50</v>
      </c>
      <c r="AH114" s="11">
        <v>0</v>
      </c>
      <c r="AI114" s="11">
        <v>0</v>
      </c>
      <c r="AJ114" s="9" t="s">
        <v>50</v>
      </c>
      <c r="AK114" s="11">
        <v>0</v>
      </c>
      <c r="AL114" s="11">
        <v>0</v>
      </c>
      <c r="AM114" s="10" t="s">
        <v>53</v>
      </c>
      <c r="AN114" s="9" t="s">
        <v>53</v>
      </c>
      <c r="AO114" s="10" t="s">
        <v>53</v>
      </c>
      <c r="AP114" s="9" t="s">
        <v>53</v>
      </c>
    </row>
    <row r="115" spans="1:42" hidden="1" x14ac:dyDescent="0.25">
      <c r="A115" s="9" t="s">
        <v>597</v>
      </c>
      <c r="B115" s="10" t="s">
        <v>577</v>
      </c>
      <c r="C115" s="9" t="s">
        <v>311</v>
      </c>
      <c r="D115" s="9" t="s">
        <v>345</v>
      </c>
      <c r="E115" s="9" t="s">
        <v>344</v>
      </c>
      <c r="F115" s="9" t="s">
        <v>338</v>
      </c>
      <c r="G115" s="9" t="s">
        <v>51</v>
      </c>
      <c r="H115" s="9" t="s">
        <v>596</v>
      </c>
      <c r="I115" s="11" t="s">
        <v>53</v>
      </c>
      <c r="J115" s="11" t="s">
        <v>53</v>
      </c>
      <c r="K115" s="11" t="s">
        <v>53</v>
      </c>
      <c r="L115" s="11" t="s">
        <v>53</v>
      </c>
      <c r="M115" s="11">
        <v>0</v>
      </c>
      <c r="N115" s="9" t="s">
        <v>53</v>
      </c>
      <c r="O115" s="9" t="s">
        <v>54</v>
      </c>
      <c r="P115" s="9" t="s">
        <v>53</v>
      </c>
      <c r="Q115" s="11">
        <f t="shared" si="1"/>
        <v>75050498.010000005</v>
      </c>
      <c r="R115" s="11">
        <v>0</v>
      </c>
      <c r="S115" s="11">
        <v>49620767.950000003</v>
      </c>
      <c r="T115" s="11"/>
      <c r="U115" s="9" t="s">
        <v>50</v>
      </c>
      <c r="V115" s="11"/>
      <c r="W115" s="11">
        <v>21922181.09</v>
      </c>
      <c r="X115" s="9" t="s">
        <v>50</v>
      </c>
      <c r="Y115" s="11">
        <v>3507548.97</v>
      </c>
      <c r="Z115" s="11">
        <v>0</v>
      </c>
      <c r="AA115" s="9" t="s">
        <v>50</v>
      </c>
      <c r="AB115" s="11">
        <v>0</v>
      </c>
      <c r="AC115" s="11"/>
      <c r="AD115" s="9" t="s">
        <v>50</v>
      </c>
      <c r="AE115" s="11"/>
      <c r="AF115" s="9">
        <v>0</v>
      </c>
      <c r="AG115" s="9" t="s">
        <v>50</v>
      </c>
      <c r="AH115" s="11">
        <v>0</v>
      </c>
      <c r="AI115" s="11">
        <v>0</v>
      </c>
      <c r="AJ115" s="9" t="s">
        <v>50</v>
      </c>
      <c r="AK115" s="11">
        <v>0</v>
      </c>
      <c r="AL115" s="11">
        <v>0</v>
      </c>
      <c r="AM115" s="10" t="s">
        <v>53</v>
      </c>
      <c r="AN115" s="9" t="s">
        <v>53</v>
      </c>
      <c r="AO115" s="10" t="s">
        <v>53</v>
      </c>
      <c r="AP115" s="9" t="s">
        <v>53</v>
      </c>
    </row>
    <row r="116" spans="1:42" hidden="1" x14ac:dyDescent="0.25">
      <c r="A116" s="9" t="s">
        <v>595</v>
      </c>
      <c r="B116" s="10" t="s">
        <v>577</v>
      </c>
      <c r="C116" s="9" t="s">
        <v>311</v>
      </c>
      <c r="D116" s="9" t="s">
        <v>340</v>
      </c>
      <c r="E116" s="9" t="s">
        <v>339</v>
      </c>
      <c r="F116" s="9" t="s">
        <v>594</v>
      </c>
      <c r="G116" s="9" t="s">
        <v>51</v>
      </c>
      <c r="H116" s="9" t="s">
        <v>593</v>
      </c>
      <c r="I116" s="11" t="s">
        <v>53</v>
      </c>
      <c r="J116" s="11" t="s">
        <v>53</v>
      </c>
      <c r="K116" s="11" t="s">
        <v>53</v>
      </c>
      <c r="L116" s="11" t="s">
        <v>53</v>
      </c>
      <c r="M116" s="11">
        <v>0</v>
      </c>
      <c r="N116" s="9" t="s">
        <v>53</v>
      </c>
      <c r="O116" s="9" t="s">
        <v>54</v>
      </c>
      <c r="P116" s="9" t="s">
        <v>53</v>
      </c>
      <c r="Q116" s="11">
        <f t="shared" si="1"/>
        <v>62246154.449999996</v>
      </c>
      <c r="R116" s="11">
        <v>0</v>
      </c>
      <c r="S116" s="11">
        <v>45986068.619999997</v>
      </c>
      <c r="T116" s="11"/>
      <c r="U116" s="9" t="s">
        <v>50</v>
      </c>
      <c r="V116" s="11"/>
      <c r="W116" s="11">
        <v>14017315.369999999</v>
      </c>
      <c r="X116" s="9" t="s">
        <v>50</v>
      </c>
      <c r="Y116" s="11">
        <v>2242770.46</v>
      </c>
      <c r="Z116" s="11">
        <v>0</v>
      </c>
      <c r="AA116" s="9" t="s">
        <v>50</v>
      </c>
      <c r="AB116" s="11">
        <v>0</v>
      </c>
      <c r="AC116" s="11"/>
      <c r="AD116" s="9" t="s">
        <v>50</v>
      </c>
      <c r="AE116" s="11"/>
      <c r="AF116" s="9">
        <v>0</v>
      </c>
      <c r="AG116" s="9" t="s">
        <v>50</v>
      </c>
      <c r="AH116" s="11">
        <v>0</v>
      </c>
      <c r="AI116" s="11">
        <v>0</v>
      </c>
      <c r="AJ116" s="9" t="s">
        <v>50</v>
      </c>
      <c r="AK116" s="11">
        <v>0</v>
      </c>
      <c r="AL116" s="11">
        <v>0</v>
      </c>
      <c r="AM116" s="10" t="s">
        <v>53</v>
      </c>
      <c r="AN116" s="9" t="s">
        <v>53</v>
      </c>
      <c r="AO116" s="10" t="s">
        <v>53</v>
      </c>
      <c r="AP116" s="9" t="s">
        <v>53</v>
      </c>
    </row>
    <row r="117" spans="1:42" hidden="1" x14ac:dyDescent="0.25">
      <c r="A117" s="9" t="s">
        <v>592</v>
      </c>
      <c r="B117" s="10" t="s">
        <v>577</v>
      </c>
      <c r="C117" s="9" t="s">
        <v>311</v>
      </c>
      <c r="D117" s="9" t="s">
        <v>335</v>
      </c>
      <c r="E117" s="9" t="s">
        <v>334</v>
      </c>
      <c r="F117" s="9" t="s">
        <v>591</v>
      </c>
      <c r="G117" s="9" t="s">
        <v>51</v>
      </c>
      <c r="H117" s="9" t="s">
        <v>590</v>
      </c>
      <c r="I117" s="11" t="s">
        <v>53</v>
      </c>
      <c r="J117" s="11" t="s">
        <v>53</v>
      </c>
      <c r="K117" s="11" t="s">
        <v>53</v>
      </c>
      <c r="L117" s="11" t="s">
        <v>53</v>
      </c>
      <c r="M117" s="11">
        <v>0</v>
      </c>
      <c r="N117" s="9" t="s">
        <v>53</v>
      </c>
      <c r="O117" s="9" t="s">
        <v>54</v>
      </c>
      <c r="P117" s="9" t="s">
        <v>53</v>
      </c>
      <c r="Q117" s="11">
        <f t="shared" si="1"/>
        <v>38149124.039999999</v>
      </c>
      <c r="R117" s="11">
        <v>0</v>
      </c>
      <c r="S117" s="11">
        <v>29969818.34</v>
      </c>
      <c r="T117" s="11"/>
      <c r="U117" s="9" t="s">
        <v>50</v>
      </c>
      <c r="V117" s="11"/>
      <c r="W117" s="11">
        <v>7051125.5999999996</v>
      </c>
      <c r="X117" s="9" t="s">
        <v>50</v>
      </c>
      <c r="Y117" s="11">
        <v>1128180.1000000001</v>
      </c>
      <c r="Z117" s="11">
        <v>0</v>
      </c>
      <c r="AA117" s="9" t="s">
        <v>50</v>
      </c>
      <c r="AB117" s="11">
        <v>0</v>
      </c>
      <c r="AC117" s="11"/>
      <c r="AD117" s="9" t="s">
        <v>50</v>
      </c>
      <c r="AE117" s="11"/>
      <c r="AF117" s="9">
        <v>0</v>
      </c>
      <c r="AG117" s="9" t="s">
        <v>50</v>
      </c>
      <c r="AH117" s="11">
        <v>0</v>
      </c>
      <c r="AI117" s="11">
        <v>0</v>
      </c>
      <c r="AJ117" s="9" t="s">
        <v>50</v>
      </c>
      <c r="AK117" s="11">
        <v>0</v>
      </c>
      <c r="AL117" s="11">
        <v>0</v>
      </c>
      <c r="AM117" s="10" t="s">
        <v>53</v>
      </c>
      <c r="AN117" s="9" t="s">
        <v>53</v>
      </c>
      <c r="AO117" s="10" t="s">
        <v>53</v>
      </c>
      <c r="AP117" s="9" t="s">
        <v>53</v>
      </c>
    </row>
    <row r="118" spans="1:42" hidden="1" x14ac:dyDescent="0.25">
      <c r="A118" s="9" t="s">
        <v>589</v>
      </c>
      <c r="B118" s="10" t="s">
        <v>577</v>
      </c>
      <c r="C118" s="9" t="s">
        <v>311</v>
      </c>
      <c r="D118" s="9" t="s">
        <v>330</v>
      </c>
      <c r="E118" s="9" t="s">
        <v>49</v>
      </c>
      <c r="F118" s="9" t="s">
        <v>588</v>
      </c>
      <c r="G118" s="9" t="s">
        <v>51</v>
      </c>
      <c r="H118" s="9" t="s">
        <v>587</v>
      </c>
      <c r="I118" s="11" t="s">
        <v>53</v>
      </c>
      <c r="J118" s="11" t="s">
        <v>53</v>
      </c>
      <c r="K118" s="11" t="s">
        <v>53</v>
      </c>
      <c r="L118" s="11" t="s">
        <v>53</v>
      </c>
      <c r="M118" s="11">
        <v>0</v>
      </c>
      <c r="N118" s="9" t="s">
        <v>53</v>
      </c>
      <c r="O118" s="9" t="s">
        <v>54</v>
      </c>
      <c r="P118" s="9" t="s">
        <v>53</v>
      </c>
      <c r="Q118" s="11">
        <f t="shared" si="1"/>
        <v>26706749.634999994</v>
      </c>
      <c r="R118" s="11">
        <v>0</v>
      </c>
      <c r="S118" s="11">
        <v>24328762.974999994</v>
      </c>
      <c r="T118" s="11">
        <v>0</v>
      </c>
      <c r="U118" s="9" t="s">
        <v>50</v>
      </c>
      <c r="V118" s="11">
        <v>0</v>
      </c>
      <c r="W118" s="11">
        <v>2049988.5</v>
      </c>
      <c r="X118" s="9" t="s">
        <v>50</v>
      </c>
      <c r="Y118" s="11">
        <v>327998.15999999997</v>
      </c>
      <c r="Z118" s="11">
        <v>0</v>
      </c>
      <c r="AA118" s="9" t="s">
        <v>50</v>
      </c>
      <c r="AB118" s="11">
        <v>0</v>
      </c>
      <c r="AC118" s="11">
        <v>0</v>
      </c>
      <c r="AD118" s="9" t="s">
        <v>50</v>
      </c>
      <c r="AE118" s="11">
        <v>0</v>
      </c>
      <c r="AF118" s="9">
        <v>0</v>
      </c>
      <c r="AG118" s="9" t="s">
        <v>50</v>
      </c>
      <c r="AH118" s="11">
        <v>0</v>
      </c>
      <c r="AI118" s="11">
        <v>0</v>
      </c>
      <c r="AJ118" s="9" t="s">
        <v>50</v>
      </c>
      <c r="AK118" s="11">
        <v>0</v>
      </c>
      <c r="AL118" s="11">
        <v>0</v>
      </c>
      <c r="AM118" s="10" t="s">
        <v>53</v>
      </c>
      <c r="AN118" s="9" t="s">
        <v>53</v>
      </c>
      <c r="AO118" s="10" t="s">
        <v>53</v>
      </c>
      <c r="AP118" s="9" t="s">
        <v>53</v>
      </c>
    </row>
    <row r="119" spans="1:42" hidden="1" x14ac:dyDescent="0.25">
      <c r="A119" s="9" t="s">
        <v>586</v>
      </c>
      <c r="B119" s="10" t="s">
        <v>577</v>
      </c>
      <c r="C119" s="9" t="s">
        <v>311</v>
      </c>
      <c r="D119" s="9" t="s">
        <v>326</v>
      </c>
      <c r="E119" s="9" t="s">
        <v>325</v>
      </c>
      <c r="F119" s="9" t="s">
        <v>585</v>
      </c>
      <c r="G119" s="9" t="s">
        <v>51</v>
      </c>
      <c r="H119" s="9" t="s">
        <v>584</v>
      </c>
      <c r="I119" s="11" t="s">
        <v>53</v>
      </c>
      <c r="J119" s="11" t="s">
        <v>53</v>
      </c>
      <c r="K119" s="11" t="s">
        <v>53</v>
      </c>
      <c r="L119" s="11" t="s">
        <v>53</v>
      </c>
      <c r="M119" s="11">
        <v>0</v>
      </c>
      <c r="N119" s="9" t="s">
        <v>53</v>
      </c>
      <c r="O119" s="9" t="s">
        <v>54</v>
      </c>
      <c r="P119" s="9" t="s">
        <v>53</v>
      </c>
      <c r="Q119" s="11">
        <f t="shared" si="1"/>
        <v>7251272.4700000007</v>
      </c>
      <c r="R119" s="11">
        <v>0</v>
      </c>
      <c r="S119" s="11">
        <v>2304768.59</v>
      </c>
      <c r="T119" s="11"/>
      <c r="U119" s="9" t="s">
        <v>50</v>
      </c>
      <c r="V119" s="11"/>
      <c r="W119" s="11">
        <v>4264227.4800000004</v>
      </c>
      <c r="X119" s="9" t="s">
        <v>50</v>
      </c>
      <c r="Y119" s="11">
        <v>682276.4</v>
      </c>
      <c r="Z119" s="11">
        <v>0</v>
      </c>
      <c r="AA119" s="9" t="s">
        <v>50</v>
      </c>
      <c r="AB119" s="11">
        <v>0</v>
      </c>
      <c r="AC119" s="11"/>
      <c r="AD119" s="9" t="s">
        <v>50</v>
      </c>
      <c r="AE119" s="11"/>
      <c r="AF119" s="9">
        <v>0</v>
      </c>
      <c r="AG119" s="9" t="s">
        <v>50</v>
      </c>
      <c r="AH119" s="11">
        <v>0</v>
      </c>
      <c r="AI119" s="11">
        <v>0</v>
      </c>
      <c r="AJ119" s="9" t="s">
        <v>50</v>
      </c>
      <c r="AK119" s="11">
        <v>0</v>
      </c>
      <c r="AL119" s="11">
        <v>0</v>
      </c>
      <c r="AM119" s="10" t="s">
        <v>53</v>
      </c>
      <c r="AN119" s="9" t="s">
        <v>53</v>
      </c>
      <c r="AO119" s="10" t="s">
        <v>53</v>
      </c>
      <c r="AP119" s="9" t="s">
        <v>53</v>
      </c>
    </row>
    <row r="120" spans="1:42" hidden="1" x14ac:dyDescent="0.25">
      <c r="A120" s="9" t="s">
        <v>583</v>
      </c>
      <c r="B120" s="10" t="s">
        <v>577</v>
      </c>
      <c r="C120" s="9" t="s">
        <v>311</v>
      </c>
      <c r="D120" s="9" t="s">
        <v>321</v>
      </c>
      <c r="E120" s="9" t="s">
        <v>67</v>
      </c>
      <c r="F120" s="9" t="s">
        <v>582</v>
      </c>
      <c r="G120" s="9" t="s">
        <v>51</v>
      </c>
      <c r="H120" s="9" t="s">
        <v>581</v>
      </c>
      <c r="I120" s="11" t="s">
        <v>53</v>
      </c>
      <c r="J120" s="11" t="s">
        <v>53</v>
      </c>
      <c r="K120" s="11" t="s">
        <v>53</v>
      </c>
      <c r="L120" s="11" t="s">
        <v>53</v>
      </c>
      <c r="M120" s="11">
        <v>0</v>
      </c>
      <c r="N120" s="9" t="s">
        <v>53</v>
      </c>
      <c r="O120" s="9" t="s">
        <v>54</v>
      </c>
      <c r="P120" s="9" t="s">
        <v>53</v>
      </c>
      <c r="Q120" s="11">
        <f t="shared" si="1"/>
        <v>9588838.973600002</v>
      </c>
      <c r="R120" s="11">
        <v>0</v>
      </c>
      <c r="S120" s="11">
        <v>8701575.0300000012</v>
      </c>
      <c r="T120" s="11">
        <v>0</v>
      </c>
      <c r="U120" s="9" t="s">
        <v>50</v>
      </c>
      <c r="V120" s="11">
        <v>0</v>
      </c>
      <c r="W120" s="11">
        <v>764882.71</v>
      </c>
      <c r="X120" s="9" t="s">
        <v>50</v>
      </c>
      <c r="Y120" s="11">
        <v>122381.23359999999</v>
      </c>
      <c r="Z120" s="11">
        <v>0</v>
      </c>
      <c r="AA120" s="9" t="s">
        <v>50</v>
      </c>
      <c r="AB120" s="11">
        <v>0</v>
      </c>
      <c r="AC120" s="11">
        <v>0</v>
      </c>
      <c r="AD120" s="9" t="s">
        <v>50</v>
      </c>
      <c r="AE120" s="11">
        <v>0</v>
      </c>
      <c r="AF120" s="9">
        <v>0</v>
      </c>
      <c r="AG120" s="9" t="s">
        <v>50</v>
      </c>
      <c r="AH120" s="11">
        <v>0</v>
      </c>
      <c r="AI120" s="11">
        <v>0</v>
      </c>
      <c r="AJ120" s="9" t="s">
        <v>50</v>
      </c>
      <c r="AK120" s="11">
        <v>0</v>
      </c>
      <c r="AL120" s="11">
        <v>0</v>
      </c>
      <c r="AM120" s="10" t="s">
        <v>53</v>
      </c>
      <c r="AN120" s="9" t="s">
        <v>53</v>
      </c>
      <c r="AO120" s="10" t="s">
        <v>53</v>
      </c>
      <c r="AP120" s="9" t="s">
        <v>53</v>
      </c>
    </row>
    <row r="121" spans="1:42" hidden="1" x14ac:dyDescent="0.25">
      <c r="A121" s="9" t="s">
        <v>580</v>
      </c>
      <c r="B121" s="10" t="s">
        <v>577</v>
      </c>
      <c r="C121" s="9" t="s">
        <v>311</v>
      </c>
      <c r="D121" s="9" t="s">
        <v>317</v>
      </c>
      <c r="E121" s="9" t="s">
        <v>316</v>
      </c>
      <c r="F121" s="9" t="s">
        <v>352</v>
      </c>
      <c r="G121" s="9" t="s">
        <v>51</v>
      </c>
      <c r="H121" s="9" t="s">
        <v>579</v>
      </c>
      <c r="I121" s="11" t="s">
        <v>53</v>
      </c>
      <c r="J121" s="11" t="s">
        <v>53</v>
      </c>
      <c r="K121" s="11" t="s">
        <v>53</v>
      </c>
      <c r="L121" s="11" t="s">
        <v>53</v>
      </c>
      <c r="M121" s="11">
        <v>0</v>
      </c>
      <c r="N121" s="9" t="s">
        <v>53</v>
      </c>
      <c r="O121" s="9" t="s">
        <v>54</v>
      </c>
      <c r="P121" s="9" t="s">
        <v>53</v>
      </c>
      <c r="Q121" s="11">
        <f t="shared" si="1"/>
        <v>2803141.9899999998</v>
      </c>
      <c r="R121" s="11">
        <v>0</v>
      </c>
      <c r="S121" s="11">
        <v>390592.55</v>
      </c>
      <c r="T121" s="11"/>
      <c r="U121" s="9" t="s">
        <v>50</v>
      </c>
      <c r="V121" s="11"/>
      <c r="W121" s="11">
        <v>2079784</v>
      </c>
      <c r="X121" s="9" t="s">
        <v>50</v>
      </c>
      <c r="Y121" s="11">
        <v>332765.44</v>
      </c>
      <c r="Z121" s="11">
        <v>0</v>
      </c>
      <c r="AA121" s="9" t="s">
        <v>50</v>
      </c>
      <c r="AB121" s="11">
        <v>0</v>
      </c>
      <c r="AC121" s="11"/>
      <c r="AD121" s="9" t="s">
        <v>50</v>
      </c>
      <c r="AE121" s="11"/>
      <c r="AF121" s="9">
        <v>0</v>
      </c>
      <c r="AG121" s="9" t="s">
        <v>50</v>
      </c>
      <c r="AH121" s="11">
        <v>0</v>
      </c>
      <c r="AI121" s="11">
        <v>0</v>
      </c>
      <c r="AJ121" s="9" t="s">
        <v>50</v>
      </c>
      <c r="AK121" s="11">
        <v>0</v>
      </c>
      <c r="AL121" s="11">
        <v>0</v>
      </c>
      <c r="AM121" s="10" t="s">
        <v>53</v>
      </c>
      <c r="AN121" s="9" t="s">
        <v>53</v>
      </c>
      <c r="AO121" s="10" t="s">
        <v>53</v>
      </c>
      <c r="AP121" s="9" t="s">
        <v>53</v>
      </c>
    </row>
    <row r="122" spans="1:42" hidden="1" x14ac:dyDescent="0.25">
      <c r="A122" s="9" t="s">
        <v>578</v>
      </c>
      <c r="B122" s="10" t="s">
        <v>577</v>
      </c>
      <c r="C122" s="9" t="s">
        <v>311</v>
      </c>
      <c r="D122" s="9" t="s">
        <v>310</v>
      </c>
      <c r="E122" s="9" t="s">
        <v>309</v>
      </c>
      <c r="F122" s="9" t="s">
        <v>576</v>
      </c>
      <c r="G122" s="9" t="s">
        <v>51</v>
      </c>
      <c r="H122" s="9" t="s">
        <v>575</v>
      </c>
      <c r="I122" s="11" t="s">
        <v>53</v>
      </c>
      <c r="J122" s="11" t="s">
        <v>53</v>
      </c>
      <c r="K122" s="11" t="s">
        <v>53</v>
      </c>
      <c r="L122" s="11" t="s">
        <v>53</v>
      </c>
      <c r="M122" s="11">
        <v>0</v>
      </c>
      <c r="N122" s="9" t="s">
        <v>53</v>
      </c>
      <c r="O122" s="9" t="s">
        <v>54</v>
      </c>
      <c r="P122" s="9" t="s">
        <v>53</v>
      </c>
      <c r="Q122" s="11">
        <f t="shared" si="1"/>
        <v>64226199.159999996</v>
      </c>
      <c r="R122" s="11">
        <v>0</v>
      </c>
      <c r="S122" s="11">
        <v>49557609.659999996</v>
      </c>
      <c r="T122" s="11"/>
      <c r="U122" s="9"/>
      <c r="V122" s="11"/>
      <c r="W122" s="11">
        <v>12645335.779999999</v>
      </c>
      <c r="X122" s="9"/>
      <c r="Y122" s="11">
        <v>2023253.72</v>
      </c>
      <c r="Z122" s="11">
        <v>0</v>
      </c>
      <c r="AA122" s="9" t="s">
        <v>50</v>
      </c>
      <c r="AB122" s="11">
        <v>0</v>
      </c>
      <c r="AC122" s="11"/>
      <c r="AD122" s="9" t="s">
        <v>50</v>
      </c>
      <c r="AE122" s="11"/>
      <c r="AF122" s="9">
        <v>0</v>
      </c>
      <c r="AG122" s="9" t="s">
        <v>50</v>
      </c>
      <c r="AH122" s="11">
        <v>0</v>
      </c>
      <c r="AI122" s="11">
        <v>0</v>
      </c>
      <c r="AJ122" s="9" t="s">
        <v>50</v>
      </c>
      <c r="AK122" s="11">
        <v>0</v>
      </c>
      <c r="AL122" s="11">
        <v>0</v>
      </c>
      <c r="AM122" s="10" t="s">
        <v>53</v>
      </c>
      <c r="AN122" s="9" t="s">
        <v>53</v>
      </c>
      <c r="AO122" s="10" t="s">
        <v>53</v>
      </c>
      <c r="AP122" s="9" t="s">
        <v>53</v>
      </c>
    </row>
    <row r="123" spans="1:42" hidden="1" x14ac:dyDescent="0.25">
      <c r="A123" s="9" t="s">
        <v>220</v>
      </c>
      <c r="B123" s="10" t="s">
        <v>513</v>
      </c>
      <c r="C123" s="9" t="s">
        <v>311</v>
      </c>
      <c r="D123" s="9" t="s">
        <v>48</v>
      </c>
      <c r="E123" s="9" t="s">
        <v>431</v>
      </c>
      <c r="F123" s="9" t="s">
        <v>574</v>
      </c>
      <c r="G123" s="9" t="s">
        <v>51</v>
      </c>
      <c r="H123" s="9" t="s">
        <v>573</v>
      </c>
      <c r="I123" s="11" t="s">
        <v>53</v>
      </c>
      <c r="J123" s="11" t="s">
        <v>53</v>
      </c>
      <c r="K123" s="11" t="s">
        <v>53</v>
      </c>
      <c r="L123" s="11" t="s">
        <v>53</v>
      </c>
      <c r="M123" s="11">
        <v>0</v>
      </c>
      <c r="N123" s="9" t="s">
        <v>53</v>
      </c>
      <c r="O123" s="9" t="s">
        <v>54</v>
      </c>
      <c r="P123" s="9" t="s">
        <v>53</v>
      </c>
      <c r="Q123" s="11">
        <f t="shared" si="1"/>
        <v>36498322.410000004</v>
      </c>
      <c r="R123" s="11">
        <v>0</v>
      </c>
      <c r="S123" s="11">
        <v>27299187.890000001</v>
      </c>
      <c r="T123" s="11"/>
      <c r="U123" s="9" t="s">
        <v>50</v>
      </c>
      <c r="V123" s="11"/>
      <c r="W123" s="11">
        <v>7930288.3799999999</v>
      </c>
      <c r="X123" s="9" t="s">
        <v>50</v>
      </c>
      <c r="Y123" s="11">
        <v>1268846.1399999999</v>
      </c>
      <c r="Z123" s="11">
        <v>0</v>
      </c>
      <c r="AA123" s="9" t="s">
        <v>50</v>
      </c>
      <c r="AB123" s="11">
        <v>0</v>
      </c>
      <c r="AC123" s="11"/>
      <c r="AD123" s="9" t="s">
        <v>50</v>
      </c>
      <c r="AE123" s="11"/>
      <c r="AF123" s="9">
        <v>0</v>
      </c>
      <c r="AG123" s="9" t="s">
        <v>50</v>
      </c>
      <c r="AH123" s="11">
        <v>0</v>
      </c>
      <c r="AI123" s="11">
        <v>0</v>
      </c>
      <c r="AJ123" s="9" t="s">
        <v>50</v>
      </c>
      <c r="AK123" s="11">
        <v>0</v>
      </c>
      <c r="AL123" s="11">
        <v>0</v>
      </c>
      <c r="AM123" s="10" t="s">
        <v>53</v>
      </c>
      <c r="AN123" s="9" t="s">
        <v>53</v>
      </c>
      <c r="AO123" s="10" t="s">
        <v>53</v>
      </c>
      <c r="AP123" s="9" t="s">
        <v>53</v>
      </c>
    </row>
    <row r="124" spans="1:42" hidden="1" x14ac:dyDescent="0.25">
      <c r="A124" s="9" t="s">
        <v>222</v>
      </c>
      <c r="B124" s="10" t="s">
        <v>513</v>
      </c>
      <c r="C124" s="9" t="s">
        <v>69</v>
      </c>
      <c r="D124" s="9" t="s">
        <v>48</v>
      </c>
      <c r="E124" s="9" t="s">
        <v>427</v>
      </c>
      <c r="F124" s="9" t="s">
        <v>494</v>
      </c>
      <c r="G124" s="9" t="s">
        <v>51</v>
      </c>
      <c r="H124" s="9" t="s">
        <v>572</v>
      </c>
      <c r="I124" s="11" t="s">
        <v>53</v>
      </c>
      <c r="J124" s="11" t="s">
        <v>53</v>
      </c>
      <c r="K124" s="11" t="s">
        <v>53</v>
      </c>
      <c r="L124" s="11" t="s">
        <v>53</v>
      </c>
      <c r="M124" s="11">
        <v>0</v>
      </c>
      <c r="N124" s="9" t="s">
        <v>53</v>
      </c>
      <c r="O124" s="9" t="s">
        <v>54</v>
      </c>
      <c r="P124" s="9" t="s">
        <v>53</v>
      </c>
      <c r="Q124" s="11">
        <f t="shared" si="1"/>
        <v>58233111.531600013</v>
      </c>
      <c r="R124" s="11">
        <v>0</v>
      </c>
      <c r="S124" s="11">
        <v>38828858.752400011</v>
      </c>
      <c r="T124" s="11">
        <v>0</v>
      </c>
      <c r="U124" s="9" t="s">
        <v>50</v>
      </c>
      <c r="V124" s="11">
        <v>0</v>
      </c>
      <c r="W124" s="11">
        <v>16727804.120000001</v>
      </c>
      <c r="X124" s="9" t="s">
        <v>64</v>
      </c>
      <c r="Y124" s="11">
        <v>2676448.6592000001</v>
      </c>
      <c r="Z124" s="11">
        <v>0</v>
      </c>
      <c r="AA124" s="9" t="s">
        <v>50</v>
      </c>
      <c r="AB124" s="11">
        <v>0</v>
      </c>
      <c r="AC124" s="11">
        <v>0</v>
      </c>
      <c r="AD124" s="9" t="s">
        <v>50</v>
      </c>
      <c r="AE124" s="11">
        <v>0</v>
      </c>
      <c r="AF124" s="9">
        <v>0</v>
      </c>
      <c r="AG124" s="9" t="s">
        <v>50</v>
      </c>
      <c r="AH124" s="11">
        <v>0</v>
      </c>
      <c r="AI124" s="11">
        <v>0</v>
      </c>
      <c r="AJ124" s="9" t="s">
        <v>50</v>
      </c>
      <c r="AK124" s="11">
        <v>0</v>
      </c>
      <c r="AL124" s="11">
        <v>0</v>
      </c>
      <c r="AM124" s="10" t="s">
        <v>53</v>
      </c>
      <c r="AN124" s="9" t="s">
        <v>53</v>
      </c>
      <c r="AO124" s="10" t="s">
        <v>53</v>
      </c>
      <c r="AP124" s="9" t="s">
        <v>53</v>
      </c>
    </row>
    <row r="125" spans="1:42" hidden="1" x14ac:dyDescent="0.25">
      <c r="A125" s="9" t="s">
        <v>224</v>
      </c>
      <c r="B125" s="10" t="s">
        <v>513</v>
      </c>
      <c r="C125" s="9" t="s">
        <v>311</v>
      </c>
      <c r="D125" s="9" t="s">
        <v>57</v>
      </c>
      <c r="E125" s="9" t="s">
        <v>424</v>
      </c>
      <c r="F125" s="9" t="s">
        <v>571</v>
      </c>
      <c r="G125" s="9" t="s">
        <v>51</v>
      </c>
      <c r="H125" s="9" t="s">
        <v>570</v>
      </c>
      <c r="I125" s="11" t="s">
        <v>53</v>
      </c>
      <c r="J125" s="11" t="s">
        <v>53</v>
      </c>
      <c r="K125" s="11" t="s">
        <v>53</v>
      </c>
      <c r="L125" s="11" t="s">
        <v>53</v>
      </c>
      <c r="M125" s="11">
        <v>0</v>
      </c>
      <c r="N125" s="9" t="s">
        <v>53</v>
      </c>
      <c r="O125" s="9" t="s">
        <v>54</v>
      </c>
      <c r="P125" s="9" t="s">
        <v>53</v>
      </c>
      <c r="Q125" s="11">
        <f t="shared" si="1"/>
        <v>44567450.110000007</v>
      </c>
      <c r="R125" s="11">
        <v>0</v>
      </c>
      <c r="S125" s="11">
        <v>31783106.260000002</v>
      </c>
      <c r="T125" s="11"/>
      <c r="U125" s="9" t="s">
        <v>50</v>
      </c>
      <c r="V125" s="11"/>
      <c r="W125" s="11">
        <v>11020986.08</v>
      </c>
      <c r="X125" s="9" t="s">
        <v>50</v>
      </c>
      <c r="Y125" s="11">
        <v>1763357.77</v>
      </c>
      <c r="Z125" s="11">
        <v>0</v>
      </c>
      <c r="AA125" s="9" t="s">
        <v>50</v>
      </c>
      <c r="AB125" s="11">
        <v>0</v>
      </c>
      <c r="AC125" s="11"/>
      <c r="AD125" s="9" t="s">
        <v>50</v>
      </c>
      <c r="AE125" s="11"/>
      <c r="AF125" s="9">
        <v>0</v>
      </c>
      <c r="AG125" s="9" t="s">
        <v>50</v>
      </c>
      <c r="AH125" s="11">
        <v>0</v>
      </c>
      <c r="AI125" s="11">
        <v>0</v>
      </c>
      <c r="AJ125" s="9" t="s">
        <v>50</v>
      </c>
      <c r="AK125" s="11">
        <v>0</v>
      </c>
      <c r="AL125" s="11">
        <v>0</v>
      </c>
      <c r="AM125" s="10" t="s">
        <v>53</v>
      </c>
      <c r="AN125" s="9" t="s">
        <v>53</v>
      </c>
      <c r="AO125" s="10" t="s">
        <v>53</v>
      </c>
      <c r="AP125" s="9" t="s">
        <v>53</v>
      </c>
    </row>
    <row r="126" spans="1:42" hidden="1" x14ac:dyDescent="0.25">
      <c r="A126" s="9" t="s">
        <v>228</v>
      </c>
      <c r="B126" s="10" t="s">
        <v>513</v>
      </c>
      <c r="C126" s="9" t="s">
        <v>311</v>
      </c>
      <c r="D126" s="9" t="s">
        <v>57</v>
      </c>
      <c r="E126" s="9" t="s">
        <v>421</v>
      </c>
      <c r="F126" s="9" t="s">
        <v>569</v>
      </c>
      <c r="G126" s="9" t="s">
        <v>51</v>
      </c>
      <c r="H126" s="9" t="s">
        <v>568</v>
      </c>
      <c r="I126" s="11" t="s">
        <v>53</v>
      </c>
      <c r="J126" s="11" t="s">
        <v>53</v>
      </c>
      <c r="K126" s="11" t="s">
        <v>53</v>
      </c>
      <c r="L126" s="11" t="s">
        <v>53</v>
      </c>
      <c r="M126" s="11">
        <v>0</v>
      </c>
      <c r="N126" s="9" t="s">
        <v>53</v>
      </c>
      <c r="O126" s="9" t="s">
        <v>54</v>
      </c>
      <c r="P126" s="9" t="s">
        <v>53</v>
      </c>
      <c r="Q126" s="11">
        <f t="shared" si="1"/>
        <v>4691703.13</v>
      </c>
      <c r="R126" s="11">
        <v>0</v>
      </c>
      <c r="S126" s="11">
        <v>4691703.13</v>
      </c>
      <c r="T126" s="11"/>
      <c r="U126" s="9" t="s">
        <v>50</v>
      </c>
      <c r="V126" s="11"/>
      <c r="W126" s="11"/>
      <c r="X126" s="9" t="s">
        <v>50</v>
      </c>
      <c r="Y126" s="11"/>
      <c r="Z126" s="11">
        <v>0</v>
      </c>
      <c r="AA126" s="9" t="s">
        <v>50</v>
      </c>
      <c r="AB126" s="11">
        <v>0</v>
      </c>
      <c r="AC126" s="11"/>
      <c r="AD126" s="9" t="s">
        <v>50</v>
      </c>
      <c r="AE126" s="11"/>
      <c r="AF126" s="9">
        <v>0</v>
      </c>
      <c r="AG126" s="9" t="s">
        <v>50</v>
      </c>
      <c r="AH126" s="11">
        <v>0</v>
      </c>
      <c r="AI126" s="11">
        <v>0</v>
      </c>
      <c r="AJ126" s="9" t="s">
        <v>50</v>
      </c>
      <c r="AK126" s="11">
        <v>0</v>
      </c>
      <c r="AL126" s="11">
        <v>0</v>
      </c>
      <c r="AM126" s="10" t="s">
        <v>53</v>
      </c>
      <c r="AN126" s="9" t="s">
        <v>53</v>
      </c>
      <c r="AO126" s="10" t="s">
        <v>53</v>
      </c>
      <c r="AP126" s="9" t="s">
        <v>53</v>
      </c>
    </row>
    <row r="127" spans="1:42" hidden="1" x14ac:dyDescent="0.25">
      <c r="A127" s="9" t="s">
        <v>230</v>
      </c>
      <c r="B127" s="10" t="s">
        <v>513</v>
      </c>
      <c r="C127" s="9" t="s">
        <v>47</v>
      </c>
      <c r="D127" s="9" t="s">
        <v>57</v>
      </c>
      <c r="E127" s="9" t="s">
        <v>58</v>
      </c>
      <c r="F127" s="9" t="s">
        <v>563</v>
      </c>
      <c r="G127" s="9" t="s">
        <v>51</v>
      </c>
      <c r="H127" s="9" t="s">
        <v>567</v>
      </c>
      <c r="I127" s="11" t="s">
        <v>53</v>
      </c>
      <c r="J127" s="11" t="s">
        <v>53</v>
      </c>
      <c r="K127" s="11" t="s">
        <v>53</v>
      </c>
      <c r="L127" s="11" t="s">
        <v>53</v>
      </c>
      <c r="M127" s="11">
        <v>0</v>
      </c>
      <c r="N127" s="9" t="s">
        <v>53</v>
      </c>
      <c r="O127" s="9" t="s">
        <v>54</v>
      </c>
      <c r="P127" s="9" t="s">
        <v>53</v>
      </c>
      <c r="Q127" s="11">
        <f t="shared" si="1"/>
        <v>2617328.1720000003</v>
      </c>
      <c r="R127" s="11">
        <v>0</v>
      </c>
      <c r="S127" s="11">
        <v>2111021</v>
      </c>
      <c r="T127" s="11">
        <v>0</v>
      </c>
      <c r="U127" s="9" t="s">
        <v>50</v>
      </c>
      <c r="V127" s="11">
        <v>0</v>
      </c>
      <c r="W127" s="11">
        <v>436471.7</v>
      </c>
      <c r="X127" s="9" t="s">
        <v>50</v>
      </c>
      <c r="Y127" s="11">
        <v>69835.472000000009</v>
      </c>
      <c r="Z127" s="11">
        <v>0</v>
      </c>
      <c r="AA127" s="9" t="s">
        <v>50</v>
      </c>
      <c r="AB127" s="11">
        <v>0</v>
      </c>
      <c r="AC127" s="11">
        <v>0</v>
      </c>
      <c r="AD127" s="9" t="s">
        <v>50</v>
      </c>
      <c r="AE127" s="11">
        <v>0</v>
      </c>
      <c r="AF127" s="9">
        <v>0</v>
      </c>
      <c r="AG127" s="9" t="s">
        <v>50</v>
      </c>
      <c r="AH127" s="11">
        <v>0</v>
      </c>
      <c r="AI127" s="11">
        <v>0</v>
      </c>
      <c r="AJ127" s="9" t="s">
        <v>50</v>
      </c>
      <c r="AK127" s="11">
        <v>0</v>
      </c>
      <c r="AL127" s="11">
        <v>0</v>
      </c>
      <c r="AM127" s="10" t="s">
        <v>53</v>
      </c>
      <c r="AN127" s="9" t="s">
        <v>53</v>
      </c>
      <c r="AO127" s="10" t="s">
        <v>53</v>
      </c>
      <c r="AP127" s="9" t="s">
        <v>53</v>
      </c>
    </row>
    <row r="128" spans="1:42" hidden="1" x14ac:dyDescent="0.25">
      <c r="A128" s="9" t="s">
        <v>236</v>
      </c>
      <c r="B128" s="10" t="s">
        <v>513</v>
      </c>
      <c r="C128" s="9" t="s">
        <v>47</v>
      </c>
      <c r="D128" s="9" t="s">
        <v>57</v>
      </c>
      <c r="E128" s="9" t="s">
        <v>58</v>
      </c>
      <c r="F128" s="9" t="s">
        <v>563</v>
      </c>
      <c r="G128" s="9" t="s">
        <v>51</v>
      </c>
      <c r="H128" s="9" t="s">
        <v>566</v>
      </c>
      <c r="I128" s="11" t="s">
        <v>53</v>
      </c>
      <c r="J128" s="11" t="s">
        <v>53</v>
      </c>
      <c r="K128" s="11" t="s">
        <v>53</v>
      </c>
      <c r="L128" s="11" t="s">
        <v>53</v>
      </c>
      <c r="M128" s="11">
        <v>0</v>
      </c>
      <c r="N128" s="9" t="s">
        <v>53</v>
      </c>
      <c r="O128" s="9" t="s">
        <v>565</v>
      </c>
      <c r="P128" s="9" t="s">
        <v>564</v>
      </c>
      <c r="Q128" s="11">
        <f t="shared" si="1"/>
        <v>163408.285</v>
      </c>
      <c r="R128" s="11">
        <v>0</v>
      </c>
      <c r="S128" s="11">
        <v>163408.285</v>
      </c>
      <c r="T128" s="11">
        <v>0</v>
      </c>
      <c r="U128" s="9" t="s">
        <v>50</v>
      </c>
      <c r="V128" s="11">
        <v>0</v>
      </c>
      <c r="W128" s="11">
        <v>0</v>
      </c>
      <c r="X128" s="9" t="s">
        <v>50</v>
      </c>
      <c r="Y128" s="11">
        <v>0</v>
      </c>
      <c r="Z128" s="11">
        <v>0</v>
      </c>
      <c r="AA128" s="9" t="s">
        <v>50</v>
      </c>
      <c r="AB128" s="11">
        <v>0</v>
      </c>
      <c r="AC128" s="11">
        <v>0</v>
      </c>
      <c r="AD128" s="9" t="s">
        <v>50</v>
      </c>
      <c r="AE128" s="11">
        <v>0</v>
      </c>
      <c r="AF128" s="9">
        <v>0</v>
      </c>
      <c r="AG128" s="9" t="s">
        <v>50</v>
      </c>
      <c r="AH128" s="11">
        <v>0</v>
      </c>
      <c r="AI128" s="11">
        <v>0</v>
      </c>
      <c r="AJ128" s="9" t="s">
        <v>50</v>
      </c>
      <c r="AK128" s="11">
        <v>0</v>
      </c>
      <c r="AL128" s="11">
        <v>0</v>
      </c>
      <c r="AM128" s="10" t="s">
        <v>53</v>
      </c>
      <c r="AN128" s="9" t="s">
        <v>53</v>
      </c>
      <c r="AO128" s="10" t="s">
        <v>53</v>
      </c>
      <c r="AP128" s="9" t="s">
        <v>53</v>
      </c>
    </row>
    <row r="129" spans="1:42" hidden="1" x14ac:dyDescent="0.25">
      <c r="A129" s="9" t="s">
        <v>242</v>
      </c>
      <c r="B129" s="10" t="s">
        <v>513</v>
      </c>
      <c r="C129" s="9" t="s">
        <v>47</v>
      </c>
      <c r="D129" s="9" t="s">
        <v>57</v>
      </c>
      <c r="E129" s="9" t="s">
        <v>58</v>
      </c>
      <c r="F129" s="9" t="s">
        <v>563</v>
      </c>
      <c r="G129" s="9" t="s">
        <v>51</v>
      </c>
      <c r="H129" s="9" t="s">
        <v>562</v>
      </c>
      <c r="I129" s="11" t="s">
        <v>53</v>
      </c>
      <c r="J129" s="11" t="s">
        <v>53</v>
      </c>
      <c r="K129" s="11" t="s">
        <v>53</v>
      </c>
      <c r="L129" s="11" t="s">
        <v>53</v>
      </c>
      <c r="M129" s="11">
        <v>0</v>
      </c>
      <c r="N129" s="9" t="s">
        <v>53</v>
      </c>
      <c r="O129" s="9" t="s">
        <v>54</v>
      </c>
      <c r="P129" s="9" t="s">
        <v>53</v>
      </c>
      <c r="Q129" s="11">
        <f t="shared" si="1"/>
        <v>26717376.910599995</v>
      </c>
      <c r="R129" s="11">
        <v>0</v>
      </c>
      <c r="S129" s="11">
        <v>24999423.684999995</v>
      </c>
      <c r="T129" s="11">
        <v>0</v>
      </c>
      <c r="U129" s="9" t="s">
        <v>50</v>
      </c>
      <c r="V129" s="11">
        <v>0</v>
      </c>
      <c r="W129" s="11">
        <v>1480994.1600000001</v>
      </c>
      <c r="X129" s="9" t="s">
        <v>50</v>
      </c>
      <c r="Y129" s="11">
        <v>236959.0656</v>
      </c>
      <c r="Z129" s="11">
        <v>0</v>
      </c>
      <c r="AA129" s="9" t="s">
        <v>50</v>
      </c>
      <c r="AB129" s="11">
        <v>0</v>
      </c>
      <c r="AC129" s="11">
        <v>0</v>
      </c>
      <c r="AD129" s="9" t="s">
        <v>50</v>
      </c>
      <c r="AE129" s="11">
        <v>0</v>
      </c>
      <c r="AF129" s="9">
        <v>0</v>
      </c>
      <c r="AG129" s="9" t="s">
        <v>50</v>
      </c>
      <c r="AH129" s="11">
        <v>0</v>
      </c>
      <c r="AI129" s="11">
        <v>0</v>
      </c>
      <c r="AJ129" s="9" t="s">
        <v>50</v>
      </c>
      <c r="AK129" s="11">
        <v>0</v>
      </c>
      <c r="AL129" s="11">
        <v>0</v>
      </c>
      <c r="AM129" s="10" t="s">
        <v>53</v>
      </c>
      <c r="AN129" s="9" t="s">
        <v>53</v>
      </c>
      <c r="AO129" s="10" t="s">
        <v>53</v>
      </c>
      <c r="AP129" s="9" t="s">
        <v>53</v>
      </c>
    </row>
    <row r="130" spans="1:42" hidden="1" x14ac:dyDescent="0.25">
      <c r="A130" s="9" t="s">
        <v>244</v>
      </c>
      <c r="B130" s="10" t="s">
        <v>513</v>
      </c>
      <c r="C130" s="9" t="s">
        <v>311</v>
      </c>
      <c r="D130" s="9" t="s">
        <v>61</v>
      </c>
      <c r="E130" s="9" t="s">
        <v>395</v>
      </c>
      <c r="F130" s="9" t="s">
        <v>561</v>
      </c>
      <c r="G130" s="9" t="s">
        <v>51</v>
      </c>
      <c r="H130" s="9" t="s">
        <v>560</v>
      </c>
      <c r="I130" s="11" t="s">
        <v>53</v>
      </c>
      <c r="J130" s="11" t="s">
        <v>53</v>
      </c>
      <c r="K130" s="11" t="s">
        <v>53</v>
      </c>
      <c r="L130" s="11" t="s">
        <v>53</v>
      </c>
      <c r="M130" s="11">
        <v>0</v>
      </c>
      <c r="N130" s="9" t="s">
        <v>53</v>
      </c>
      <c r="O130" s="9" t="s">
        <v>54</v>
      </c>
      <c r="P130" s="9" t="s">
        <v>53</v>
      </c>
      <c r="Q130" s="11">
        <f t="shared" si="1"/>
        <v>42106560.160000004</v>
      </c>
      <c r="R130" s="11">
        <v>0</v>
      </c>
      <c r="S130" s="11">
        <v>32425318.07</v>
      </c>
      <c r="T130" s="11"/>
      <c r="U130" s="9" t="s">
        <v>50</v>
      </c>
      <c r="V130" s="11"/>
      <c r="W130" s="11">
        <v>8345898.3499999996</v>
      </c>
      <c r="X130" s="9" t="s">
        <v>50</v>
      </c>
      <c r="Y130" s="11">
        <v>1335343.74</v>
      </c>
      <c r="Z130" s="11">
        <v>0</v>
      </c>
      <c r="AA130" s="9" t="s">
        <v>50</v>
      </c>
      <c r="AB130" s="11">
        <v>0</v>
      </c>
      <c r="AC130" s="11"/>
      <c r="AD130" s="9" t="s">
        <v>50</v>
      </c>
      <c r="AE130" s="11"/>
      <c r="AF130" s="9">
        <v>0</v>
      </c>
      <c r="AG130" s="9" t="s">
        <v>50</v>
      </c>
      <c r="AH130" s="11">
        <v>0</v>
      </c>
      <c r="AI130" s="11">
        <v>0</v>
      </c>
      <c r="AJ130" s="9" t="s">
        <v>50</v>
      </c>
      <c r="AK130" s="11">
        <v>0</v>
      </c>
      <c r="AL130" s="11">
        <v>0</v>
      </c>
      <c r="AM130" s="10" t="s">
        <v>53</v>
      </c>
      <c r="AN130" s="9" t="s">
        <v>53</v>
      </c>
      <c r="AO130" s="10" t="s">
        <v>53</v>
      </c>
      <c r="AP130" s="9" t="s">
        <v>53</v>
      </c>
    </row>
    <row r="131" spans="1:42" hidden="1" x14ac:dyDescent="0.25">
      <c r="A131" s="9" t="s">
        <v>248</v>
      </c>
      <c r="B131" s="10" t="s">
        <v>513</v>
      </c>
      <c r="C131" s="9" t="s">
        <v>47</v>
      </c>
      <c r="D131" s="9" t="s">
        <v>61</v>
      </c>
      <c r="E131" s="9" t="s">
        <v>62</v>
      </c>
      <c r="F131" s="9" t="s">
        <v>559</v>
      </c>
      <c r="G131" s="9" t="s">
        <v>51</v>
      </c>
      <c r="H131" s="9" t="s">
        <v>558</v>
      </c>
      <c r="I131" s="11" t="s">
        <v>53</v>
      </c>
      <c r="J131" s="11" t="s">
        <v>53</v>
      </c>
      <c r="K131" s="11" t="s">
        <v>53</v>
      </c>
      <c r="L131" s="11" t="s">
        <v>53</v>
      </c>
      <c r="M131" s="11">
        <v>0</v>
      </c>
      <c r="N131" s="9" t="s">
        <v>53</v>
      </c>
      <c r="O131" s="9" t="s">
        <v>54</v>
      </c>
      <c r="P131" s="9" t="s">
        <v>53</v>
      </c>
      <c r="Q131" s="11">
        <f t="shared" si="1"/>
        <v>20539173.888799999</v>
      </c>
      <c r="R131" s="11">
        <v>0</v>
      </c>
      <c r="S131" s="11">
        <v>19689770.059999999</v>
      </c>
      <c r="T131" s="11">
        <v>0</v>
      </c>
      <c r="U131" s="9" t="s">
        <v>50</v>
      </c>
      <c r="V131" s="11">
        <v>0</v>
      </c>
      <c r="W131" s="11">
        <v>732244.68</v>
      </c>
      <c r="X131" s="9" t="s">
        <v>64</v>
      </c>
      <c r="Y131" s="11">
        <v>117159.1488</v>
      </c>
      <c r="Z131" s="11">
        <v>0</v>
      </c>
      <c r="AA131" s="9" t="s">
        <v>50</v>
      </c>
      <c r="AB131" s="11">
        <v>0</v>
      </c>
      <c r="AC131" s="11">
        <v>0</v>
      </c>
      <c r="AD131" s="9" t="s">
        <v>50</v>
      </c>
      <c r="AE131" s="11">
        <v>0</v>
      </c>
      <c r="AF131" s="9">
        <v>0</v>
      </c>
      <c r="AG131" s="9" t="s">
        <v>50</v>
      </c>
      <c r="AH131" s="11">
        <v>0</v>
      </c>
      <c r="AI131" s="11">
        <v>0</v>
      </c>
      <c r="AJ131" s="9" t="s">
        <v>50</v>
      </c>
      <c r="AK131" s="11">
        <v>0</v>
      </c>
      <c r="AL131" s="11">
        <v>0</v>
      </c>
      <c r="AM131" s="10" t="s">
        <v>53</v>
      </c>
      <c r="AN131" s="9" t="s">
        <v>53</v>
      </c>
      <c r="AO131" s="10" t="s">
        <v>53</v>
      </c>
      <c r="AP131" s="9" t="s">
        <v>53</v>
      </c>
    </row>
    <row r="132" spans="1:42" hidden="1" x14ac:dyDescent="0.25">
      <c r="A132" s="9" t="s">
        <v>250</v>
      </c>
      <c r="B132" s="10" t="s">
        <v>513</v>
      </c>
      <c r="C132" s="9" t="s">
        <v>69</v>
      </c>
      <c r="D132" s="9" t="s">
        <v>61</v>
      </c>
      <c r="E132" s="9" t="s">
        <v>382</v>
      </c>
      <c r="F132" s="9" t="s">
        <v>557</v>
      </c>
      <c r="G132" s="9" t="s">
        <v>51</v>
      </c>
      <c r="H132" s="9" t="s">
        <v>556</v>
      </c>
      <c r="I132" s="11" t="s">
        <v>53</v>
      </c>
      <c r="J132" s="11" t="s">
        <v>53</v>
      </c>
      <c r="K132" s="11" t="s">
        <v>53</v>
      </c>
      <c r="L132" s="11" t="s">
        <v>53</v>
      </c>
      <c r="M132" s="11">
        <v>0</v>
      </c>
      <c r="N132" s="9" t="s">
        <v>53</v>
      </c>
      <c r="O132" s="9" t="s">
        <v>54</v>
      </c>
      <c r="P132" s="9" t="s">
        <v>53</v>
      </c>
      <c r="Q132" s="11">
        <f t="shared" si="1"/>
        <v>68472703.766294777</v>
      </c>
      <c r="R132" s="11">
        <v>0</v>
      </c>
      <c r="S132" s="11">
        <v>39690522.996395729</v>
      </c>
      <c r="T132" s="11">
        <v>0</v>
      </c>
      <c r="U132" s="9" t="s">
        <v>50</v>
      </c>
      <c r="V132" s="11">
        <v>0</v>
      </c>
      <c r="W132" s="11">
        <v>24812224.801699601</v>
      </c>
      <c r="X132" s="9" t="s">
        <v>50</v>
      </c>
      <c r="Y132" s="11">
        <v>3969955.9681994501</v>
      </c>
      <c r="Z132" s="11">
        <v>0</v>
      </c>
      <c r="AA132" s="9" t="s">
        <v>50</v>
      </c>
      <c r="AB132" s="11">
        <v>0</v>
      </c>
      <c r="AC132" s="11">
        <v>0</v>
      </c>
      <c r="AD132" s="9" t="s">
        <v>50</v>
      </c>
      <c r="AE132" s="11">
        <v>0</v>
      </c>
      <c r="AF132" s="9">
        <v>0</v>
      </c>
      <c r="AG132" s="9" t="s">
        <v>50</v>
      </c>
      <c r="AH132" s="11">
        <v>0</v>
      </c>
      <c r="AI132" s="11">
        <v>0</v>
      </c>
      <c r="AJ132" s="9" t="s">
        <v>50</v>
      </c>
      <c r="AK132" s="11">
        <v>0</v>
      </c>
      <c r="AL132" s="11">
        <v>0</v>
      </c>
      <c r="AM132" s="10" t="s">
        <v>53</v>
      </c>
      <c r="AN132" s="9" t="s">
        <v>53</v>
      </c>
      <c r="AO132" s="10" t="s">
        <v>53</v>
      </c>
      <c r="AP132" s="9" t="s">
        <v>53</v>
      </c>
    </row>
    <row r="133" spans="1:42" hidden="1" x14ac:dyDescent="0.25">
      <c r="A133" s="9" t="s">
        <v>253</v>
      </c>
      <c r="B133" s="10" t="s">
        <v>513</v>
      </c>
      <c r="C133" s="9" t="s">
        <v>311</v>
      </c>
      <c r="D133" s="9" t="s">
        <v>66</v>
      </c>
      <c r="E133" s="9" t="s">
        <v>378</v>
      </c>
      <c r="F133" s="9" t="s">
        <v>555</v>
      </c>
      <c r="G133" s="9" t="s">
        <v>51</v>
      </c>
      <c r="H133" s="9" t="s">
        <v>554</v>
      </c>
      <c r="I133" s="11" t="s">
        <v>53</v>
      </c>
      <c r="J133" s="11" t="s">
        <v>53</v>
      </c>
      <c r="K133" s="11" t="s">
        <v>53</v>
      </c>
      <c r="L133" s="11" t="s">
        <v>53</v>
      </c>
      <c r="M133" s="11">
        <v>0</v>
      </c>
      <c r="N133" s="9" t="s">
        <v>53</v>
      </c>
      <c r="O133" s="9" t="s">
        <v>54</v>
      </c>
      <c r="P133" s="9" t="s">
        <v>53</v>
      </c>
      <c r="Q133" s="11">
        <f t="shared" si="1"/>
        <v>44161050.270000003</v>
      </c>
      <c r="R133" s="11">
        <v>0</v>
      </c>
      <c r="S133" s="11">
        <v>30500354.84</v>
      </c>
      <c r="T133" s="11"/>
      <c r="U133" s="9" t="s">
        <v>50</v>
      </c>
      <c r="V133" s="11"/>
      <c r="W133" s="11">
        <v>11776461.58</v>
      </c>
      <c r="X133" s="9" t="s">
        <v>50</v>
      </c>
      <c r="Y133" s="11">
        <v>1884233.85</v>
      </c>
      <c r="Z133" s="11">
        <v>0</v>
      </c>
      <c r="AA133" s="9" t="s">
        <v>50</v>
      </c>
      <c r="AB133" s="11">
        <v>0</v>
      </c>
      <c r="AC133" s="11"/>
      <c r="AD133" s="9" t="s">
        <v>50</v>
      </c>
      <c r="AE133" s="11"/>
      <c r="AF133" s="9">
        <v>0</v>
      </c>
      <c r="AG133" s="9" t="s">
        <v>50</v>
      </c>
      <c r="AH133" s="11">
        <v>0</v>
      </c>
      <c r="AI133" s="11">
        <v>0</v>
      </c>
      <c r="AJ133" s="9" t="s">
        <v>50</v>
      </c>
      <c r="AK133" s="11">
        <v>0</v>
      </c>
      <c r="AL133" s="11">
        <v>0</v>
      </c>
      <c r="AM133" s="10" t="s">
        <v>53</v>
      </c>
      <c r="AN133" s="9" t="s">
        <v>53</v>
      </c>
      <c r="AO133" s="10" t="s">
        <v>53</v>
      </c>
      <c r="AP133" s="9" t="s">
        <v>53</v>
      </c>
    </row>
    <row r="134" spans="1:42" hidden="1" x14ac:dyDescent="0.25">
      <c r="A134" s="9" t="s">
        <v>255</v>
      </c>
      <c r="B134" s="10" t="s">
        <v>513</v>
      </c>
      <c r="C134" s="9" t="s">
        <v>69</v>
      </c>
      <c r="D134" s="9" t="s">
        <v>66</v>
      </c>
      <c r="E134" s="9" t="s">
        <v>374</v>
      </c>
      <c r="F134" s="9" t="s">
        <v>483</v>
      </c>
      <c r="G134" s="9" t="s">
        <v>51</v>
      </c>
      <c r="H134" s="9" t="s">
        <v>553</v>
      </c>
      <c r="I134" s="11" t="s">
        <v>53</v>
      </c>
      <c r="J134" s="11" t="s">
        <v>53</v>
      </c>
      <c r="K134" s="11" t="s">
        <v>53</v>
      </c>
      <c r="L134" s="11" t="s">
        <v>53</v>
      </c>
      <c r="M134" s="11">
        <v>0</v>
      </c>
      <c r="N134" s="9" t="s">
        <v>53</v>
      </c>
      <c r="O134" s="9" t="s">
        <v>54</v>
      </c>
      <c r="P134" s="9" t="s">
        <v>53</v>
      </c>
      <c r="Q134" s="11">
        <f t="shared" si="1"/>
        <v>39787817.703949995</v>
      </c>
      <c r="R134" s="11">
        <v>0</v>
      </c>
      <c r="S134" s="11">
        <v>22023540.905000001</v>
      </c>
      <c r="T134" s="11">
        <v>0</v>
      </c>
      <c r="U134" s="9" t="s">
        <v>50</v>
      </c>
      <c r="V134" s="11">
        <v>0</v>
      </c>
      <c r="W134" s="11">
        <v>15063480.32595</v>
      </c>
      <c r="X134" s="9" t="s">
        <v>50</v>
      </c>
      <c r="Y134" s="11">
        <v>2410156.8522000001</v>
      </c>
      <c r="Z134" s="11">
        <v>0</v>
      </c>
      <c r="AA134" s="9" t="s">
        <v>50</v>
      </c>
      <c r="AB134" s="11">
        <v>0</v>
      </c>
      <c r="AC134" s="11">
        <v>269110.76</v>
      </c>
      <c r="AD134" s="9" t="s">
        <v>55</v>
      </c>
      <c r="AE134" s="11">
        <v>21528.860799999999</v>
      </c>
      <c r="AF134" s="9">
        <v>0</v>
      </c>
      <c r="AG134" s="9" t="s">
        <v>50</v>
      </c>
      <c r="AH134" s="11">
        <v>0</v>
      </c>
      <c r="AI134" s="11">
        <v>0</v>
      </c>
      <c r="AJ134" s="9" t="s">
        <v>50</v>
      </c>
      <c r="AK134" s="11">
        <v>0</v>
      </c>
      <c r="AL134" s="11">
        <v>0</v>
      </c>
      <c r="AM134" s="10" t="s">
        <v>53</v>
      </c>
      <c r="AN134" s="9" t="s">
        <v>53</v>
      </c>
      <c r="AO134" s="10" t="s">
        <v>53</v>
      </c>
      <c r="AP134" s="9" t="s">
        <v>53</v>
      </c>
    </row>
    <row r="135" spans="1:42" hidden="1" x14ac:dyDescent="0.25">
      <c r="A135" s="9" t="s">
        <v>257</v>
      </c>
      <c r="B135" s="10" t="s">
        <v>513</v>
      </c>
      <c r="C135" s="9" t="s">
        <v>311</v>
      </c>
      <c r="D135" s="9" t="s">
        <v>119</v>
      </c>
      <c r="E135" s="9" t="s">
        <v>370</v>
      </c>
      <c r="F135" s="9" t="s">
        <v>552</v>
      </c>
      <c r="G135" s="9" t="s">
        <v>51</v>
      </c>
      <c r="H135" s="9" t="s">
        <v>551</v>
      </c>
      <c r="I135" s="11" t="s">
        <v>53</v>
      </c>
      <c r="J135" s="11" t="s">
        <v>53</v>
      </c>
      <c r="K135" s="11" t="s">
        <v>53</v>
      </c>
      <c r="L135" s="11" t="s">
        <v>53</v>
      </c>
      <c r="M135" s="11">
        <v>0</v>
      </c>
      <c r="N135" s="9" t="s">
        <v>53</v>
      </c>
      <c r="O135" s="9" t="s">
        <v>54</v>
      </c>
      <c r="P135" s="9" t="s">
        <v>53</v>
      </c>
      <c r="Q135" s="11">
        <f t="shared" si="1"/>
        <v>71080250.599999994</v>
      </c>
      <c r="R135" s="11">
        <v>0</v>
      </c>
      <c r="S135" s="11">
        <f>58130314.37-121800</f>
        <v>58008514.369999997</v>
      </c>
      <c r="T135" s="11"/>
      <c r="U135" s="9" t="s">
        <v>50</v>
      </c>
      <c r="V135" s="11"/>
      <c r="W135" s="11">
        <v>11018186.73</v>
      </c>
      <c r="X135" s="9" t="s">
        <v>50</v>
      </c>
      <c r="Y135" s="11">
        <v>1762909.88</v>
      </c>
      <c r="Z135" s="11">
        <v>0</v>
      </c>
      <c r="AA135" s="9" t="s">
        <v>50</v>
      </c>
      <c r="AB135" s="11">
        <v>0</v>
      </c>
      <c r="AC135" s="11">
        <v>269110.76</v>
      </c>
      <c r="AD135" s="9" t="s">
        <v>50</v>
      </c>
      <c r="AE135" s="11">
        <v>21528.86</v>
      </c>
      <c r="AF135" s="9">
        <v>0</v>
      </c>
      <c r="AG135" s="9" t="s">
        <v>50</v>
      </c>
      <c r="AH135" s="11">
        <v>0</v>
      </c>
      <c r="AI135" s="11">
        <v>0</v>
      </c>
      <c r="AJ135" s="9" t="s">
        <v>50</v>
      </c>
      <c r="AK135" s="11">
        <v>0</v>
      </c>
      <c r="AL135" s="11">
        <v>0</v>
      </c>
      <c r="AM135" s="10" t="s">
        <v>53</v>
      </c>
      <c r="AN135" s="9" t="s">
        <v>53</v>
      </c>
      <c r="AO135" s="10" t="s">
        <v>53</v>
      </c>
      <c r="AP135" s="9" t="s">
        <v>53</v>
      </c>
    </row>
    <row r="136" spans="1:42" x14ac:dyDescent="0.25">
      <c r="A136" s="9" t="s">
        <v>550</v>
      </c>
      <c r="B136" s="10" t="s">
        <v>513</v>
      </c>
      <c r="C136" s="9" t="s">
        <v>69</v>
      </c>
      <c r="D136" s="9" t="s">
        <v>119</v>
      </c>
      <c r="E136" s="9" t="s">
        <v>358</v>
      </c>
      <c r="F136" s="9" t="s">
        <v>543</v>
      </c>
      <c r="G136" s="9" t="s">
        <v>51</v>
      </c>
      <c r="H136" s="9" t="s">
        <v>549</v>
      </c>
      <c r="I136" s="11" t="s">
        <v>53</v>
      </c>
      <c r="J136" s="11" t="s">
        <v>53</v>
      </c>
      <c r="K136" s="11" t="s">
        <v>53</v>
      </c>
      <c r="L136" s="11" t="s">
        <v>53</v>
      </c>
      <c r="M136" s="11">
        <v>0</v>
      </c>
      <c r="N136" s="9" t="s">
        <v>53</v>
      </c>
      <c r="O136" s="9" t="s">
        <v>54</v>
      </c>
      <c r="P136" s="9" t="s">
        <v>53</v>
      </c>
      <c r="Q136" s="11">
        <f t="shared" ref="Q136:Q199" si="2">SUM(S136:AH136)</f>
        <v>17610947.555000003</v>
      </c>
      <c r="R136" s="11">
        <v>0</v>
      </c>
      <c r="S136" s="11">
        <v>12389278.326600002</v>
      </c>
      <c r="T136" s="11">
        <v>0</v>
      </c>
      <c r="U136" s="9" t="s">
        <v>50</v>
      </c>
      <c r="V136" s="11">
        <v>0</v>
      </c>
      <c r="W136" s="11">
        <v>4501438.99</v>
      </c>
      <c r="X136" s="9" t="s">
        <v>64</v>
      </c>
      <c r="Y136" s="11">
        <v>720230.23840000003</v>
      </c>
      <c r="Z136" s="11">
        <v>0</v>
      </c>
      <c r="AA136" s="9" t="s">
        <v>50</v>
      </c>
      <c r="AB136" s="11">
        <v>0</v>
      </c>
      <c r="AC136" s="11">
        <v>0</v>
      </c>
      <c r="AD136" s="9" t="s">
        <v>50</v>
      </c>
      <c r="AE136" s="11">
        <v>0</v>
      </c>
      <c r="AF136" s="9">
        <v>0</v>
      </c>
      <c r="AG136" s="9" t="s">
        <v>50</v>
      </c>
      <c r="AH136" s="11">
        <v>0</v>
      </c>
      <c r="AI136" s="11">
        <v>0</v>
      </c>
      <c r="AJ136" s="9" t="s">
        <v>50</v>
      </c>
      <c r="AK136" s="11">
        <v>0</v>
      </c>
      <c r="AL136" s="11">
        <v>0</v>
      </c>
      <c r="AM136" s="10" t="s">
        <v>53</v>
      </c>
      <c r="AN136" s="9" t="s">
        <v>53</v>
      </c>
      <c r="AO136" s="10" t="s">
        <v>53</v>
      </c>
      <c r="AP136" s="9" t="s">
        <v>53</v>
      </c>
    </row>
    <row r="137" spans="1:42" x14ac:dyDescent="0.25">
      <c r="A137" s="9" t="s">
        <v>548</v>
      </c>
      <c r="B137" s="10" t="s">
        <v>513</v>
      </c>
      <c r="C137" s="9" t="s">
        <v>69</v>
      </c>
      <c r="D137" s="9" t="s">
        <v>119</v>
      </c>
      <c r="E137" s="9" t="s">
        <v>358</v>
      </c>
      <c r="F137" s="9" t="s">
        <v>543</v>
      </c>
      <c r="G137" s="9" t="s">
        <v>51</v>
      </c>
      <c r="H137" s="9" t="s">
        <v>547</v>
      </c>
      <c r="I137" s="11" t="s">
        <v>53</v>
      </c>
      <c r="J137" s="11" t="s">
        <v>53</v>
      </c>
      <c r="K137" s="11" t="s">
        <v>53</v>
      </c>
      <c r="L137" s="11" t="s">
        <v>53</v>
      </c>
      <c r="M137" s="11">
        <v>0</v>
      </c>
      <c r="N137" s="9" t="s">
        <v>53</v>
      </c>
      <c r="O137" s="9" t="s">
        <v>546</v>
      </c>
      <c r="P137" s="9" t="s">
        <v>545</v>
      </c>
      <c r="Q137" s="11">
        <f t="shared" si="2"/>
        <v>55341</v>
      </c>
      <c r="R137" s="11">
        <v>0</v>
      </c>
      <c r="S137" s="11">
        <v>55341</v>
      </c>
      <c r="T137" s="11">
        <v>0</v>
      </c>
      <c r="U137" s="9" t="s">
        <v>50</v>
      </c>
      <c r="V137" s="11">
        <v>0</v>
      </c>
      <c r="W137" s="11">
        <v>0</v>
      </c>
      <c r="X137" s="9" t="s">
        <v>50</v>
      </c>
      <c r="Y137" s="11">
        <v>0</v>
      </c>
      <c r="Z137" s="11">
        <v>0</v>
      </c>
      <c r="AA137" s="9" t="s">
        <v>50</v>
      </c>
      <c r="AB137" s="11">
        <v>0</v>
      </c>
      <c r="AC137" s="11">
        <v>0</v>
      </c>
      <c r="AD137" s="9" t="s">
        <v>50</v>
      </c>
      <c r="AE137" s="11">
        <v>0</v>
      </c>
      <c r="AF137" s="9">
        <v>0</v>
      </c>
      <c r="AG137" s="9" t="s">
        <v>50</v>
      </c>
      <c r="AH137" s="11">
        <v>0</v>
      </c>
      <c r="AI137" s="11">
        <v>0</v>
      </c>
      <c r="AJ137" s="9" t="s">
        <v>50</v>
      </c>
      <c r="AK137" s="11">
        <v>0</v>
      </c>
      <c r="AL137" s="11">
        <v>0</v>
      </c>
      <c r="AM137" s="10" t="s">
        <v>53</v>
      </c>
      <c r="AN137" s="9" t="s">
        <v>53</v>
      </c>
      <c r="AO137" s="10" t="s">
        <v>53</v>
      </c>
      <c r="AP137" s="9" t="s">
        <v>53</v>
      </c>
    </row>
    <row r="138" spans="1:42" x14ac:dyDescent="0.25">
      <c r="A138" s="9" t="s">
        <v>544</v>
      </c>
      <c r="B138" s="10" t="s">
        <v>513</v>
      </c>
      <c r="C138" s="9" t="s">
        <v>69</v>
      </c>
      <c r="D138" s="9" t="s">
        <v>119</v>
      </c>
      <c r="E138" s="9" t="s">
        <v>358</v>
      </c>
      <c r="F138" s="9" t="s">
        <v>543</v>
      </c>
      <c r="G138" s="9" t="s">
        <v>51</v>
      </c>
      <c r="H138" s="9" t="s">
        <v>542</v>
      </c>
      <c r="I138" s="11" t="s">
        <v>53</v>
      </c>
      <c r="J138" s="11" t="s">
        <v>53</v>
      </c>
      <c r="K138" s="11" t="s">
        <v>53</v>
      </c>
      <c r="L138" s="11" t="s">
        <v>53</v>
      </c>
      <c r="M138" s="11">
        <v>0</v>
      </c>
      <c r="N138" s="9" t="s">
        <v>53</v>
      </c>
      <c r="O138" s="9" t="s">
        <v>54</v>
      </c>
      <c r="P138" s="9" t="s">
        <v>53</v>
      </c>
      <c r="Q138" s="11">
        <f t="shared" si="2"/>
        <v>37047264.181500003</v>
      </c>
      <c r="R138" s="11">
        <v>0</v>
      </c>
      <c r="S138" s="11">
        <v>25647745.735000003</v>
      </c>
      <c r="T138" s="11">
        <v>0</v>
      </c>
      <c r="U138" s="9" t="s">
        <v>50</v>
      </c>
      <c r="V138" s="11">
        <v>0</v>
      </c>
      <c r="W138" s="11">
        <v>9827171.0745999999</v>
      </c>
      <c r="X138" s="9" t="s">
        <v>64</v>
      </c>
      <c r="Y138" s="11">
        <v>1572347.3719000004</v>
      </c>
      <c r="Z138" s="11">
        <v>0</v>
      </c>
      <c r="AA138" s="9" t="s">
        <v>50</v>
      </c>
      <c r="AB138" s="11">
        <v>0</v>
      </c>
      <c r="AC138" s="11">
        <v>0</v>
      </c>
      <c r="AD138" s="9" t="s">
        <v>50</v>
      </c>
      <c r="AE138" s="11">
        <v>0</v>
      </c>
      <c r="AF138" s="9">
        <v>0</v>
      </c>
      <c r="AG138" s="9" t="s">
        <v>50</v>
      </c>
      <c r="AH138" s="11">
        <v>0</v>
      </c>
      <c r="AI138" s="11">
        <v>0</v>
      </c>
      <c r="AJ138" s="9" t="s">
        <v>50</v>
      </c>
      <c r="AK138" s="11">
        <v>0</v>
      </c>
      <c r="AL138" s="11">
        <v>0</v>
      </c>
      <c r="AM138" s="10" t="s">
        <v>53</v>
      </c>
      <c r="AN138" s="9" t="s">
        <v>53</v>
      </c>
      <c r="AO138" s="10" t="s">
        <v>53</v>
      </c>
      <c r="AP138" s="9" t="s">
        <v>53</v>
      </c>
    </row>
    <row r="139" spans="1:42" hidden="1" x14ac:dyDescent="0.25">
      <c r="A139" s="9" t="s">
        <v>541</v>
      </c>
      <c r="B139" s="10" t="s">
        <v>513</v>
      </c>
      <c r="C139" s="9" t="s">
        <v>311</v>
      </c>
      <c r="D139" s="9" t="s">
        <v>354</v>
      </c>
      <c r="E139" s="9" t="s">
        <v>353</v>
      </c>
      <c r="F139" s="9" t="s">
        <v>540</v>
      </c>
      <c r="G139" s="9" t="s">
        <v>51</v>
      </c>
      <c r="H139" s="9" t="s">
        <v>539</v>
      </c>
      <c r="I139" s="11" t="s">
        <v>53</v>
      </c>
      <c r="J139" s="11" t="s">
        <v>53</v>
      </c>
      <c r="K139" s="11" t="s">
        <v>53</v>
      </c>
      <c r="L139" s="11" t="s">
        <v>53</v>
      </c>
      <c r="M139" s="11">
        <v>0</v>
      </c>
      <c r="N139" s="9" t="s">
        <v>53</v>
      </c>
      <c r="O139" s="9" t="s">
        <v>54</v>
      </c>
      <c r="P139" s="9" t="s">
        <v>53</v>
      </c>
      <c r="Q139" s="11">
        <f t="shared" si="2"/>
        <v>68272749.049999997</v>
      </c>
      <c r="R139" s="11">
        <v>0</v>
      </c>
      <c r="S139" s="11">
        <v>48476726.829999998</v>
      </c>
      <c r="T139" s="11"/>
      <c r="U139" s="9" t="s">
        <v>50</v>
      </c>
      <c r="V139" s="11"/>
      <c r="W139" s="11">
        <v>17065536.399999999</v>
      </c>
      <c r="X139" s="9" t="s">
        <v>50</v>
      </c>
      <c r="Y139" s="11">
        <v>2730485.82</v>
      </c>
      <c r="Z139" s="11">
        <v>0</v>
      </c>
      <c r="AA139" s="9" t="s">
        <v>50</v>
      </c>
      <c r="AB139" s="11">
        <v>0</v>
      </c>
      <c r="AC139" s="11"/>
      <c r="AD139" s="9" t="s">
        <v>50</v>
      </c>
      <c r="AE139" s="11"/>
      <c r="AF139" s="9">
        <v>0</v>
      </c>
      <c r="AG139" s="9" t="s">
        <v>50</v>
      </c>
      <c r="AH139" s="11">
        <v>0</v>
      </c>
      <c r="AI139" s="11">
        <v>0</v>
      </c>
      <c r="AJ139" s="9" t="s">
        <v>50</v>
      </c>
      <c r="AK139" s="11">
        <v>0</v>
      </c>
      <c r="AL139" s="11">
        <v>0</v>
      </c>
      <c r="AM139" s="10" t="s">
        <v>53</v>
      </c>
      <c r="AN139" s="9" t="s">
        <v>53</v>
      </c>
      <c r="AO139" s="10" t="s">
        <v>53</v>
      </c>
      <c r="AP139" s="9" t="s">
        <v>53</v>
      </c>
    </row>
    <row r="140" spans="1:42" hidden="1" x14ac:dyDescent="0.25">
      <c r="A140" s="9" t="s">
        <v>538</v>
      </c>
      <c r="B140" s="10" t="s">
        <v>513</v>
      </c>
      <c r="C140" s="9" t="s">
        <v>311</v>
      </c>
      <c r="D140" s="9" t="s">
        <v>350</v>
      </c>
      <c r="E140" s="9" t="s">
        <v>349</v>
      </c>
      <c r="F140" s="9" t="s">
        <v>537</v>
      </c>
      <c r="G140" s="9" t="s">
        <v>51</v>
      </c>
      <c r="H140" s="9" t="s">
        <v>536</v>
      </c>
      <c r="I140" s="11" t="s">
        <v>53</v>
      </c>
      <c r="J140" s="11" t="s">
        <v>53</v>
      </c>
      <c r="K140" s="11" t="s">
        <v>53</v>
      </c>
      <c r="L140" s="11" t="s">
        <v>53</v>
      </c>
      <c r="M140" s="11">
        <v>0</v>
      </c>
      <c r="N140" s="9" t="s">
        <v>53</v>
      </c>
      <c r="O140" s="9" t="s">
        <v>54</v>
      </c>
      <c r="P140" s="9" t="s">
        <v>53</v>
      </c>
      <c r="Q140" s="11">
        <f t="shared" si="2"/>
        <v>28015384.479999997</v>
      </c>
      <c r="R140" s="11">
        <v>0</v>
      </c>
      <c r="S140" s="11">
        <v>22259789.449999999</v>
      </c>
      <c r="T140" s="11"/>
      <c r="U140" s="9" t="s">
        <v>50</v>
      </c>
      <c r="V140" s="11"/>
      <c r="W140" s="11">
        <v>4961719.8499999996</v>
      </c>
      <c r="X140" s="9" t="s">
        <v>50</v>
      </c>
      <c r="Y140" s="11">
        <v>793875.18</v>
      </c>
      <c r="Z140" s="11">
        <v>0</v>
      </c>
      <c r="AA140" s="9" t="s">
        <v>50</v>
      </c>
      <c r="AB140" s="11">
        <v>0</v>
      </c>
      <c r="AC140" s="11"/>
      <c r="AD140" s="9" t="s">
        <v>50</v>
      </c>
      <c r="AE140" s="11"/>
      <c r="AF140" s="9">
        <v>0</v>
      </c>
      <c r="AG140" s="9" t="s">
        <v>50</v>
      </c>
      <c r="AH140" s="11">
        <v>0</v>
      </c>
      <c r="AI140" s="11">
        <v>0</v>
      </c>
      <c r="AJ140" s="9" t="s">
        <v>50</v>
      </c>
      <c r="AK140" s="11">
        <v>0</v>
      </c>
      <c r="AL140" s="11">
        <v>0</v>
      </c>
      <c r="AM140" s="10" t="s">
        <v>53</v>
      </c>
      <c r="AN140" s="9" t="s">
        <v>53</v>
      </c>
      <c r="AO140" s="10" t="s">
        <v>53</v>
      </c>
      <c r="AP140" s="9" t="s">
        <v>53</v>
      </c>
    </row>
    <row r="141" spans="1:42" hidden="1" x14ac:dyDescent="0.25">
      <c r="A141" s="9" t="s">
        <v>535</v>
      </c>
      <c r="B141" s="10" t="s">
        <v>513</v>
      </c>
      <c r="C141" s="9" t="s">
        <v>311</v>
      </c>
      <c r="D141" s="9" t="s">
        <v>345</v>
      </c>
      <c r="E141" s="9" t="s">
        <v>344</v>
      </c>
      <c r="F141" s="9" t="s">
        <v>534</v>
      </c>
      <c r="G141" s="9" t="s">
        <v>51</v>
      </c>
      <c r="H141" s="9" t="s">
        <v>533</v>
      </c>
      <c r="I141" s="11" t="s">
        <v>53</v>
      </c>
      <c r="J141" s="11" t="s">
        <v>53</v>
      </c>
      <c r="K141" s="11" t="s">
        <v>53</v>
      </c>
      <c r="L141" s="11" t="s">
        <v>53</v>
      </c>
      <c r="M141" s="11">
        <v>0</v>
      </c>
      <c r="N141" s="9" t="s">
        <v>53</v>
      </c>
      <c r="O141" s="9" t="s">
        <v>54</v>
      </c>
      <c r="P141" s="9" t="s">
        <v>53</v>
      </c>
      <c r="Q141" s="11">
        <f t="shared" si="2"/>
        <v>26712189.770000003</v>
      </c>
      <c r="R141" s="11">
        <v>0</v>
      </c>
      <c r="S141" s="11">
        <v>17414299.690000001</v>
      </c>
      <c r="T141" s="11"/>
      <c r="U141" s="9" t="s">
        <v>50</v>
      </c>
      <c r="V141" s="11"/>
      <c r="W141" s="11">
        <v>7764871.0899999999</v>
      </c>
      <c r="X141" s="9" t="s">
        <v>50</v>
      </c>
      <c r="Y141" s="11">
        <v>1242379.3700000001</v>
      </c>
      <c r="Z141" s="11">
        <v>0</v>
      </c>
      <c r="AA141" s="9" t="s">
        <v>50</v>
      </c>
      <c r="AB141" s="11">
        <v>0</v>
      </c>
      <c r="AC141" s="11">
        <v>269110.76</v>
      </c>
      <c r="AD141" s="9" t="s">
        <v>50</v>
      </c>
      <c r="AE141" s="11">
        <v>21528.86</v>
      </c>
      <c r="AF141" s="9">
        <v>0</v>
      </c>
      <c r="AG141" s="9" t="s">
        <v>50</v>
      </c>
      <c r="AH141" s="11">
        <v>0</v>
      </c>
      <c r="AI141" s="11">
        <v>0</v>
      </c>
      <c r="AJ141" s="9" t="s">
        <v>50</v>
      </c>
      <c r="AK141" s="11">
        <v>0</v>
      </c>
      <c r="AL141" s="11">
        <v>0</v>
      </c>
      <c r="AM141" s="10" t="s">
        <v>53</v>
      </c>
      <c r="AN141" s="9" t="s">
        <v>53</v>
      </c>
      <c r="AO141" s="10" t="s">
        <v>53</v>
      </c>
      <c r="AP141" s="9" t="s">
        <v>53</v>
      </c>
    </row>
    <row r="142" spans="1:42" hidden="1" x14ac:dyDescent="0.25">
      <c r="A142" s="9" t="s">
        <v>532</v>
      </c>
      <c r="B142" s="10" t="s">
        <v>513</v>
      </c>
      <c r="C142" s="9" t="s">
        <v>311</v>
      </c>
      <c r="D142" s="9" t="s">
        <v>340</v>
      </c>
      <c r="E142" s="9" t="s">
        <v>339</v>
      </c>
      <c r="F142" s="9" t="s">
        <v>531</v>
      </c>
      <c r="G142" s="9" t="s">
        <v>51</v>
      </c>
      <c r="H142" s="9" t="s">
        <v>530</v>
      </c>
      <c r="I142" s="11" t="s">
        <v>53</v>
      </c>
      <c r="J142" s="11" t="s">
        <v>53</v>
      </c>
      <c r="K142" s="11" t="s">
        <v>53</v>
      </c>
      <c r="L142" s="11" t="s">
        <v>53</v>
      </c>
      <c r="M142" s="11">
        <v>0</v>
      </c>
      <c r="N142" s="9" t="s">
        <v>53</v>
      </c>
      <c r="O142" s="9" t="s">
        <v>54</v>
      </c>
      <c r="P142" s="9" t="s">
        <v>53</v>
      </c>
      <c r="Q142" s="11">
        <f t="shared" si="2"/>
        <v>21733775.939999998</v>
      </c>
      <c r="R142" s="11">
        <v>0</v>
      </c>
      <c r="S142" s="11">
        <v>15382432.26</v>
      </c>
      <c r="T142" s="11"/>
      <c r="U142" s="9" t="s">
        <v>50</v>
      </c>
      <c r="V142" s="11"/>
      <c r="W142" s="11">
        <v>5475296.2800000003</v>
      </c>
      <c r="X142" s="9" t="s">
        <v>50</v>
      </c>
      <c r="Y142" s="11">
        <v>876047.4</v>
      </c>
      <c r="Z142" s="11">
        <v>0</v>
      </c>
      <c r="AA142" s="9" t="s">
        <v>50</v>
      </c>
      <c r="AB142" s="11">
        <v>0</v>
      </c>
      <c r="AC142" s="11"/>
      <c r="AD142" s="9" t="s">
        <v>50</v>
      </c>
      <c r="AE142" s="11"/>
      <c r="AF142" s="9">
        <v>0</v>
      </c>
      <c r="AG142" s="9" t="s">
        <v>50</v>
      </c>
      <c r="AH142" s="11">
        <v>0</v>
      </c>
      <c r="AI142" s="11">
        <v>0</v>
      </c>
      <c r="AJ142" s="9" t="s">
        <v>50</v>
      </c>
      <c r="AK142" s="11">
        <v>0</v>
      </c>
      <c r="AL142" s="11">
        <v>0</v>
      </c>
      <c r="AM142" s="10" t="s">
        <v>53</v>
      </c>
      <c r="AN142" s="9" t="s">
        <v>53</v>
      </c>
      <c r="AO142" s="10" t="s">
        <v>53</v>
      </c>
      <c r="AP142" s="9" t="s">
        <v>53</v>
      </c>
    </row>
    <row r="143" spans="1:42" hidden="1" x14ac:dyDescent="0.25">
      <c r="A143" s="9" t="s">
        <v>529</v>
      </c>
      <c r="B143" s="10" t="s">
        <v>513</v>
      </c>
      <c r="C143" s="9" t="s">
        <v>311</v>
      </c>
      <c r="D143" s="9" t="s">
        <v>335</v>
      </c>
      <c r="E143" s="9" t="s">
        <v>334</v>
      </c>
      <c r="F143" s="9" t="s">
        <v>528</v>
      </c>
      <c r="G143" s="9" t="s">
        <v>51</v>
      </c>
      <c r="H143" s="9" t="s">
        <v>527</v>
      </c>
      <c r="I143" s="11" t="s">
        <v>53</v>
      </c>
      <c r="J143" s="11" t="s">
        <v>53</v>
      </c>
      <c r="K143" s="11" t="s">
        <v>53</v>
      </c>
      <c r="L143" s="11" t="s">
        <v>53</v>
      </c>
      <c r="M143" s="11">
        <v>0</v>
      </c>
      <c r="N143" s="9" t="s">
        <v>53</v>
      </c>
      <c r="O143" s="9" t="s">
        <v>54</v>
      </c>
      <c r="P143" s="9" t="s">
        <v>53</v>
      </c>
      <c r="Q143" s="11">
        <f t="shared" si="2"/>
        <v>19315820.09</v>
      </c>
      <c r="R143" s="11">
        <v>0</v>
      </c>
      <c r="S143" s="11">
        <v>13986365.869999999</v>
      </c>
      <c r="T143" s="11"/>
      <c r="U143" s="9" t="s">
        <v>50</v>
      </c>
      <c r="V143" s="11"/>
      <c r="W143" s="11">
        <v>4594357.09</v>
      </c>
      <c r="X143" s="9" t="s">
        <v>50</v>
      </c>
      <c r="Y143" s="11">
        <v>735097.13</v>
      </c>
      <c r="Z143" s="11">
        <v>0</v>
      </c>
      <c r="AA143" s="9" t="s">
        <v>50</v>
      </c>
      <c r="AB143" s="11">
        <v>0</v>
      </c>
      <c r="AC143" s="11"/>
      <c r="AD143" s="9" t="s">
        <v>50</v>
      </c>
      <c r="AE143" s="11"/>
      <c r="AF143" s="9">
        <v>0</v>
      </c>
      <c r="AG143" s="9" t="s">
        <v>50</v>
      </c>
      <c r="AH143" s="11">
        <v>0</v>
      </c>
      <c r="AI143" s="11">
        <v>0</v>
      </c>
      <c r="AJ143" s="9" t="s">
        <v>50</v>
      </c>
      <c r="AK143" s="11">
        <v>0</v>
      </c>
      <c r="AL143" s="11">
        <v>0</v>
      </c>
      <c r="AM143" s="10" t="s">
        <v>53</v>
      </c>
      <c r="AN143" s="9" t="s">
        <v>53</v>
      </c>
      <c r="AO143" s="10" t="s">
        <v>53</v>
      </c>
      <c r="AP143" s="9" t="s">
        <v>53</v>
      </c>
    </row>
    <row r="144" spans="1:42" hidden="1" x14ac:dyDescent="0.25">
      <c r="A144" s="9" t="s">
        <v>526</v>
      </c>
      <c r="B144" s="10" t="s">
        <v>513</v>
      </c>
      <c r="C144" s="9" t="s">
        <v>311</v>
      </c>
      <c r="D144" s="9" t="s">
        <v>330</v>
      </c>
      <c r="E144" s="9" t="s">
        <v>49</v>
      </c>
      <c r="F144" s="9" t="s">
        <v>525</v>
      </c>
      <c r="G144" s="9" t="s">
        <v>51</v>
      </c>
      <c r="H144" s="9" t="s">
        <v>524</v>
      </c>
      <c r="I144" s="11" t="s">
        <v>53</v>
      </c>
      <c r="J144" s="11" t="s">
        <v>53</v>
      </c>
      <c r="K144" s="11" t="s">
        <v>53</v>
      </c>
      <c r="L144" s="11" t="s">
        <v>53</v>
      </c>
      <c r="M144" s="11">
        <v>0</v>
      </c>
      <c r="N144" s="9" t="s">
        <v>53</v>
      </c>
      <c r="O144" s="9" t="s">
        <v>54</v>
      </c>
      <c r="P144" s="9" t="s">
        <v>53</v>
      </c>
      <c r="Q144" s="11">
        <f t="shared" si="2"/>
        <v>26137030.6182</v>
      </c>
      <c r="R144" s="11">
        <v>0</v>
      </c>
      <c r="S144" s="11">
        <v>24744445.607000001</v>
      </c>
      <c r="T144" s="11">
        <v>0</v>
      </c>
      <c r="U144" s="9" t="s">
        <v>50</v>
      </c>
      <c r="V144" s="11">
        <v>0</v>
      </c>
      <c r="W144" s="11">
        <v>1200504.3200000001</v>
      </c>
      <c r="X144" s="9" t="s">
        <v>50</v>
      </c>
      <c r="Y144" s="11">
        <v>192080.6912</v>
      </c>
      <c r="Z144" s="11">
        <v>0</v>
      </c>
      <c r="AA144" s="9" t="s">
        <v>50</v>
      </c>
      <c r="AB144" s="11">
        <v>0</v>
      </c>
      <c r="AC144" s="11">
        <v>0</v>
      </c>
      <c r="AD144" s="9" t="s">
        <v>50</v>
      </c>
      <c r="AE144" s="11">
        <v>0</v>
      </c>
      <c r="AF144" s="9">
        <v>0</v>
      </c>
      <c r="AG144" s="9" t="s">
        <v>50</v>
      </c>
      <c r="AH144" s="11">
        <v>0</v>
      </c>
      <c r="AI144" s="11">
        <v>0</v>
      </c>
      <c r="AJ144" s="9" t="s">
        <v>50</v>
      </c>
      <c r="AK144" s="11">
        <v>0</v>
      </c>
      <c r="AL144" s="11">
        <v>0</v>
      </c>
      <c r="AM144" s="10" t="s">
        <v>53</v>
      </c>
      <c r="AN144" s="9" t="s">
        <v>53</v>
      </c>
      <c r="AO144" s="10" t="s">
        <v>53</v>
      </c>
      <c r="AP144" s="9" t="s">
        <v>53</v>
      </c>
    </row>
    <row r="145" spans="1:42" hidden="1" x14ac:dyDescent="0.25">
      <c r="A145" s="9" t="s">
        <v>523</v>
      </c>
      <c r="B145" s="10" t="s">
        <v>513</v>
      </c>
      <c r="C145" s="9" t="s">
        <v>311</v>
      </c>
      <c r="D145" s="9" t="s">
        <v>326</v>
      </c>
      <c r="E145" s="9" t="s">
        <v>325</v>
      </c>
      <c r="F145" s="9" t="s">
        <v>522</v>
      </c>
      <c r="G145" s="9" t="s">
        <v>51</v>
      </c>
      <c r="H145" s="9" t="s">
        <v>521</v>
      </c>
      <c r="I145" s="11" t="s">
        <v>53</v>
      </c>
      <c r="J145" s="11" t="s">
        <v>53</v>
      </c>
      <c r="K145" s="11" t="s">
        <v>53</v>
      </c>
      <c r="L145" s="11" t="s">
        <v>53</v>
      </c>
      <c r="M145" s="11">
        <v>0</v>
      </c>
      <c r="N145" s="9" t="s">
        <v>53</v>
      </c>
      <c r="O145" s="9" t="s">
        <v>54</v>
      </c>
      <c r="P145" s="9" t="s">
        <v>53</v>
      </c>
      <c r="Q145" s="11">
        <f t="shared" si="2"/>
        <v>22342194.370000001</v>
      </c>
      <c r="R145" s="11">
        <v>0</v>
      </c>
      <c r="S145" s="11">
        <v>9132465.1199999992</v>
      </c>
      <c r="T145" s="11"/>
      <c r="U145" s="9" t="s">
        <v>50</v>
      </c>
      <c r="V145" s="11"/>
      <c r="W145" s="11">
        <v>11387697.630000001</v>
      </c>
      <c r="X145" s="9" t="s">
        <v>50</v>
      </c>
      <c r="Y145" s="11">
        <v>1822031.62</v>
      </c>
      <c r="Z145" s="11">
        <v>0</v>
      </c>
      <c r="AA145" s="9" t="s">
        <v>50</v>
      </c>
      <c r="AB145" s="11">
        <v>0</v>
      </c>
      <c r="AC145" s="11"/>
      <c r="AD145" s="9" t="s">
        <v>50</v>
      </c>
      <c r="AE145" s="11"/>
      <c r="AF145" s="9">
        <v>0</v>
      </c>
      <c r="AG145" s="9" t="s">
        <v>50</v>
      </c>
      <c r="AH145" s="11">
        <v>0</v>
      </c>
      <c r="AI145" s="11">
        <v>0</v>
      </c>
      <c r="AJ145" s="9" t="s">
        <v>50</v>
      </c>
      <c r="AK145" s="11">
        <v>0</v>
      </c>
      <c r="AL145" s="11">
        <v>0</v>
      </c>
      <c r="AM145" s="10" t="s">
        <v>53</v>
      </c>
      <c r="AN145" s="9" t="s">
        <v>53</v>
      </c>
      <c r="AO145" s="10" t="s">
        <v>53</v>
      </c>
      <c r="AP145" s="9" t="s">
        <v>53</v>
      </c>
    </row>
    <row r="146" spans="1:42" hidden="1" x14ac:dyDescent="0.25">
      <c r="A146" s="9" t="s">
        <v>520</v>
      </c>
      <c r="B146" s="10" t="s">
        <v>513</v>
      </c>
      <c r="C146" s="9" t="s">
        <v>311</v>
      </c>
      <c r="D146" s="9" t="s">
        <v>321</v>
      </c>
      <c r="E146" s="9" t="s">
        <v>67</v>
      </c>
      <c r="F146" s="9" t="s">
        <v>519</v>
      </c>
      <c r="G146" s="9" t="s">
        <v>51</v>
      </c>
      <c r="H146" s="9" t="s">
        <v>518</v>
      </c>
      <c r="I146" s="11" t="s">
        <v>53</v>
      </c>
      <c r="J146" s="11" t="s">
        <v>53</v>
      </c>
      <c r="K146" s="11" t="s">
        <v>53</v>
      </c>
      <c r="L146" s="11" t="s">
        <v>53</v>
      </c>
      <c r="M146" s="11">
        <v>0</v>
      </c>
      <c r="N146" s="9" t="s">
        <v>53</v>
      </c>
      <c r="O146" s="9" t="s">
        <v>54</v>
      </c>
      <c r="P146" s="9" t="s">
        <v>53</v>
      </c>
      <c r="Q146" s="11">
        <f t="shared" si="2"/>
        <v>11205253.579600001</v>
      </c>
      <c r="R146" s="11">
        <v>0</v>
      </c>
      <c r="S146" s="11">
        <v>10566863.17</v>
      </c>
      <c r="T146" s="11">
        <v>0</v>
      </c>
      <c r="U146" s="9" t="s">
        <v>50</v>
      </c>
      <c r="V146" s="11">
        <v>0</v>
      </c>
      <c r="W146" s="11">
        <v>550336.55999999994</v>
      </c>
      <c r="X146" s="9" t="s">
        <v>50</v>
      </c>
      <c r="Y146" s="11">
        <v>88053.849600000001</v>
      </c>
      <c r="Z146" s="11">
        <v>0</v>
      </c>
      <c r="AA146" s="9" t="s">
        <v>50</v>
      </c>
      <c r="AB146" s="11">
        <v>0</v>
      </c>
      <c r="AC146" s="11">
        <v>0</v>
      </c>
      <c r="AD146" s="9" t="s">
        <v>50</v>
      </c>
      <c r="AE146" s="11">
        <v>0</v>
      </c>
      <c r="AF146" s="9">
        <v>0</v>
      </c>
      <c r="AG146" s="9" t="s">
        <v>50</v>
      </c>
      <c r="AH146" s="11">
        <v>0</v>
      </c>
      <c r="AI146" s="11">
        <v>0</v>
      </c>
      <c r="AJ146" s="9" t="s">
        <v>50</v>
      </c>
      <c r="AK146" s="11">
        <v>0</v>
      </c>
      <c r="AL146" s="11">
        <v>0</v>
      </c>
      <c r="AM146" s="10" t="s">
        <v>53</v>
      </c>
      <c r="AN146" s="9" t="s">
        <v>53</v>
      </c>
      <c r="AO146" s="10" t="s">
        <v>53</v>
      </c>
      <c r="AP146" s="9" t="s">
        <v>53</v>
      </c>
    </row>
    <row r="147" spans="1:42" hidden="1" x14ac:dyDescent="0.25">
      <c r="A147" s="9" t="s">
        <v>517</v>
      </c>
      <c r="B147" s="10" t="s">
        <v>513</v>
      </c>
      <c r="C147" s="9" t="s">
        <v>311</v>
      </c>
      <c r="D147" s="9" t="s">
        <v>317</v>
      </c>
      <c r="E147" s="9" t="s">
        <v>316</v>
      </c>
      <c r="F147" s="9" t="s">
        <v>516</v>
      </c>
      <c r="G147" s="9" t="s">
        <v>51</v>
      </c>
      <c r="H147" s="9" t="s">
        <v>515</v>
      </c>
      <c r="I147" s="11" t="s">
        <v>53</v>
      </c>
      <c r="J147" s="11" t="s">
        <v>53</v>
      </c>
      <c r="K147" s="11" t="s">
        <v>53</v>
      </c>
      <c r="L147" s="11" t="s">
        <v>53</v>
      </c>
      <c r="M147" s="11">
        <v>0</v>
      </c>
      <c r="N147" s="9" t="s">
        <v>53</v>
      </c>
      <c r="O147" s="9" t="s">
        <v>54</v>
      </c>
      <c r="P147" s="9" t="s">
        <v>53</v>
      </c>
      <c r="Q147" s="11">
        <f t="shared" si="2"/>
        <v>724950</v>
      </c>
      <c r="R147" s="11">
        <v>0</v>
      </c>
      <c r="S147" s="11">
        <v>624900</v>
      </c>
      <c r="T147" s="11"/>
      <c r="U147" s="9" t="s">
        <v>50</v>
      </c>
      <c r="V147" s="11"/>
      <c r="W147" s="11">
        <v>86250</v>
      </c>
      <c r="X147" s="9" t="s">
        <v>50</v>
      </c>
      <c r="Y147" s="11">
        <v>13800</v>
      </c>
      <c r="Z147" s="11">
        <v>0</v>
      </c>
      <c r="AA147" s="9" t="s">
        <v>50</v>
      </c>
      <c r="AB147" s="11">
        <v>0</v>
      </c>
      <c r="AC147" s="11"/>
      <c r="AD147" s="9" t="s">
        <v>50</v>
      </c>
      <c r="AE147" s="11"/>
      <c r="AF147" s="9">
        <v>0</v>
      </c>
      <c r="AG147" s="9" t="s">
        <v>50</v>
      </c>
      <c r="AH147" s="11">
        <v>0</v>
      </c>
      <c r="AI147" s="11">
        <v>0</v>
      </c>
      <c r="AJ147" s="9" t="s">
        <v>50</v>
      </c>
      <c r="AK147" s="11">
        <v>0</v>
      </c>
      <c r="AL147" s="11">
        <v>0</v>
      </c>
      <c r="AM147" s="10" t="s">
        <v>53</v>
      </c>
      <c r="AN147" s="9" t="s">
        <v>53</v>
      </c>
      <c r="AO147" s="10" t="s">
        <v>53</v>
      </c>
      <c r="AP147" s="9" t="s">
        <v>53</v>
      </c>
    </row>
    <row r="148" spans="1:42" hidden="1" x14ac:dyDescent="0.25">
      <c r="A148" s="9" t="s">
        <v>514</v>
      </c>
      <c r="B148" s="10" t="s">
        <v>513</v>
      </c>
      <c r="C148" s="9" t="s">
        <v>311</v>
      </c>
      <c r="D148" s="9" t="s">
        <v>310</v>
      </c>
      <c r="E148" s="9" t="s">
        <v>309</v>
      </c>
      <c r="F148" s="9" t="s">
        <v>512</v>
      </c>
      <c r="G148" s="9" t="s">
        <v>51</v>
      </c>
      <c r="H148" s="9" t="s">
        <v>511</v>
      </c>
      <c r="I148" s="11" t="s">
        <v>53</v>
      </c>
      <c r="J148" s="11" t="s">
        <v>53</v>
      </c>
      <c r="K148" s="11" t="s">
        <v>53</v>
      </c>
      <c r="L148" s="11" t="s">
        <v>53</v>
      </c>
      <c r="M148" s="11">
        <v>0</v>
      </c>
      <c r="N148" s="9" t="s">
        <v>53</v>
      </c>
      <c r="O148" s="9" t="s">
        <v>54</v>
      </c>
      <c r="P148" s="9" t="s">
        <v>53</v>
      </c>
      <c r="Q148" s="11">
        <f t="shared" si="2"/>
        <v>33949460.869999997</v>
      </c>
      <c r="R148" s="11">
        <v>0</v>
      </c>
      <c r="S148" s="11">
        <v>26810512.25</v>
      </c>
      <c r="T148" s="11"/>
      <c r="U148" s="9"/>
      <c r="V148" s="11"/>
      <c r="W148" s="11">
        <v>6154266.0499999998</v>
      </c>
      <c r="X148" s="9"/>
      <c r="Y148" s="11">
        <v>984682.57</v>
      </c>
      <c r="Z148" s="11">
        <v>0</v>
      </c>
      <c r="AA148" s="9" t="s">
        <v>50</v>
      </c>
      <c r="AB148" s="11">
        <v>0</v>
      </c>
      <c r="AC148" s="11"/>
      <c r="AD148" s="9" t="s">
        <v>50</v>
      </c>
      <c r="AE148" s="11"/>
      <c r="AF148" s="9">
        <v>0</v>
      </c>
      <c r="AG148" s="9" t="s">
        <v>50</v>
      </c>
      <c r="AH148" s="11">
        <v>0</v>
      </c>
      <c r="AI148" s="11">
        <v>0</v>
      </c>
      <c r="AJ148" s="9" t="s">
        <v>50</v>
      </c>
      <c r="AK148" s="11">
        <v>0</v>
      </c>
      <c r="AL148" s="11">
        <v>0</v>
      </c>
      <c r="AM148" s="10" t="s">
        <v>53</v>
      </c>
      <c r="AN148" s="9" t="s">
        <v>53</v>
      </c>
      <c r="AO148" s="10" t="s">
        <v>53</v>
      </c>
      <c r="AP148" s="9" t="s">
        <v>53</v>
      </c>
    </row>
    <row r="149" spans="1:42" hidden="1" x14ac:dyDescent="0.25">
      <c r="A149" s="9" t="s">
        <v>510</v>
      </c>
      <c r="B149" s="10" t="s">
        <v>435</v>
      </c>
      <c r="C149" s="9" t="s">
        <v>311</v>
      </c>
      <c r="D149" s="9" t="s">
        <v>48</v>
      </c>
      <c r="E149" s="9" t="s">
        <v>431</v>
      </c>
      <c r="F149" s="9" t="s">
        <v>509</v>
      </c>
      <c r="G149" s="9" t="s">
        <v>51</v>
      </c>
      <c r="H149" s="9" t="s">
        <v>508</v>
      </c>
      <c r="I149" s="11" t="s">
        <v>53</v>
      </c>
      <c r="J149" s="11" t="s">
        <v>53</v>
      </c>
      <c r="K149" s="11" t="s">
        <v>53</v>
      </c>
      <c r="L149" s="11" t="s">
        <v>53</v>
      </c>
      <c r="M149" s="11">
        <v>0</v>
      </c>
      <c r="N149" s="9" t="s">
        <v>53</v>
      </c>
      <c r="O149" s="9" t="s">
        <v>54</v>
      </c>
      <c r="P149" s="9" t="s">
        <v>53</v>
      </c>
      <c r="Q149" s="11">
        <f t="shared" si="2"/>
        <v>60365853.979999997</v>
      </c>
      <c r="R149" s="11">
        <v>0</v>
      </c>
      <c r="S149" s="11">
        <v>46079049</v>
      </c>
      <c r="T149" s="11"/>
      <c r="U149" s="9" t="s">
        <v>50</v>
      </c>
      <c r="V149" s="11"/>
      <c r="W149" s="11">
        <v>12316211.189999999</v>
      </c>
      <c r="X149" s="9" t="s">
        <v>50</v>
      </c>
      <c r="Y149" s="11">
        <v>1970593.79</v>
      </c>
      <c r="Z149" s="11">
        <v>0</v>
      </c>
      <c r="AA149" s="9" t="s">
        <v>50</v>
      </c>
      <c r="AB149" s="11">
        <v>0</v>
      </c>
      <c r="AC149" s="11"/>
      <c r="AD149" s="9" t="s">
        <v>50</v>
      </c>
      <c r="AE149" s="11"/>
      <c r="AF149" s="9">
        <v>0</v>
      </c>
      <c r="AG149" s="9" t="s">
        <v>50</v>
      </c>
      <c r="AH149" s="11">
        <v>0</v>
      </c>
      <c r="AI149" s="11">
        <v>0</v>
      </c>
      <c r="AJ149" s="9" t="s">
        <v>50</v>
      </c>
      <c r="AK149" s="11">
        <v>0</v>
      </c>
      <c r="AL149" s="11">
        <v>0</v>
      </c>
      <c r="AM149" s="10" t="s">
        <v>53</v>
      </c>
      <c r="AN149" s="9" t="s">
        <v>53</v>
      </c>
      <c r="AO149" s="10" t="s">
        <v>53</v>
      </c>
      <c r="AP149" s="9" t="s">
        <v>53</v>
      </c>
    </row>
    <row r="150" spans="1:42" hidden="1" x14ac:dyDescent="0.25">
      <c r="A150" s="9" t="s">
        <v>507</v>
      </c>
      <c r="B150" s="10" t="s">
        <v>435</v>
      </c>
      <c r="C150" s="9" t="s">
        <v>69</v>
      </c>
      <c r="D150" s="9" t="s">
        <v>48</v>
      </c>
      <c r="E150" s="9" t="s">
        <v>427</v>
      </c>
      <c r="F150" s="9" t="s">
        <v>402</v>
      </c>
      <c r="G150" s="9" t="s">
        <v>51</v>
      </c>
      <c r="H150" s="9" t="s">
        <v>506</v>
      </c>
      <c r="I150" s="11" t="s">
        <v>53</v>
      </c>
      <c r="J150" s="11" t="s">
        <v>53</v>
      </c>
      <c r="K150" s="11" t="s">
        <v>53</v>
      </c>
      <c r="L150" s="11" t="s">
        <v>53</v>
      </c>
      <c r="M150" s="11">
        <v>0</v>
      </c>
      <c r="N150" s="9" t="s">
        <v>53</v>
      </c>
      <c r="O150" s="9" t="s">
        <v>54</v>
      </c>
      <c r="P150" s="9" t="s">
        <v>53</v>
      </c>
      <c r="Q150" s="11">
        <f t="shared" si="2"/>
        <v>48330125.27745001</v>
      </c>
      <c r="R150" s="11">
        <v>0</v>
      </c>
      <c r="S150" s="11">
        <v>35104205.465000004</v>
      </c>
      <c r="T150" s="11">
        <v>0</v>
      </c>
      <c r="U150" s="9" t="s">
        <v>50</v>
      </c>
      <c r="V150" s="11">
        <v>0</v>
      </c>
      <c r="W150" s="11">
        <v>11401655.010750001</v>
      </c>
      <c r="X150" s="9" t="s">
        <v>64</v>
      </c>
      <c r="Y150" s="11">
        <v>1824264.8017</v>
      </c>
      <c r="Z150" s="11">
        <v>0</v>
      </c>
      <c r="AA150" s="9" t="s">
        <v>50</v>
      </c>
      <c r="AB150" s="11">
        <v>0</v>
      </c>
      <c r="AC150" s="11">
        <v>0</v>
      </c>
      <c r="AD150" s="9" t="s">
        <v>50</v>
      </c>
      <c r="AE150" s="11">
        <v>0</v>
      </c>
      <c r="AF150" s="9">
        <v>0</v>
      </c>
      <c r="AG150" s="9" t="s">
        <v>50</v>
      </c>
      <c r="AH150" s="11">
        <v>0</v>
      </c>
      <c r="AI150" s="11">
        <v>0</v>
      </c>
      <c r="AJ150" s="9" t="s">
        <v>50</v>
      </c>
      <c r="AK150" s="11">
        <v>0</v>
      </c>
      <c r="AL150" s="11">
        <v>0</v>
      </c>
      <c r="AM150" s="10" t="s">
        <v>53</v>
      </c>
      <c r="AN150" s="9" t="s">
        <v>53</v>
      </c>
      <c r="AO150" s="10" t="s">
        <v>53</v>
      </c>
      <c r="AP150" s="9" t="s">
        <v>53</v>
      </c>
    </row>
    <row r="151" spans="1:42" hidden="1" x14ac:dyDescent="0.25">
      <c r="A151" s="9" t="s">
        <v>505</v>
      </c>
      <c r="B151" s="10" t="s">
        <v>435</v>
      </c>
      <c r="C151" s="9" t="s">
        <v>69</v>
      </c>
      <c r="D151" s="9" t="s">
        <v>48</v>
      </c>
      <c r="E151" s="9" t="s">
        <v>427</v>
      </c>
      <c r="F151" s="9" t="s">
        <v>402</v>
      </c>
      <c r="G151" s="9" t="s">
        <v>51</v>
      </c>
      <c r="H151" s="9" t="s">
        <v>504</v>
      </c>
      <c r="I151" s="11" t="s">
        <v>53</v>
      </c>
      <c r="J151" s="11" t="s">
        <v>53</v>
      </c>
      <c r="K151" s="11" t="s">
        <v>53</v>
      </c>
      <c r="L151" s="11" t="s">
        <v>53</v>
      </c>
      <c r="M151" s="11">
        <v>0</v>
      </c>
      <c r="N151" s="9" t="s">
        <v>53</v>
      </c>
      <c r="O151" s="9" t="s">
        <v>503</v>
      </c>
      <c r="P151" s="9" t="s">
        <v>502</v>
      </c>
      <c r="Q151" s="11">
        <f t="shared" si="2"/>
        <v>4157812.4051999999</v>
      </c>
      <c r="R151" s="11">
        <v>0</v>
      </c>
      <c r="S151" s="11">
        <v>3587786.7</v>
      </c>
      <c r="T151" s="11">
        <v>491401.47</v>
      </c>
      <c r="U151" s="9" t="s">
        <v>64</v>
      </c>
      <c r="V151" s="11">
        <v>78624.235199999996</v>
      </c>
      <c r="W151" s="11">
        <v>0</v>
      </c>
      <c r="X151" s="9" t="s">
        <v>50</v>
      </c>
      <c r="Y151" s="11">
        <v>0</v>
      </c>
      <c r="Z151" s="11">
        <v>0</v>
      </c>
      <c r="AA151" s="9" t="s">
        <v>50</v>
      </c>
      <c r="AB151" s="11">
        <v>0</v>
      </c>
      <c r="AC151" s="11">
        <v>0</v>
      </c>
      <c r="AD151" s="9" t="s">
        <v>50</v>
      </c>
      <c r="AE151" s="11">
        <v>0</v>
      </c>
      <c r="AF151" s="9">
        <v>0</v>
      </c>
      <c r="AG151" s="9" t="s">
        <v>50</v>
      </c>
      <c r="AH151" s="11">
        <v>0</v>
      </c>
      <c r="AI151" s="11">
        <v>0</v>
      </c>
      <c r="AJ151" s="9" t="s">
        <v>50</v>
      </c>
      <c r="AK151" s="11">
        <v>0</v>
      </c>
      <c r="AL151" s="11">
        <v>0</v>
      </c>
      <c r="AM151" s="10" t="s">
        <v>53</v>
      </c>
      <c r="AN151" s="9" t="s">
        <v>53</v>
      </c>
      <c r="AO151" s="10" t="s">
        <v>53</v>
      </c>
      <c r="AP151" s="9" t="s">
        <v>53</v>
      </c>
    </row>
    <row r="152" spans="1:42" hidden="1" x14ac:dyDescent="0.25">
      <c r="A152" s="9" t="s">
        <v>259</v>
      </c>
      <c r="B152" s="10" t="s">
        <v>435</v>
      </c>
      <c r="C152" s="9" t="s">
        <v>69</v>
      </c>
      <c r="D152" s="9" t="s">
        <v>48</v>
      </c>
      <c r="E152" s="9" t="s">
        <v>427</v>
      </c>
      <c r="F152" s="9" t="s">
        <v>402</v>
      </c>
      <c r="G152" s="9" t="s">
        <v>51</v>
      </c>
      <c r="H152" s="9" t="s">
        <v>501</v>
      </c>
      <c r="I152" s="11" t="s">
        <v>53</v>
      </c>
      <c r="J152" s="11" t="s">
        <v>53</v>
      </c>
      <c r="K152" s="11" t="s">
        <v>53</v>
      </c>
      <c r="L152" s="11" t="s">
        <v>53</v>
      </c>
      <c r="M152" s="11">
        <v>0</v>
      </c>
      <c r="N152" s="9" t="s">
        <v>53</v>
      </c>
      <c r="O152" s="9" t="s">
        <v>54</v>
      </c>
      <c r="P152" s="9" t="s">
        <v>53</v>
      </c>
      <c r="Q152" s="11">
        <f t="shared" si="2"/>
        <v>34766081.143600002</v>
      </c>
      <c r="R152" s="11">
        <v>0</v>
      </c>
      <c r="S152" s="11">
        <v>16125336.489999998</v>
      </c>
      <c r="T152" s="11">
        <v>0</v>
      </c>
      <c r="U152" s="9" t="s">
        <v>50</v>
      </c>
      <c r="V152" s="11">
        <v>0</v>
      </c>
      <c r="W152" s="11">
        <v>16069607.460000001</v>
      </c>
      <c r="X152" s="9" t="s">
        <v>64</v>
      </c>
      <c r="Y152" s="11">
        <v>2571137.1936000008</v>
      </c>
      <c r="Z152" s="11">
        <v>0</v>
      </c>
      <c r="AA152" s="9" t="s">
        <v>50</v>
      </c>
      <c r="AB152" s="11">
        <v>0</v>
      </c>
      <c r="AC152" s="11">
        <v>0</v>
      </c>
      <c r="AD152" s="9" t="s">
        <v>50</v>
      </c>
      <c r="AE152" s="11">
        <v>0</v>
      </c>
      <c r="AF152" s="9">
        <v>0</v>
      </c>
      <c r="AG152" s="9" t="s">
        <v>50</v>
      </c>
      <c r="AH152" s="11">
        <v>0</v>
      </c>
      <c r="AI152" s="11">
        <v>0</v>
      </c>
      <c r="AJ152" s="9" t="s">
        <v>50</v>
      </c>
      <c r="AK152" s="11">
        <v>0</v>
      </c>
      <c r="AL152" s="11">
        <v>0</v>
      </c>
      <c r="AM152" s="10" t="s">
        <v>53</v>
      </c>
      <c r="AN152" s="9" t="s">
        <v>53</v>
      </c>
      <c r="AO152" s="10" t="s">
        <v>53</v>
      </c>
      <c r="AP152" s="9" t="s">
        <v>53</v>
      </c>
    </row>
    <row r="153" spans="1:42" hidden="1" x14ac:dyDescent="0.25">
      <c r="A153" s="9" t="s">
        <v>261</v>
      </c>
      <c r="B153" s="10" t="s">
        <v>435</v>
      </c>
      <c r="C153" s="9" t="s">
        <v>311</v>
      </c>
      <c r="D153" s="9" t="s">
        <v>57</v>
      </c>
      <c r="E153" s="9" t="s">
        <v>424</v>
      </c>
      <c r="F153" s="9" t="s">
        <v>500</v>
      </c>
      <c r="G153" s="9" t="s">
        <v>51</v>
      </c>
      <c r="H153" s="9" t="s">
        <v>499</v>
      </c>
      <c r="I153" s="11" t="s">
        <v>53</v>
      </c>
      <c r="J153" s="11" t="s">
        <v>53</v>
      </c>
      <c r="K153" s="11" t="s">
        <v>53</v>
      </c>
      <c r="L153" s="11" t="s">
        <v>53</v>
      </c>
      <c r="M153" s="11">
        <v>0</v>
      </c>
      <c r="N153" s="9" t="s">
        <v>53</v>
      </c>
      <c r="O153" s="9" t="s">
        <v>54</v>
      </c>
      <c r="P153" s="9" t="s">
        <v>53</v>
      </c>
      <c r="Q153" s="11">
        <f t="shared" si="2"/>
        <v>63012155.980000004</v>
      </c>
      <c r="R153" s="11">
        <v>0</v>
      </c>
      <c r="S153" s="11">
        <v>47000005.729999997</v>
      </c>
      <c r="T153" s="11"/>
      <c r="U153" s="9" t="s">
        <v>50</v>
      </c>
      <c r="V153" s="11"/>
      <c r="W153" s="11">
        <v>13803577.800000001</v>
      </c>
      <c r="X153" s="9" t="s">
        <v>50</v>
      </c>
      <c r="Y153" s="11">
        <v>2208572.4500000002</v>
      </c>
      <c r="Z153" s="11">
        <v>0</v>
      </c>
      <c r="AA153" s="9" t="s">
        <v>50</v>
      </c>
      <c r="AB153" s="11">
        <v>0</v>
      </c>
      <c r="AC153" s="11"/>
      <c r="AD153" s="9" t="s">
        <v>50</v>
      </c>
      <c r="AE153" s="11"/>
      <c r="AF153" s="9">
        <v>0</v>
      </c>
      <c r="AG153" s="9" t="s">
        <v>50</v>
      </c>
      <c r="AH153" s="11">
        <v>0</v>
      </c>
      <c r="AI153" s="11">
        <v>0</v>
      </c>
      <c r="AJ153" s="9" t="s">
        <v>50</v>
      </c>
      <c r="AK153" s="11">
        <v>0</v>
      </c>
      <c r="AL153" s="11">
        <v>0</v>
      </c>
      <c r="AM153" s="10" t="s">
        <v>53</v>
      </c>
      <c r="AN153" s="9" t="s">
        <v>53</v>
      </c>
      <c r="AO153" s="10" t="s">
        <v>53</v>
      </c>
      <c r="AP153" s="9" t="s">
        <v>53</v>
      </c>
    </row>
    <row r="154" spans="1:42" hidden="1" x14ac:dyDescent="0.25">
      <c r="A154" s="9" t="s">
        <v>263</v>
      </c>
      <c r="B154" s="10" t="s">
        <v>435</v>
      </c>
      <c r="C154" s="9" t="s">
        <v>311</v>
      </c>
      <c r="D154" s="9" t="s">
        <v>57</v>
      </c>
      <c r="E154" s="9" t="s">
        <v>421</v>
      </c>
      <c r="F154" s="9" t="s">
        <v>498</v>
      </c>
      <c r="G154" s="9" t="s">
        <v>51</v>
      </c>
      <c r="H154" s="9" t="s">
        <v>497</v>
      </c>
      <c r="I154" s="11" t="s">
        <v>53</v>
      </c>
      <c r="J154" s="11" t="s">
        <v>53</v>
      </c>
      <c r="K154" s="11" t="s">
        <v>53</v>
      </c>
      <c r="L154" s="11" t="s">
        <v>53</v>
      </c>
      <c r="M154" s="11">
        <v>0</v>
      </c>
      <c r="N154" s="9" t="s">
        <v>53</v>
      </c>
      <c r="O154" s="9" t="s">
        <v>54</v>
      </c>
      <c r="P154" s="9" t="s">
        <v>53</v>
      </c>
      <c r="Q154" s="11">
        <f t="shared" si="2"/>
        <v>936636.64</v>
      </c>
      <c r="R154" s="11">
        <v>0</v>
      </c>
      <c r="S154" s="11">
        <v>936636.64</v>
      </c>
      <c r="T154" s="11"/>
      <c r="U154" s="9" t="s">
        <v>50</v>
      </c>
      <c r="V154" s="11"/>
      <c r="W154" s="11"/>
      <c r="X154" s="9" t="s">
        <v>50</v>
      </c>
      <c r="Y154" s="11"/>
      <c r="Z154" s="11">
        <v>0</v>
      </c>
      <c r="AA154" s="9" t="s">
        <v>50</v>
      </c>
      <c r="AB154" s="11">
        <v>0</v>
      </c>
      <c r="AC154" s="11"/>
      <c r="AD154" s="9" t="s">
        <v>50</v>
      </c>
      <c r="AE154" s="11"/>
      <c r="AF154" s="9">
        <v>0</v>
      </c>
      <c r="AG154" s="9" t="s">
        <v>50</v>
      </c>
      <c r="AH154" s="11">
        <v>0</v>
      </c>
      <c r="AI154" s="11">
        <v>0</v>
      </c>
      <c r="AJ154" s="9" t="s">
        <v>50</v>
      </c>
      <c r="AK154" s="11">
        <v>0</v>
      </c>
      <c r="AL154" s="11">
        <v>0</v>
      </c>
      <c r="AM154" s="10" t="s">
        <v>53</v>
      </c>
      <c r="AN154" s="9" t="s">
        <v>53</v>
      </c>
      <c r="AO154" s="10" t="s">
        <v>53</v>
      </c>
      <c r="AP154" s="9" t="s">
        <v>53</v>
      </c>
    </row>
    <row r="155" spans="1:42" hidden="1" x14ac:dyDescent="0.25">
      <c r="A155" s="9" t="s">
        <v>267</v>
      </c>
      <c r="B155" s="10" t="s">
        <v>435</v>
      </c>
      <c r="C155" s="9" t="s">
        <v>47</v>
      </c>
      <c r="D155" s="9" t="s">
        <v>57</v>
      </c>
      <c r="E155" s="9" t="s">
        <v>58</v>
      </c>
      <c r="F155" s="9" t="s">
        <v>496</v>
      </c>
      <c r="G155" s="9" t="s">
        <v>51</v>
      </c>
      <c r="H155" s="9" t="s">
        <v>495</v>
      </c>
      <c r="I155" s="11" t="s">
        <v>53</v>
      </c>
      <c r="J155" s="11" t="s">
        <v>53</v>
      </c>
      <c r="K155" s="11" t="s">
        <v>53</v>
      </c>
      <c r="L155" s="11" t="s">
        <v>53</v>
      </c>
      <c r="M155" s="11">
        <v>0</v>
      </c>
      <c r="N155" s="9" t="s">
        <v>53</v>
      </c>
      <c r="O155" s="9" t="s">
        <v>54</v>
      </c>
      <c r="P155" s="9" t="s">
        <v>53</v>
      </c>
      <c r="Q155" s="11">
        <f t="shared" si="2"/>
        <v>24573844.544399984</v>
      </c>
      <c r="R155" s="11">
        <v>0</v>
      </c>
      <c r="S155" s="11">
        <v>20934559.619999982</v>
      </c>
      <c r="T155" s="11">
        <v>0</v>
      </c>
      <c r="U155" s="9" t="s">
        <v>50</v>
      </c>
      <c r="V155" s="11">
        <v>0</v>
      </c>
      <c r="W155" s="11">
        <v>3137314.59</v>
      </c>
      <c r="X155" s="9" t="s">
        <v>50</v>
      </c>
      <c r="Y155" s="11">
        <v>501970.33440000005</v>
      </c>
      <c r="Z155" s="11">
        <v>0</v>
      </c>
      <c r="AA155" s="9" t="s">
        <v>50</v>
      </c>
      <c r="AB155" s="11">
        <v>0</v>
      </c>
      <c r="AC155" s="11">
        <v>0</v>
      </c>
      <c r="AD155" s="9" t="s">
        <v>50</v>
      </c>
      <c r="AE155" s="11">
        <v>0</v>
      </c>
      <c r="AF155" s="9">
        <v>0</v>
      </c>
      <c r="AG155" s="9" t="s">
        <v>50</v>
      </c>
      <c r="AH155" s="11">
        <v>0</v>
      </c>
      <c r="AI155" s="11">
        <v>0</v>
      </c>
      <c r="AJ155" s="9" t="s">
        <v>50</v>
      </c>
      <c r="AK155" s="11">
        <v>0</v>
      </c>
      <c r="AL155" s="11">
        <v>0</v>
      </c>
      <c r="AM155" s="10" t="s">
        <v>53</v>
      </c>
      <c r="AN155" s="9" t="s">
        <v>53</v>
      </c>
      <c r="AO155" s="10" t="s">
        <v>53</v>
      </c>
      <c r="AP155" s="9" t="s">
        <v>53</v>
      </c>
    </row>
    <row r="156" spans="1:42" hidden="1" x14ac:dyDescent="0.25">
      <c r="A156" s="9" t="s">
        <v>269</v>
      </c>
      <c r="B156" s="10" t="s">
        <v>435</v>
      </c>
      <c r="C156" s="9" t="s">
        <v>69</v>
      </c>
      <c r="D156" s="9" t="s">
        <v>57</v>
      </c>
      <c r="E156" s="9" t="s">
        <v>403</v>
      </c>
      <c r="F156" s="9" t="s">
        <v>494</v>
      </c>
      <c r="G156" s="9" t="s">
        <v>51</v>
      </c>
      <c r="H156" s="9" t="s">
        <v>493</v>
      </c>
      <c r="I156" s="11" t="s">
        <v>53</v>
      </c>
      <c r="J156" s="11" t="s">
        <v>53</v>
      </c>
      <c r="K156" s="11" t="s">
        <v>53</v>
      </c>
      <c r="L156" s="11" t="s">
        <v>53</v>
      </c>
      <c r="M156" s="11">
        <v>0</v>
      </c>
      <c r="N156" s="9" t="s">
        <v>53</v>
      </c>
      <c r="O156" s="9" t="s">
        <v>54</v>
      </c>
      <c r="P156" s="9" t="s">
        <v>53</v>
      </c>
      <c r="Q156" s="11">
        <f t="shared" si="2"/>
        <v>78201100.260499313</v>
      </c>
      <c r="R156" s="11">
        <v>0</v>
      </c>
      <c r="S156" s="11">
        <v>49153477.930000074</v>
      </c>
      <c r="T156" s="11">
        <v>0</v>
      </c>
      <c r="U156" s="9" t="s">
        <v>50</v>
      </c>
      <c r="V156" s="11">
        <v>0</v>
      </c>
      <c r="W156" s="11">
        <v>25041053.733199082</v>
      </c>
      <c r="X156" s="9" t="s">
        <v>50</v>
      </c>
      <c r="Y156" s="11">
        <v>4006568.5973001602</v>
      </c>
      <c r="Z156" s="11">
        <v>0</v>
      </c>
      <c r="AA156" s="9" t="s">
        <v>50</v>
      </c>
      <c r="AB156" s="11">
        <v>0</v>
      </c>
      <c r="AC156" s="11">
        <v>0</v>
      </c>
      <c r="AD156" s="9" t="s">
        <v>50</v>
      </c>
      <c r="AE156" s="11">
        <v>0</v>
      </c>
      <c r="AF156" s="9">
        <v>0</v>
      </c>
      <c r="AG156" s="9" t="s">
        <v>50</v>
      </c>
      <c r="AH156" s="11">
        <v>0</v>
      </c>
      <c r="AI156" s="11">
        <v>0</v>
      </c>
      <c r="AJ156" s="9" t="s">
        <v>50</v>
      </c>
      <c r="AK156" s="11">
        <v>0</v>
      </c>
      <c r="AL156" s="11">
        <v>0</v>
      </c>
      <c r="AM156" s="10" t="s">
        <v>53</v>
      </c>
      <c r="AN156" s="9" t="s">
        <v>53</v>
      </c>
      <c r="AO156" s="10" t="s">
        <v>53</v>
      </c>
      <c r="AP156" s="9" t="s">
        <v>53</v>
      </c>
    </row>
    <row r="157" spans="1:42" hidden="1" x14ac:dyDescent="0.25">
      <c r="A157" s="9" t="s">
        <v>271</v>
      </c>
      <c r="B157" s="10" t="s">
        <v>435</v>
      </c>
      <c r="C157" s="9" t="s">
        <v>311</v>
      </c>
      <c r="D157" s="9" t="s">
        <v>61</v>
      </c>
      <c r="E157" s="9" t="s">
        <v>395</v>
      </c>
      <c r="F157" s="9" t="s">
        <v>492</v>
      </c>
      <c r="G157" s="9" t="s">
        <v>51</v>
      </c>
      <c r="H157" s="9" t="s">
        <v>491</v>
      </c>
      <c r="I157" s="11" t="s">
        <v>53</v>
      </c>
      <c r="J157" s="11" t="s">
        <v>53</v>
      </c>
      <c r="K157" s="11" t="s">
        <v>53</v>
      </c>
      <c r="L157" s="11" t="s">
        <v>53</v>
      </c>
      <c r="M157" s="11">
        <v>0</v>
      </c>
      <c r="N157" s="9" t="s">
        <v>53</v>
      </c>
      <c r="O157" s="9" t="s">
        <v>54</v>
      </c>
      <c r="P157" s="9" t="s">
        <v>53</v>
      </c>
      <c r="Q157" s="11">
        <f t="shared" si="2"/>
        <v>78897374.739999995</v>
      </c>
      <c r="R157" s="11">
        <v>0</v>
      </c>
      <c r="S157" s="11">
        <v>56208742.409999996</v>
      </c>
      <c r="T157" s="11"/>
      <c r="U157" s="9" t="s">
        <v>50</v>
      </c>
      <c r="V157" s="11"/>
      <c r="W157" s="11">
        <v>19559165.800000001</v>
      </c>
      <c r="X157" s="9" t="s">
        <v>50</v>
      </c>
      <c r="Y157" s="11">
        <v>3129466.53</v>
      </c>
      <c r="Z157" s="11">
        <v>0</v>
      </c>
      <c r="AA157" s="9" t="s">
        <v>50</v>
      </c>
      <c r="AB157" s="11">
        <v>0</v>
      </c>
      <c r="AC157" s="11"/>
      <c r="AD157" s="9" t="s">
        <v>50</v>
      </c>
      <c r="AE157" s="11"/>
      <c r="AF157" s="9">
        <v>0</v>
      </c>
      <c r="AG157" s="9" t="s">
        <v>50</v>
      </c>
      <c r="AH157" s="11">
        <v>0</v>
      </c>
      <c r="AI157" s="11">
        <v>0</v>
      </c>
      <c r="AJ157" s="9" t="s">
        <v>50</v>
      </c>
      <c r="AK157" s="11">
        <v>0</v>
      </c>
      <c r="AL157" s="11">
        <v>0</v>
      </c>
      <c r="AM157" s="10" t="s">
        <v>53</v>
      </c>
      <c r="AN157" s="9" t="s">
        <v>53</v>
      </c>
      <c r="AO157" s="10" t="s">
        <v>53</v>
      </c>
      <c r="AP157" s="9" t="s">
        <v>53</v>
      </c>
    </row>
    <row r="158" spans="1:42" hidden="1" x14ac:dyDescent="0.25">
      <c r="A158" s="9" t="s">
        <v>273</v>
      </c>
      <c r="B158" s="10" t="s">
        <v>435</v>
      </c>
      <c r="C158" s="9" t="s">
        <v>47</v>
      </c>
      <c r="D158" s="9" t="s">
        <v>61</v>
      </c>
      <c r="E158" s="9" t="s">
        <v>62</v>
      </c>
      <c r="F158" s="9" t="s">
        <v>490</v>
      </c>
      <c r="G158" s="9" t="s">
        <v>51</v>
      </c>
      <c r="H158" s="9" t="s">
        <v>489</v>
      </c>
      <c r="I158" s="11" t="s">
        <v>53</v>
      </c>
      <c r="J158" s="11" t="s">
        <v>53</v>
      </c>
      <c r="K158" s="11" t="s">
        <v>53</v>
      </c>
      <c r="L158" s="11" t="s">
        <v>53</v>
      </c>
      <c r="M158" s="11">
        <v>0</v>
      </c>
      <c r="N158" s="9" t="s">
        <v>53</v>
      </c>
      <c r="O158" s="9" t="s">
        <v>54</v>
      </c>
      <c r="P158" s="9" t="s">
        <v>53</v>
      </c>
      <c r="Q158" s="11">
        <f t="shared" si="2"/>
        <v>21714229.652199998</v>
      </c>
      <c r="R158" s="11">
        <v>0</v>
      </c>
      <c r="S158" s="11">
        <v>18405880.744999997</v>
      </c>
      <c r="T158" s="11">
        <v>0</v>
      </c>
      <c r="U158" s="9" t="s">
        <v>50</v>
      </c>
      <c r="V158" s="11">
        <v>0</v>
      </c>
      <c r="W158" s="11">
        <v>2852024.92</v>
      </c>
      <c r="X158" s="9" t="s">
        <v>64</v>
      </c>
      <c r="Y158" s="11">
        <v>456323.98719999997</v>
      </c>
      <c r="Z158" s="11">
        <v>0</v>
      </c>
      <c r="AA158" s="9" t="s">
        <v>50</v>
      </c>
      <c r="AB158" s="11">
        <v>0</v>
      </c>
      <c r="AC158" s="11">
        <v>0</v>
      </c>
      <c r="AD158" s="9" t="s">
        <v>50</v>
      </c>
      <c r="AE158" s="11">
        <v>0</v>
      </c>
      <c r="AF158" s="9">
        <v>0</v>
      </c>
      <c r="AG158" s="9" t="s">
        <v>50</v>
      </c>
      <c r="AH158" s="11">
        <v>0</v>
      </c>
      <c r="AI158" s="11">
        <v>0</v>
      </c>
      <c r="AJ158" s="9" t="s">
        <v>50</v>
      </c>
      <c r="AK158" s="11">
        <v>0</v>
      </c>
      <c r="AL158" s="11">
        <v>0</v>
      </c>
      <c r="AM158" s="10" t="s">
        <v>53</v>
      </c>
      <c r="AN158" s="9" t="s">
        <v>53</v>
      </c>
      <c r="AO158" s="10" t="s">
        <v>53</v>
      </c>
      <c r="AP158" s="9" t="s">
        <v>53</v>
      </c>
    </row>
    <row r="159" spans="1:42" hidden="1" x14ac:dyDescent="0.25">
      <c r="A159" s="9" t="s">
        <v>276</v>
      </c>
      <c r="B159" s="10" t="s">
        <v>435</v>
      </c>
      <c r="C159" s="9" t="s">
        <v>69</v>
      </c>
      <c r="D159" s="9" t="s">
        <v>61</v>
      </c>
      <c r="E159" s="9" t="s">
        <v>382</v>
      </c>
      <c r="F159" s="9" t="s">
        <v>483</v>
      </c>
      <c r="G159" s="9" t="s">
        <v>51</v>
      </c>
      <c r="H159" s="9" t="s">
        <v>488</v>
      </c>
      <c r="I159" s="11" t="s">
        <v>53</v>
      </c>
      <c r="J159" s="11" t="s">
        <v>53</v>
      </c>
      <c r="K159" s="11" t="s">
        <v>53</v>
      </c>
      <c r="L159" s="11" t="s">
        <v>53</v>
      </c>
      <c r="M159" s="11">
        <v>0</v>
      </c>
      <c r="N159" s="9" t="s">
        <v>53</v>
      </c>
      <c r="O159" s="9" t="s">
        <v>54</v>
      </c>
      <c r="P159" s="9" t="s">
        <v>53</v>
      </c>
      <c r="Q159" s="11">
        <f t="shared" si="2"/>
        <v>106719349.69725001</v>
      </c>
      <c r="R159" s="11">
        <v>0</v>
      </c>
      <c r="S159" s="11">
        <v>73445429.363000005</v>
      </c>
      <c r="T159" s="11">
        <v>0</v>
      </c>
      <c r="U159" s="9" t="s">
        <v>50</v>
      </c>
      <c r="V159" s="11">
        <v>0</v>
      </c>
      <c r="W159" s="11">
        <v>28684414.081249997</v>
      </c>
      <c r="X159" s="9" t="s">
        <v>64</v>
      </c>
      <c r="Y159" s="11">
        <v>4589506.2529999996</v>
      </c>
      <c r="Z159" s="11">
        <v>0</v>
      </c>
      <c r="AA159" s="9" t="s">
        <v>50</v>
      </c>
      <c r="AB159" s="11">
        <v>0</v>
      </c>
      <c r="AC159" s="11">
        <v>0</v>
      </c>
      <c r="AD159" s="9" t="s">
        <v>50</v>
      </c>
      <c r="AE159" s="11">
        <v>0</v>
      </c>
      <c r="AF159" s="9">
        <v>0</v>
      </c>
      <c r="AG159" s="9" t="s">
        <v>50</v>
      </c>
      <c r="AH159" s="11">
        <v>0</v>
      </c>
      <c r="AI159" s="11">
        <v>0</v>
      </c>
      <c r="AJ159" s="9" t="s">
        <v>50</v>
      </c>
      <c r="AK159" s="11">
        <v>0</v>
      </c>
      <c r="AL159" s="11">
        <v>0</v>
      </c>
      <c r="AM159" s="10" t="s">
        <v>53</v>
      </c>
      <c r="AN159" s="9" t="s">
        <v>53</v>
      </c>
      <c r="AO159" s="10" t="s">
        <v>53</v>
      </c>
      <c r="AP159" s="9" t="s">
        <v>53</v>
      </c>
    </row>
    <row r="160" spans="1:42" hidden="1" x14ac:dyDescent="0.25">
      <c r="A160" s="9" t="s">
        <v>280</v>
      </c>
      <c r="B160" s="10" t="s">
        <v>435</v>
      </c>
      <c r="C160" s="9" t="s">
        <v>69</v>
      </c>
      <c r="D160" s="9" t="s">
        <v>61</v>
      </c>
      <c r="E160" s="9" t="s">
        <v>382</v>
      </c>
      <c r="F160" s="9" t="s">
        <v>483</v>
      </c>
      <c r="G160" s="9" t="s">
        <v>51</v>
      </c>
      <c r="H160" s="9" t="s">
        <v>487</v>
      </c>
      <c r="I160" s="11" t="s">
        <v>53</v>
      </c>
      <c r="J160" s="11" t="s">
        <v>53</v>
      </c>
      <c r="K160" s="11" t="s">
        <v>53</v>
      </c>
      <c r="L160" s="11" t="s">
        <v>53</v>
      </c>
      <c r="M160" s="11">
        <v>0</v>
      </c>
      <c r="N160" s="9" t="s">
        <v>53</v>
      </c>
      <c r="O160" s="9" t="s">
        <v>486</v>
      </c>
      <c r="P160" s="9" t="s">
        <v>485</v>
      </c>
      <c r="Q160" s="11">
        <f t="shared" si="2"/>
        <v>1036852.5952</v>
      </c>
      <c r="R160" s="11">
        <v>0</v>
      </c>
      <c r="S160" s="11">
        <v>774954.5</v>
      </c>
      <c r="T160" s="11">
        <v>225774.22</v>
      </c>
      <c r="U160" s="9" t="s">
        <v>64</v>
      </c>
      <c r="V160" s="11">
        <v>36123.875200000002</v>
      </c>
      <c r="W160" s="11">
        <v>0</v>
      </c>
      <c r="X160" s="9" t="s">
        <v>50</v>
      </c>
      <c r="Y160" s="11">
        <v>0</v>
      </c>
      <c r="Z160" s="11">
        <v>0</v>
      </c>
      <c r="AA160" s="9" t="s">
        <v>50</v>
      </c>
      <c r="AB160" s="11">
        <v>0</v>
      </c>
      <c r="AC160" s="11">
        <v>0</v>
      </c>
      <c r="AD160" s="9" t="s">
        <v>50</v>
      </c>
      <c r="AE160" s="11">
        <v>0</v>
      </c>
      <c r="AF160" s="9">
        <v>0</v>
      </c>
      <c r="AG160" s="9" t="s">
        <v>50</v>
      </c>
      <c r="AH160" s="11">
        <v>0</v>
      </c>
      <c r="AI160" s="11">
        <v>0</v>
      </c>
      <c r="AJ160" s="9" t="s">
        <v>50</v>
      </c>
      <c r="AK160" s="11">
        <v>0</v>
      </c>
      <c r="AL160" s="11">
        <v>0</v>
      </c>
      <c r="AM160" s="10" t="s">
        <v>53</v>
      </c>
      <c r="AN160" s="9" t="s">
        <v>53</v>
      </c>
      <c r="AO160" s="10" t="s">
        <v>53</v>
      </c>
      <c r="AP160" s="9" t="s">
        <v>53</v>
      </c>
    </row>
    <row r="161" spans="1:42" hidden="1" x14ac:dyDescent="0.25">
      <c r="A161" s="9" t="s">
        <v>282</v>
      </c>
      <c r="B161" s="10" t="s">
        <v>435</v>
      </c>
      <c r="C161" s="9" t="s">
        <v>69</v>
      </c>
      <c r="D161" s="9" t="s">
        <v>61</v>
      </c>
      <c r="E161" s="9" t="s">
        <v>382</v>
      </c>
      <c r="F161" s="9" t="s">
        <v>483</v>
      </c>
      <c r="G161" s="9" t="s">
        <v>51</v>
      </c>
      <c r="H161" s="9" t="s">
        <v>484</v>
      </c>
      <c r="I161" s="11" t="s">
        <v>53</v>
      </c>
      <c r="J161" s="11" t="s">
        <v>53</v>
      </c>
      <c r="K161" s="11" t="s">
        <v>53</v>
      </c>
      <c r="L161" s="11" t="s">
        <v>53</v>
      </c>
      <c r="M161" s="11">
        <v>0</v>
      </c>
      <c r="N161" s="9" t="s">
        <v>53</v>
      </c>
      <c r="O161" s="9" t="s">
        <v>54</v>
      </c>
      <c r="P161" s="9" t="s">
        <v>53</v>
      </c>
      <c r="Q161" s="11">
        <f t="shared" si="2"/>
        <v>13156898.772600001</v>
      </c>
      <c r="R161" s="11">
        <v>0</v>
      </c>
      <c r="S161" s="11">
        <v>5684560.5750000002</v>
      </c>
      <c r="T161" s="11">
        <v>0</v>
      </c>
      <c r="U161" s="9" t="s">
        <v>50</v>
      </c>
      <c r="V161" s="11">
        <v>0</v>
      </c>
      <c r="W161" s="11">
        <v>6441670.8600000003</v>
      </c>
      <c r="X161" s="9" t="s">
        <v>64</v>
      </c>
      <c r="Y161" s="11">
        <v>1030667.3376</v>
      </c>
      <c r="Z161" s="11">
        <v>0</v>
      </c>
      <c r="AA161" s="9" t="s">
        <v>50</v>
      </c>
      <c r="AB161" s="11">
        <v>0</v>
      </c>
      <c r="AC161" s="11">
        <v>0</v>
      </c>
      <c r="AD161" s="9" t="s">
        <v>50</v>
      </c>
      <c r="AE161" s="11">
        <v>0</v>
      </c>
      <c r="AF161" s="9">
        <v>0</v>
      </c>
      <c r="AG161" s="9" t="s">
        <v>50</v>
      </c>
      <c r="AH161" s="11">
        <v>0</v>
      </c>
      <c r="AI161" s="11">
        <v>0</v>
      </c>
      <c r="AJ161" s="9" t="s">
        <v>50</v>
      </c>
      <c r="AK161" s="11">
        <v>0</v>
      </c>
      <c r="AL161" s="11">
        <v>0</v>
      </c>
      <c r="AM161" s="10" t="s">
        <v>53</v>
      </c>
      <c r="AN161" s="9" t="s">
        <v>53</v>
      </c>
      <c r="AO161" s="10" t="s">
        <v>53</v>
      </c>
      <c r="AP161" s="9" t="s">
        <v>53</v>
      </c>
    </row>
    <row r="162" spans="1:42" hidden="1" x14ac:dyDescent="0.25">
      <c r="A162" s="9" t="s">
        <v>284</v>
      </c>
      <c r="B162" s="10" t="s">
        <v>435</v>
      </c>
      <c r="C162" s="9" t="s">
        <v>69</v>
      </c>
      <c r="D162" s="9" t="s">
        <v>61</v>
      </c>
      <c r="E162" s="9" t="s">
        <v>382</v>
      </c>
      <c r="F162" s="9" t="s">
        <v>483</v>
      </c>
      <c r="G162" s="9" t="s">
        <v>91</v>
      </c>
      <c r="H162" s="9" t="s">
        <v>53</v>
      </c>
      <c r="I162" s="11" t="s">
        <v>482</v>
      </c>
      <c r="J162" s="11" t="s">
        <v>53</v>
      </c>
      <c r="K162" s="11" t="s">
        <v>481</v>
      </c>
      <c r="L162" s="11" t="s">
        <v>239</v>
      </c>
      <c r="M162" s="11">
        <v>649.6</v>
      </c>
      <c r="N162" s="9" t="s">
        <v>94</v>
      </c>
      <c r="O162" s="9" t="s">
        <v>480</v>
      </c>
      <c r="P162" s="9" t="s">
        <v>479</v>
      </c>
      <c r="Q162" s="11">
        <f t="shared" si="2"/>
        <v>-175950</v>
      </c>
      <c r="R162" s="11">
        <v>0</v>
      </c>
      <c r="S162" s="11">
        <v>-175950</v>
      </c>
      <c r="T162" s="11">
        <v>0</v>
      </c>
      <c r="U162" s="9" t="s">
        <v>50</v>
      </c>
      <c r="V162" s="11">
        <v>0</v>
      </c>
      <c r="W162" s="11">
        <v>0</v>
      </c>
      <c r="X162" s="9" t="s">
        <v>50</v>
      </c>
      <c r="Y162" s="11">
        <v>0</v>
      </c>
      <c r="Z162" s="11">
        <v>0</v>
      </c>
      <c r="AA162" s="9" t="s">
        <v>50</v>
      </c>
      <c r="AB162" s="11">
        <v>0</v>
      </c>
      <c r="AC162" s="11">
        <v>0</v>
      </c>
      <c r="AD162" s="9" t="s">
        <v>50</v>
      </c>
      <c r="AE162" s="11">
        <v>0</v>
      </c>
      <c r="AF162" s="9">
        <v>0</v>
      </c>
      <c r="AG162" s="9" t="s">
        <v>50</v>
      </c>
      <c r="AH162" s="11">
        <v>0</v>
      </c>
      <c r="AI162" s="11">
        <v>0</v>
      </c>
      <c r="AJ162" s="9" t="s">
        <v>50</v>
      </c>
      <c r="AK162" s="11">
        <v>0</v>
      </c>
      <c r="AL162" s="11">
        <v>0</v>
      </c>
      <c r="AM162" s="10" t="s">
        <v>53</v>
      </c>
      <c r="AN162" s="9" t="s">
        <v>53</v>
      </c>
      <c r="AO162" s="10" t="s">
        <v>53</v>
      </c>
      <c r="AP162" s="9" t="s">
        <v>53</v>
      </c>
    </row>
    <row r="163" spans="1:42" hidden="1" x14ac:dyDescent="0.25">
      <c r="A163" s="9" t="s">
        <v>286</v>
      </c>
      <c r="B163" s="10" t="s">
        <v>435</v>
      </c>
      <c r="C163" s="9" t="s">
        <v>311</v>
      </c>
      <c r="D163" s="9" t="s">
        <v>66</v>
      </c>
      <c r="E163" s="9" t="s">
        <v>378</v>
      </c>
      <c r="F163" s="9" t="s">
        <v>478</v>
      </c>
      <c r="G163" s="9" t="s">
        <v>51</v>
      </c>
      <c r="H163" s="9" t="s">
        <v>477</v>
      </c>
      <c r="I163" s="11" t="s">
        <v>53</v>
      </c>
      <c r="J163" s="11" t="s">
        <v>53</v>
      </c>
      <c r="K163" s="11" t="s">
        <v>53</v>
      </c>
      <c r="L163" s="11" t="s">
        <v>53</v>
      </c>
      <c r="M163" s="11">
        <v>0</v>
      </c>
      <c r="N163" s="9" t="s">
        <v>53</v>
      </c>
      <c r="O163" s="9" t="s">
        <v>54</v>
      </c>
      <c r="P163" s="9" t="s">
        <v>53</v>
      </c>
      <c r="Q163" s="11">
        <f t="shared" si="2"/>
        <v>55705397.300000004</v>
      </c>
      <c r="R163" s="11">
        <v>0</v>
      </c>
      <c r="S163" s="11">
        <v>39359501.289999999</v>
      </c>
      <c r="T163" s="11"/>
      <c r="U163" s="9" t="s">
        <v>50</v>
      </c>
      <c r="V163" s="11"/>
      <c r="W163" s="11">
        <v>14091289.66</v>
      </c>
      <c r="X163" s="9" t="s">
        <v>50</v>
      </c>
      <c r="Y163" s="11">
        <v>2254606.35</v>
      </c>
      <c r="Z163" s="11">
        <v>0</v>
      </c>
      <c r="AA163" s="9" t="s">
        <v>50</v>
      </c>
      <c r="AB163" s="11">
        <v>0</v>
      </c>
      <c r="AC163" s="11"/>
      <c r="AD163" s="9" t="s">
        <v>50</v>
      </c>
      <c r="AE163" s="11"/>
      <c r="AF163" s="9">
        <v>0</v>
      </c>
      <c r="AG163" s="9" t="s">
        <v>50</v>
      </c>
      <c r="AH163" s="11">
        <v>0</v>
      </c>
      <c r="AI163" s="11">
        <v>0</v>
      </c>
      <c r="AJ163" s="9" t="s">
        <v>50</v>
      </c>
      <c r="AK163" s="11">
        <v>0</v>
      </c>
      <c r="AL163" s="11">
        <v>0</v>
      </c>
      <c r="AM163" s="10" t="s">
        <v>53</v>
      </c>
      <c r="AN163" s="9" t="s">
        <v>53</v>
      </c>
      <c r="AO163" s="10" t="s">
        <v>53</v>
      </c>
      <c r="AP163" s="9" t="s">
        <v>53</v>
      </c>
    </row>
    <row r="164" spans="1:42" hidden="1" x14ac:dyDescent="0.25">
      <c r="A164" s="9" t="s">
        <v>476</v>
      </c>
      <c r="B164" s="10" t="s">
        <v>435</v>
      </c>
      <c r="C164" s="9" t="s">
        <v>69</v>
      </c>
      <c r="D164" s="9" t="s">
        <v>66</v>
      </c>
      <c r="E164" s="9" t="s">
        <v>374</v>
      </c>
      <c r="F164" s="9" t="s">
        <v>381</v>
      </c>
      <c r="G164" s="9" t="s">
        <v>51</v>
      </c>
      <c r="H164" s="9" t="s">
        <v>475</v>
      </c>
      <c r="I164" s="11" t="s">
        <v>53</v>
      </c>
      <c r="J164" s="11" t="s">
        <v>53</v>
      </c>
      <c r="K164" s="11" t="s">
        <v>53</v>
      </c>
      <c r="L164" s="11" t="s">
        <v>53</v>
      </c>
      <c r="M164" s="11">
        <v>0</v>
      </c>
      <c r="N164" s="9" t="s">
        <v>53</v>
      </c>
      <c r="O164" s="9" t="s">
        <v>54</v>
      </c>
      <c r="P164" s="9" t="s">
        <v>53</v>
      </c>
      <c r="Q164" s="11">
        <f t="shared" si="2"/>
        <v>27373891.167399999</v>
      </c>
      <c r="R164" s="11">
        <v>0</v>
      </c>
      <c r="S164" s="11">
        <v>19152384.625</v>
      </c>
      <c r="T164" s="11">
        <v>0</v>
      </c>
      <c r="U164" s="9" t="s">
        <v>50</v>
      </c>
      <c r="V164" s="11">
        <v>0</v>
      </c>
      <c r="W164" s="11">
        <v>7087505.6399999997</v>
      </c>
      <c r="X164" s="9" t="s">
        <v>64</v>
      </c>
      <c r="Y164" s="11">
        <v>1134000.9023999998</v>
      </c>
      <c r="Z164" s="11">
        <v>0</v>
      </c>
      <c r="AA164" s="9" t="s">
        <v>50</v>
      </c>
      <c r="AB164" s="11">
        <v>0</v>
      </c>
      <c r="AC164" s="11">
        <v>0</v>
      </c>
      <c r="AD164" s="9" t="s">
        <v>50</v>
      </c>
      <c r="AE164" s="11">
        <v>0</v>
      </c>
      <c r="AF164" s="9">
        <v>0</v>
      </c>
      <c r="AG164" s="9" t="s">
        <v>50</v>
      </c>
      <c r="AH164" s="11">
        <v>0</v>
      </c>
      <c r="AI164" s="11">
        <v>0</v>
      </c>
      <c r="AJ164" s="9" t="s">
        <v>50</v>
      </c>
      <c r="AK164" s="11">
        <v>0</v>
      </c>
      <c r="AL164" s="11">
        <v>0</v>
      </c>
      <c r="AM164" s="10" t="s">
        <v>53</v>
      </c>
      <c r="AN164" s="9" t="s">
        <v>53</v>
      </c>
      <c r="AO164" s="10" t="s">
        <v>53</v>
      </c>
      <c r="AP164" s="9" t="s">
        <v>53</v>
      </c>
    </row>
    <row r="165" spans="1:42" hidden="1" x14ac:dyDescent="0.25">
      <c r="A165" s="9" t="s">
        <v>474</v>
      </c>
      <c r="B165" s="10" t="s">
        <v>435</v>
      </c>
      <c r="C165" s="9" t="s">
        <v>311</v>
      </c>
      <c r="D165" s="9" t="s">
        <v>119</v>
      </c>
      <c r="E165" s="9" t="s">
        <v>370</v>
      </c>
      <c r="F165" s="9" t="s">
        <v>473</v>
      </c>
      <c r="G165" s="9" t="s">
        <v>51</v>
      </c>
      <c r="H165" s="9" t="s">
        <v>472</v>
      </c>
      <c r="I165" s="11" t="s">
        <v>53</v>
      </c>
      <c r="J165" s="11" t="s">
        <v>53</v>
      </c>
      <c r="K165" s="11" t="s">
        <v>53</v>
      </c>
      <c r="L165" s="11" t="s">
        <v>53</v>
      </c>
      <c r="M165" s="11">
        <v>0</v>
      </c>
      <c r="N165" s="9" t="s">
        <v>53</v>
      </c>
      <c r="O165" s="9" t="s">
        <v>54</v>
      </c>
      <c r="P165" s="9" t="s">
        <v>53</v>
      </c>
      <c r="Q165" s="11">
        <f t="shared" si="2"/>
        <v>80090821.019999996</v>
      </c>
      <c r="R165" s="11">
        <v>0</v>
      </c>
      <c r="S165" s="11">
        <v>56852678.859999999</v>
      </c>
      <c r="T165" s="11"/>
      <c r="U165" s="9" t="s">
        <v>50</v>
      </c>
      <c r="V165" s="11"/>
      <c r="W165" s="11">
        <v>19531778.379999999</v>
      </c>
      <c r="X165" s="9" t="s">
        <v>50</v>
      </c>
      <c r="Y165" s="11">
        <v>3125084.54</v>
      </c>
      <c r="Z165" s="11">
        <v>0</v>
      </c>
      <c r="AA165" s="9" t="s">
        <v>50</v>
      </c>
      <c r="AB165" s="11">
        <v>0</v>
      </c>
      <c r="AC165" s="11">
        <v>538221.52</v>
      </c>
      <c r="AD165" s="9" t="s">
        <v>50</v>
      </c>
      <c r="AE165" s="11">
        <v>43057.72</v>
      </c>
      <c r="AF165" s="9">
        <v>0</v>
      </c>
      <c r="AG165" s="9" t="s">
        <v>50</v>
      </c>
      <c r="AH165" s="11">
        <v>0</v>
      </c>
      <c r="AI165" s="11">
        <v>0</v>
      </c>
      <c r="AJ165" s="9" t="s">
        <v>50</v>
      </c>
      <c r="AK165" s="11">
        <v>0</v>
      </c>
      <c r="AL165" s="11">
        <v>0</v>
      </c>
      <c r="AM165" s="10" t="s">
        <v>53</v>
      </c>
      <c r="AN165" s="9" t="s">
        <v>53</v>
      </c>
      <c r="AO165" s="10" t="s">
        <v>53</v>
      </c>
      <c r="AP165" s="9" t="s">
        <v>53</v>
      </c>
    </row>
    <row r="166" spans="1:42" x14ac:dyDescent="0.25">
      <c r="A166" s="9" t="s">
        <v>471</v>
      </c>
      <c r="B166" s="10" t="s">
        <v>435</v>
      </c>
      <c r="C166" s="9" t="s">
        <v>69</v>
      </c>
      <c r="D166" s="9" t="s">
        <v>119</v>
      </c>
      <c r="E166" s="9" t="s">
        <v>358</v>
      </c>
      <c r="F166" s="9" t="s">
        <v>470</v>
      </c>
      <c r="G166" s="9" t="s">
        <v>51</v>
      </c>
      <c r="H166" s="9" t="s">
        <v>469</v>
      </c>
      <c r="I166" s="11" t="s">
        <v>53</v>
      </c>
      <c r="J166" s="11" t="s">
        <v>53</v>
      </c>
      <c r="K166" s="11" t="s">
        <v>53</v>
      </c>
      <c r="L166" s="11" t="s">
        <v>53</v>
      </c>
      <c r="M166" s="11">
        <v>0</v>
      </c>
      <c r="N166" s="9" t="s">
        <v>53</v>
      </c>
      <c r="O166" s="9" t="s">
        <v>54</v>
      </c>
      <c r="P166" s="9" t="s">
        <v>53</v>
      </c>
      <c r="Q166" s="11">
        <f t="shared" si="2"/>
        <v>43175982.817550018</v>
      </c>
      <c r="R166" s="11">
        <v>0</v>
      </c>
      <c r="S166" s="11">
        <v>29669811.930000022</v>
      </c>
      <c r="T166" s="11">
        <v>0</v>
      </c>
      <c r="U166" s="9" t="s">
        <v>50</v>
      </c>
      <c r="V166" s="11">
        <v>0</v>
      </c>
      <c r="W166" s="11">
        <v>11392699.367849998</v>
      </c>
      <c r="X166" s="9" t="s">
        <v>64</v>
      </c>
      <c r="Y166" s="11">
        <v>1822831.8988999997</v>
      </c>
      <c r="Z166" s="11">
        <v>0</v>
      </c>
      <c r="AA166" s="9" t="s">
        <v>50</v>
      </c>
      <c r="AB166" s="11">
        <v>0</v>
      </c>
      <c r="AC166" s="11">
        <v>269110.76</v>
      </c>
      <c r="AD166" s="9" t="s">
        <v>55</v>
      </c>
      <c r="AE166" s="11">
        <v>21528.860799999999</v>
      </c>
      <c r="AF166" s="9">
        <v>0</v>
      </c>
      <c r="AG166" s="9" t="s">
        <v>50</v>
      </c>
      <c r="AH166" s="11">
        <v>0</v>
      </c>
      <c r="AI166" s="11">
        <v>0</v>
      </c>
      <c r="AJ166" s="9" t="s">
        <v>50</v>
      </c>
      <c r="AK166" s="11">
        <v>0</v>
      </c>
      <c r="AL166" s="11">
        <v>0</v>
      </c>
      <c r="AM166" s="10" t="s">
        <v>53</v>
      </c>
      <c r="AN166" s="9" t="s">
        <v>53</v>
      </c>
      <c r="AO166" s="10" t="s">
        <v>53</v>
      </c>
      <c r="AP166" s="9" t="s">
        <v>53</v>
      </c>
    </row>
    <row r="167" spans="1:42" hidden="1" x14ac:dyDescent="0.25">
      <c r="A167" s="9" t="s">
        <v>468</v>
      </c>
      <c r="B167" s="10" t="s">
        <v>435</v>
      </c>
      <c r="C167" s="9" t="s">
        <v>311</v>
      </c>
      <c r="D167" s="9" t="s">
        <v>354</v>
      </c>
      <c r="E167" s="9" t="s">
        <v>353</v>
      </c>
      <c r="F167" s="9" t="s">
        <v>467</v>
      </c>
      <c r="G167" s="9" t="s">
        <v>51</v>
      </c>
      <c r="H167" s="9" t="s">
        <v>466</v>
      </c>
      <c r="I167" s="11" t="s">
        <v>53</v>
      </c>
      <c r="J167" s="11" t="s">
        <v>53</v>
      </c>
      <c r="K167" s="11" t="s">
        <v>53</v>
      </c>
      <c r="L167" s="11" t="s">
        <v>53</v>
      </c>
      <c r="M167" s="11">
        <v>0</v>
      </c>
      <c r="N167" s="9" t="s">
        <v>53</v>
      </c>
      <c r="O167" s="9" t="s">
        <v>54</v>
      </c>
      <c r="P167" s="9" t="s">
        <v>53</v>
      </c>
      <c r="Q167" s="11">
        <f t="shared" si="2"/>
        <v>59557427.339999996</v>
      </c>
      <c r="R167" s="11">
        <v>0</v>
      </c>
      <c r="S167" s="11">
        <v>45368680.109999999</v>
      </c>
      <c r="T167" s="11"/>
      <c r="U167" s="9" t="s">
        <v>50</v>
      </c>
      <c r="V167" s="11"/>
      <c r="W167" s="11">
        <f>12425428.65-193750</f>
        <v>12231678.65</v>
      </c>
      <c r="X167" s="9" t="s">
        <v>50</v>
      </c>
      <c r="Y167" s="11">
        <f>1988068.58-31000</f>
        <v>1957068.58</v>
      </c>
      <c r="Z167" s="11">
        <v>0</v>
      </c>
      <c r="AA167" s="9" t="s">
        <v>50</v>
      </c>
      <c r="AB167" s="11">
        <v>0</v>
      </c>
      <c r="AC167" s="11"/>
      <c r="AD167" s="9" t="s">
        <v>50</v>
      </c>
      <c r="AE167" s="11"/>
      <c r="AF167" s="9">
        <v>0</v>
      </c>
      <c r="AG167" s="9" t="s">
        <v>50</v>
      </c>
      <c r="AH167" s="11">
        <v>0</v>
      </c>
      <c r="AI167" s="11">
        <v>0</v>
      </c>
      <c r="AJ167" s="9" t="s">
        <v>50</v>
      </c>
      <c r="AK167" s="11">
        <v>0</v>
      </c>
      <c r="AL167" s="11">
        <v>0</v>
      </c>
      <c r="AM167" s="10" t="s">
        <v>53</v>
      </c>
      <c r="AN167" s="9" t="s">
        <v>53</v>
      </c>
      <c r="AO167" s="10" t="s">
        <v>53</v>
      </c>
      <c r="AP167" s="9" t="s">
        <v>53</v>
      </c>
    </row>
    <row r="168" spans="1:42" hidden="1" x14ac:dyDescent="0.25">
      <c r="A168" s="9" t="s">
        <v>465</v>
      </c>
      <c r="B168" s="10" t="s">
        <v>435</v>
      </c>
      <c r="C168" s="9" t="s">
        <v>311</v>
      </c>
      <c r="D168" s="9" t="s">
        <v>350</v>
      </c>
      <c r="E168" s="9" t="s">
        <v>349</v>
      </c>
      <c r="F168" s="9" t="s">
        <v>464</v>
      </c>
      <c r="G168" s="9" t="s">
        <v>51</v>
      </c>
      <c r="H168" s="9" t="s">
        <v>463</v>
      </c>
      <c r="I168" s="11" t="s">
        <v>53</v>
      </c>
      <c r="J168" s="11" t="s">
        <v>53</v>
      </c>
      <c r="K168" s="11" t="s">
        <v>53</v>
      </c>
      <c r="L168" s="11" t="s">
        <v>53</v>
      </c>
      <c r="M168" s="11">
        <v>0</v>
      </c>
      <c r="N168" s="9" t="s">
        <v>53</v>
      </c>
      <c r="O168" s="9" t="s">
        <v>54</v>
      </c>
      <c r="P168" s="9" t="s">
        <v>53</v>
      </c>
      <c r="Q168" s="11">
        <f t="shared" si="2"/>
        <v>75293279.180000007</v>
      </c>
      <c r="R168" s="11">
        <v>0</v>
      </c>
      <c r="S168" s="11">
        <v>55721489.049999997</v>
      </c>
      <c r="T168" s="11"/>
      <c r="U168" s="9" t="s">
        <v>50</v>
      </c>
      <c r="V168" s="11"/>
      <c r="W168" s="11">
        <v>16872232.870000001</v>
      </c>
      <c r="X168" s="9" t="s">
        <v>50</v>
      </c>
      <c r="Y168" s="11">
        <v>2699557.26</v>
      </c>
      <c r="Z168" s="11">
        <v>0</v>
      </c>
      <c r="AA168" s="9" t="s">
        <v>50</v>
      </c>
      <c r="AB168" s="11">
        <v>0</v>
      </c>
      <c r="AC168" s="11"/>
      <c r="AD168" s="9" t="s">
        <v>50</v>
      </c>
      <c r="AE168" s="11"/>
      <c r="AF168" s="9">
        <v>0</v>
      </c>
      <c r="AG168" s="9" t="s">
        <v>50</v>
      </c>
      <c r="AH168" s="11">
        <v>0</v>
      </c>
      <c r="AI168" s="11">
        <v>0</v>
      </c>
      <c r="AJ168" s="9" t="s">
        <v>50</v>
      </c>
      <c r="AK168" s="11">
        <v>0</v>
      </c>
      <c r="AL168" s="11">
        <v>0</v>
      </c>
      <c r="AM168" s="10" t="s">
        <v>53</v>
      </c>
      <c r="AN168" s="9" t="s">
        <v>53</v>
      </c>
      <c r="AO168" s="10" t="s">
        <v>53</v>
      </c>
      <c r="AP168" s="9" t="s">
        <v>53</v>
      </c>
    </row>
    <row r="169" spans="1:42" hidden="1" x14ac:dyDescent="0.25">
      <c r="A169" s="9" t="s">
        <v>462</v>
      </c>
      <c r="B169" s="10" t="s">
        <v>435</v>
      </c>
      <c r="C169" s="9" t="s">
        <v>311</v>
      </c>
      <c r="D169" s="9" t="s">
        <v>345</v>
      </c>
      <c r="E169" s="9" t="s">
        <v>344</v>
      </c>
      <c r="F169" s="9" t="s">
        <v>461</v>
      </c>
      <c r="G169" s="9" t="s">
        <v>51</v>
      </c>
      <c r="H169" s="9" t="s">
        <v>460</v>
      </c>
      <c r="I169" s="11" t="s">
        <v>53</v>
      </c>
      <c r="J169" s="11" t="s">
        <v>53</v>
      </c>
      <c r="K169" s="11" t="s">
        <v>53</v>
      </c>
      <c r="L169" s="11" t="s">
        <v>53</v>
      </c>
      <c r="M169" s="11">
        <v>0</v>
      </c>
      <c r="N169" s="9" t="s">
        <v>53</v>
      </c>
      <c r="O169" s="9" t="s">
        <v>54</v>
      </c>
      <c r="P169" s="9" t="s">
        <v>53</v>
      </c>
      <c r="Q169" s="11">
        <f t="shared" si="2"/>
        <v>54063319.299999997</v>
      </c>
      <c r="R169" s="11">
        <v>0</v>
      </c>
      <c r="S169" s="11">
        <v>43499749.130000003</v>
      </c>
      <c r="T169" s="11"/>
      <c r="U169" s="9" t="s">
        <v>50</v>
      </c>
      <c r="V169" s="11"/>
      <c r="W169" s="11">
        <v>9106526.0099999998</v>
      </c>
      <c r="X169" s="9" t="s">
        <v>50</v>
      </c>
      <c r="Y169" s="11">
        <v>1457044.16</v>
      </c>
      <c r="Z169" s="11">
        <v>0</v>
      </c>
      <c r="AA169" s="9" t="s">
        <v>50</v>
      </c>
      <c r="AB169" s="11">
        <v>0</v>
      </c>
      <c r="AC169" s="11"/>
      <c r="AD169" s="9" t="s">
        <v>50</v>
      </c>
      <c r="AE169" s="11"/>
      <c r="AF169" s="9">
        <v>0</v>
      </c>
      <c r="AG169" s="9" t="s">
        <v>50</v>
      </c>
      <c r="AH169" s="11">
        <v>0</v>
      </c>
      <c r="AI169" s="11">
        <v>0</v>
      </c>
      <c r="AJ169" s="9" t="s">
        <v>50</v>
      </c>
      <c r="AK169" s="11">
        <v>0</v>
      </c>
      <c r="AL169" s="11">
        <v>0</v>
      </c>
      <c r="AM169" s="10" t="s">
        <v>53</v>
      </c>
      <c r="AN169" s="9" t="s">
        <v>53</v>
      </c>
      <c r="AO169" s="10" t="s">
        <v>53</v>
      </c>
      <c r="AP169" s="9" t="s">
        <v>53</v>
      </c>
    </row>
    <row r="170" spans="1:42" hidden="1" x14ac:dyDescent="0.25">
      <c r="A170" s="9" t="s">
        <v>459</v>
      </c>
      <c r="B170" s="10" t="s">
        <v>435</v>
      </c>
      <c r="C170" s="9" t="s">
        <v>311</v>
      </c>
      <c r="D170" s="9" t="s">
        <v>340</v>
      </c>
      <c r="E170" s="9" t="s">
        <v>339</v>
      </c>
      <c r="F170" s="9" t="s">
        <v>458</v>
      </c>
      <c r="G170" s="9" t="s">
        <v>51</v>
      </c>
      <c r="H170" s="9" t="s">
        <v>457</v>
      </c>
      <c r="I170" s="11" t="s">
        <v>53</v>
      </c>
      <c r="J170" s="11" t="s">
        <v>53</v>
      </c>
      <c r="K170" s="11" t="s">
        <v>53</v>
      </c>
      <c r="L170" s="11" t="s">
        <v>53</v>
      </c>
      <c r="M170" s="11">
        <v>0</v>
      </c>
      <c r="N170" s="9" t="s">
        <v>53</v>
      </c>
      <c r="O170" s="9" t="s">
        <v>54</v>
      </c>
      <c r="P170" s="9" t="s">
        <v>53</v>
      </c>
      <c r="Q170" s="11">
        <f t="shared" si="2"/>
        <v>43560489.279999994</v>
      </c>
      <c r="R170" s="11">
        <v>0</v>
      </c>
      <c r="S170" s="11">
        <v>31463898.66</v>
      </c>
      <c r="T170" s="11"/>
      <c r="U170" s="9" t="s">
        <v>50</v>
      </c>
      <c r="V170" s="11"/>
      <c r="W170" s="11">
        <v>10428095.359999999</v>
      </c>
      <c r="X170" s="9" t="s">
        <v>50</v>
      </c>
      <c r="Y170" s="11">
        <v>1668495.26</v>
      </c>
      <c r="Z170" s="11">
        <v>0</v>
      </c>
      <c r="AA170" s="9" t="s">
        <v>50</v>
      </c>
      <c r="AB170" s="11">
        <v>0</v>
      </c>
      <c r="AC170" s="11"/>
      <c r="AD170" s="9" t="s">
        <v>50</v>
      </c>
      <c r="AE170" s="11"/>
      <c r="AF170" s="9">
        <v>0</v>
      </c>
      <c r="AG170" s="9" t="s">
        <v>50</v>
      </c>
      <c r="AH170" s="11">
        <v>0</v>
      </c>
      <c r="AI170" s="11">
        <v>0</v>
      </c>
      <c r="AJ170" s="9" t="s">
        <v>50</v>
      </c>
      <c r="AK170" s="11">
        <v>0</v>
      </c>
      <c r="AL170" s="11">
        <v>0</v>
      </c>
      <c r="AM170" s="10" t="s">
        <v>53</v>
      </c>
      <c r="AN170" s="9" t="s">
        <v>53</v>
      </c>
      <c r="AO170" s="10" t="s">
        <v>53</v>
      </c>
      <c r="AP170" s="9" t="s">
        <v>53</v>
      </c>
    </row>
    <row r="171" spans="1:42" hidden="1" x14ac:dyDescent="0.25">
      <c r="A171" s="9" t="s">
        <v>456</v>
      </c>
      <c r="B171" s="10" t="s">
        <v>435</v>
      </c>
      <c r="C171" s="9" t="s">
        <v>311</v>
      </c>
      <c r="D171" s="9" t="s">
        <v>335</v>
      </c>
      <c r="E171" s="9" t="s">
        <v>334</v>
      </c>
      <c r="F171" s="9" t="s">
        <v>455</v>
      </c>
      <c r="G171" s="9" t="s">
        <v>51</v>
      </c>
      <c r="H171" s="9" t="s">
        <v>454</v>
      </c>
      <c r="I171" s="11" t="s">
        <v>53</v>
      </c>
      <c r="J171" s="11" t="s">
        <v>53</v>
      </c>
      <c r="K171" s="11" t="s">
        <v>53</v>
      </c>
      <c r="L171" s="11" t="s">
        <v>53</v>
      </c>
      <c r="M171" s="11">
        <v>0</v>
      </c>
      <c r="N171" s="9" t="s">
        <v>53</v>
      </c>
      <c r="O171" s="9" t="s">
        <v>54</v>
      </c>
      <c r="P171" s="9" t="s">
        <v>53</v>
      </c>
      <c r="Q171" s="11">
        <f t="shared" si="2"/>
        <v>56613925.610000007</v>
      </c>
      <c r="R171" s="11">
        <v>0</v>
      </c>
      <c r="S171" s="11">
        <v>39021654.090000004</v>
      </c>
      <c r="T171" s="11"/>
      <c r="U171" s="9" t="s">
        <v>50</v>
      </c>
      <c r="V171" s="11"/>
      <c r="W171" s="11">
        <v>15165751.310000001</v>
      </c>
      <c r="X171" s="9" t="s">
        <v>50</v>
      </c>
      <c r="Y171" s="11">
        <v>2426520.21</v>
      </c>
      <c r="Z171" s="11">
        <v>0</v>
      </c>
      <c r="AA171" s="9" t="s">
        <v>50</v>
      </c>
      <c r="AB171" s="11">
        <v>0</v>
      </c>
      <c r="AC171" s="11"/>
      <c r="AD171" s="9" t="s">
        <v>50</v>
      </c>
      <c r="AE171" s="11"/>
      <c r="AF171" s="9">
        <v>0</v>
      </c>
      <c r="AG171" s="9" t="s">
        <v>50</v>
      </c>
      <c r="AH171" s="11">
        <v>0</v>
      </c>
      <c r="AI171" s="11">
        <v>0</v>
      </c>
      <c r="AJ171" s="9" t="s">
        <v>50</v>
      </c>
      <c r="AK171" s="11">
        <v>0</v>
      </c>
      <c r="AL171" s="11">
        <v>0</v>
      </c>
      <c r="AM171" s="10" t="s">
        <v>53</v>
      </c>
      <c r="AN171" s="9" t="s">
        <v>53</v>
      </c>
      <c r="AO171" s="10" t="s">
        <v>53</v>
      </c>
      <c r="AP171" s="9" t="s">
        <v>53</v>
      </c>
    </row>
    <row r="172" spans="1:42" hidden="1" x14ac:dyDescent="0.25">
      <c r="A172" s="9" t="s">
        <v>453</v>
      </c>
      <c r="B172" s="10" t="s">
        <v>435</v>
      </c>
      <c r="C172" s="9" t="s">
        <v>311</v>
      </c>
      <c r="D172" s="9" t="s">
        <v>330</v>
      </c>
      <c r="E172" s="9" t="s">
        <v>49</v>
      </c>
      <c r="F172" s="9" t="s">
        <v>452</v>
      </c>
      <c r="G172" s="9" t="s">
        <v>51</v>
      </c>
      <c r="H172" s="9" t="s">
        <v>451</v>
      </c>
      <c r="I172" s="11" t="s">
        <v>53</v>
      </c>
      <c r="J172" s="11" t="s">
        <v>53</v>
      </c>
      <c r="K172" s="11" t="s">
        <v>53</v>
      </c>
      <c r="L172" s="11" t="s">
        <v>53</v>
      </c>
      <c r="M172" s="11">
        <v>0</v>
      </c>
      <c r="N172" s="9" t="s">
        <v>53</v>
      </c>
      <c r="O172" s="9" t="s">
        <v>54</v>
      </c>
      <c r="P172" s="9" t="s">
        <v>53</v>
      </c>
      <c r="Q172" s="11">
        <f t="shared" si="2"/>
        <v>25251454.078599986</v>
      </c>
      <c r="R172" s="11">
        <v>0</v>
      </c>
      <c r="S172" s="11">
        <v>23223476.584999986</v>
      </c>
      <c r="T172" s="11">
        <v>0</v>
      </c>
      <c r="U172" s="9" t="s">
        <v>50</v>
      </c>
      <c r="V172" s="11">
        <v>0</v>
      </c>
      <c r="W172" s="11">
        <v>1748256.46</v>
      </c>
      <c r="X172" s="9" t="s">
        <v>50</v>
      </c>
      <c r="Y172" s="11">
        <v>279721.03359999997</v>
      </c>
      <c r="Z172" s="11">
        <v>0</v>
      </c>
      <c r="AA172" s="9" t="s">
        <v>50</v>
      </c>
      <c r="AB172" s="11">
        <v>0</v>
      </c>
      <c r="AC172" s="11">
        <v>0</v>
      </c>
      <c r="AD172" s="9" t="s">
        <v>50</v>
      </c>
      <c r="AE172" s="11">
        <v>0</v>
      </c>
      <c r="AF172" s="9">
        <v>0</v>
      </c>
      <c r="AG172" s="9" t="s">
        <v>50</v>
      </c>
      <c r="AH172" s="11">
        <v>0</v>
      </c>
      <c r="AI172" s="11">
        <v>0</v>
      </c>
      <c r="AJ172" s="9" t="s">
        <v>50</v>
      </c>
      <c r="AK172" s="11">
        <v>0</v>
      </c>
      <c r="AL172" s="11">
        <v>0</v>
      </c>
      <c r="AM172" s="10" t="s">
        <v>53</v>
      </c>
      <c r="AN172" s="9" t="s">
        <v>53</v>
      </c>
      <c r="AO172" s="10" t="s">
        <v>53</v>
      </c>
      <c r="AP172" s="9" t="s">
        <v>53</v>
      </c>
    </row>
    <row r="173" spans="1:42" hidden="1" x14ac:dyDescent="0.25">
      <c r="A173" s="9" t="s">
        <v>450</v>
      </c>
      <c r="B173" s="10" t="s">
        <v>435</v>
      </c>
      <c r="C173" s="9" t="s">
        <v>311</v>
      </c>
      <c r="D173" s="9" t="s">
        <v>326</v>
      </c>
      <c r="E173" s="9" t="s">
        <v>325</v>
      </c>
      <c r="F173" s="9" t="s">
        <v>449</v>
      </c>
      <c r="G173" s="9" t="s">
        <v>51</v>
      </c>
      <c r="H173" s="9" t="s">
        <v>448</v>
      </c>
      <c r="I173" s="11" t="s">
        <v>53</v>
      </c>
      <c r="J173" s="11" t="s">
        <v>53</v>
      </c>
      <c r="K173" s="11" t="s">
        <v>53</v>
      </c>
      <c r="L173" s="11" t="s">
        <v>53</v>
      </c>
      <c r="M173" s="11">
        <v>0</v>
      </c>
      <c r="N173" s="9" t="s">
        <v>53</v>
      </c>
      <c r="O173" s="9" t="s">
        <v>54</v>
      </c>
      <c r="P173" s="9" t="s">
        <v>53</v>
      </c>
      <c r="Q173" s="11">
        <f t="shared" si="2"/>
        <v>9456087.209999999</v>
      </c>
      <c r="R173" s="11">
        <v>0</v>
      </c>
      <c r="S173" s="11">
        <v>3275873.56</v>
      </c>
      <c r="T173" s="11"/>
      <c r="U173" s="9" t="s">
        <v>50</v>
      </c>
      <c r="V173" s="11"/>
      <c r="W173" s="11">
        <v>5327770.3899999997</v>
      </c>
      <c r="X173" s="9" t="s">
        <v>50</v>
      </c>
      <c r="Y173" s="11">
        <v>852443.26</v>
      </c>
      <c r="Z173" s="11">
        <v>0</v>
      </c>
      <c r="AA173" s="9" t="s">
        <v>50</v>
      </c>
      <c r="AB173" s="11">
        <v>0</v>
      </c>
      <c r="AC173" s="11"/>
      <c r="AD173" s="9" t="s">
        <v>50</v>
      </c>
      <c r="AE173" s="11"/>
      <c r="AF173" s="9">
        <v>0</v>
      </c>
      <c r="AG173" s="9" t="s">
        <v>50</v>
      </c>
      <c r="AH173" s="11">
        <v>0</v>
      </c>
      <c r="AI173" s="11">
        <v>0</v>
      </c>
      <c r="AJ173" s="9" t="s">
        <v>50</v>
      </c>
      <c r="AK173" s="11">
        <v>0</v>
      </c>
      <c r="AL173" s="11">
        <v>0</v>
      </c>
      <c r="AM173" s="10" t="s">
        <v>53</v>
      </c>
      <c r="AN173" s="9" t="s">
        <v>53</v>
      </c>
      <c r="AO173" s="10" t="s">
        <v>53</v>
      </c>
      <c r="AP173" s="9" t="s">
        <v>53</v>
      </c>
    </row>
    <row r="174" spans="1:42" hidden="1" x14ac:dyDescent="0.25">
      <c r="A174" s="9" t="s">
        <v>447</v>
      </c>
      <c r="B174" s="10" t="s">
        <v>435</v>
      </c>
      <c r="C174" s="9" t="s">
        <v>311</v>
      </c>
      <c r="D174" s="9" t="s">
        <v>321</v>
      </c>
      <c r="E174" s="9" t="s">
        <v>67</v>
      </c>
      <c r="F174" s="9" t="s">
        <v>444</v>
      </c>
      <c r="G174" s="9" t="s">
        <v>51</v>
      </c>
      <c r="H174" s="9" t="s">
        <v>446</v>
      </c>
      <c r="I174" s="11" t="s">
        <v>53</v>
      </c>
      <c r="J174" s="11" t="s">
        <v>53</v>
      </c>
      <c r="K174" s="11" t="s">
        <v>53</v>
      </c>
      <c r="L174" s="11" t="s">
        <v>53</v>
      </c>
      <c r="M174" s="11">
        <v>0</v>
      </c>
      <c r="N174" s="9" t="s">
        <v>53</v>
      </c>
      <c r="O174" s="9" t="s">
        <v>54</v>
      </c>
      <c r="P174" s="9" t="s">
        <v>53</v>
      </c>
      <c r="Q174" s="11">
        <f t="shared" si="2"/>
        <v>18301265.532599997</v>
      </c>
      <c r="R174" s="11">
        <v>0</v>
      </c>
      <c r="S174" s="11">
        <v>12938190.134999998</v>
      </c>
      <c r="T174" s="11">
        <v>0</v>
      </c>
      <c r="U174" s="9" t="s">
        <v>50</v>
      </c>
      <c r="V174" s="11">
        <v>0</v>
      </c>
      <c r="W174" s="11">
        <v>4623340.8599999994</v>
      </c>
      <c r="X174" s="9" t="s">
        <v>64</v>
      </c>
      <c r="Y174" s="11">
        <v>739734.53759999992</v>
      </c>
      <c r="Z174" s="11">
        <v>0</v>
      </c>
      <c r="AA174" s="9" t="s">
        <v>50</v>
      </c>
      <c r="AB174" s="11">
        <v>0</v>
      </c>
      <c r="AC174" s="11">
        <v>0</v>
      </c>
      <c r="AD174" s="9" t="s">
        <v>50</v>
      </c>
      <c r="AE174" s="11">
        <v>0</v>
      </c>
      <c r="AF174" s="9">
        <v>0</v>
      </c>
      <c r="AG174" s="9" t="s">
        <v>50</v>
      </c>
      <c r="AH174" s="11">
        <v>0</v>
      </c>
      <c r="AI174" s="11">
        <v>0</v>
      </c>
      <c r="AJ174" s="9" t="s">
        <v>50</v>
      </c>
      <c r="AK174" s="11">
        <v>0</v>
      </c>
      <c r="AL174" s="11">
        <v>0</v>
      </c>
      <c r="AM174" s="10" t="s">
        <v>53</v>
      </c>
      <c r="AN174" s="9" t="s">
        <v>53</v>
      </c>
      <c r="AO174" s="10" t="s">
        <v>53</v>
      </c>
      <c r="AP174" s="9" t="s">
        <v>53</v>
      </c>
    </row>
    <row r="175" spans="1:42" hidden="1" x14ac:dyDescent="0.25">
      <c r="A175" s="9" t="s">
        <v>445</v>
      </c>
      <c r="B175" s="10" t="s">
        <v>435</v>
      </c>
      <c r="C175" s="9" t="s">
        <v>311</v>
      </c>
      <c r="D175" s="9" t="s">
        <v>321</v>
      </c>
      <c r="E175" s="9" t="s">
        <v>67</v>
      </c>
      <c r="F175" s="9" t="s">
        <v>444</v>
      </c>
      <c r="G175" s="9" t="s">
        <v>91</v>
      </c>
      <c r="H175" s="9" t="s">
        <v>53</v>
      </c>
      <c r="I175" s="11" t="s">
        <v>443</v>
      </c>
      <c r="J175" s="11" t="s">
        <v>53</v>
      </c>
      <c r="K175" s="11" t="s">
        <v>442</v>
      </c>
      <c r="L175" s="11" t="s">
        <v>435</v>
      </c>
      <c r="M175" s="11">
        <v>598156.61</v>
      </c>
      <c r="N175" s="9" t="s">
        <v>94</v>
      </c>
      <c r="O175" s="9" t="s">
        <v>441</v>
      </c>
      <c r="P175" s="9" t="s">
        <v>440</v>
      </c>
      <c r="Q175" s="11">
        <f t="shared" si="2"/>
        <v>-179775</v>
      </c>
      <c r="R175" s="11">
        <v>0</v>
      </c>
      <c r="S175" s="11">
        <v>-179775</v>
      </c>
      <c r="T175" s="11">
        <v>0</v>
      </c>
      <c r="U175" s="9" t="s">
        <v>50</v>
      </c>
      <c r="V175" s="11">
        <v>0</v>
      </c>
      <c r="W175" s="11">
        <v>0</v>
      </c>
      <c r="X175" s="9" t="s">
        <v>50</v>
      </c>
      <c r="Y175" s="11">
        <v>0</v>
      </c>
      <c r="Z175" s="11">
        <v>0</v>
      </c>
      <c r="AA175" s="9" t="s">
        <v>50</v>
      </c>
      <c r="AB175" s="11">
        <v>0</v>
      </c>
      <c r="AC175" s="11">
        <v>0</v>
      </c>
      <c r="AD175" s="9" t="s">
        <v>50</v>
      </c>
      <c r="AE175" s="11">
        <v>0</v>
      </c>
      <c r="AF175" s="9">
        <v>0</v>
      </c>
      <c r="AG175" s="9" t="s">
        <v>50</v>
      </c>
      <c r="AH175" s="11">
        <v>0</v>
      </c>
      <c r="AI175" s="11">
        <v>0</v>
      </c>
      <c r="AJ175" s="9" t="s">
        <v>50</v>
      </c>
      <c r="AK175" s="11">
        <v>0</v>
      </c>
      <c r="AL175" s="11">
        <v>0</v>
      </c>
      <c r="AM175" s="10" t="s">
        <v>53</v>
      </c>
      <c r="AN175" s="9" t="s">
        <v>53</v>
      </c>
      <c r="AO175" s="10" t="s">
        <v>53</v>
      </c>
      <c r="AP175" s="9" t="s">
        <v>53</v>
      </c>
    </row>
    <row r="176" spans="1:42" hidden="1" x14ac:dyDescent="0.25">
      <c r="A176" s="9" t="s">
        <v>439</v>
      </c>
      <c r="B176" s="10" t="s">
        <v>435</v>
      </c>
      <c r="C176" s="9" t="s">
        <v>311</v>
      </c>
      <c r="D176" s="9" t="s">
        <v>317</v>
      </c>
      <c r="E176" s="9" t="s">
        <v>316</v>
      </c>
      <c r="F176" s="9" t="s">
        <v>438</v>
      </c>
      <c r="G176" s="9" t="s">
        <v>51</v>
      </c>
      <c r="H176" s="9" t="s">
        <v>437</v>
      </c>
      <c r="I176" s="11" t="s">
        <v>53</v>
      </c>
      <c r="J176" s="11" t="s">
        <v>53</v>
      </c>
      <c r="K176" s="11" t="s">
        <v>53</v>
      </c>
      <c r="L176" s="11" t="s">
        <v>53</v>
      </c>
      <c r="M176" s="11">
        <v>0</v>
      </c>
      <c r="N176" s="9" t="s">
        <v>53</v>
      </c>
      <c r="O176" s="9" t="s">
        <v>54</v>
      </c>
      <c r="P176" s="9" t="s">
        <v>53</v>
      </c>
      <c r="Q176" s="11">
        <f t="shared" si="2"/>
        <v>14429868.440000001</v>
      </c>
      <c r="R176" s="11">
        <v>0</v>
      </c>
      <c r="S176" s="11">
        <v>10882024.390000001</v>
      </c>
      <c r="T176" s="11"/>
      <c r="U176" s="9" t="s">
        <v>50</v>
      </c>
      <c r="V176" s="11"/>
      <c r="W176" s="11">
        <v>3058486.25</v>
      </c>
      <c r="X176" s="9" t="s">
        <v>50</v>
      </c>
      <c r="Y176" s="11">
        <v>489357.8</v>
      </c>
      <c r="Z176" s="11">
        <v>0</v>
      </c>
      <c r="AA176" s="9" t="s">
        <v>50</v>
      </c>
      <c r="AB176" s="11">
        <v>0</v>
      </c>
      <c r="AC176" s="11"/>
      <c r="AD176" s="9" t="s">
        <v>50</v>
      </c>
      <c r="AE176" s="11"/>
      <c r="AF176" s="9">
        <v>0</v>
      </c>
      <c r="AG176" s="9" t="s">
        <v>50</v>
      </c>
      <c r="AH176" s="11">
        <v>0</v>
      </c>
      <c r="AI176" s="11">
        <v>0</v>
      </c>
      <c r="AJ176" s="9" t="s">
        <v>50</v>
      </c>
      <c r="AK176" s="11">
        <v>0</v>
      </c>
      <c r="AL176" s="11">
        <v>0</v>
      </c>
      <c r="AM176" s="10" t="s">
        <v>53</v>
      </c>
      <c r="AN176" s="9" t="s">
        <v>53</v>
      </c>
      <c r="AO176" s="10" t="s">
        <v>53</v>
      </c>
      <c r="AP176" s="9" t="s">
        <v>53</v>
      </c>
    </row>
    <row r="177" spans="1:42" hidden="1" x14ac:dyDescent="0.25">
      <c r="A177" s="9" t="s">
        <v>436</v>
      </c>
      <c r="B177" s="10" t="s">
        <v>435</v>
      </c>
      <c r="C177" s="9" t="s">
        <v>311</v>
      </c>
      <c r="D177" s="9" t="s">
        <v>310</v>
      </c>
      <c r="E177" s="9" t="s">
        <v>309</v>
      </c>
      <c r="F177" s="9" t="s">
        <v>434</v>
      </c>
      <c r="G177" s="9" t="s">
        <v>51</v>
      </c>
      <c r="H177" s="9" t="s">
        <v>433</v>
      </c>
      <c r="I177" s="11" t="s">
        <v>53</v>
      </c>
      <c r="J177" s="11" t="s">
        <v>53</v>
      </c>
      <c r="K177" s="11" t="s">
        <v>53</v>
      </c>
      <c r="L177" s="11" t="s">
        <v>53</v>
      </c>
      <c r="M177" s="11">
        <v>0</v>
      </c>
      <c r="N177" s="9" t="s">
        <v>53</v>
      </c>
      <c r="O177" s="9" t="s">
        <v>54</v>
      </c>
      <c r="P177" s="9" t="s">
        <v>53</v>
      </c>
      <c r="Q177" s="11">
        <f t="shared" si="2"/>
        <v>60735803.18</v>
      </c>
      <c r="R177" s="11">
        <v>0</v>
      </c>
      <c r="S177" s="11">
        <v>48688171.280000001</v>
      </c>
      <c r="T177" s="11"/>
      <c r="U177" s="9" t="s">
        <v>50</v>
      </c>
      <c r="V177" s="11"/>
      <c r="W177" s="11">
        <v>10385889.57</v>
      </c>
      <c r="X177" s="9" t="s">
        <v>50</v>
      </c>
      <c r="Y177" s="11">
        <v>1661742.33</v>
      </c>
      <c r="Z177" s="11">
        <v>0</v>
      </c>
      <c r="AA177" s="9" t="s">
        <v>50</v>
      </c>
      <c r="AB177" s="11">
        <v>0</v>
      </c>
      <c r="AC177" s="11"/>
      <c r="AD177" s="9" t="s">
        <v>50</v>
      </c>
      <c r="AE177" s="11"/>
      <c r="AF177" s="9">
        <v>0</v>
      </c>
      <c r="AG177" s="9" t="s">
        <v>50</v>
      </c>
      <c r="AH177" s="11">
        <v>0</v>
      </c>
      <c r="AI177" s="11">
        <v>0</v>
      </c>
      <c r="AJ177" s="9" t="s">
        <v>50</v>
      </c>
      <c r="AK177" s="11">
        <v>0</v>
      </c>
      <c r="AL177" s="11">
        <v>0</v>
      </c>
      <c r="AM177" s="10" t="s">
        <v>53</v>
      </c>
      <c r="AN177" s="9" t="s">
        <v>53</v>
      </c>
      <c r="AO177" s="10" t="s">
        <v>53</v>
      </c>
      <c r="AP177" s="9" t="s">
        <v>53</v>
      </c>
    </row>
    <row r="178" spans="1:42" hidden="1" x14ac:dyDescent="0.25">
      <c r="A178" s="9" t="s">
        <v>432</v>
      </c>
      <c r="B178" s="10" t="s">
        <v>312</v>
      </c>
      <c r="C178" s="9" t="s">
        <v>311</v>
      </c>
      <c r="D178" s="9" t="s">
        <v>48</v>
      </c>
      <c r="E178" s="9" t="s">
        <v>431</v>
      </c>
      <c r="F178" s="9" t="s">
        <v>430</v>
      </c>
      <c r="G178" s="9" t="s">
        <v>51</v>
      </c>
      <c r="H178" s="9" t="s">
        <v>429</v>
      </c>
      <c r="I178" s="11" t="s">
        <v>53</v>
      </c>
      <c r="J178" s="11" t="s">
        <v>53</v>
      </c>
      <c r="K178" s="11" t="s">
        <v>53</v>
      </c>
      <c r="L178" s="11" t="s">
        <v>53</v>
      </c>
      <c r="M178" s="11">
        <v>0</v>
      </c>
      <c r="N178" s="9" t="s">
        <v>53</v>
      </c>
      <c r="O178" s="9" t="s">
        <v>54</v>
      </c>
      <c r="P178" s="9" t="s">
        <v>53</v>
      </c>
      <c r="Q178" s="11">
        <f t="shared" si="2"/>
        <v>21059270.73</v>
      </c>
      <c r="R178" s="11">
        <v>0</v>
      </c>
      <c r="S178" s="11">
        <v>16854043.870000001</v>
      </c>
      <c r="T178" s="11"/>
      <c r="U178" s="9" t="s">
        <v>50</v>
      </c>
      <c r="V178" s="11"/>
      <c r="W178" s="11">
        <v>3625195.57</v>
      </c>
      <c r="X178" s="9" t="s">
        <v>50</v>
      </c>
      <c r="Y178" s="11">
        <v>580031.29</v>
      </c>
      <c r="Z178" s="11">
        <v>0</v>
      </c>
      <c r="AA178" s="9" t="s">
        <v>50</v>
      </c>
      <c r="AB178" s="11">
        <v>0</v>
      </c>
      <c r="AC178" s="11"/>
      <c r="AD178" s="9" t="s">
        <v>50</v>
      </c>
      <c r="AE178" s="11"/>
      <c r="AF178" s="9">
        <v>0</v>
      </c>
      <c r="AG178" s="9" t="s">
        <v>50</v>
      </c>
      <c r="AH178" s="11">
        <v>0</v>
      </c>
      <c r="AI178" s="11">
        <v>0</v>
      </c>
      <c r="AJ178" s="9" t="s">
        <v>50</v>
      </c>
      <c r="AK178" s="11">
        <v>0</v>
      </c>
      <c r="AL178" s="11">
        <v>0</v>
      </c>
      <c r="AM178" s="10" t="s">
        <v>53</v>
      </c>
      <c r="AN178" s="9" t="s">
        <v>53</v>
      </c>
      <c r="AO178" s="10" t="s">
        <v>53</v>
      </c>
      <c r="AP178" s="9" t="s">
        <v>53</v>
      </c>
    </row>
    <row r="179" spans="1:42" hidden="1" x14ac:dyDescent="0.25">
      <c r="A179" s="9" t="s">
        <v>288</v>
      </c>
      <c r="B179" s="10" t="s">
        <v>312</v>
      </c>
      <c r="C179" s="9" t="s">
        <v>69</v>
      </c>
      <c r="D179" s="9" t="s">
        <v>48</v>
      </c>
      <c r="E179" s="9" t="s">
        <v>427</v>
      </c>
      <c r="F179" s="9" t="s">
        <v>426</v>
      </c>
      <c r="G179" s="9" t="s">
        <v>51</v>
      </c>
      <c r="H179" s="9" t="s">
        <v>428</v>
      </c>
      <c r="I179" s="11" t="s">
        <v>53</v>
      </c>
      <c r="J179" s="11" t="s">
        <v>53</v>
      </c>
      <c r="K179" s="11" t="s">
        <v>53</v>
      </c>
      <c r="L179" s="11" t="s">
        <v>53</v>
      </c>
      <c r="M179" s="11">
        <v>0</v>
      </c>
      <c r="N179" s="9" t="s">
        <v>53</v>
      </c>
      <c r="O179" s="9" t="s">
        <v>54</v>
      </c>
      <c r="P179" s="9" t="s">
        <v>53</v>
      </c>
      <c r="Q179" s="11">
        <f t="shared" si="2"/>
        <v>1789153.2836</v>
      </c>
      <c r="R179" s="11">
        <v>0</v>
      </c>
      <c r="S179" s="11">
        <v>1783121.04</v>
      </c>
      <c r="T179" s="11">
        <v>0</v>
      </c>
      <c r="U179" s="9" t="s">
        <v>50</v>
      </c>
      <c r="V179" s="11">
        <v>0</v>
      </c>
      <c r="W179" s="11">
        <v>5200.21</v>
      </c>
      <c r="X179" s="9" t="s">
        <v>50</v>
      </c>
      <c r="Y179" s="11">
        <v>832.03359999999998</v>
      </c>
      <c r="Z179" s="11">
        <v>0</v>
      </c>
      <c r="AA179" s="9" t="s">
        <v>50</v>
      </c>
      <c r="AB179" s="11">
        <v>0</v>
      </c>
      <c r="AC179" s="11">
        <v>0</v>
      </c>
      <c r="AD179" s="9" t="s">
        <v>50</v>
      </c>
      <c r="AE179" s="11">
        <v>0</v>
      </c>
      <c r="AF179" s="9">
        <v>0</v>
      </c>
      <c r="AG179" s="9" t="s">
        <v>50</v>
      </c>
      <c r="AH179" s="11">
        <v>0</v>
      </c>
      <c r="AI179" s="11">
        <v>0</v>
      </c>
      <c r="AJ179" s="9" t="s">
        <v>50</v>
      </c>
      <c r="AK179" s="11">
        <v>0</v>
      </c>
      <c r="AL179" s="11">
        <v>0</v>
      </c>
      <c r="AM179" s="10" t="s">
        <v>53</v>
      </c>
      <c r="AN179" s="9" t="s">
        <v>53</v>
      </c>
      <c r="AO179" s="10" t="s">
        <v>53</v>
      </c>
      <c r="AP179" s="9" t="s">
        <v>53</v>
      </c>
    </row>
    <row r="180" spans="1:42" hidden="1" x14ac:dyDescent="0.25">
      <c r="A180" s="9" t="s">
        <v>290</v>
      </c>
      <c r="B180" s="10" t="s">
        <v>312</v>
      </c>
      <c r="C180" s="9" t="s">
        <v>69</v>
      </c>
      <c r="D180" s="9" t="s">
        <v>48</v>
      </c>
      <c r="E180" s="9" t="s">
        <v>427</v>
      </c>
      <c r="F180" s="9" t="s">
        <v>426</v>
      </c>
      <c r="G180" s="9" t="s">
        <v>51</v>
      </c>
      <c r="H180" s="9" t="s">
        <v>425</v>
      </c>
      <c r="I180" s="11" t="s">
        <v>53</v>
      </c>
      <c r="J180" s="11" t="s">
        <v>53</v>
      </c>
      <c r="K180" s="11" t="s">
        <v>53</v>
      </c>
      <c r="L180" s="11" t="s">
        <v>53</v>
      </c>
      <c r="M180" s="11">
        <v>0</v>
      </c>
      <c r="N180" s="9" t="s">
        <v>53</v>
      </c>
      <c r="O180" s="9" t="s">
        <v>54</v>
      </c>
      <c r="P180" s="9" t="s">
        <v>53</v>
      </c>
      <c r="Q180" s="11">
        <f t="shared" si="2"/>
        <v>64174049.347599998</v>
      </c>
      <c r="R180" s="11">
        <v>0</v>
      </c>
      <c r="S180" s="11">
        <v>43141188.189999998</v>
      </c>
      <c r="T180" s="11">
        <v>0</v>
      </c>
      <c r="U180" s="9" t="s">
        <v>50</v>
      </c>
      <c r="V180" s="11">
        <v>0</v>
      </c>
      <c r="W180" s="11">
        <v>18131776.860000003</v>
      </c>
      <c r="X180" s="9" t="s">
        <v>50</v>
      </c>
      <c r="Y180" s="11">
        <v>2901084.2975999997</v>
      </c>
      <c r="Z180" s="11">
        <v>0</v>
      </c>
      <c r="AA180" s="9" t="s">
        <v>50</v>
      </c>
      <c r="AB180" s="11">
        <v>0</v>
      </c>
      <c r="AC180" s="11">
        <v>0</v>
      </c>
      <c r="AD180" s="9" t="s">
        <v>50</v>
      </c>
      <c r="AE180" s="11">
        <v>0</v>
      </c>
      <c r="AF180" s="9">
        <v>0</v>
      </c>
      <c r="AG180" s="9" t="s">
        <v>50</v>
      </c>
      <c r="AH180" s="11">
        <v>0</v>
      </c>
      <c r="AI180" s="11">
        <v>0</v>
      </c>
      <c r="AJ180" s="9" t="s">
        <v>50</v>
      </c>
      <c r="AK180" s="11">
        <v>0</v>
      </c>
      <c r="AL180" s="11">
        <v>0</v>
      </c>
      <c r="AM180" s="10" t="s">
        <v>53</v>
      </c>
      <c r="AN180" s="9" t="s">
        <v>53</v>
      </c>
      <c r="AO180" s="10" t="s">
        <v>53</v>
      </c>
      <c r="AP180" s="9" t="s">
        <v>53</v>
      </c>
    </row>
    <row r="181" spans="1:42" hidden="1" x14ac:dyDescent="0.25">
      <c r="A181" s="9" t="s">
        <v>292</v>
      </c>
      <c r="B181" s="10" t="s">
        <v>312</v>
      </c>
      <c r="C181" s="9" t="s">
        <v>311</v>
      </c>
      <c r="D181" s="9" t="s">
        <v>57</v>
      </c>
      <c r="E181" s="9" t="s">
        <v>424</v>
      </c>
      <c r="F181" s="9" t="s">
        <v>423</v>
      </c>
      <c r="G181" s="9" t="s">
        <v>51</v>
      </c>
      <c r="H181" s="9" t="s">
        <v>422</v>
      </c>
      <c r="I181" s="11" t="s">
        <v>53</v>
      </c>
      <c r="J181" s="11" t="s">
        <v>53</v>
      </c>
      <c r="K181" s="11" t="s">
        <v>53</v>
      </c>
      <c r="L181" s="11" t="s">
        <v>53</v>
      </c>
      <c r="M181" s="11">
        <v>0</v>
      </c>
      <c r="N181" s="9" t="s">
        <v>53</v>
      </c>
      <c r="O181" s="9" t="s">
        <v>54</v>
      </c>
      <c r="P181" s="9" t="s">
        <v>53</v>
      </c>
      <c r="Q181" s="11">
        <f t="shared" si="2"/>
        <v>55227599.899999999</v>
      </c>
      <c r="R181" s="11">
        <v>0</v>
      </c>
      <c r="S181" s="11">
        <v>38849502.259999998</v>
      </c>
      <c r="T181" s="11"/>
      <c r="U181" s="9" t="s">
        <v>50</v>
      </c>
      <c r="V181" s="11"/>
      <c r="W181" s="11">
        <v>14119049.689999999</v>
      </c>
      <c r="X181" s="9" t="s">
        <v>50</v>
      </c>
      <c r="Y181" s="11">
        <v>2259047.9500000002</v>
      </c>
      <c r="Z181" s="11">
        <v>0</v>
      </c>
      <c r="AA181" s="9" t="s">
        <v>50</v>
      </c>
      <c r="AB181" s="11">
        <v>0</v>
      </c>
      <c r="AC181" s="11"/>
      <c r="AD181" s="9" t="s">
        <v>50</v>
      </c>
      <c r="AE181" s="11"/>
      <c r="AF181" s="9">
        <v>0</v>
      </c>
      <c r="AG181" s="9" t="s">
        <v>50</v>
      </c>
      <c r="AH181" s="11">
        <v>0</v>
      </c>
      <c r="AI181" s="11">
        <v>0</v>
      </c>
      <c r="AJ181" s="9" t="s">
        <v>50</v>
      </c>
      <c r="AK181" s="11">
        <v>0</v>
      </c>
      <c r="AL181" s="11">
        <v>0</v>
      </c>
      <c r="AM181" s="10" t="s">
        <v>53</v>
      </c>
      <c r="AN181" s="9" t="s">
        <v>53</v>
      </c>
      <c r="AO181" s="10" t="s">
        <v>53</v>
      </c>
      <c r="AP181" s="9" t="s">
        <v>53</v>
      </c>
    </row>
    <row r="182" spans="1:42" hidden="1" x14ac:dyDescent="0.25">
      <c r="A182" s="9" t="s">
        <v>294</v>
      </c>
      <c r="B182" s="10" t="s">
        <v>312</v>
      </c>
      <c r="C182" s="9" t="s">
        <v>311</v>
      </c>
      <c r="D182" s="9" t="s">
        <v>57</v>
      </c>
      <c r="E182" s="9" t="s">
        <v>421</v>
      </c>
      <c r="F182" s="9" t="s">
        <v>420</v>
      </c>
      <c r="G182" s="9" t="s">
        <v>51</v>
      </c>
      <c r="H182" s="9" t="s">
        <v>419</v>
      </c>
      <c r="I182" s="11" t="s">
        <v>53</v>
      </c>
      <c r="J182" s="11" t="s">
        <v>53</v>
      </c>
      <c r="K182" s="11" t="s">
        <v>53</v>
      </c>
      <c r="L182" s="11" t="s">
        <v>53</v>
      </c>
      <c r="M182" s="11">
        <v>0</v>
      </c>
      <c r="N182" s="9" t="s">
        <v>53</v>
      </c>
      <c r="O182" s="9" t="s">
        <v>54</v>
      </c>
      <c r="P182" s="9" t="s">
        <v>53</v>
      </c>
      <c r="Q182" s="11">
        <f t="shared" si="2"/>
        <v>956908.12</v>
      </c>
      <c r="R182" s="11">
        <v>0</v>
      </c>
      <c r="S182" s="11">
        <v>956908.12</v>
      </c>
      <c r="T182" s="11"/>
      <c r="U182" s="9" t="s">
        <v>50</v>
      </c>
      <c r="V182" s="11"/>
      <c r="W182" s="11"/>
      <c r="X182" s="9" t="s">
        <v>50</v>
      </c>
      <c r="Y182" s="11"/>
      <c r="Z182" s="11">
        <v>0</v>
      </c>
      <c r="AA182" s="9" t="s">
        <v>50</v>
      </c>
      <c r="AB182" s="11">
        <v>0</v>
      </c>
      <c r="AC182" s="11"/>
      <c r="AD182" s="9" t="s">
        <v>50</v>
      </c>
      <c r="AE182" s="11"/>
      <c r="AF182" s="9">
        <v>0</v>
      </c>
      <c r="AG182" s="9" t="s">
        <v>50</v>
      </c>
      <c r="AH182" s="11">
        <v>0</v>
      </c>
      <c r="AI182" s="11">
        <v>0</v>
      </c>
      <c r="AJ182" s="9" t="s">
        <v>50</v>
      </c>
      <c r="AK182" s="11">
        <v>0</v>
      </c>
      <c r="AL182" s="11">
        <v>0</v>
      </c>
      <c r="AM182" s="10" t="s">
        <v>53</v>
      </c>
      <c r="AN182" s="9" t="s">
        <v>53</v>
      </c>
      <c r="AO182" s="10" t="s">
        <v>53</v>
      </c>
      <c r="AP182" s="9" t="s">
        <v>53</v>
      </c>
    </row>
    <row r="183" spans="1:42" hidden="1" x14ac:dyDescent="0.25">
      <c r="A183" s="9" t="s">
        <v>418</v>
      </c>
      <c r="B183" s="10" t="s">
        <v>312</v>
      </c>
      <c r="C183" s="9" t="s">
        <v>47</v>
      </c>
      <c r="D183" s="9" t="s">
        <v>57</v>
      </c>
      <c r="E183" s="9" t="s">
        <v>58</v>
      </c>
      <c r="F183" s="9" t="s">
        <v>415</v>
      </c>
      <c r="G183" s="9" t="s">
        <v>51</v>
      </c>
      <c r="H183" s="9" t="s">
        <v>417</v>
      </c>
      <c r="I183" s="11" t="s">
        <v>53</v>
      </c>
      <c r="J183" s="11" t="s">
        <v>53</v>
      </c>
      <c r="K183" s="11" t="s">
        <v>53</v>
      </c>
      <c r="L183" s="11" t="s">
        <v>53</v>
      </c>
      <c r="M183" s="11">
        <v>0</v>
      </c>
      <c r="N183" s="9" t="s">
        <v>53</v>
      </c>
      <c r="O183" s="9" t="s">
        <v>54</v>
      </c>
      <c r="P183" s="9" t="s">
        <v>53</v>
      </c>
      <c r="Q183" s="11">
        <f t="shared" si="2"/>
        <v>14783015.2414</v>
      </c>
      <c r="R183" s="11">
        <v>0</v>
      </c>
      <c r="S183" s="11">
        <v>13816718.375</v>
      </c>
      <c r="T183" s="11">
        <v>0</v>
      </c>
      <c r="U183" s="9" t="s">
        <v>50</v>
      </c>
      <c r="V183" s="11">
        <v>0</v>
      </c>
      <c r="W183" s="11">
        <v>833014.54</v>
      </c>
      <c r="X183" s="9" t="s">
        <v>50</v>
      </c>
      <c r="Y183" s="11">
        <v>133282.32639999999</v>
      </c>
      <c r="Z183" s="11">
        <v>0</v>
      </c>
      <c r="AA183" s="9" t="s">
        <v>50</v>
      </c>
      <c r="AB183" s="11">
        <v>0</v>
      </c>
      <c r="AC183" s="11">
        <v>0</v>
      </c>
      <c r="AD183" s="9" t="s">
        <v>50</v>
      </c>
      <c r="AE183" s="11">
        <v>0</v>
      </c>
      <c r="AF183" s="9">
        <v>0</v>
      </c>
      <c r="AG183" s="9" t="s">
        <v>50</v>
      </c>
      <c r="AH183" s="11">
        <v>0</v>
      </c>
      <c r="AI183" s="11">
        <v>0</v>
      </c>
      <c r="AJ183" s="9" t="s">
        <v>50</v>
      </c>
      <c r="AK183" s="11">
        <v>0</v>
      </c>
      <c r="AL183" s="11">
        <v>0</v>
      </c>
      <c r="AM183" s="10" t="s">
        <v>53</v>
      </c>
      <c r="AN183" s="9" t="s">
        <v>53</v>
      </c>
      <c r="AO183" s="10" t="s">
        <v>53</v>
      </c>
      <c r="AP183" s="9" t="s">
        <v>53</v>
      </c>
    </row>
    <row r="184" spans="1:42" hidden="1" x14ac:dyDescent="0.25">
      <c r="A184" s="9" t="s">
        <v>416</v>
      </c>
      <c r="B184" s="10" t="s">
        <v>312</v>
      </c>
      <c r="C184" s="9" t="s">
        <v>47</v>
      </c>
      <c r="D184" s="9" t="s">
        <v>57</v>
      </c>
      <c r="E184" s="9" t="s">
        <v>58</v>
      </c>
      <c r="F184" s="9" t="s">
        <v>415</v>
      </c>
      <c r="G184" s="9" t="s">
        <v>91</v>
      </c>
      <c r="H184" s="9" t="s">
        <v>53</v>
      </c>
      <c r="I184" s="11" t="s">
        <v>414</v>
      </c>
      <c r="J184" s="11" t="s">
        <v>53</v>
      </c>
      <c r="K184" s="11" t="s">
        <v>413</v>
      </c>
      <c r="L184" s="11" t="s">
        <v>312</v>
      </c>
      <c r="M184" s="11">
        <v>531431.74</v>
      </c>
      <c r="N184" s="9" t="s">
        <v>94</v>
      </c>
      <c r="O184" s="9" t="s">
        <v>412</v>
      </c>
      <c r="P184" s="9" t="s">
        <v>411</v>
      </c>
      <c r="Q184" s="11">
        <f t="shared" si="2"/>
        <v>-42900</v>
      </c>
      <c r="R184" s="11">
        <v>0</v>
      </c>
      <c r="S184" s="11">
        <v>-42900</v>
      </c>
      <c r="T184" s="11">
        <v>0</v>
      </c>
      <c r="U184" s="9" t="s">
        <v>50</v>
      </c>
      <c r="V184" s="11">
        <v>0</v>
      </c>
      <c r="W184" s="11">
        <v>0</v>
      </c>
      <c r="X184" s="9" t="s">
        <v>50</v>
      </c>
      <c r="Y184" s="11">
        <v>0</v>
      </c>
      <c r="Z184" s="11">
        <v>0</v>
      </c>
      <c r="AA184" s="9" t="s">
        <v>50</v>
      </c>
      <c r="AB184" s="11">
        <v>0</v>
      </c>
      <c r="AC184" s="11">
        <v>0</v>
      </c>
      <c r="AD184" s="9" t="s">
        <v>50</v>
      </c>
      <c r="AE184" s="11">
        <v>0</v>
      </c>
      <c r="AF184" s="9">
        <v>0</v>
      </c>
      <c r="AG184" s="9" t="s">
        <v>50</v>
      </c>
      <c r="AH184" s="11">
        <v>0</v>
      </c>
      <c r="AI184" s="11">
        <v>0</v>
      </c>
      <c r="AJ184" s="9" t="s">
        <v>50</v>
      </c>
      <c r="AK184" s="11">
        <v>0</v>
      </c>
      <c r="AL184" s="11">
        <v>0</v>
      </c>
      <c r="AM184" s="10" t="s">
        <v>53</v>
      </c>
      <c r="AN184" s="9" t="s">
        <v>53</v>
      </c>
      <c r="AO184" s="10" t="s">
        <v>53</v>
      </c>
      <c r="AP184" s="9" t="s">
        <v>53</v>
      </c>
    </row>
    <row r="185" spans="1:42" hidden="1" x14ac:dyDescent="0.25">
      <c r="A185" s="9" t="s">
        <v>410</v>
      </c>
      <c r="B185" s="10" t="s">
        <v>312</v>
      </c>
      <c r="C185" s="9" t="s">
        <v>69</v>
      </c>
      <c r="D185" s="9" t="s">
        <v>57</v>
      </c>
      <c r="E185" s="9" t="s">
        <v>403</v>
      </c>
      <c r="F185" s="9" t="s">
        <v>402</v>
      </c>
      <c r="G185" s="9" t="s">
        <v>51</v>
      </c>
      <c r="H185" s="9" t="s">
        <v>409</v>
      </c>
      <c r="I185" s="11" t="s">
        <v>53</v>
      </c>
      <c r="J185" s="11" t="s">
        <v>53</v>
      </c>
      <c r="K185" s="11" t="s">
        <v>53</v>
      </c>
      <c r="L185" s="11" t="s">
        <v>53</v>
      </c>
      <c r="M185" s="11">
        <v>0</v>
      </c>
      <c r="N185" s="9" t="s">
        <v>53</v>
      </c>
      <c r="O185" s="9" t="s">
        <v>408</v>
      </c>
      <c r="P185" s="9" t="s">
        <v>407</v>
      </c>
      <c r="Q185" s="11">
        <f t="shared" si="2"/>
        <v>697136.4</v>
      </c>
      <c r="R185" s="11">
        <v>0</v>
      </c>
      <c r="S185" s="11">
        <v>625750</v>
      </c>
      <c r="T185" s="11">
        <v>0</v>
      </c>
      <c r="U185" s="9" t="s">
        <v>50</v>
      </c>
      <c r="V185" s="11">
        <v>0</v>
      </c>
      <c r="W185" s="11">
        <v>61540</v>
      </c>
      <c r="X185" s="9" t="s">
        <v>64</v>
      </c>
      <c r="Y185" s="11">
        <v>9846.4</v>
      </c>
      <c r="Z185" s="11">
        <v>0</v>
      </c>
      <c r="AA185" s="9" t="s">
        <v>50</v>
      </c>
      <c r="AB185" s="11">
        <v>0</v>
      </c>
      <c r="AC185" s="11">
        <v>0</v>
      </c>
      <c r="AD185" s="9" t="s">
        <v>50</v>
      </c>
      <c r="AE185" s="11">
        <v>0</v>
      </c>
      <c r="AF185" s="9">
        <v>0</v>
      </c>
      <c r="AG185" s="9" t="s">
        <v>50</v>
      </c>
      <c r="AH185" s="11">
        <v>0</v>
      </c>
      <c r="AI185" s="11">
        <v>0</v>
      </c>
      <c r="AJ185" s="9" t="s">
        <v>50</v>
      </c>
      <c r="AK185" s="11">
        <v>0</v>
      </c>
      <c r="AL185" s="11">
        <v>0</v>
      </c>
      <c r="AM185" s="10" t="s">
        <v>53</v>
      </c>
      <c r="AN185" s="9" t="s">
        <v>53</v>
      </c>
      <c r="AO185" s="10" t="s">
        <v>53</v>
      </c>
      <c r="AP185" s="9" t="s">
        <v>53</v>
      </c>
    </row>
    <row r="186" spans="1:42" hidden="1" x14ac:dyDescent="0.25">
      <c r="A186" s="9" t="s">
        <v>406</v>
      </c>
      <c r="B186" s="10" t="s">
        <v>312</v>
      </c>
      <c r="C186" s="9" t="s">
        <v>69</v>
      </c>
      <c r="D186" s="9" t="s">
        <v>57</v>
      </c>
      <c r="E186" s="9" t="s">
        <v>403</v>
      </c>
      <c r="F186" s="9" t="s">
        <v>402</v>
      </c>
      <c r="G186" s="9" t="s">
        <v>51</v>
      </c>
      <c r="H186" s="9" t="s">
        <v>405</v>
      </c>
      <c r="I186" s="11" t="s">
        <v>53</v>
      </c>
      <c r="J186" s="11" t="s">
        <v>53</v>
      </c>
      <c r="K186" s="11" t="s">
        <v>53</v>
      </c>
      <c r="L186" s="11" t="s">
        <v>53</v>
      </c>
      <c r="M186" s="11">
        <v>0</v>
      </c>
      <c r="N186" s="9" t="s">
        <v>53</v>
      </c>
      <c r="O186" s="9" t="s">
        <v>54</v>
      </c>
      <c r="P186" s="9" t="s">
        <v>53</v>
      </c>
      <c r="Q186" s="11">
        <f t="shared" si="2"/>
        <v>15434447.383149998</v>
      </c>
      <c r="R186" s="11">
        <v>0</v>
      </c>
      <c r="S186" s="11">
        <v>11240723.584199999</v>
      </c>
      <c r="T186" s="11">
        <v>0</v>
      </c>
      <c r="U186" s="9" t="s">
        <v>50</v>
      </c>
      <c r="V186" s="11">
        <v>0</v>
      </c>
      <c r="W186" s="11">
        <v>3615279.13705</v>
      </c>
      <c r="X186" s="9" t="s">
        <v>50</v>
      </c>
      <c r="Y186" s="11">
        <v>578444.66189999995</v>
      </c>
      <c r="Z186" s="11">
        <v>0</v>
      </c>
      <c r="AA186" s="9" t="s">
        <v>50</v>
      </c>
      <c r="AB186" s="11">
        <v>0</v>
      </c>
      <c r="AC186" s="11">
        <v>0</v>
      </c>
      <c r="AD186" s="9" t="s">
        <v>50</v>
      </c>
      <c r="AE186" s="11">
        <v>0</v>
      </c>
      <c r="AF186" s="9">
        <v>0</v>
      </c>
      <c r="AG186" s="9" t="s">
        <v>50</v>
      </c>
      <c r="AH186" s="11">
        <v>0</v>
      </c>
      <c r="AI186" s="11">
        <v>0</v>
      </c>
      <c r="AJ186" s="9" t="s">
        <v>50</v>
      </c>
      <c r="AK186" s="11">
        <v>0</v>
      </c>
      <c r="AL186" s="11">
        <v>0</v>
      </c>
      <c r="AM186" s="10" t="s">
        <v>53</v>
      </c>
      <c r="AN186" s="9" t="s">
        <v>53</v>
      </c>
      <c r="AO186" s="10" t="s">
        <v>53</v>
      </c>
      <c r="AP186" s="9" t="s">
        <v>53</v>
      </c>
    </row>
    <row r="187" spans="1:42" hidden="1" x14ac:dyDescent="0.25">
      <c r="A187" s="9" t="s">
        <v>404</v>
      </c>
      <c r="B187" s="10" t="s">
        <v>312</v>
      </c>
      <c r="C187" s="9" t="s">
        <v>69</v>
      </c>
      <c r="D187" s="9" t="s">
        <v>57</v>
      </c>
      <c r="E187" s="9" t="s">
        <v>403</v>
      </c>
      <c r="F187" s="9" t="s">
        <v>402</v>
      </c>
      <c r="G187" s="9" t="s">
        <v>91</v>
      </c>
      <c r="H187" s="9" t="s">
        <v>53</v>
      </c>
      <c r="I187" s="11" t="s">
        <v>401</v>
      </c>
      <c r="J187" s="11" t="s">
        <v>53</v>
      </c>
      <c r="K187" s="11" t="s">
        <v>400</v>
      </c>
      <c r="L187" s="11" t="s">
        <v>399</v>
      </c>
      <c r="M187" s="11">
        <v>492.75</v>
      </c>
      <c r="N187" s="9" t="s">
        <v>94</v>
      </c>
      <c r="O187" s="9" t="s">
        <v>398</v>
      </c>
      <c r="P187" s="9" t="s">
        <v>397</v>
      </c>
      <c r="Q187" s="11">
        <f t="shared" si="2"/>
        <v>-300562.5</v>
      </c>
      <c r="R187" s="11">
        <v>0</v>
      </c>
      <c r="S187" s="11">
        <v>-300562.5</v>
      </c>
      <c r="T187" s="11">
        <v>0</v>
      </c>
      <c r="U187" s="9" t="s">
        <v>50</v>
      </c>
      <c r="V187" s="11">
        <v>0</v>
      </c>
      <c r="W187" s="11">
        <v>0</v>
      </c>
      <c r="X187" s="9" t="s">
        <v>50</v>
      </c>
      <c r="Y187" s="11">
        <v>0</v>
      </c>
      <c r="Z187" s="11">
        <v>0</v>
      </c>
      <c r="AA187" s="9" t="s">
        <v>50</v>
      </c>
      <c r="AB187" s="11">
        <v>0</v>
      </c>
      <c r="AC187" s="11">
        <v>0</v>
      </c>
      <c r="AD187" s="9" t="s">
        <v>50</v>
      </c>
      <c r="AE187" s="11">
        <v>0</v>
      </c>
      <c r="AF187" s="9">
        <v>0</v>
      </c>
      <c r="AG187" s="9" t="s">
        <v>50</v>
      </c>
      <c r="AH187" s="11">
        <v>0</v>
      </c>
      <c r="AI187" s="11">
        <v>0</v>
      </c>
      <c r="AJ187" s="9" t="s">
        <v>50</v>
      </c>
      <c r="AK187" s="11">
        <v>0</v>
      </c>
      <c r="AL187" s="11">
        <v>0</v>
      </c>
      <c r="AM187" s="10" t="s">
        <v>53</v>
      </c>
      <c r="AN187" s="9" t="s">
        <v>53</v>
      </c>
      <c r="AO187" s="10" t="s">
        <v>53</v>
      </c>
      <c r="AP187" s="9" t="s">
        <v>53</v>
      </c>
    </row>
    <row r="188" spans="1:42" hidden="1" x14ac:dyDescent="0.25">
      <c r="A188" s="9" t="s">
        <v>396</v>
      </c>
      <c r="B188" s="10" t="s">
        <v>312</v>
      </c>
      <c r="C188" s="9" t="s">
        <v>311</v>
      </c>
      <c r="D188" s="9" t="s">
        <v>61</v>
      </c>
      <c r="E188" s="9" t="s">
        <v>395</v>
      </c>
      <c r="F188" s="9" t="s">
        <v>394</v>
      </c>
      <c r="G188" s="9" t="s">
        <v>51</v>
      </c>
      <c r="H188" s="9" t="s">
        <v>393</v>
      </c>
      <c r="I188" s="11" t="s">
        <v>53</v>
      </c>
      <c r="J188" s="11" t="s">
        <v>53</v>
      </c>
      <c r="K188" s="11" t="s">
        <v>53</v>
      </c>
      <c r="L188" s="11" t="s">
        <v>53</v>
      </c>
      <c r="M188" s="11">
        <v>0</v>
      </c>
      <c r="N188" s="9" t="s">
        <v>53</v>
      </c>
      <c r="O188" s="9" t="s">
        <v>54</v>
      </c>
      <c r="P188" s="9" t="s">
        <v>53</v>
      </c>
      <c r="Q188" s="11">
        <f t="shared" si="2"/>
        <v>74153979.190000013</v>
      </c>
      <c r="R188" s="11">
        <v>0</v>
      </c>
      <c r="S188" s="11">
        <v>45471003.700000003</v>
      </c>
      <c r="T188" s="11"/>
      <c r="U188" s="9" t="s">
        <v>50</v>
      </c>
      <c r="V188" s="11"/>
      <c r="W188" s="11">
        <v>24726703.010000002</v>
      </c>
      <c r="X188" s="9" t="s">
        <v>50</v>
      </c>
      <c r="Y188" s="11">
        <v>3956272.48</v>
      </c>
      <c r="Z188" s="11">
        <v>0</v>
      </c>
      <c r="AA188" s="9" t="s">
        <v>50</v>
      </c>
      <c r="AB188" s="11">
        <v>0</v>
      </c>
      <c r="AC188" s="11"/>
      <c r="AD188" s="9" t="s">
        <v>50</v>
      </c>
      <c r="AE188" s="11"/>
      <c r="AF188" s="9">
        <v>0</v>
      </c>
      <c r="AG188" s="9" t="s">
        <v>50</v>
      </c>
      <c r="AH188" s="11">
        <v>0</v>
      </c>
      <c r="AI188" s="11">
        <v>0</v>
      </c>
      <c r="AJ188" s="9" t="s">
        <v>50</v>
      </c>
      <c r="AK188" s="11">
        <v>0</v>
      </c>
      <c r="AL188" s="11">
        <v>0</v>
      </c>
      <c r="AM188" s="10" t="s">
        <v>53</v>
      </c>
      <c r="AN188" s="9" t="s">
        <v>53</v>
      </c>
      <c r="AO188" s="10" t="s">
        <v>53</v>
      </c>
      <c r="AP188" s="9" t="s">
        <v>53</v>
      </c>
    </row>
    <row r="189" spans="1:42" hidden="1" x14ac:dyDescent="0.25">
      <c r="A189" s="9" t="s">
        <v>392</v>
      </c>
      <c r="B189" s="10" t="s">
        <v>312</v>
      </c>
      <c r="C189" s="9" t="s">
        <v>47</v>
      </c>
      <c r="D189" s="9" t="s">
        <v>61</v>
      </c>
      <c r="E189" s="9" t="s">
        <v>62</v>
      </c>
      <c r="F189" s="9" t="s">
        <v>391</v>
      </c>
      <c r="G189" s="9" t="s">
        <v>51</v>
      </c>
      <c r="H189" s="9" t="s">
        <v>390</v>
      </c>
      <c r="I189" s="11" t="s">
        <v>53</v>
      </c>
      <c r="J189" s="11" t="s">
        <v>53</v>
      </c>
      <c r="K189" s="11" t="s">
        <v>53</v>
      </c>
      <c r="L189" s="11" t="s">
        <v>53</v>
      </c>
      <c r="M189" s="11">
        <v>0</v>
      </c>
      <c r="N189" s="9" t="s">
        <v>53</v>
      </c>
      <c r="O189" s="9" t="s">
        <v>54</v>
      </c>
      <c r="P189" s="9" t="s">
        <v>53</v>
      </c>
      <c r="Q189" s="11">
        <f t="shared" si="2"/>
        <v>8572998.4442000017</v>
      </c>
      <c r="R189" s="11">
        <v>0</v>
      </c>
      <c r="S189" s="11">
        <v>7486483.7250000024</v>
      </c>
      <c r="T189" s="11">
        <v>0</v>
      </c>
      <c r="U189" s="9" t="s">
        <v>50</v>
      </c>
      <c r="V189" s="11">
        <v>0</v>
      </c>
      <c r="W189" s="11">
        <v>936650.62000000011</v>
      </c>
      <c r="X189" s="9" t="s">
        <v>50</v>
      </c>
      <c r="Y189" s="11">
        <v>149864.0992</v>
      </c>
      <c r="Z189" s="11">
        <v>0</v>
      </c>
      <c r="AA189" s="9" t="s">
        <v>50</v>
      </c>
      <c r="AB189" s="11">
        <v>0</v>
      </c>
      <c r="AC189" s="11">
        <v>0</v>
      </c>
      <c r="AD189" s="9" t="s">
        <v>50</v>
      </c>
      <c r="AE189" s="11">
        <v>0</v>
      </c>
      <c r="AF189" s="9">
        <v>0</v>
      </c>
      <c r="AG189" s="9" t="s">
        <v>50</v>
      </c>
      <c r="AH189" s="11">
        <v>0</v>
      </c>
      <c r="AI189" s="11">
        <v>0</v>
      </c>
      <c r="AJ189" s="9" t="s">
        <v>50</v>
      </c>
      <c r="AK189" s="11">
        <v>0</v>
      </c>
      <c r="AL189" s="11">
        <v>0</v>
      </c>
      <c r="AM189" s="10" t="s">
        <v>53</v>
      </c>
      <c r="AN189" s="9" t="s">
        <v>53</v>
      </c>
      <c r="AO189" s="10" t="s">
        <v>53</v>
      </c>
      <c r="AP189" s="9" t="s">
        <v>53</v>
      </c>
    </row>
    <row r="190" spans="1:42" hidden="1" x14ac:dyDescent="0.25">
      <c r="A190" s="9" t="s">
        <v>389</v>
      </c>
      <c r="B190" s="10" t="s">
        <v>312</v>
      </c>
      <c r="C190" s="9" t="s">
        <v>69</v>
      </c>
      <c r="D190" s="9" t="s">
        <v>61</v>
      </c>
      <c r="E190" s="9" t="s">
        <v>382</v>
      </c>
      <c r="F190" s="9" t="s">
        <v>381</v>
      </c>
      <c r="G190" s="9" t="s">
        <v>51</v>
      </c>
      <c r="H190" s="9" t="s">
        <v>388</v>
      </c>
      <c r="I190" s="11" t="s">
        <v>53</v>
      </c>
      <c r="J190" s="11" t="s">
        <v>53</v>
      </c>
      <c r="K190" s="11" t="s">
        <v>53</v>
      </c>
      <c r="L190" s="11" t="s">
        <v>53</v>
      </c>
      <c r="M190" s="11">
        <v>0</v>
      </c>
      <c r="N190" s="9" t="s">
        <v>53</v>
      </c>
      <c r="O190" s="9" t="s">
        <v>54</v>
      </c>
      <c r="P190" s="9" t="s">
        <v>53</v>
      </c>
      <c r="Q190" s="11">
        <f t="shared" si="2"/>
        <v>5517407.1937999995</v>
      </c>
      <c r="R190" s="11">
        <v>0</v>
      </c>
      <c r="S190" s="11">
        <v>4586099.2450000001</v>
      </c>
      <c r="T190" s="11">
        <v>0</v>
      </c>
      <c r="U190" s="9" t="s">
        <v>50</v>
      </c>
      <c r="V190" s="11">
        <v>0</v>
      </c>
      <c r="W190" s="11">
        <v>802851.67999999993</v>
      </c>
      <c r="X190" s="9" t="s">
        <v>64</v>
      </c>
      <c r="Y190" s="11">
        <v>128456.26879999999</v>
      </c>
      <c r="Z190" s="11">
        <v>0</v>
      </c>
      <c r="AA190" s="9" t="s">
        <v>50</v>
      </c>
      <c r="AB190" s="11">
        <v>0</v>
      </c>
      <c r="AC190" s="11">
        <v>0</v>
      </c>
      <c r="AD190" s="9" t="s">
        <v>50</v>
      </c>
      <c r="AE190" s="11">
        <v>0</v>
      </c>
      <c r="AF190" s="9">
        <v>0</v>
      </c>
      <c r="AG190" s="9" t="s">
        <v>50</v>
      </c>
      <c r="AH190" s="11">
        <v>0</v>
      </c>
      <c r="AI190" s="11">
        <v>0</v>
      </c>
      <c r="AJ190" s="9" t="s">
        <v>50</v>
      </c>
      <c r="AK190" s="11">
        <v>0</v>
      </c>
      <c r="AL190" s="11">
        <v>0</v>
      </c>
      <c r="AM190" s="10" t="s">
        <v>53</v>
      </c>
      <c r="AN190" s="9" t="s">
        <v>53</v>
      </c>
      <c r="AO190" s="10" t="s">
        <v>53</v>
      </c>
      <c r="AP190" s="9" t="s">
        <v>53</v>
      </c>
    </row>
    <row r="191" spans="1:42" hidden="1" x14ac:dyDescent="0.25">
      <c r="A191" s="9" t="s">
        <v>387</v>
      </c>
      <c r="B191" s="10" t="s">
        <v>312</v>
      </c>
      <c r="C191" s="9" t="s">
        <v>69</v>
      </c>
      <c r="D191" s="9" t="s">
        <v>61</v>
      </c>
      <c r="E191" s="9" t="s">
        <v>382</v>
      </c>
      <c r="F191" s="9" t="s">
        <v>381</v>
      </c>
      <c r="G191" s="9" t="s">
        <v>51</v>
      </c>
      <c r="H191" s="9" t="s">
        <v>386</v>
      </c>
      <c r="I191" s="11" t="s">
        <v>53</v>
      </c>
      <c r="J191" s="11" t="s">
        <v>53</v>
      </c>
      <c r="K191" s="11" t="s">
        <v>53</v>
      </c>
      <c r="L191" s="11" t="s">
        <v>53</v>
      </c>
      <c r="M191" s="11">
        <v>0</v>
      </c>
      <c r="N191" s="9" t="s">
        <v>53</v>
      </c>
      <c r="O191" s="9" t="s">
        <v>385</v>
      </c>
      <c r="P191" s="9" t="s">
        <v>384</v>
      </c>
      <c r="Q191" s="11">
        <f t="shared" si="2"/>
        <v>851887.70600000001</v>
      </c>
      <c r="R191" s="11">
        <v>0</v>
      </c>
      <c r="S191" s="11">
        <v>513939.28</v>
      </c>
      <c r="T191" s="11">
        <v>291334.84999999998</v>
      </c>
      <c r="U191" s="9" t="s">
        <v>64</v>
      </c>
      <c r="V191" s="11">
        <v>46613.576000000001</v>
      </c>
      <c r="W191" s="11">
        <v>0</v>
      </c>
      <c r="X191" s="9" t="s">
        <v>50</v>
      </c>
      <c r="Y191" s="11">
        <v>0</v>
      </c>
      <c r="Z191" s="11">
        <v>0</v>
      </c>
      <c r="AA191" s="9" t="s">
        <v>50</v>
      </c>
      <c r="AB191" s="11">
        <v>0</v>
      </c>
      <c r="AC191" s="11">
        <v>0</v>
      </c>
      <c r="AD191" s="9" t="s">
        <v>50</v>
      </c>
      <c r="AE191" s="11">
        <v>0</v>
      </c>
      <c r="AF191" s="9">
        <v>0</v>
      </c>
      <c r="AG191" s="9" t="s">
        <v>50</v>
      </c>
      <c r="AH191" s="11">
        <v>0</v>
      </c>
      <c r="AI191" s="11">
        <v>0</v>
      </c>
      <c r="AJ191" s="9" t="s">
        <v>50</v>
      </c>
      <c r="AK191" s="11">
        <v>0</v>
      </c>
      <c r="AL191" s="11">
        <v>0</v>
      </c>
      <c r="AM191" s="10" t="s">
        <v>53</v>
      </c>
      <c r="AN191" s="9" t="s">
        <v>53</v>
      </c>
      <c r="AO191" s="10" t="s">
        <v>53</v>
      </c>
      <c r="AP191" s="9" t="s">
        <v>53</v>
      </c>
    </row>
    <row r="192" spans="1:42" hidden="1" x14ac:dyDescent="0.25">
      <c r="A192" s="9" t="s">
        <v>383</v>
      </c>
      <c r="B192" s="10" t="s">
        <v>312</v>
      </c>
      <c r="C192" s="9" t="s">
        <v>69</v>
      </c>
      <c r="D192" s="9" t="s">
        <v>61</v>
      </c>
      <c r="E192" s="9" t="s">
        <v>382</v>
      </c>
      <c r="F192" s="9" t="s">
        <v>381</v>
      </c>
      <c r="G192" s="9" t="s">
        <v>51</v>
      </c>
      <c r="H192" s="9" t="s">
        <v>380</v>
      </c>
      <c r="I192" s="11" t="s">
        <v>53</v>
      </c>
      <c r="J192" s="11" t="s">
        <v>53</v>
      </c>
      <c r="K192" s="11" t="s">
        <v>53</v>
      </c>
      <c r="L192" s="11" t="s">
        <v>53</v>
      </c>
      <c r="M192" s="11">
        <v>0</v>
      </c>
      <c r="N192" s="9" t="s">
        <v>53</v>
      </c>
      <c r="O192" s="9" t="s">
        <v>54</v>
      </c>
      <c r="P192" s="9" t="s">
        <v>53</v>
      </c>
      <c r="Q192" s="11">
        <f t="shared" si="2"/>
        <v>30290974.110399995</v>
      </c>
      <c r="R192" s="11">
        <v>0</v>
      </c>
      <c r="S192" s="11">
        <v>20390843.689999998</v>
      </c>
      <c r="T192" s="11">
        <v>0</v>
      </c>
      <c r="U192" s="9" t="s">
        <v>50</v>
      </c>
      <c r="V192" s="11">
        <v>0</v>
      </c>
      <c r="W192" s="11">
        <v>8534595.1899999995</v>
      </c>
      <c r="X192" s="9" t="s">
        <v>64</v>
      </c>
      <c r="Y192" s="11">
        <v>1365535.2304</v>
      </c>
      <c r="Z192" s="11">
        <v>0</v>
      </c>
      <c r="AA192" s="9" t="s">
        <v>50</v>
      </c>
      <c r="AB192" s="11">
        <v>0</v>
      </c>
      <c r="AC192" s="11">
        <v>0</v>
      </c>
      <c r="AD192" s="9" t="s">
        <v>50</v>
      </c>
      <c r="AE192" s="11">
        <v>0</v>
      </c>
      <c r="AF192" s="9">
        <v>0</v>
      </c>
      <c r="AG192" s="9" t="s">
        <v>50</v>
      </c>
      <c r="AH192" s="11">
        <v>0</v>
      </c>
      <c r="AI192" s="11">
        <v>0</v>
      </c>
      <c r="AJ192" s="9" t="s">
        <v>50</v>
      </c>
      <c r="AK192" s="11">
        <v>0</v>
      </c>
      <c r="AL192" s="11">
        <v>0</v>
      </c>
      <c r="AM192" s="10" t="s">
        <v>53</v>
      </c>
      <c r="AN192" s="9" t="s">
        <v>53</v>
      </c>
      <c r="AO192" s="10" t="s">
        <v>53</v>
      </c>
      <c r="AP192" s="9" t="s">
        <v>53</v>
      </c>
    </row>
    <row r="193" spans="1:42" hidden="1" x14ac:dyDescent="0.25">
      <c r="A193" s="9" t="s">
        <v>379</v>
      </c>
      <c r="B193" s="10" t="s">
        <v>312</v>
      </c>
      <c r="C193" s="9" t="s">
        <v>311</v>
      </c>
      <c r="D193" s="9" t="s">
        <v>66</v>
      </c>
      <c r="E193" s="9" t="s">
        <v>378</v>
      </c>
      <c r="F193" s="9" t="s">
        <v>377</v>
      </c>
      <c r="G193" s="9" t="s">
        <v>51</v>
      </c>
      <c r="H193" s="9" t="s">
        <v>376</v>
      </c>
      <c r="I193" s="11" t="s">
        <v>53</v>
      </c>
      <c r="J193" s="11" t="s">
        <v>53</v>
      </c>
      <c r="K193" s="11" t="s">
        <v>53</v>
      </c>
      <c r="L193" s="11" t="s">
        <v>53</v>
      </c>
      <c r="M193" s="11">
        <v>0</v>
      </c>
      <c r="N193" s="9" t="s">
        <v>53</v>
      </c>
      <c r="O193" s="9" t="s">
        <v>54</v>
      </c>
      <c r="P193" s="9" t="s">
        <v>53</v>
      </c>
      <c r="Q193" s="11">
        <f t="shared" si="2"/>
        <v>39345489.659999996</v>
      </c>
      <c r="R193" s="11">
        <v>0</v>
      </c>
      <c r="S193" s="11">
        <v>23362415.859999999</v>
      </c>
      <c r="T193" s="11"/>
      <c r="U193" s="9" t="s">
        <v>50</v>
      </c>
      <c r="V193" s="11"/>
      <c r="W193" s="11">
        <v>13778511.9</v>
      </c>
      <c r="X193" s="9" t="s">
        <v>50</v>
      </c>
      <c r="Y193" s="11">
        <v>2204561.9</v>
      </c>
      <c r="Z193" s="11">
        <v>0</v>
      </c>
      <c r="AA193" s="9" t="s">
        <v>50</v>
      </c>
      <c r="AB193" s="11">
        <v>0</v>
      </c>
      <c r="AC193" s="11"/>
      <c r="AD193" s="9" t="s">
        <v>50</v>
      </c>
      <c r="AE193" s="11"/>
      <c r="AF193" s="9">
        <v>0</v>
      </c>
      <c r="AG193" s="9" t="s">
        <v>50</v>
      </c>
      <c r="AH193" s="11">
        <v>0</v>
      </c>
      <c r="AI193" s="11">
        <v>0</v>
      </c>
      <c r="AJ193" s="9" t="s">
        <v>50</v>
      </c>
      <c r="AK193" s="11">
        <v>0</v>
      </c>
      <c r="AL193" s="11">
        <v>0</v>
      </c>
      <c r="AM193" s="10" t="s">
        <v>53</v>
      </c>
      <c r="AN193" s="9" t="s">
        <v>53</v>
      </c>
      <c r="AO193" s="10" t="s">
        <v>53</v>
      </c>
      <c r="AP193" s="9" t="s">
        <v>53</v>
      </c>
    </row>
    <row r="194" spans="1:42" hidden="1" x14ac:dyDescent="0.25">
      <c r="A194" s="9" t="s">
        <v>375</v>
      </c>
      <c r="B194" s="10" t="s">
        <v>312</v>
      </c>
      <c r="C194" s="9" t="s">
        <v>69</v>
      </c>
      <c r="D194" s="9" t="s">
        <v>66</v>
      </c>
      <c r="E194" s="9" t="s">
        <v>374</v>
      </c>
      <c r="F194" s="9" t="s">
        <v>373</v>
      </c>
      <c r="G194" s="9" t="s">
        <v>51</v>
      </c>
      <c r="H194" s="9" t="s">
        <v>372</v>
      </c>
      <c r="I194" s="11" t="s">
        <v>53</v>
      </c>
      <c r="J194" s="11" t="s">
        <v>53</v>
      </c>
      <c r="K194" s="11" t="s">
        <v>53</v>
      </c>
      <c r="L194" s="11" t="s">
        <v>53</v>
      </c>
      <c r="M194" s="11">
        <v>0</v>
      </c>
      <c r="N194" s="9" t="s">
        <v>53</v>
      </c>
      <c r="O194" s="9" t="s">
        <v>54</v>
      </c>
      <c r="P194" s="9" t="s">
        <v>53</v>
      </c>
      <c r="Q194" s="11">
        <f t="shared" si="2"/>
        <v>21941604.174000002</v>
      </c>
      <c r="R194" s="11">
        <v>0</v>
      </c>
      <c r="S194" s="11">
        <v>15704149.730000004</v>
      </c>
      <c r="T194" s="11">
        <v>0</v>
      </c>
      <c r="U194" s="9" t="s">
        <v>50</v>
      </c>
      <c r="V194" s="11">
        <v>0</v>
      </c>
      <c r="W194" s="11">
        <v>5377115.8999999994</v>
      </c>
      <c r="X194" s="9" t="s">
        <v>64</v>
      </c>
      <c r="Y194" s="11">
        <v>860338.54400000011</v>
      </c>
      <c r="Z194" s="11">
        <v>0</v>
      </c>
      <c r="AA194" s="9" t="s">
        <v>50</v>
      </c>
      <c r="AB194" s="11">
        <v>0</v>
      </c>
      <c r="AC194" s="11">
        <v>0</v>
      </c>
      <c r="AD194" s="9" t="s">
        <v>50</v>
      </c>
      <c r="AE194" s="11">
        <v>0</v>
      </c>
      <c r="AF194" s="9">
        <v>0</v>
      </c>
      <c r="AG194" s="9" t="s">
        <v>50</v>
      </c>
      <c r="AH194" s="11">
        <v>0</v>
      </c>
      <c r="AI194" s="11">
        <v>0</v>
      </c>
      <c r="AJ194" s="9" t="s">
        <v>50</v>
      </c>
      <c r="AK194" s="11">
        <v>0</v>
      </c>
      <c r="AL194" s="11">
        <v>0</v>
      </c>
      <c r="AM194" s="10" t="s">
        <v>53</v>
      </c>
      <c r="AN194" s="9" t="s">
        <v>53</v>
      </c>
      <c r="AO194" s="10" t="s">
        <v>53</v>
      </c>
      <c r="AP194" s="9" t="s">
        <v>53</v>
      </c>
    </row>
    <row r="195" spans="1:42" hidden="1" x14ac:dyDescent="0.25">
      <c r="A195" s="9" t="s">
        <v>371</v>
      </c>
      <c r="B195" s="10" t="s">
        <v>312</v>
      </c>
      <c r="C195" s="9" t="s">
        <v>311</v>
      </c>
      <c r="D195" s="9" t="s">
        <v>119</v>
      </c>
      <c r="E195" s="9" t="s">
        <v>370</v>
      </c>
      <c r="F195" s="9" t="s">
        <v>369</v>
      </c>
      <c r="G195" s="9" t="s">
        <v>51</v>
      </c>
      <c r="H195" s="9" t="s">
        <v>368</v>
      </c>
      <c r="I195" s="11" t="s">
        <v>53</v>
      </c>
      <c r="J195" s="11" t="s">
        <v>53</v>
      </c>
      <c r="K195" s="11" t="s">
        <v>53</v>
      </c>
      <c r="L195" s="11" t="s">
        <v>53</v>
      </c>
      <c r="M195" s="11">
        <v>0</v>
      </c>
      <c r="N195" s="9" t="s">
        <v>53</v>
      </c>
      <c r="O195" s="9" t="s">
        <v>54</v>
      </c>
      <c r="P195" s="9" t="s">
        <v>53</v>
      </c>
      <c r="Q195" s="11">
        <f t="shared" si="2"/>
        <v>80322062.460000008</v>
      </c>
      <c r="R195" s="11">
        <v>0</v>
      </c>
      <c r="S195" s="11">
        <v>53802781.420000002</v>
      </c>
      <c r="T195" s="11"/>
      <c r="U195" s="9" t="s">
        <v>50</v>
      </c>
      <c r="V195" s="11"/>
      <c r="W195" s="11">
        <v>22861449.170000002</v>
      </c>
      <c r="X195" s="9" t="s">
        <v>50</v>
      </c>
      <c r="Y195" s="11">
        <v>3657831.87</v>
      </c>
      <c r="Z195" s="11">
        <v>0</v>
      </c>
      <c r="AA195" s="9" t="s">
        <v>50</v>
      </c>
      <c r="AB195" s="11">
        <v>0</v>
      </c>
      <c r="AC195" s="11"/>
      <c r="AD195" s="9" t="s">
        <v>50</v>
      </c>
      <c r="AE195" s="11"/>
      <c r="AF195" s="9">
        <v>0</v>
      </c>
      <c r="AG195" s="9" t="s">
        <v>50</v>
      </c>
      <c r="AH195" s="11">
        <v>0</v>
      </c>
      <c r="AI195" s="11">
        <v>0</v>
      </c>
      <c r="AJ195" s="9" t="s">
        <v>50</v>
      </c>
      <c r="AK195" s="11">
        <v>0</v>
      </c>
      <c r="AL195" s="11">
        <v>0</v>
      </c>
      <c r="AM195" s="10" t="s">
        <v>53</v>
      </c>
      <c r="AN195" s="9" t="s">
        <v>53</v>
      </c>
      <c r="AO195" s="10" t="s">
        <v>53</v>
      </c>
      <c r="AP195" s="9" t="s">
        <v>53</v>
      </c>
    </row>
    <row r="196" spans="1:42" x14ac:dyDescent="0.25">
      <c r="A196" s="9" t="s">
        <v>367</v>
      </c>
      <c r="B196" s="10" t="s">
        <v>312</v>
      </c>
      <c r="C196" s="9" t="s">
        <v>69</v>
      </c>
      <c r="D196" s="9" t="s">
        <v>119</v>
      </c>
      <c r="E196" s="9" t="s">
        <v>358</v>
      </c>
      <c r="F196" s="9" t="s">
        <v>357</v>
      </c>
      <c r="G196" s="9" t="s">
        <v>51</v>
      </c>
      <c r="H196" s="9" t="s">
        <v>366</v>
      </c>
      <c r="I196" s="11" t="s">
        <v>53</v>
      </c>
      <c r="J196" s="11" t="s">
        <v>53</v>
      </c>
      <c r="K196" s="11" t="s">
        <v>53</v>
      </c>
      <c r="L196" s="11" t="s">
        <v>53</v>
      </c>
      <c r="M196" s="11">
        <v>0</v>
      </c>
      <c r="N196" s="9" t="s">
        <v>53</v>
      </c>
      <c r="O196" s="9" t="s">
        <v>54</v>
      </c>
      <c r="P196" s="9" t="s">
        <v>53</v>
      </c>
      <c r="Q196" s="11">
        <f t="shared" si="2"/>
        <v>883398.86499999999</v>
      </c>
      <c r="R196" s="11">
        <v>0</v>
      </c>
      <c r="S196" s="11">
        <v>883398.86499999999</v>
      </c>
      <c r="T196" s="11">
        <v>0</v>
      </c>
      <c r="U196" s="9" t="s">
        <v>50</v>
      </c>
      <c r="V196" s="11">
        <v>0</v>
      </c>
      <c r="W196" s="11">
        <v>0</v>
      </c>
      <c r="X196" s="9" t="s">
        <v>50</v>
      </c>
      <c r="Y196" s="11">
        <v>0</v>
      </c>
      <c r="Z196" s="11">
        <v>0</v>
      </c>
      <c r="AA196" s="9" t="s">
        <v>50</v>
      </c>
      <c r="AB196" s="11">
        <v>0</v>
      </c>
      <c r="AC196" s="11">
        <v>0</v>
      </c>
      <c r="AD196" s="9" t="s">
        <v>50</v>
      </c>
      <c r="AE196" s="11">
        <v>0</v>
      </c>
      <c r="AF196" s="9">
        <v>0</v>
      </c>
      <c r="AG196" s="9" t="s">
        <v>50</v>
      </c>
      <c r="AH196" s="11">
        <v>0</v>
      </c>
      <c r="AI196" s="11">
        <v>0</v>
      </c>
      <c r="AJ196" s="9" t="s">
        <v>50</v>
      </c>
      <c r="AK196" s="11">
        <v>0</v>
      </c>
      <c r="AL196" s="11">
        <v>0</v>
      </c>
      <c r="AM196" s="10" t="s">
        <v>53</v>
      </c>
      <c r="AN196" s="9" t="s">
        <v>53</v>
      </c>
      <c r="AO196" s="10" t="s">
        <v>53</v>
      </c>
      <c r="AP196" s="9" t="s">
        <v>53</v>
      </c>
    </row>
    <row r="197" spans="1:42" x14ac:dyDescent="0.25">
      <c r="A197" s="9" t="s">
        <v>365</v>
      </c>
      <c r="B197" s="10" t="s">
        <v>312</v>
      </c>
      <c r="C197" s="9" t="s">
        <v>69</v>
      </c>
      <c r="D197" s="9" t="s">
        <v>119</v>
      </c>
      <c r="E197" s="9" t="s">
        <v>358</v>
      </c>
      <c r="F197" s="9" t="s">
        <v>357</v>
      </c>
      <c r="G197" s="9" t="s">
        <v>51</v>
      </c>
      <c r="H197" s="9" t="s">
        <v>364</v>
      </c>
      <c r="I197" s="11" t="s">
        <v>53</v>
      </c>
      <c r="J197" s="11" t="s">
        <v>53</v>
      </c>
      <c r="K197" s="11" t="s">
        <v>53</v>
      </c>
      <c r="L197" s="11" t="s">
        <v>53</v>
      </c>
      <c r="M197" s="11">
        <v>0</v>
      </c>
      <c r="N197" s="9" t="s">
        <v>53</v>
      </c>
      <c r="O197" s="9" t="s">
        <v>54</v>
      </c>
      <c r="P197" s="9" t="s">
        <v>53</v>
      </c>
      <c r="Q197" s="11">
        <f t="shared" si="2"/>
        <v>884984.20720000006</v>
      </c>
      <c r="R197" s="11">
        <v>0</v>
      </c>
      <c r="S197" s="11">
        <v>0</v>
      </c>
      <c r="T197" s="11">
        <v>0</v>
      </c>
      <c r="U197" s="9" t="s">
        <v>50</v>
      </c>
      <c r="V197" s="11">
        <v>0</v>
      </c>
      <c r="W197" s="11">
        <v>762917.42</v>
      </c>
      <c r="X197" s="9" t="s">
        <v>64</v>
      </c>
      <c r="Y197" s="11">
        <v>122066.78719999999</v>
      </c>
      <c r="Z197" s="11">
        <v>0</v>
      </c>
      <c r="AA197" s="9" t="s">
        <v>50</v>
      </c>
      <c r="AB197" s="11">
        <v>0</v>
      </c>
      <c r="AC197" s="11">
        <v>0</v>
      </c>
      <c r="AD197" s="9" t="s">
        <v>50</v>
      </c>
      <c r="AE197" s="11">
        <v>0</v>
      </c>
      <c r="AF197" s="9">
        <v>0</v>
      </c>
      <c r="AG197" s="9" t="s">
        <v>50</v>
      </c>
      <c r="AH197" s="11">
        <v>0</v>
      </c>
      <c r="AI197" s="11">
        <v>0</v>
      </c>
      <c r="AJ197" s="9" t="s">
        <v>50</v>
      </c>
      <c r="AK197" s="11">
        <v>0</v>
      </c>
      <c r="AL197" s="11">
        <v>0</v>
      </c>
      <c r="AM197" s="10" t="s">
        <v>53</v>
      </c>
      <c r="AN197" s="9" t="s">
        <v>53</v>
      </c>
      <c r="AO197" s="10" t="s">
        <v>53</v>
      </c>
      <c r="AP197" s="9" t="s">
        <v>53</v>
      </c>
    </row>
    <row r="198" spans="1:42" x14ac:dyDescent="0.25">
      <c r="A198" s="9" t="s">
        <v>363</v>
      </c>
      <c r="B198" s="10" t="s">
        <v>312</v>
      </c>
      <c r="C198" s="9" t="s">
        <v>69</v>
      </c>
      <c r="D198" s="9" t="s">
        <v>119</v>
      </c>
      <c r="E198" s="9" t="s">
        <v>358</v>
      </c>
      <c r="F198" s="9" t="s">
        <v>357</v>
      </c>
      <c r="G198" s="9" t="s">
        <v>51</v>
      </c>
      <c r="H198" s="9" t="s">
        <v>362</v>
      </c>
      <c r="I198" s="11" t="s">
        <v>53</v>
      </c>
      <c r="J198" s="11" t="s">
        <v>53</v>
      </c>
      <c r="K198" s="11" t="s">
        <v>53</v>
      </c>
      <c r="L198" s="11" t="s">
        <v>53</v>
      </c>
      <c r="M198" s="11">
        <v>0</v>
      </c>
      <c r="N198" s="9" t="s">
        <v>53</v>
      </c>
      <c r="O198" s="9" t="s">
        <v>361</v>
      </c>
      <c r="P198" s="9" t="s">
        <v>360</v>
      </c>
      <c r="Q198" s="11">
        <f t="shared" si="2"/>
        <v>975034.90279999992</v>
      </c>
      <c r="R198" s="11">
        <v>0</v>
      </c>
      <c r="S198" s="11">
        <v>0</v>
      </c>
      <c r="T198" s="11">
        <v>840547.33</v>
      </c>
      <c r="U198" s="9" t="s">
        <v>64</v>
      </c>
      <c r="V198" s="11">
        <v>134487.57279999999</v>
      </c>
      <c r="W198" s="11">
        <v>0</v>
      </c>
      <c r="X198" s="9" t="s">
        <v>50</v>
      </c>
      <c r="Y198" s="11">
        <v>0</v>
      </c>
      <c r="Z198" s="11">
        <v>0</v>
      </c>
      <c r="AA198" s="9" t="s">
        <v>50</v>
      </c>
      <c r="AB198" s="11">
        <v>0</v>
      </c>
      <c r="AC198" s="11">
        <v>0</v>
      </c>
      <c r="AD198" s="9" t="s">
        <v>50</v>
      </c>
      <c r="AE198" s="11">
        <v>0</v>
      </c>
      <c r="AF198" s="9">
        <v>0</v>
      </c>
      <c r="AG198" s="9" t="s">
        <v>50</v>
      </c>
      <c r="AH198" s="11">
        <v>0</v>
      </c>
      <c r="AI198" s="11">
        <v>0</v>
      </c>
      <c r="AJ198" s="9" t="s">
        <v>50</v>
      </c>
      <c r="AK198" s="11">
        <v>0</v>
      </c>
      <c r="AL198" s="11">
        <v>0</v>
      </c>
      <c r="AM198" s="10" t="s">
        <v>53</v>
      </c>
      <c r="AN198" s="9" t="s">
        <v>53</v>
      </c>
      <c r="AO198" s="10" t="s">
        <v>53</v>
      </c>
      <c r="AP198" s="9" t="s">
        <v>53</v>
      </c>
    </row>
    <row r="199" spans="1:42" x14ac:dyDescent="0.25">
      <c r="A199" s="9" t="s">
        <v>359</v>
      </c>
      <c r="B199" s="10" t="s">
        <v>312</v>
      </c>
      <c r="C199" s="9" t="s">
        <v>69</v>
      </c>
      <c r="D199" s="9" t="s">
        <v>119</v>
      </c>
      <c r="E199" s="9" t="s">
        <v>358</v>
      </c>
      <c r="F199" s="9" t="s">
        <v>357</v>
      </c>
      <c r="G199" s="9" t="s">
        <v>51</v>
      </c>
      <c r="H199" s="9" t="s">
        <v>356</v>
      </c>
      <c r="I199" s="11" t="s">
        <v>53</v>
      </c>
      <c r="J199" s="11" t="s">
        <v>53</v>
      </c>
      <c r="K199" s="11" t="s">
        <v>53</v>
      </c>
      <c r="L199" s="11" t="s">
        <v>53</v>
      </c>
      <c r="M199" s="11">
        <v>0</v>
      </c>
      <c r="N199" s="9" t="s">
        <v>53</v>
      </c>
      <c r="O199" s="9" t="s">
        <v>54</v>
      </c>
      <c r="P199" s="9" t="s">
        <v>53</v>
      </c>
      <c r="Q199" s="11">
        <f t="shared" si="2"/>
        <v>4125383.6180000002</v>
      </c>
      <c r="R199" s="11">
        <v>0</v>
      </c>
      <c r="S199" s="11">
        <v>3825522.4000000004</v>
      </c>
      <c r="T199" s="11">
        <v>0</v>
      </c>
      <c r="U199" s="9" t="s">
        <v>50</v>
      </c>
      <c r="V199" s="11">
        <v>0</v>
      </c>
      <c r="W199" s="11">
        <v>258501.05</v>
      </c>
      <c r="X199" s="9" t="s">
        <v>64</v>
      </c>
      <c r="Y199" s="11">
        <v>41360.168000000005</v>
      </c>
      <c r="Z199" s="11">
        <v>0</v>
      </c>
      <c r="AA199" s="9" t="s">
        <v>50</v>
      </c>
      <c r="AB199" s="11">
        <v>0</v>
      </c>
      <c r="AC199" s="11">
        <v>0</v>
      </c>
      <c r="AD199" s="9" t="s">
        <v>50</v>
      </c>
      <c r="AE199" s="11">
        <v>0</v>
      </c>
      <c r="AF199" s="9">
        <v>0</v>
      </c>
      <c r="AG199" s="9" t="s">
        <v>50</v>
      </c>
      <c r="AH199" s="11">
        <v>0</v>
      </c>
      <c r="AI199" s="11">
        <v>0</v>
      </c>
      <c r="AJ199" s="9" t="s">
        <v>50</v>
      </c>
      <c r="AK199" s="11">
        <v>0</v>
      </c>
      <c r="AL199" s="11">
        <v>0</v>
      </c>
      <c r="AM199" s="10" t="s">
        <v>53</v>
      </c>
      <c r="AN199" s="9" t="s">
        <v>53</v>
      </c>
      <c r="AO199" s="10" t="s">
        <v>53</v>
      </c>
      <c r="AP199" s="9" t="s">
        <v>53</v>
      </c>
    </row>
    <row r="200" spans="1:42" hidden="1" x14ac:dyDescent="0.25">
      <c r="A200" s="9" t="s">
        <v>355</v>
      </c>
      <c r="B200" s="10" t="s">
        <v>312</v>
      </c>
      <c r="C200" s="9" t="s">
        <v>311</v>
      </c>
      <c r="D200" s="9" t="s">
        <v>354</v>
      </c>
      <c r="E200" s="9" t="s">
        <v>353</v>
      </c>
      <c r="F200" s="9" t="s">
        <v>352</v>
      </c>
      <c r="G200" s="9" t="s">
        <v>51</v>
      </c>
      <c r="H200" s="9" t="s">
        <v>964</v>
      </c>
      <c r="I200" s="11" t="s">
        <v>53</v>
      </c>
      <c r="J200" s="11" t="s">
        <v>53</v>
      </c>
      <c r="K200" s="11" t="s">
        <v>53</v>
      </c>
      <c r="L200" s="11" t="s">
        <v>53</v>
      </c>
      <c r="M200" s="11">
        <v>0</v>
      </c>
      <c r="N200" s="9" t="s">
        <v>53</v>
      </c>
      <c r="O200" s="9" t="s">
        <v>54</v>
      </c>
      <c r="P200" s="9" t="s">
        <v>53</v>
      </c>
      <c r="Q200" s="11">
        <f t="shared" ref="Q200:Q209" si="3">SUM(S200:AH200)</f>
        <v>26621957.82</v>
      </c>
      <c r="R200" s="11">
        <v>0</v>
      </c>
      <c r="S200" s="11">
        <v>18361177.16</v>
      </c>
      <c r="T200" s="11"/>
      <c r="U200" s="9" t="s">
        <v>50</v>
      </c>
      <c r="V200" s="11"/>
      <c r="W200" s="11">
        <v>7121362.6399999997</v>
      </c>
      <c r="X200" s="9" t="s">
        <v>50</v>
      </c>
      <c r="Y200" s="11">
        <v>1139418.02</v>
      </c>
      <c r="Z200" s="11">
        <v>0</v>
      </c>
      <c r="AA200" s="9" t="s">
        <v>50</v>
      </c>
      <c r="AB200" s="11">
        <v>0</v>
      </c>
      <c r="AC200" s="11"/>
      <c r="AD200" s="9" t="s">
        <v>50</v>
      </c>
      <c r="AE200" s="11"/>
      <c r="AF200" s="9">
        <v>0</v>
      </c>
      <c r="AG200" s="9" t="s">
        <v>50</v>
      </c>
      <c r="AH200" s="11">
        <v>0</v>
      </c>
      <c r="AI200" s="11">
        <v>0</v>
      </c>
      <c r="AJ200" s="9" t="s">
        <v>50</v>
      </c>
      <c r="AK200" s="11">
        <v>0</v>
      </c>
      <c r="AL200" s="11">
        <v>0</v>
      </c>
      <c r="AM200" s="10" t="s">
        <v>53</v>
      </c>
      <c r="AN200" s="9" t="s">
        <v>53</v>
      </c>
      <c r="AO200" s="10" t="s">
        <v>53</v>
      </c>
      <c r="AP200" s="9" t="s">
        <v>53</v>
      </c>
    </row>
    <row r="201" spans="1:42" hidden="1" x14ac:dyDescent="0.25">
      <c r="A201" s="9" t="s">
        <v>351</v>
      </c>
      <c r="B201" s="10" t="s">
        <v>312</v>
      </c>
      <c r="C201" s="9" t="s">
        <v>311</v>
      </c>
      <c r="D201" s="9" t="s">
        <v>350</v>
      </c>
      <c r="E201" s="9" t="s">
        <v>349</v>
      </c>
      <c r="F201" s="9" t="s">
        <v>348</v>
      </c>
      <c r="G201" s="9" t="s">
        <v>51</v>
      </c>
      <c r="H201" s="9" t="s">
        <v>347</v>
      </c>
      <c r="I201" s="11" t="s">
        <v>53</v>
      </c>
      <c r="J201" s="11" t="s">
        <v>53</v>
      </c>
      <c r="K201" s="11" t="s">
        <v>53</v>
      </c>
      <c r="L201" s="11" t="s">
        <v>53</v>
      </c>
      <c r="M201" s="11">
        <v>0</v>
      </c>
      <c r="N201" s="9" t="s">
        <v>53</v>
      </c>
      <c r="O201" s="9" t="s">
        <v>54</v>
      </c>
      <c r="P201" s="9" t="s">
        <v>53</v>
      </c>
      <c r="Q201" s="11">
        <f t="shared" si="3"/>
        <v>74481079.609999999</v>
      </c>
      <c r="R201" s="11">
        <v>0</v>
      </c>
      <c r="S201" s="11">
        <v>51435288.420000002</v>
      </c>
      <c r="T201" s="11"/>
      <c r="U201" s="9" t="s">
        <v>50</v>
      </c>
      <c r="V201" s="11"/>
      <c r="W201" s="11">
        <v>19867061.370000001</v>
      </c>
      <c r="X201" s="9" t="s">
        <v>50</v>
      </c>
      <c r="Y201" s="11">
        <v>3178729.82</v>
      </c>
      <c r="Z201" s="11">
        <v>0</v>
      </c>
      <c r="AA201" s="9" t="s">
        <v>50</v>
      </c>
      <c r="AB201" s="11">
        <v>0</v>
      </c>
      <c r="AC201" s="11"/>
      <c r="AD201" s="9" t="s">
        <v>50</v>
      </c>
      <c r="AE201" s="11"/>
      <c r="AF201" s="9">
        <v>0</v>
      </c>
      <c r="AG201" s="9" t="s">
        <v>50</v>
      </c>
      <c r="AH201" s="11">
        <v>0</v>
      </c>
      <c r="AI201" s="11">
        <v>0</v>
      </c>
      <c r="AJ201" s="9" t="s">
        <v>50</v>
      </c>
      <c r="AK201" s="11">
        <v>0</v>
      </c>
      <c r="AL201" s="11">
        <v>0</v>
      </c>
      <c r="AM201" s="10" t="s">
        <v>53</v>
      </c>
      <c r="AN201" s="9" t="s">
        <v>53</v>
      </c>
      <c r="AO201" s="10" t="s">
        <v>53</v>
      </c>
      <c r="AP201" s="9" t="s">
        <v>53</v>
      </c>
    </row>
    <row r="202" spans="1:42" hidden="1" x14ac:dyDescent="0.25">
      <c r="A202" s="9" t="s">
        <v>346</v>
      </c>
      <c r="B202" s="10" t="s">
        <v>312</v>
      </c>
      <c r="C202" s="9" t="s">
        <v>311</v>
      </c>
      <c r="D202" s="9" t="s">
        <v>345</v>
      </c>
      <c r="E202" s="9" t="s">
        <v>344</v>
      </c>
      <c r="F202" s="9" t="s">
        <v>343</v>
      </c>
      <c r="G202" s="9" t="s">
        <v>51</v>
      </c>
      <c r="H202" s="9" t="s">
        <v>342</v>
      </c>
      <c r="I202" s="11" t="s">
        <v>53</v>
      </c>
      <c r="J202" s="11" t="s">
        <v>53</v>
      </c>
      <c r="K202" s="11" t="s">
        <v>53</v>
      </c>
      <c r="L202" s="11" t="s">
        <v>53</v>
      </c>
      <c r="M202" s="11">
        <v>0</v>
      </c>
      <c r="N202" s="9" t="s">
        <v>53</v>
      </c>
      <c r="O202" s="9" t="s">
        <v>54</v>
      </c>
      <c r="P202" s="9" t="s">
        <v>53</v>
      </c>
      <c r="Q202" s="11">
        <f t="shared" si="3"/>
        <v>32320510.131276909</v>
      </c>
      <c r="R202" s="11">
        <v>0</v>
      </c>
      <c r="S202" s="11">
        <v>23062882.879999999</v>
      </c>
      <c r="T202" s="11"/>
      <c r="U202" s="9" t="s">
        <v>50</v>
      </c>
      <c r="V202" s="11"/>
      <c r="W202" s="11">
        <v>7980713.1512769097</v>
      </c>
      <c r="X202" s="9" t="s">
        <v>50</v>
      </c>
      <c r="Y202" s="11">
        <v>1276914.1000000001</v>
      </c>
      <c r="Z202" s="11">
        <v>0</v>
      </c>
      <c r="AA202" s="9" t="s">
        <v>50</v>
      </c>
      <c r="AB202" s="11">
        <v>0</v>
      </c>
      <c r="AC202" s="11"/>
      <c r="AD202" s="9" t="s">
        <v>50</v>
      </c>
      <c r="AE202" s="11"/>
      <c r="AF202" s="9">
        <v>0</v>
      </c>
      <c r="AG202" s="9" t="s">
        <v>50</v>
      </c>
      <c r="AH202" s="11">
        <v>0</v>
      </c>
      <c r="AI202" s="11">
        <v>0</v>
      </c>
      <c r="AJ202" s="9" t="s">
        <v>50</v>
      </c>
      <c r="AK202" s="11">
        <v>0</v>
      </c>
      <c r="AL202" s="11">
        <v>0</v>
      </c>
      <c r="AM202" s="10" t="s">
        <v>53</v>
      </c>
      <c r="AN202" s="9" t="s">
        <v>53</v>
      </c>
      <c r="AO202" s="10" t="s">
        <v>53</v>
      </c>
      <c r="AP202" s="9" t="s">
        <v>53</v>
      </c>
    </row>
    <row r="203" spans="1:42" hidden="1" x14ac:dyDescent="0.25">
      <c r="A203" s="9" t="s">
        <v>341</v>
      </c>
      <c r="B203" s="10" t="s">
        <v>312</v>
      </c>
      <c r="C203" s="9" t="s">
        <v>311</v>
      </c>
      <c r="D203" s="9" t="s">
        <v>340</v>
      </c>
      <c r="E203" s="9" t="s">
        <v>339</v>
      </c>
      <c r="F203" s="9" t="s">
        <v>338</v>
      </c>
      <c r="G203" s="9" t="s">
        <v>51</v>
      </c>
      <c r="H203" s="9" t="s">
        <v>337</v>
      </c>
      <c r="I203" s="11" t="s">
        <v>53</v>
      </c>
      <c r="J203" s="11" t="s">
        <v>53</v>
      </c>
      <c r="K203" s="11" t="s">
        <v>53</v>
      </c>
      <c r="L203" s="11" t="s">
        <v>53</v>
      </c>
      <c r="M203" s="11">
        <v>0</v>
      </c>
      <c r="N203" s="9" t="s">
        <v>53</v>
      </c>
      <c r="O203" s="9" t="s">
        <v>54</v>
      </c>
      <c r="P203" s="9" t="s">
        <v>53</v>
      </c>
      <c r="Q203" s="11">
        <f t="shared" si="3"/>
        <v>49346368.950000003</v>
      </c>
      <c r="R203" s="11">
        <v>0</v>
      </c>
      <c r="S203" s="11">
        <v>31624070.27</v>
      </c>
      <c r="T203" s="11"/>
      <c r="U203" s="9" t="s">
        <v>50</v>
      </c>
      <c r="V203" s="11"/>
      <c r="W203" s="11">
        <v>15277843.689999999</v>
      </c>
      <c r="X203" s="9" t="s">
        <v>50</v>
      </c>
      <c r="Y203" s="11">
        <v>2444454.9900000002</v>
      </c>
      <c r="Z203" s="11">
        <v>0</v>
      </c>
      <c r="AA203" s="9" t="s">
        <v>50</v>
      </c>
      <c r="AB203" s="11">
        <v>0</v>
      </c>
      <c r="AC203" s="11"/>
      <c r="AD203" s="9" t="s">
        <v>50</v>
      </c>
      <c r="AE203" s="11"/>
      <c r="AF203" s="9">
        <v>0</v>
      </c>
      <c r="AG203" s="9" t="s">
        <v>50</v>
      </c>
      <c r="AH203" s="11">
        <v>0</v>
      </c>
      <c r="AI203" s="11">
        <v>0</v>
      </c>
      <c r="AJ203" s="9" t="s">
        <v>50</v>
      </c>
      <c r="AK203" s="11">
        <v>0</v>
      </c>
      <c r="AL203" s="11">
        <v>0</v>
      </c>
      <c r="AM203" s="10" t="s">
        <v>53</v>
      </c>
      <c r="AN203" s="9" t="s">
        <v>53</v>
      </c>
      <c r="AO203" s="10" t="s">
        <v>53</v>
      </c>
      <c r="AP203" s="9" t="s">
        <v>53</v>
      </c>
    </row>
    <row r="204" spans="1:42" hidden="1" x14ac:dyDescent="0.25">
      <c r="A204" s="9" t="s">
        <v>336</v>
      </c>
      <c r="B204" s="10" t="s">
        <v>312</v>
      </c>
      <c r="C204" s="9" t="s">
        <v>311</v>
      </c>
      <c r="D204" s="9" t="s">
        <v>335</v>
      </c>
      <c r="E204" s="9" t="s">
        <v>334</v>
      </c>
      <c r="F204" s="9" t="s">
        <v>333</v>
      </c>
      <c r="G204" s="9" t="s">
        <v>51</v>
      </c>
      <c r="H204" s="9" t="s">
        <v>332</v>
      </c>
      <c r="I204" s="11" t="s">
        <v>53</v>
      </c>
      <c r="J204" s="11" t="s">
        <v>53</v>
      </c>
      <c r="K204" s="11" t="s">
        <v>53</v>
      </c>
      <c r="L204" s="11" t="s">
        <v>53</v>
      </c>
      <c r="M204" s="11">
        <v>0</v>
      </c>
      <c r="N204" s="9" t="s">
        <v>53</v>
      </c>
      <c r="O204" s="9" t="s">
        <v>54</v>
      </c>
      <c r="P204" s="9" t="s">
        <v>53</v>
      </c>
      <c r="Q204" s="11">
        <f t="shared" si="3"/>
        <v>34233178.700000003</v>
      </c>
      <c r="R204" s="11">
        <v>0</v>
      </c>
      <c r="S204" s="11">
        <v>25302827.210000001</v>
      </c>
      <c r="T204" s="11"/>
      <c r="U204" s="9" t="s">
        <v>50</v>
      </c>
      <c r="V204" s="11"/>
      <c r="W204" s="11">
        <v>7698578.8700000001</v>
      </c>
      <c r="X204" s="9" t="s">
        <v>50</v>
      </c>
      <c r="Y204" s="11">
        <v>1231772.6200000001</v>
      </c>
      <c r="Z204" s="11">
        <v>0</v>
      </c>
      <c r="AA204" s="9" t="s">
        <v>50</v>
      </c>
      <c r="AB204" s="11">
        <v>0</v>
      </c>
      <c r="AC204" s="11"/>
      <c r="AD204" s="9" t="s">
        <v>50</v>
      </c>
      <c r="AE204" s="11"/>
      <c r="AF204" s="9">
        <v>0</v>
      </c>
      <c r="AG204" s="9" t="s">
        <v>50</v>
      </c>
      <c r="AH204" s="11">
        <v>0</v>
      </c>
      <c r="AI204" s="11">
        <v>0</v>
      </c>
      <c r="AJ204" s="9" t="s">
        <v>50</v>
      </c>
      <c r="AK204" s="11">
        <v>0</v>
      </c>
      <c r="AL204" s="11">
        <v>0</v>
      </c>
      <c r="AM204" s="10" t="s">
        <v>53</v>
      </c>
      <c r="AN204" s="9" t="s">
        <v>53</v>
      </c>
      <c r="AO204" s="10" t="s">
        <v>53</v>
      </c>
      <c r="AP204" s="9" t="s">
        <v>53</v>
      </c>
    </row>
    <row r="205" spans="1:42" hidden="1" x14ac:dyDescent="0.25">
      <c r="A205" s="9" t="s">
        <v>331</v>
      </c>
      <c r="B205" s="10" t="s">
        <v>312</v>
      </c>
      <c r="C205" s="9" t="s">
        <v>311</v>
      </c>
      <c r="D205" s="9" t="s">
        <v>330</v>
      </c>
      <c r="E205" s="9" t="s">
        <v>49</v>
      </c>
      <c r="F205" s="9" t="s">
        <v>329</v>
      </c>
      <c r="G205" s="9" t="s">
        <v>51</v>
      </c>
      <c r="H205" s="9" t="s">
        <v>328</v>
      </c>
      <c r="I205" s="11" t="s">
        <v>53</v>
      </c>
      <c r="J205" s="11" t="s">
        <v>53</v>
      </c>
      <c r="K205" s="11" t="s">
        <v>53</v>
      </c>
      <c r="L205" s="11" t="s">
        <v>53</v>
      </c>
      <c r="M205" s="11">
        <v>0</v>
      </c>
      <c r="N205" s="9" t="s">
        <v>53</v>
      </c>
      <c r="O205" s="9" t="s">
        <v>54</v>
      </c>
      <c r="P205" s="9" t="s">
        <v>53</v>
      </c>
      <c r="Q205" s="11">
        <f t="shared" si="3"/>
        <v>17924390.530999996</v>
      </c>
      <c r="R205" s="11">
        <v>0</v>
      </c>
      <c r="S205" s="11">
        <v>16387169.434999997</v>
      </c>
      <c r="T205" s="11">
        <v>0</v>
      </c>
      <c r="U205" s="9" t="s">
        <v>50</v>
      </c>
      <c r="V205" s="11">
        <v>0</v>
      </c>
      <c r="W205" s="11">
        <v>1325190.6000000001</v>
      </c>
      <c r="X205" s="9" t="s">
        <v>50</v>
      </c>
      <c r="Y205" s="11">
        <v>212030.49599999998</v>
      </c>
      <c r="Z205" s="11">
        <v>0</v>
      </c>
      <c r="AA205" s="9" t="s">
        <v>50</v>
      </c>
      <c r="AB205" s="11">
        <v>0</v>
      </c>
      <c r="AC205" s="11">
        <v>0</v>
      </c>
      <c r="AD205" s="9" t="s">
        <v>50</v>
      </c>
      <c r="AE205" s="11">
        <v>0</v>
      </c>
      <c r="AF205" s="9">
        <v>0</v>
      </c>
      <c r="AG205" s="9" t="s">
        <v>50</v>
      </c>
      <c r="AH205" s="11">
        <v>0</v>
      </c>
      <c r="AI205" s="11">
        <v>0</v>
      </c>
      <c r="AJ205" s="9" t="s">
        <v>50</v>
      </c>
      <c r="AK205" s="11">
        <v>0</v>
      </c>
      <c r="AL205" s="11">
        <v>0</v>
      </c>
      <c r="AM205" s="10" t="s">
        <v>53</v>
      </c>
      <c r="AN205" s="9" t="s">
        <v>53</v>
      </c>
      <c r="AO205" s="10" t="s">
        <v>53</v>
      </c>
      <c r="AP205" s="9" t="s">
        <v>53</v>
      </c>
    </row>
    <row r="206" spans="1:42" hidden="1" x14ac:dyDescent="0.25">
      <c r="A206" s="9" t="s">
        <v>327</v>
      </c>
      <c r="B206" s="10" t="s">
        <v>312</v>
      </c>
      <c r="C206" s="9" t="s">
        <v>311</v>
      </c>
      <c r="D206" s="9" t="s">
        <v>326</v>
      </c>
      <c r="E206" s="9" t="s">
        <v>325</v>
      </c>
      <c r="F206" s="9" t="s">
        <v>324</v>
      </c>
      <c r="G206" s="9" t="s">
        <v>51</v>
      </c>
      <c r="H206" s="9" t="s">
        <v>323</v>
      </c>
      <c r="I206" s="11" t="s">
        <v>53</v>
      </c>
      <c r="J206" s="11" t="s">
        <v>53</v>
      </c>
      <c r="K206" s="11" t="s">
        <v>53</v>
      </c>
      <c r="L206" s="11" t="s">
        <v>53</v>
      </c>
      <c r="M206" s="11">
        <v>0</v>
      </c>
      <c r="N206" s="9" t="s">
        <v>53</v>
      </c>
      <c r="O206" s="9" t="s">
        <v>54</v>
      </c>
      <c r="P206" s="9" t="s">
        <v>53</v>
      </c>
      <c r="Q206" s="11">
        <f t="shared" si="3"/>
        <v>3456747.5</v>
      </c>
      <c r="R206" s="11">
        <v>0</v>
      </c>
      <c r="S206" s="11">
        <v>1692750</v>
      </c>
      <c r="T206" s="11"/>
      <c r="U206" s="9" t="s">
        <v>50</v>
      </c>
      <c r="V206" s="11"/>
      <c r="W206" s="11">
        <v>1520687.5</v>
      </c>
      <c r="X206" s="9" t="s">
        <v>50</v>
      </c>
      <c r="Y206" s="11">
        <v>243310</v>
      </c>
      <c r="Z206" s="11">
        <v>0</v>
      </c>
      <c r="AA206" s="9" t="s">
        <v>50</v>
      </c>
      <c r="AB206" s="11">
        <v>0</v>
      </c>
      <c r="AC206" s="11"/>
      <c r="AD206" s="9" t="s">
        <v>50</v>
      </c>
      <c r="AE206" s="11"/>
      <c r="AF206" s="9">
        <v>0</v>
      </c>
      <c r="AG206" s="9" t="s">
        <v>50</v>
      </c>
      <c r="AH206" s="11">
        <v>0</v>
      </c>
      <c r="AI206" s="11">
        <v>0</v>
      </c>
      <c r="AJ206" s="9" t="s">
        <v>50</v>
      </c>
      <c r="AK206" s="11">
        <v>0</v>
      </c>
      <c r="AL206" s="11">
        <v>0</v>
      </c>
      <c r="AM206" s="10" t="s">
        <v>53</v>
      </c>
      <c r="AN206" s="9" t="s">
        <v>53</v>
      </c>
      <c r="AO206" s="10" t="s">
        <v>53</v>
      </c>
      <c r="AP206" s="9" t="s">
        <v>53</v>
      </c>
    </row>
    <row r="207" spans="1:42" hidden="1" x14ac:dyDescent="0.25">
      <c r="A207" s="9" t="s">
        <v>322</v>
      </c>
      <c r="B207" s="10" t="s">
        <v>312</v>
      </c>
      <c r="C207" s="9" t="s">
        <v>311</v>
      </c>
      <c r="D207" s="9" t="s">
        <v>321</v>
      </c>
      <c r="E207" s="9" t="s">
        <v>67</v>
      </c>
      <c r="F207" s="9" t="s">
        <v>320</v>
      </c>
      <c r="G207" s="9" t="s">
        <v>51</v>
      </c>
      <c r="H207" s="9" t="s">
        <v>319</v>
      </c>
      <c r="I207" s="11" t="s">
        <v>53</v>
      </c>
      <c r="J207" s="11" t="s">
        <v>53</v>
      </c>
      <c r="K207" s="11" t="s">
        <v>53</v>
      </c>
      <c r="L207" s="11" t="s">
        <v>53</v>
      </c>
      <c r="M207" s="11">
        <v>0</v>
      </c>
      <c r="N207" s="9" t="s">
        <v>53</v>
      </c>
      <c r="O207" s="9" t="s">
        <v>54</v>
      </c>
      <c r="P207" s="9" t="s">
        <v>53</v>
      </c>
      <c r="Q207" s="11">
        <f t="shared" si="3"/>
        <v>12155979.256600002</v>
      </c>
      <c r="R207" s="11">
        <v>0</v>
      </c>
      <c r="S207" s="11">
        <v>9203182.4250000026</v>
      </c>
      <c r="T207" s="11">
        <v>0</v>
      </c>
      <c r="U207" s="9" t="s">
        <v>50</v>
      </c>
      <c r="V207" s="11">
        <v>0</v>
      </c>
      <c r="W207" s="11">
        <v>2545514.5099999998</v>
      </c>
      <c r="X207" s="9" t="s">
        <v>64</v>
      </c>
      <c r="Y207" s="11">
        <v>407282.32159999997</v>
      </c>
      <c r="Z207" s="11">
        <v>0</v>
      </c>
      <c r="AA207" s="9" t="s">
        <v>50</v>
      </c>
      <c r="AB207" s="11">
        <v>0</v>
      </c>
      <c r="AC207" s="11">
        <v>0</v>
      </c>
      <c r="AD207" s="9" t="s">
        <v>50</v>
      </c>
      <c r="AE207" s="11">
        <v>0</v>
      </c>
      <c r="AF207" s="9">
        <v>0</v>
      </c>
      <c r="AG207" s="9" t="s">
        <v>50</v>
      </c>
      <c r="AH207" s="11">
        <v>0</v>
      </c>
      <c r="AI207" s="11">
        <v>0</v>
      </c>
      <c r="AJ207" s="9" t="s">
        <v>50</v>
      </c>
      <c r="AK207" s="11">
        <v>0</v>
      </c>
      <c r="AL207" s="11">
        <v>0</v>
      </c>
      <c r="AM207" s="10" t="s">
        <v>53</v>
      </c>
      <c r="AN207" s="9" t="s">
        <v>53</v>
      </c>
      <c r="AO207" s="10" t="s">
        <v>53</v>
      </c>
      <c r="AP207" s="9" t="s">
        <v>53</v>
      </c>
    </row>
    <row r="208" spans="1:42" hidden="1" x14ac:dyDescent="0.25">
      <c r="A208" s="9" t="s">
        <v>318</v>
      </c>
      <c r="B208" s="10" t="s">
        <v>312</v>
      </c>
      <c r="C208" s="9" t="s">
        <v>311</v>
      </c>
      <c r="D208" s="9" t="s">
        <v>317</v>
      </c>
      <c r="E208" s="9" t="s">
        <v>316</v>
      </c>
      <c r="F208" s="9" t="s">
        <v>315</v>
      </c>
      <c r="G208" s="9" t="s">
        <v>51</v>
      </c>
      <c r="H208" s="9" t="s">
        <v>314</v>
      </c>
      <c r="I208" s="11" t="s">
        <v>53</v>
      </c>
      <c r="J208" s="11" t="s">
        <v>53</v>
      </c>
      <c r="K208" s="11" t="s">
        <v>53</v>
      </c>
      <c r="L208" s="11" t="s">
        <v>53</v>
      </c>
      <c r="M208" s="11">
        <v>0</v>
      </c>
      <c r="N208" s="9" t="s">
        <v>53</v>
      </c>
      <c r="O208" s="9" t="s">
        <v>54</v>
      </c>
      <c r="P208" s="9" t="s">
        <v>53</v>
      </c>
      <c r="Q208" s="11">
        <f t="shared" si="3"/>
        <v>693708.85000000009</v>
      </c>
      <c r="R208" s="11">
        <v>0</v>
      </c>
      <c r="S208" s="11">
        <v>562696.55000000005</v>
      </c>
      <c r="T208" s="11"/>
      <c r="U208" s="9" t="s">
        <v>50</v>
      </c>
      <c r="V208" s="11"/>
      <c r="W208" s="11">
        <v>112941.64</v>
      </c>
      <c r="X208" s="9" t="s">
        <v>50</v>
      </c>
      <c r="Y208" s="11">
        <v>18070.66</v>
      </c>
      <c r="Z208" s="11">
        <v>0</v>
      </c>
      <c r="AA208" s="9" t="s">
        <v>50</v>
      </c>
      <c r="AB208" s="11">
        <v>0</v>
      </c>
      <c r="AC208" s="11"/>
      <c r="AD208" s="9" t="s">
        <v>50</v>
      </c>
      <c r="AE208" s="11"/>
      <c r="AF208" s="9">
        <v>0</v>
      </c>
      <c r="AG208" s="9" t="s">
        <v>50</v>
      </c>
      <c r="AH208" s="11">
        <v>0</v>
      </c>
      <c r="AI208" s="11">
        <v>0</v>
      </c>
      <c r="AJ208" s="9" t="s">
        <v>50</v>
      </c>
      <c r="AK208" s="11">
        <v>0</v>
      </c>
      <c r="AL208" s="11">
        <v>0</v>
      </c>
      <c r="AM208" s="10" t="s">
        <v>53</v>
      </c>
      <c r="AN208" s="9" t="s">
        <v>53</v>
      </c>
      <c r="AO208" s="10" t="s">
        <v>53</v>
      </c>
      <c r="AP208" s="9" t="s">
        <v>53</v>
      </c>
    </row>
    <row r="209" spans="1:42" hidden="1" x14ac:dyDescent="0.25">
      <c r="A209" s="9" t="s">
        <v>313</v>
      </c>
      <c r="B209" s="10" t="s">
        <v>312</v>
      </c>
      <c r="C209" s="9" t="s">
        <v>311</v>
      </c>
      <c r="D209" s="9" t="s">
        <v>310</v>
      </c>
      <c r="E209" s="9" t="s">
        <v>309</v>
      </c>
      <c r="F209" s="9" t="s">
        <v>308</v>
      </c>
      <c r="G209" s="9" t="s">
        <v>51</v>
      </c>
      <c r="H209" s="9" t="s">
        <v>307</v>
      </c>
      <c r="I209" s="11" t="s">
        <v>53</v>
      </c>
      <c r="J209" s="11" t="s">
        <v>53</v>
      </c>
      <c r="K209" s="11" t="s">
        <v>53</v>
      </c>
      <c r="L209" s="11" t="s">
        <v>53</v>
      </c>
      <c r="M209" s="11">
        <v>0</v>
      </c>
      <c r="N209" s="9" t="s">
        <v>53</v>
      </c>
      <c r="O209" s="9" t="s">
        <v>54</v>
      </c>
      <c r="P209" s="9" t="s">
        <v>53</v>
      </c>
      <c r="Q209" s="11">
        <f t="shared" si="3"/>
        <v>39258809.039999999</v>
      </c>
      <c r="R209" s="11">
        <v>0</v>
      </c>
      <c r="S209" s="11">
        <v>32121799.989999998</v>
      </c>
      <c r="T209" s="11"/>
      <c r="U209" s="9" t="s">
        <v>50</v>
      </c>
      <c r="V209" s="11"/>
      <c r="W209" s="11">
        <v>6152594.0099999998</v>
      </c>
      <c r="X209" s="9" t="s">
        <v>50</v>
      </c>
      <c r="Y209" s="11">
        <v>984415.04</v>
      </c>
      <c r="Z209" s="11">
        <v>0</v>
      </c>
      <c r="AA209" s="9" t="s">
        <v>50</v>
      </c>
      <c r="AB209" s="11">
        <v>0</v>
      </c>
      <c r="AC209" s="11"/>
      <c r="AD209" s="9" t="s">
        <v>50</v>
      </c>
      <c r="AE209" s="11"/>
      <c r="AF209" s="9">
        <v>0</v>
      </c>
      <c r="AG209" s="9" t="s">
        <v>50</v>
      </c>
      <c r="AH209" s="11">
        <v>0</v>
      </c>
      <c r="AI209" s="11">
        <v>0</v>
      </c>
      <c r="AJ209" s="9" t="s">
        <v>50</v>
      </c>
      <c r="AK209" s="11">
        <v>0</v>
      </c>
      <c r="AL209" s="11">
        <v>0</v>
      </c>
      <c r="AM209" s="10" t="s">
        <v>53</v>
      </c>
      <c r="AN209" s="9" t="s">
        <v>53</v>
      </c>
      <c r="AO209" s="10" t="s">
        <v>53</v>
      </c>
      <c r="AP209" s="9" t="s">
        <v>53</v>
      </c>
    </row>
    <row r="210" spans="1:42" hidden="1" x14ac:dyDescent="0.25"/>
    <row r="211" spans="1:42" hidden="1" x14ac:dyDescent="0.25">
      <c r="Q211" s="16">
        <f>SUM(Q5:Q210)</f>
        <v>6340457261.1536198</v>
      </c>
      <c r="R211" s="16">
        <f>SUM(R2:R209)</f>
        <v>0</v>
      </c>
      <c r="S211" s="16">
        <f>SUM(S2:S209)</f>
        <v>4586158737.5057936</v>
      </c>
      <c r="T211" s="16">
        <f>SUM(T2:T209)</f>
        <v>12421074.004601222</v>
      </c>
      <c r="V211" s="16">
        <f>SUM(V2:V209)</f>
        <v>1987371.8407000599</v>
      </c>
      <c r="W211" s="16">
        <f>SUM(W2:W209)</f>
        <v>1494251608.6040249</v>
      </c>
      <c r="X211" s="16">
        <f>SUM(X2:X209)</f>
        <v>0</v>
      </c>
      <c r="Y211" s="16">
        <f>SUM(Y2:Y209)</f>
        <v>239080257.37449968</v>
      </c>
      <c r="Z211" s="16">
        <f>SUM(Z2:Z209)</f>
        <v>327600</v>
      </c>
      <c r="AB211" s="16">
        <f>SUM(AB2:AB209)</f>
        <v>26208</v>
      </c>
      <c r="AC211" s="16">
        <f>SUM(AC2:AC209)</f>
        <v>5744818.3599999975</v>
      </c>
      <c r="AE211" s="16">
        <f>SUM(AE2:AE209)</f>
        <v>459585.46400000004</v>
      </c>
      <c r="AF211" s="16">
        <f>SUM(AF2:AF209)</f>
        <v>0</v>
      </c>
      <c r="AG211" s="16">
        <f>SUM(AG2:AG209)</f>
        <v>0</v>
      </c>
      <c r="AH211" s="16">
        <f>SUM(AH2:AH209)</f>
        <v>0</v>
      </c>
      <c r="AI211" s="16">
        <f>SUM(AI2:AI209)</f>
        <v>0</v>
      </c>
      <c r="AK211" s="16">
        <f>SUM(AK2:AK209)</f>
        <v>0</v>
      </c>
      <c r="AL211" s="16">
        <f>SUM(AL2:AL209)</f>
        <v>0</v>
      </c>
    </row>
    <row r="212" spans="1:42" hidden="1" x14ac:dyDescent="0.25">
      <c r="Q212" s="16"/>
      <c r="R212" s="16">
        <f>+R211*0.3</f>
        <v>0</v>
      </c>
      <c r="S212" s="16">
        <f t="shared" ref="S212:Y212" si="4">+S211*0.42</f>
        <v>1926186669.7524333</v>
      </c>
      <c r="T212" s="16">
        <f t="shared" si="4"/>
        <v>5216851.081932513</v>
      </c>
      <c r="U212" s="16">
        <f t="shared" si="4"/>
        <v>0</v>
      </c>
      <c r="V212" s="16">
        <f t="shared" si="4"/>
        <v>834696.17309402511</v>
      </c>
      <c r="W212" s="16">
        <f t="shared" si="4"/>
        <v>627585675.61369038</v>
      </c>
      <c r="X212" s="16">
        <f t="shared" si="4"/>
        <v>0</v>
      </c>
      <c r="Y212" s="16">
        <f t="shared" si="4"/>
        <v>100413708.09728986</v>
      </c>
      <c r="Z212" s="16"/>
      <c r="AA212" s="16"/>
      <c r="AB212" s="16"/>
      <c r="AC212" s="16"/>
      <c r="AD212" s="16"/>
      <c r="AE212" s="16"/>
      <c r="AF212" s="16">
        <f>SUM(AF3:AF210)</f>
        <v>0</v>
      </c>
      <c r="AG212" s="16">
        <f>SUM(AG3:AG210)</f>
        <v>0</v>
      </c>
      <c r="AH212" s="16">
        <f>SUM(AH3:AH210)</f>
        <v>0</v>
      </c>
      <c r="AI212" s="16">
        <f>SUM(AI3:AI210)</f>
        <v>0</v>
      </c>
      <c r="AK212" s="16">
        <f>SUM(AK3:AK210)</f>
        <v>0</v>
      </c>
      <c r="AL212" s="16">
        <f>SUM(AL3:AL210)</f>
        <v>0</v>
      </c>
    </row>
    <row r="213" spans="1:42" x14ac:dyDescent="0.25"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K213" s="16"/>
      <c r="AL213" s="16"/>
    </row>
    <row r="214" spans="1:42" x14ac:dyDescent="0.25">
      <c r="Q214" s="16">
        <f>SUM(S214:AE214)</f>
        <v>3680219660.4351797</v>
      </c>
      <c r="R214" s="16">
        <f>SUM(R4:R211)</f>
        <v>0</v>
      </c>
      <c r="S214" s="16">
        <f t="shared" ref="S214:Y214" si="5">+S211-S212</f>
        <v>2659972067.7533603</v>
      </c>
      <c r="T214" s="16">
        <f t="shared" si="5"/>
        <v>7204222.9226687085</v>
      </c>
      <c r="U214" s="16">
        <f t="shared" si="5"/>
        <v>0</v>
      </c>
      <c r="V214" s="16">
        <f t="shared" si="5"/>
        <v>1152675.6676060348</v>
      </c>
      <c r="W214" s="16">
        <f t="shared" si="5"/>
        <v>866665932.99033451</v>
      </c>
      <c r="X214" s="16">
        <f t="shared" si="5"/>
        <v>0</v>
      </c>
      <c r="Y214" s="16">
        <f t="shared" si="5"/>
        <v>138666549.27720982</v>
      </c>
      <c r="Z214" s="16">
        <v>327600</v>
      </c>
      <c r="AA214" s="16"/>
      <c r="AB214" s="16">
        <v>26208</v>
      </c>
      <c r="AC214" s="16">
        <v>5744818.3599999994</v>
      </c>
      <c r="AD214" s="16"/>
      <c r="AE214" s="16">
        <v>459585.46400000004</v>
      </c>
      <c r="AF214" s="16">
        <f t="shared" ref="AF214:AL214" si="6">+AF211-AF212</f>
        <v>0</v>
      </c>
      <c r="AG214" s="16">
        <f t="shared" si="6"/>
        <v>0</v>
      </c>
      <c r="AH214" s="16">
        <f t="shared" si="6"/>
        <v>0</v>
      </c>
      <c r="AI214" s="16">
        <f t="shared" si="6"/>
        <v>0</v>
      </c>
      <c r="AJ214" s="16">
        <f t="shared" si="6"/>
        <v>0</v>
      </c>
      <c r="AK214" s="16">
        <f t="shared" si="6"/>
        <v>0</v>
      </c>
      <c r="AL214" s="16">
        <f t="shared" si="6"/>
        <v>0</v>
      </c>
    </row>
    <row r="216" spans="1:42" x14ac:dyDescent="0.25">
      <c r="S216" s="21"/>
      <c r="T216" s="21"/>
      <c r="U216" s="22"/>
      <c r="V216" s="21"/>
      <c r="W216" s="21"/>
      <c r="X216" s="22"/>
      <c r="Y216" s="21"/>
      <c r="Z216" s="21"/>
      <c r="AA216" s="22"/>
      <c r="AB216" s="21"/>
      <c r="AC216" s="21"/>
    </row>
    <row r="217" spans="1:42" x14ac:dyDescent="0.25">
      <c r="I217" s="28"/>
      <c r="J217" s="11" t="s">
        <v>296</v>
      </c>
      <c r="K217" s="31"/>
      <c r="L217" s="24"/>
      <c r="S217" s="21"/>
      <c r="T217" s="21">
        <f>(T211+W211)*0.16</f>
        <v>241067629.2173802</v>
      </c>
      <c r="U217" s="22"/>
      <c r="V217" s="23">
        <v>0.16</v>
      </c>
      <c r="W217" s="21"/>
      <c r="X217" s="22"/>
      <c r="Y217" s="21"/>
      <c r="Z217" s="21"/>
      <c r="AA217" s="22"/>
      <c r="AB217" s="21"/>
      <c r="AC217" s="30">
        <f>(+AC214+Z214)*0.08</f>
        <v>485793.46879999997</v>
      </c>
      <c r="AD217" s="29"/>
      <c r="AE217" s="29"/>
    </row>
    <row r="218" spans="1:42" x14ac:dyDescent="0.25">
      <c r="H218" s="27"/>
      <c r="I218" s="24"/>
      <c r="J218" s="25"/>
      <c r="K218" s="26"/>
      <c r="L218" s="26"/>
      <c r="M218" s="24"/>
      <c r="S218" s="21"/>
      <c r="T218" s="21">
        <f>+T217-V211-Y211</f>
        <v>2.1804571151733398E-3</v>
      </c>
      <c r="U218" s="22"/>
      <c r="V218" s="21"/>
      <c r="W218" s="21"/>
      <c r="X218" s="22"/>
      <c r="Y218" s="21"/>
      <c r="Z218" s="21"/>
      <c r="AA218" s="22"/>
      <c r="AB218" s="21"/>
      <c r="AC218" s="30">
        <f>+AC217-AE211-AB211</f>
        <v>4.7999999369494617E-3</v>
      </c>
      <c r="AD218" s="29"/>
      <c r="AE218" s="29"/>
    </row>
    <row r="219" spans="1:42" x14ac:dyDescent="0.25">
      <c r="H219" s="27"/>
      <c r="I219" s="28"/>
      <c r="J219" s="11" t="s">
        <v>297</v>
      </c>
      <c r="K219" s="11" t="s">
        <v>298</v>
      </c>
      <c r="L219" s="11" t="s">
        <v>299</v>
      </c>
      <c r="S219" s="21"/>
      <c r="T219" s="21"/>
      <c r="U219" s="22"/>
      <c r="V219" s="21"/>
      <c r="W219" s="21"/>
      <c r="X219" s="22"/>
      <c r="Y219" s="21"/>
      <c r="Z219" s="21"/>
      <c r="AA219" s="22"/>
      <c r="AB219" s="21"/>
      <c r="AC219" s="21"/>
    </row>
    <row r="220" spans="1:42" x14ac:dyDescent="0.25">
      <c r="H220" s="27"/>
      <c r="I220" s="26"/>
      <c r="J220" s="25"/>
      <c r="K220" s="25"/>
      <c r="L220" s="25"/>
      <c r="M220" s="24"/>
      <c r="S220" s="21"/>
      <c r="T220" s="21">
        <f>+(T214+W214)*0.16</f>
        <v>139819224.94608051</v>
      </c>
      <c r="U220" s="22"/>
      <c r="V220" s="23">
        <v>-0.3</v>
      </c>
      <c r="W220" s="21"/>
      <c r="X220" s="22"/>
      <c r="Y220" s="21"/>
      <c r="Z220" s="21"/>
      <c r="AA220" s="22"/>
      <c r="AB220" s="21"/>
      <c r="AC220" s="21"/>
    </row>
    <row r="221" spans="1:42" x14ac:dyDescent="0.25">
      <c r="I221" s="11" t="s">
        <v>300</v>
      </c>
      <c r="J221" s="11">
        <f>+S214</f>
        <v>2659972067.7533603</v>
      </c>
      <c r="K221" s="11"/>
      <c r="L221" s="11"/>
      <c r="S221" s="21"/>
      <c r="T221" s="21">
        <f>+T220-V214-Y214</f>
        <v>1.2646615505218506E-3</v>
      </c>
      <c r="U221" s="22"/>
      <c r="V221" s="21"/>
      <c r="W221" s="21"/>
      <c r="X221" s="22"/>
      <c r="Y221" s="21"/>
      <c r="Z221" s="21"/>
      <c r="AA221" s="22"/>
      <c r="AB221" s="21"/>
      <c r="AC221" s="21"/>
    </row>
    <row r="222" spans="1:42" x14ac:dyDescent="0.25">
      <c r="I222" s="11"/>
      <c r="J222" s="11"/>
      <c r="K222" s="11"/>
      <c r="L222" s="11"/>
      <c r="S222" s="21"/>
      <c r="T222" s="21"/>
      <c r="U222" s="22"/>
      <c r="V222" s="21"/>
      <c r="W222" s="21"/>
      <c r="X222" s="22"/>
      <c r="Y222" s="21"/>
      <c r="Z222" s="21"/>
      <c r="AA222" s="22"/>
      <c r="AB222" s="21"/>
      <c r="AC222" s="21"/>
    </row>
    <row r="223" spans="1:42" x14ac:dyDescent="0.25">
      <c r="I223" s="11" t="s">
        <v>301</v>
      </c>
      <c r="J223" s="11">
        <f>+T214+W214</f>
        <v>873870155.91300321</v>
      </c>
      <c r="K223" s="11">
        <f>+V214+Y214</f>
        <v>139819224.94481584</v>
      </c>
      <c r="L223" s="11"/>
      <c r="S223" s="21"/>
      <c r="T223" s="21"/>
      <c r="U223" s="22"/>
      <c r="V223" s="21"/>
      <c r="W223" s="21"/>
      <c r="X223" s="22"/>
      <c r="Y223" s="21"/>
      <c r="Z223" s="21"/>
      <c r="AA223" s="22"/>
      <c r="AB223" s="21"/>
      <c r="AC223" s="21"/>
    </row>
    <row r="224" spans="1:42" x14ac:dyDescent="0.25">
      <c r="I224" s="11"/>
      <c r="J224" s="11"/>
      <c r="K224" s="11"/>
      <c r="L224" s="11"/>
      <c r="S224" s="21"/>
      <c r="T224" s="21"/>
      <c r="U224" s="22"/>
      <c r="V224" s="21"/>
      <c r="W224" s="21"/>
      <c r="X224" s="22"/>
      <c r="Y224" s="21"/>
      <c r="Z224" s="21"/>
      <c r="AA224" s="22"/>
      <c r="AB224" s="21"/>
      <c r="AC224" s="21"/>
    </row>
    <row r="225" spans="9:12" x14ac:dyDescent="0.25">
      <c r="I225" s="11" t="s">
        <v>302</v>
      </c>
      <c r="J225" s="11">
        <f>+Z211+AC211</f>
        <v>6072418.3599999975</v>
      </c>
      <c r="K225" s="11">
        <f>+AE211+AB211</f>
        <v>485793.46400000004</v>
      </c>
      <c r="L225" s="11">
        <v>0</v>
      </c>
    </row>
    <row r="226" spans="9:12" x14ac:dyDescent="0.25">
      <c r="I226" s="11"/>
      <c r="J226" s="11"/>
      <c r="K226" s="11"/>
      <c r="L226" s="11"/>
    </row>
    <row r="227" spans="9:12" x14ac:dyDescent="0.25">
      <c r="I227" s="11" t="s">
        <v>303</v>
      </c>
      <c r="J227" s="11">
        <v>0</v>
      </c>
      <c r="K227" s="11">
        <v>0</v>
      </c>
      <c r="L227" s="11"/>
    </row>
    <row r="228" spans="9:12" x14ac:dyDescent="0.25">
      <c r="I228" s="11"/>
      <c r="J228" s="11"/>
      <c r="K228" s="11"/>
      <c r="L228" s="11"/>
    </row>
    <row r="229" spans="9:12" x14ac:dyDescent="0.25">
      <c r="I229" s="11" t="s">
        <v>304</v>
      </c>
      <c r="J229" s="11">
        <f>SUM(J220:J228)</f>
        <v>3539914642.0263638</v>
      </c>
      <c r="K229" s="11">
        <f>SUM(K220:K228)</f>
        <v>140305018.40881583</v>
      </c>
      <c r="L229" s="11">
        <v>0</v>
      </c>
    </row>
    <row r="231" spans="9:12" x14ac:dyDescent="0.25">
      <c r="K231" s="15">
        <f>+J229+K229-Q214</f>
        <v>0</v>
      </c>
    </row>
    <row r="232" spans="9:12" ht="60" x14ac:dyDescent="0.25">
      <c r="I232" s="20" t="s">
        <v>306</v>
      </c>
      <c r="J232" s="18"/>
      <c r="K232" s="19">
        <v>-117419.61920000002</v>
      </c>
      <c r="L232" s="18"/>
    </row>
    <row r="234" spans="9:12" x14ac:dyDescent="0.25">
      <c r="K234" s="15">
        <f>+K229+K232</f>
        <v>140187598.78961584</v>
      </c>
    </row>
  </sheetData>
  <autoFilter ref="A7:AP209">
    <filterColumn colId="4">
      <filters>
        <filter val="Z1F0017998"/>
      </filters>
    </filterColumn>
    <sortState ref="A8:AP209">
      <sortCondition ref="B8:B209"/>
      <sortCondition ref="D8:D209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30" fitToHeight="0" orientation="landscape" r:id="rId1"/>
  <rowBreaks count="1" manualBreakCount="1">
    <brk id="116" max="4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Y226"/>
  <sheetViews>
    <sheetView tabSelected="1" zoomScale="85" zoomScaleNormal="85" workbookViewId="0">
      <pane ySplit="7" topLeftCell="A204" activePane="bottomLeft" state="frozen"/>
      <selection activeCell="Q1" sqref="Q1"/>
      <selection pane="bottomLeft" activeCell="O225" sqref="O225"/>
    </sheetView>
  </sheetViews>
  <sheetFormatPr baseColWidth="10" defaultRowHeight="15" x14ac:dyDescent="0.25"/>
  <cols>
    <col min="1" max="1" width="5.7109375" style="13" customWidth="1"/>
    <col min="2" max="2" width="10.42578125" style="14" bestFit="1" customWidth="1"/>
    <col min="3" max="3" width="9" style="13" bestFit="1" customWidth="1"/>
    <col min="4" max="4" width="5.5703125" style="13" bestFit="1" customWidth="1"/>
    <col min="5" max="5" width="12" style="13" bestFit="1" customWidth="1"/>
    <col min="6" max="6" width="12.140625" style="13" bestFit="1" customWidth="1"/>
    <col min="7" max="7" width="9.85546875" style="13" bestFit="1" customWidth="1"/>
    <col min="8" max="8" width="19.85546875" style="13" customWidth="1"/>
    <col min="9" max="9" width="23.5703125" style="15" customWidth="1"/>
    <col min="10" max="10" width="20.85546875" style="15" customWidth="1"/>
    <col min="11" max="11" width="17.85546875" style="15" customWidth="1"/>
    <col min="12" max="12" width="22.42578125" style="15" customWidth="1"/>
    <col min="13" max="13" width="11.140625" style="15" customWidth="1"/>
    <col min="14" max="14" width="11.140625" style="13" customWidth="1"/>
    <col min="15" max="15" width="33.42578125" style="13" customWidth="1"/>
    <col min="16" max="16" width="12.5703125" style="13" customWidth="1"/>
    <col min="17" max="17" width="17" style="15" bestFit="1" customWidth="1"/>
    <col min="18" max="18" width="5.140625" style="15" customWidth="1"/>
    <col min="19" max="19" width="16.140625" style="15" bestFit="1" customWidth="1"/>
    <col min="20" max="20" width="18.7109375" style="15" customWidth="1"/>
    <col min="21" max="21" width="17" style="13" customWidth="1"/>
    <col min="22" max="22" width="12.28515625" style="15" customWidth="1"/>
    <col min="23" max="23" width="20.28515625" style="15" customWidth="1"/>
    <col min="24" max="24" width="20" style="13" customWidth="1"/>
    <col min="25" max="25" width="14.28515625" style="15" customWidth="1"/>
    <col min="26" max="26" width="5.140625" style="15" customWidth="1"/>
    <col min="27" max="27" width="18.140625" style="13" customWidth="1"/>
    <col min="28" max="28" width="5.140625" style="15" customWidth="1"/>
    <col min="29" max="29" width="12.28515625" style="15" customWidth="1"/>
    <col min="30" max="30" width="21.140625" style="13" customWidth="1"/>
    <col min="31" max="31" width="10.7109375" style="15" customWidth="1"/>
    <col min="32" max="32" width="27.5703125" style="13" hidden="1" customWidth="1"/>
    <col min="33" max="33" width="18.42578125" style="13" hidden="1" customWidth="1"/>
    <col min="34" max="34" width="30.85546875" style="15" hidden="1" customWidth="1"/>
    <col min="35" max="35" width="5.140625" style="15" hidden="1" customWidth="1"/>
    <col min="36" max="36" width="21.5703125" style="13" hidden="1" customWidth="1"/>
    <col min="37" max="38" width="5.140625" style="15" hidden="1" customWidth="1"/>
    <col min="39" max="39" width="15.42578125" style="14" customWidth="1"/>
    <col min="40" max="40" width="13.42578125" style="13" customWidth="1"/>
    <col min="41" max="41" width="13.140625" style="14" customWidth="1"/>
    <col min="42" max="42" width="10.5703125" style="13" customWidth="1"/>
    <col min="43" max="51" width="11.42578125" style="12" customWidth="1"/>
    <col min="52" max="16384" width="11.42578125" style="12"/>
  </cols>
  <sheetData>
    <row r="2" spans="1:51" s="136" customFormat="1" x14ac:dyDescent="0.2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51" s="136" customFormat="1" x14ac:dyDescent="0.2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51" s="136" customFormat="1" x14ac:dyDescent="0.25">
      <c r="A4" s="139" t="s">
        <v>305</v>
      </c>
      <c r="B4" s="139"/>
      <c r="C4" s="139"/>
      <c r="D4" s="139"/>
      <c r="E4" s="139"/>
      <c r="F4" s="139"/>
      <c r="G4" s="139"/>
      <c r="H4" s="139"/>
      <c r="I4" s="139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51" s="136" customFormat="1" x14ac:dyDescent="0.25">
      <c r="A5" s="138" t="s">
        <v>2</v>
      </c>
      <c r="B5" s="138"/>
      <c r="C5" s="138"/>
      <c r="D5" s="138"/>
      <c r="E5" s="138"/>
      <c r="F5" s="138"/>
      <c r="G5" s="138"/>
      <c r="H5" s="138"/>
      <c r="I5" s="138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51" s="129" customFormat="1" ht="84" customHeight="1" x14ac:dyDescent="0.25">
      <c r="A7" s="124" t="s">
        <v>3</v>
      </c>
      <c r="B7" s="125" t="s">
        <v>4</v>
      </c>
      <c r="C7" s="124" t="s">
        <v>5</v>
      </c>
      <c r="D7" s="124" t="s">
        <v>6</v>
      </c>
      <c r="E7" s="124" t="s">
        <v>7</v>
      </c>
      <c r="F7" s="124" t="s">
        <v>8</v>
      </c>
      <c r="G7" s="124" t="s">
        <v>9</v>
      </c>
      <c r="H7" s="124" t="s">
        <v>10</v>
      </c>
      <c r="I7" s="126" t="s">
        <v>11</v>
      </c>
      <c r="J7" s="126" t="s">
        <v>12</v>
      </c>
      <c r="K7" s="126" t="s">
        <v>13</v>
      </c>
      <c r="L7" s="126" t="s">
        <v>14</v>
      </c>
      <c r="M7" s="126" t="s">
        <v>15</v>
      </c>
      <c r="N7" s="124" t="s">
        <v>16</v>
      </c>
      <c r="O7" s="124" t="s">
        <v>17</v>
      </c>
      <c r="P7" s="124" t="s">
        <v>18</v>
      </c>
      <c r="Q7" s="126" t="s">
        <v>19</v>
      </c>
      <c r="R7" s="126" t="s">
        <v>20</v>
      </c>
      <c r="S7" s="126" t="s">
        <v>21</v>
      </c>
      <c r="T7" s="126" t="s">
        <v>22</v>
      </c>
      <c r="U7" s="124" t="s">
        <v>23</v>
      </c>
      <c r="V7" s="126" t="s">
        <v>24</v>
      </c>
      <c r="W7" s="126" t="s">
        <v>25</v>
      </c>
      <c r="X7" s="124" t="s">
        <v>26</v>
      </c>
      <c r="Y7" s="126" t="s">
        <v>27</v>
      </c>
      <c r="Z7" s="127" t="s">
        <v>28</v>
      </c>
      <c r="AA7" s="124" t="s">
        <v>29</v>
      </c>
      <c r="AB7" s="128" t="s">
        <v>30</v>
      </c>
      <c r="AC7" s="126" t="s">
        <v>31</v>
      </c>
      <c r="AD7" s="124" t="s">
        <v>32</v>
      </c>
      <c r="AE7" s="126" t="s">
        <v>33</v>
      </c>
      <c r="AF7" s="124" t="s">
        <v>34</v>
      </c>
      <c r="AG7" s="124" t="s">
        <v>35</v>
      </c>
      <c r="AH7" s="126" t="s">
        <v>36</v>
      </c>
      <c r="AI7" s="126" t="s">
        <v>37</v>
      </c>
      <c r="AJ7" s="124" t="s">
        <v>38</v>
      </c>
      <c r="AK7" s="126" t="s">
        <v>39</v>
      </c>
      <c r="AL7" s="126" t="s">
        <v>40</v>
      </c>
      <c r="AM7" s="125" t="s">
        <v>41</v>
      </c>
      <c r="AN7" s="124" t="s">
        <v>42</v>
      </c>
      <c r="AO7" s="125" t="s">
        <v>43</v>
      </c>
      <c r="AP7" s="124" t="s">
        <v>44</v>
      </c>
    </row>
    <row r="8" spans="1:51" x14ac:dyDescent="0.25">
      <c r="A8" s="9" t="s">
        <v>45</v>
      </c>
      <c r="B8" s="10" t="s">
        <v>46</v>
      </c>
      <c r="C8" s="9" t="s">
        <v>311</v>
      </c>
      <c r="D8" s="9" t="s">
        <v>48</v>
      </c>
      <c r="E8" s="9" t="s">
        <v>431</v>
      </c>
      <c r="F8" s="9" t="s">
        <v>908</v>
      </c>
      <c r="G8" s="9" t="s">
        <v>51</v>
      </c>
      <c r="H8" s="9" t="s">
        <v>916</v>
      </c>
      <c r="I8" s="11" t="s">
        <v>53</v>
      </c>
      <c r="J8" s="11" t="s">
        <v>53</v>
      </c>
      <c r="K8" s="11" t="s">
        <v>53</v>
      </c>
      <c r="L8" s="11" t="s">
        <v>53</v>
      </c>
      <c r="M8" s="11">
        <v>0</v>
      </c>
      <c r="N8" s="9" t="s">
        <v>53</v>
      </c>
      <c r="O8" s="9" t="s">
        <v>54</v>
      </c>
      <c r="P8" s="9" t="s">
        <v>53</v>
      </c>
      <c r="Q8" s="11">
        <f t="shared" ref="Q8:Q39" si="0">SUM(S8:BA8)</f>
        <v>25785394.974800002</v>
      </c>
      <c r="R8" s="11">
        <v>0</v>
      </c>
      <c r="S8" s="11">
        <v>18410025.91</v>
      </c>
      <c r="T8" s="11">
        <v>0</v>
      </c>
      <c r="U8" s="9" t="s">
        <v>50</v>
      </c>
      <c r="V8" s="11">
        <v>0</v>
      </c>
      <c r="W8" s="11">
        <v>6358076.7800000003</v>
      </c>
      <c r="X8" s="9" t="s">
        <v>50</v>
      </c>
      <c r="Y8" s="11">
        <f>+W8*0.16</f>
        <v>1017292.2848</v>
      </c>
      <c r="Z8" s="11">
        <v>0</v>
      </c>
      <c r="AA8" s="9" t="s">
        <v>50</v>
      </c>
      <c r="AB8" s="11">
        <v>0</v>
      </c>
      <c r="AC8" s="11"/>
      <c r="AD8" s="9" t="s">
        <v>55</v>
      </c>
      <c r="AE8" s="11">
        <f>+AC8*0.08</f>
        <v>0</v>
      </c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53</v>
      </c>
      <c r="AN8" s="9" t="s">
        <v>53</v>
      </c>
      <c r="AO8" s="10" t="s">
        <v>53</v>
      </c>
      <c r="AP8" s="9" t="s">
        <v>53</v>
      </c>
    </row>
    <row r="9" spans="1:51" x14ac:dyDescent="0.25">
      <c r="A9" s="9" t="s">
        <v>56</v>
      </c>
      <c r="B9" s="10" t="s">
        <v>46</v>
      </c>
      <c r="C9" s="9" t="s">
        <v>69</v>
      </c>
      <c r="D9" s="9" t="s">
        <v>48</v>
      </c>
      <c r="E9" s="9" t="s">
        <v>427</v>
      </c>
      <c r="F9" s="9" t="s">
        <v>1094</v>
      </c>
      <c r="G9" s="9" t="s">
        <v>51</v>
      </c>
      <c r="H9" s="9" t="s">
        <v>70</v>
      </c>
      <c r="I9" s="11" t="s">
        <v>53</v>
      </c>
      <c r="J9" s="11" t="s">
        <v>53</v>
      </c>
      <c r="K9" s="11" t="s">
        <v>53</v>
      </c>
      <c r="L9" s="11" t="s">
        <v>53</v>
      </c>
      <c r="M9" s="11">
        <v>0</v>
      </c>
      <c r="N9" s="9" t="s">
        <v>53</v>
      </c>
      <c r="O9" s="9" t="s">
        <v>54</v>
      </c>
      <c r="P9" s="9" t="s">
        <v>53</v>
      </c>
      <c r="Q9" s="11">
        <f t="shared" si="0"/>
        <v>47831921.850900002</v>
      </c>
      <c r="R9" s="11">
        <v>0</v>
      </c>
      <c r="S9" s="11">
        <v>35197949.691299997</v>
      </c>
      <c r="T9" s="11">
        <v>0</v>
      </c>
      <c r="U9" s="9" t="s">
        <v>50</v>
      </c>
      <c r="V9" s="11">
        <v>0</v>
      </c>
      <c r="W9" s="11">
        <v>10891355.310000002</v>
      </c>
      <c r="X9" s="9" t="s">
        <v>64</v>
      </c>
      <c r="Y9" s="11">
        <v>1742616.8496000001</v>
      </c>
      <c r="Z9" s="11">
        <v>0</v>
      </c>
      <c r="AA9" s="9" t="s">
        <v>50</v>
      </c>
      <c r="AB9" s="11">
        <v>0</v>
      </c>
      <c r="AC9" s="11">
        <v>0</v>
      </c>
      <c r="AD9" s="9" t="s">
        <v>50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53</v>
      </c>
      <c r="AN9" s="9" t="s">
        <v>53</v>
      </c>
      <c r="AO9" s="10" t="s">
        <v>53</v>
      </c>
      <c r="AP9" s="9" t="s">
        <v>53</v>
      </c>
    </row>
    <row r="10" spans="1:51" x14ac:dyDescent="0.25">
      <c r="A10" s="9" t="s">
        <v>60</v>
      </c>
      <c r="B10" s="10" t="s">
        <v>46</v>
      </c>
      <c r="C10" s="9" t="s">
        <v>311</v>
      </c>
      <c r="D10" s="9" t="s">
        <v>57</v>
      </c>
      <c r="E10" s="9" t="s">
        <v>424</v>
      </c>
      <c r="F10" s="9" t="s">
        <v>922</v>
      </c>
      <c r="G10" s="9" t="s">
        <v>51</v>
      </c>
      <c r="H10" s="9" t="s">
        <v>923</v>
      </c>
      <c r="I10" s="9" t="s">
        <v>53</v>
      </c>
      <c r="J10" s="11" t="s">
        <v>53</v>
      </c>
      <c r="K10" s="11" t="s">
        <v>53</v>
      </c>
      <c r="L10" s="11" t="s">
        <v>53</v>
      </c>
      <c r="M10" s="11">
        <v>0</v>
      </c>
      <c r="N10" s="9" t="s">
        <v>53</v>
      </c>
      <c r="O10" s="9" t="s">
        <v>54</v>
      </c>
      <c r="P10" s="9"/>
      <c r="Q10" s="11">
        <f t="shared" si="0"/>
        <v>33707042.189199999</v>
      </c>
      <c r="R10" s="11">
        <v>0</v>
      </c>
      <c r="S10" s="11">
        <v>23223466.649999999</v>
      </c>
      <c r="T10" s="11">
        <v>0</v>
      </c>
      <c r="U10" s="9" t="s">
        <v>50</v>
      </c>
      <c r="V10" s="11">
        <v>0</v>
      </c>
      <c r="W10" s="11">
        <v>9037565.1199999992</v>
      </c>
      <c r="X10" s="9" t="s">
        <v>50</v>
      </c>
      <c r="Y10" s="11">
        <f>+W10*0.16</f>
        <v>1446010.4191999999</v>
      </c>
      <c r="Z10" s="11">
        <v>0</v>
      </c>
      <c r="AA10" s="9" t="s">
        <v>50</v>
      </c>
      <c r="AB10" s="11">
        <v>0</v>
      </c>
      <c r="AC10" s="11"/>
      <c r="AD10" s="9" t="s">
        <v>55</v>
      </c>
      <c r="AE10" s="11">
        <f>+AC10*0.08</f>
        <v>0</v>
      </c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53</v>
      </c>
      <c r="AN10" s="9" t="s">
        <v>53</v>
      </c>
      <c r="AO10" s="10" t="s">
        <v>53</v>
      </c>
      <c r="AP10" s="9" t="s">
        <v>53</v>
      </c>
    </row>
    <row r="11" spans="1:51" x14ac:dyDescent="0.25">
      <c r="A11" s="9" t="s">
        <v>65</v>
      </c>
      <c r="B11" s="10" t="s">
        <v>46</v>
      </c>
      <c r="C11" s="9" t="s">
        <v>311</v>
      </c>
      <c r="D11" s="9" t="s">
        <v>57</v>
      </c>
      <c r="E11" s="9" t="s">
        <v>421</v>
      </c>
      <c r="F11" s="9" t="s">
        <v>951</v>
      </c>
      <c r="G11" s="9" t="s">
        <v>51</v>
      </c>
      <c r="H11" s="9" t="s">
        <v>1063</v>
      </c>
      <c r="I11" s="11" t="s">
        <v>53</v>
      </c>
      <c r="J11" s="11" t="s">
        <v>53</v>
      </c>
      <c r="K11" s="11" t="s">
        <v>53</v>
      </c>
      <c r="L11" s="11" t="s">
        <v>53</v>
      </c>
      <c r="M11" s="11">
        <v>0</v>
      </c>
      <c r="N11" s="9" t="s">
        <v>53</v>
      </c>
      <c r="O11" s="9" t="s">
        <v>54</v>
      </c>
      <c r="P11" s="9"/>
      <c r="Q11" s="11">
        <f t="shared" si="0"/>
        <v>2499341.39</v>
      </c>
      <c r="R11" s="11">
        <v>0</v>
      </c>
      <c r="S11" s="11">
        <v>2499341.39</v>
      </c>
      <c r="T11" s="11">
        <v>0</v>
      </c>
      <c r="U11" s="9" t="s">
        <v>50</v>
      </c>
      <c r="V11" s="11">
        <v>0</v>
      </c>
      <c r="W11" s="11">
        <v>0</v>
      </c>
      <c r="X11" s="9" t="s">
        <v>50</v>
      </c>
      <c r="Y11" s="11">
        <v>0</v>
      </c>
      <c r="Z11" s="11">
        <v>0</v>
      </c>
      <c r="AA11" s="9" t="s">
        <v>50</v>
      </c>
      <c r="AB11" s="11">
        <v>0</v>
      </c>
      <c r="AC11" s="11"/>
      <c r="AD11" s="9" t="s">
        <v>55</v>
      </c>
      <c r="AE11" s="11">
        <f>+AC11*0.08</f>
        <v>0</v>
      </c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53</v>
      </c>
      <c r="AN11" s="9" t="s">
        <v>53</v>
      </c>
      <c r="AO11" s="10" t="s">
        <v>53</v>
      </c>
      <c r="AP11" s="9" t="s">
        <v>53</v>
      </c>
    </row>
    <row r="12" spans="1:51" x14ac:dyDescent="0.25">
      <c r="A12" s="9" t="s">
        <v>832</v>
      </c>
      <c r="B12" s="10" t="s">
        <v>46</v>
      </c>
      <c r="C12" s="9" t="s">
        <v>47</v>
      </c>
      <c r="D12" s="9" t="s">
        <v>57</v>
      </c>
      <c r="E12" s="9" t="s">
        <v>58</v>
      </c>
      <c r="F12" s="9" t="s">
        <v>1080</v>
      </c>
      <c r="G12" s="9" t="s">
        <v>51</v>
      </c>
      <c r="H12" s="9" t="s">
        <v>59</v>
      </c>
      <c r="I12" s="11" t="s">
        <v>53</v>
      </c>
      <c r="J12" s="11" t="s">
        <v>53</v>
      </c>
      <c r="K12" s="11" t="s">
        <v>53</v>
      </c>
      <c r="L12" s="11" t="s">
        <v>53</v>
      </c>
      <c r="M12" s="11">
        <v>0</v>
      </c>
      <c r="N12" s="9" t="s">
        <v>53</v>
      </c>
      <c r="O12" s="9" t="s">
        <v>54</v>
      </c>
      <c r="P12" s="9" t="s">
        <v>53</v>
      </c>
      <c r="Q12" s="11">
        <f t="shared" si="0"/>
        <v>21219674.748899996</v>
      </c>
      <c r="R12" s="11">
        <v>0</v>
      </c>
      <c r="S12" s="11">
        <v>19875389.562499996</v>
      </c>
      <c r="T12" s="11">
        <v>0</v>
      </c>
      <c r="U12" s="9" t="s">
        <v>50</v>
      </c>
      <c r="V12" s="11">
        <v>0</v>
      </c>
      <c r="W12" s="11">
        <v>1158866.54</v>
      </c>
      <c r="X12" s="9" t="s">
        <v>50</v>
      </c>
      <c r="Y12" s="11">
        <v>185418.6464</v>
      </c>
      <c r="Z12" s="11">
        <v>0</v>
      </c>
      <c r="AA12" s="9" t="s">
        <v>50</v>
      </c>
      <c r="AB12" s="11">
        <v>0</v>
      </c>
      <c r="AC12" s="11">
        <v>0</v>
      </c>
      <c r="AD12" s="9" t="s">
        <v>50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53</v>
      </c>
      <c r="AN12" s="9" t="s">
        <v>53</v>
      </c>
      <c r="AO12" s="10" t="s">
        <v>53</v>
      </c>
      <c r="AP12" s="9" t="s">
        <v>53</v>
      </c>
    </row>
    <row r="13" spans="1:51" x14ac:dyDescent="0.25">
      <c r="A13" s="9" t="s">
        <v>830</v>
      </c>
      <c r="B13" s="10" t="s">
        <v>46</v>
      </c>
      <c r="C13" s="9" t="s">
        <v>69</v>
      </c>
      <c r="D13" s="9" t="s">
        <v>57</v>
      </c>
      <c r="E13" s="9" t="s">
        <v>403</v>
      </c>
      <c r="F13" s="9" t="s">
        <v>1094</v>
      </c>
      <c r="G13" s="9" t="s">
        <v>51</v>
      </c>
      <c r="H13" s="9" t="s">
        <v>72</v>
      </c>
      <c r="I13" s="11" t="s">
        <v>53</v>
      </c>
      <c r="J13" s="11" t="s">
        <v>53</v>
      </c>
      <c r="K13" s="11" t="s">
        <v>53</v>
      </c>
      <c r="L13" s="11" t="s">
        <v>53</v>
      </c>
      <c r="M13" s="11">
        <v>0</v>
      </c>
      <c r="N13" s="9" t="s">
        <v>53</v>
      </c>
      <c r="O13" s="9" t="s">
        <v>54</v>
      </c>
      <c r="P13" s="9" t="s">
        <v>53</v>
      </c>
      <c r="Q13" s="11">
        <f t="shared" si="0"/>
        <v>5897993.5709999995</v>
      </c>
      <c r="R13" s="11">
        <v>0</v>
      </c>
      <c r="S13" s="11">
        <v>4566057.9649999999</v>
      </c>
      <c r="T13" s="11">
        <v>0</v>
      </c>
      <c r="U13" s="9" t="s">
        <v>50</v>
      </c>
      <c r="V13" s="11">
        <v>0</v>
      </c>
      <c r="W13" s="11">
        <v>1148220.3500000001</v>
      </c>
      <c r="X13" s="9" t="s">
        <v>64</v>
      </c>
      <c r="Y13" s="11">
        <v>183715.25599999999</v>
      </c>
      <c r="Z13" s="11">
        <v>0</v>
      </c>
      <c r="AA13" s="9" t="s">
        <v>50</v>
      </c>
      <c r="AB13" s="11">
        <v>0</v>
      </c>
      <c r="AC13" s="11">
        <v>0</v>
      </c>
      <c r="AD13" s="9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53</v>
      </c>
      <c r="AN13" s="9" t="s">
        <v>53</v>
      </c>
      <c r="AO13" s="10" t="s">
        <v>53</v>
      </c>
      <c r="AP13" s="9" t="s">
        <v>53</v>
      </c>
    </row>
    <row r="14" spans="1:51" s="8" customFormat="1" x14ac:dyDescent="0.25">
      <c r="A14" s="9" t="s">
        <v>826</v>
      </c>
      <c r="B14" s="10" t="s">
        <v>46</v>
      </c>
      <c r="C14" s="9" t="s">
        <v>311</v>
      </c>
      <c r="D14" s="9" t="s">
        <v>61</v>
      </c>
      <c r="E14" s="9" t="s">
        <v>395</v>
      </c>
      <c r="F14" s="9" t="s">
        <v>935</v>
      </c>
      <c r="G14" s="9" t="s">
        <v>51</v>
      </c>
      <c r="H14" s="9" t="s">
        <v>936</v>
      </c>
      <c r="I14" s="11" t="s">
        <v>53</v>
      </c>
      <c r="J14" s="11" t="s">
        <v>53</v>
      </c>
      <c r="K14" s="11" t="s">
        <v>53</v>
      </c>
      <c r="L14" s="11" t="s">
        <v>53</v>
      </c>
      <c r="M14" s="11">
        <v>0</v>
      </c>
      <c r="N14" s="9" t="s">
        <v>53</v>
      </c>
      <c r="O14" s="9" t="s">
        <v>54</v>
      </c>
      <c r="P14" s="9"/>
      <c r="Q14" s="11">
        <f t="shared" si="0"/>
        <v>31151546.337200001</v>
      </c>
      <c r="R14" s="11">
        <v>0</v>
      </c>
      <c r="S14" s="11">
        <v>26203827.140000001</v>
      </c>
      <c r="T14" s="11">
        <v>0</v>
      </c>
      <c r="U14" s="9" t="s">
        <v>50</v>
      </c>
      <c r="V14" s="11">
        <v>0</v>
      </c>
      <c r="W14" s="11">
        <v>4265275.17</v>
      </c>
      <c r="X14" s="9" t="s">
        <v>50</v>
      </c>
      <c r="Y14" s="11">
        <f>+W14*0.16</f>
        <v>682444.02720000001</v>
      </c>
      <c r="Z14" s="11">
        <v>0</v>
      </c>
      <c r="AA14" s="9" t="s">
        <v>50</v>
      </c>
      <c r="AB14" s="11">
        <v>0</v>
      </c>
      <c r="AC14" s="11"/>
      <c r="AD14" s="9" t="s">
        <v>55</v>
      </c>
      <c r="AE14" s="11">
        <f>+AC14*0.08</f>
        <v>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53</v>
      </c>
      <c r="AN14" s="9" t="s">
        <v>53</v>
      </c>
      <c r="AO14" s="10" t="s">
        <v>53</v>
      </c>
      <c r="AP14" s="9" t="s">
        <v>53</v>
      </c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x14ac:dyDescent="0.25">
      <c r="A15" s="9" t="s">
        <v>55</v>
      </c>
      <c r="B15" s="10" t="s">
        <v>46</v>
      </c>
      <c r="C15" s="9" t="s">
        <v>47</v>
      </c>
      <c r="D15" s="9" t="s">
        <v>61</v>
      </c>
      <c r="E15" s="9" t="s">
        <v>62</v>
      </c>
      <c r="F15" s="9" t="s">
        <v>704</v>
      </c>
      <c r="G15" s="9" t="s">
        <v>51</v>
      </c>
      <c r="H15" s="9" t="s">
        <v>63</v>
      </c>
      <c r="I15" s="11" t="s">
        <v>53</v>
      </c>
      <c r="J15" s="11" t="s">
        <v>53</v>
      </c>
      <c r="K15" s="11" t="s">
        <v>53</v>
      </c>
      <c r="L15" s="11" t="s">
        <v>53</v>
      </c>
      <c r="M15" s="11">
        <v>0</v>
      </c>
      <c r="N15" s="9" t="s">
        <v>53</v>
      </c>
      <c r="O15" s="9" t="s">
        <v>54</v>
      </c>
      <c r="P15" s="9" t="s">
        <v>53</v>
      </c>
      <c r="Q15" s="11">
        <f t="shared" si="0"/>
        <v>22209300.968699999</v>
      </c>
      <c r="R15" s="11">
        <v>0</v>
      </c>
      <c r="S15" s="11">
        <v>20237388.119499996</v>
      </c>
      <c r="T15" s="11">
        <v>0</v>
      </c>
      <c r="U15" s="9" t="s">
        <v>50</v>
      </c>
      <c r="V15" s="11">
        <v>0</v>
      </c>
      <c r="W15" s="11">
        <v>1699924.87</v>
      </c>
      <c r="X15" s="9" t="s">
        <v>64</v>
      </c>
      <c r="Y15" s="11">
        <v>271987.9792</v>
      </c>
      <c r="Z15" s="11">
        <v>0</v>
      </c>
      <c r="AA15" s="9" t="s">
        <v>50</v>
      </c>
      <c r="AB15" s="11">
        <v>0</v>
      </c>
      <c r="AC15" s="11">
        <v>0</v>
      </c>
      <c r="AD15" s="9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53</v>
      </c>
      <c r="AN15" s="9" t="s">
        <v>53</v>
      </c>
      <c r="AO15" s="10" t="s">
        <v>53</v>
      </c>
      <c r="AP15" s="9" t="s">
        <v>53</v>
      </c>
    </row>
    <row r="16" spans="1:51" x14ac:dyDescent="0.25">
      <c r="A16" s="9" t="s">
        <v>823</v>
      </c>
      <c r="B16" s="10" t="s">
        <v>46</v>
      </c>
      <c r="C16" s="9" t="s">
        <v>69</v>
      </c>
      <c r="D16" s="9" t="s">
        <v>61</v>
      </c>
      <c r="E16" s="9" t="s">
        <v>382</v>
      </c>
      <c r="F16" s="9" t="s">
        <v>373</v>
      </c>
      <c r="G16" s="9" t="s">
        <v>51</v>
      </c>
      <c r="H16" s="9" t="s">
        <v>74</v>
      </c>
      <c r="I16" s="11" t="s">
        <v>53</v>
      </c>
      <c r="J16" s="11" t="s">
        <v>53</v>
      </c>
      <c r="K16" s="11" t="s">
        <v>53</v>
      </c>
      <c r="L16" s="11" t="s">
        <v>53</v>
      </c>
      <c r="M16" s="11">
        <v>0</v>
      </c>
      <c r="N16" s="9" t="s">
        <v>53</v>
      </c>
      <c r="O16" s="9" t="s">
        <v>54</v>
      </c>
      <c r="P16" s="9" t="s">
        <v>53</v>
      </c>
      <c r="Q16" s="11">
        <f t="shared" si="0"/>
        <v>21688218.337650001</v>
      </c>
      <c r="R16" s="11">
        <v>0</v>
      </c>
      <c r="S16" s="11">
        <v>14696811.829200001</v>
      </c>
      <c r="T16" s="11">
        <v>0</v>
      </c>
      <c r="U16" s="9" t="s">
        <v>50</v>
      </c>
      <c r="V16" s="11">
        <v>0</v>
      </c>
      <c r="W16" s="11">
        <v>6027074.5762499999</v>
      </c>
      <c r="X16" s="9" t="s">
        <v>50</v>
      </c>
      <c r="Y16" s="11">
        <v>964331.93219999992</v>
      </c>
      <c r="Z16" s="11">
        <v>0</v>
      </c>
      <c r="AA16" s="9" t="s">
        <v>50</v>
      </c>
      <c r="AB16" s="11">
        <v>0</v>
      </c>
      <c r="AC16" s="11">
        <v>0</v>
      </c>
      <c r="AD16" s="9" t="s">
        <v>50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53</v>
      </c>
      <c r="AN16" s="9" t="s">
        <v>53</v>
      </c>
      <c r="AO16" s="10" t="s">
        <v>53</v>
      </c>
      <c r="AP16" s="9" t="s">
        <v>53</v>
      </c>
    </row>
    <row r="17" spans="1:51" x14ac:dyDescent="0.25">
      <c r="A17" s="9" t="s">
        <v>818</v>
      </c>
      <c r="B17" s="10" t="s">
        <v>46</v>
      </c>
      <c r="C17" s="9" t="s">
        <v>69</v>
      </c>
      <c r="D17" s="9" t="s">
        <v>61</v>
      </c>
      <c r="E17" s="9" t="s">
        <v>382</v>
      </c>
      <c r="F17" s="9" t="s">
        <v>373</v>
      </c>
      <c r="G17" s="9" t="s">
        <v>51</v>
      </c>
      <c r="H17" s="9" t="s">
        <v>76</v>
      </c>
      <c r="I17" s="11" t="s">
        <v>53</v>
      </c>
      <c r="J17" s="11" t="s">
        <v>53</v>
      </c>
      <c r="K17" s="11" t="s">
        <v>53</v>
      </c>
      <c r="L17" s="11" t="s">
        <v>53</v>
      </c>
      <c r="M17" s="11">
        <v>0</v>
      </c>
      <c r="N17" s="9" t="s">
        <v>53</v>
      </c>
      <c r="O17" s="9" t="s">
        <v>77</v>
      </c>
      <c r="P17" s="9" t="s">
        <v>78</v>
      </c>
      <c r="Q17" s="11">
        <f t="shared" si="0"/>
        <v>1493094.4958000001</v>
      </c>
      <c r="R17" s="11">
        <v>0</v>
      </c>
      <c r="S17" s="11">
        <v>955665.52139999997</v>
      </c>
      <c r="T17" s="11">
        <v>463300.84</v>
      </c>
      <c r="U17" s="9" t="s">
        <v>64</v>
      </c>
      <c r="V17" s="11">
        <v>74128.134399999995</v>
      </c>
      <c r="W17" s="11">
        <v>0</v>
      </c>
      <c r="X17" s="9" t="s">
        <v>50</v>
      </c>
      <c r="Y17" s="11">
        <v>0</v>
      </c>
      <c r="Z17" s="11">
        <v>0</v>
      </c>
      <c r="AA17" s="9" t="s">
        <v>50</v>
      </c>
      <c r="AB17" s="11">
        <v>0</v>
      </c>
      <c r="AC17" s="11">
        <v>0</v>
      </c>
      <c r="AD17" s="9" t="s">
        <v>50</v>
      </c>
      <c r="AE17" s="11">
        <v>0</v>
      </c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0" t="s">
        <v>53</v>
      </c>
      <c r="AN17" s="9" t="s">
        <v>53</v>
      </c>
      <c r="AO17" s="10" t="s">
        <v>53</v>
      </c>
      <c r="AP17" s="9" t="s">
        <v>53</v>
      </c>
    </row>
    <row r="18" spans="1:51" x14ac:dyDescent="0.25">
      <c r="A18" s="9" t="s">
        <v>816</v>
      </c>
      <c r="B18" s="10" t="s">
        <v>46</v>
      </c>
      <c r="C18" s="9" t="s">
        <v>69</v>
      </c>
      <c r="D18" s="9" t="s">
        <v>61</v>
      </c>
      <c r="E18" s="9" t="s">
        <v>382</v>
      </c>
      <c r="F18" s="9" t="s">
        <v>373</v>
      </c>
      <c r="G18" s="9" t="s">
        <v>51</v>
      </c>
      <c r="H18" s="9" t="s">
        <v>80</v>
      </c>
      <c r="I18" s="11" t="s">
        <v>53</v>
      </c>
      <c r="J18" s="11" t="s">
        <v>53</v>
      </c>
      <c r="K18" s="11" t="s">
        <v>53</v>
      </c>
      <c r="L18" s="11" t="s">
        <v>53</v>
      </c>
      <c r="M18" s="11">
        <v>0</v>
      </c>
      <c r="N18" s="9" t="s">
        <v>53</v>
      </c>
      <c r="O18" s="9" t="s">
        <v>54</v>
      </c>
      <c r="P18" s="9" t="s">
        <v>53</v>
      </c>
      <c r="Q18" s="11">
        <f t="shared" si="0"/>
        <v>32409989.026499994</v>
      </c>
      <c r="R18" s="11">
        <v>0</v>
      </c>
      <c r="S18" s="11">
        <v>18554478.890099995</v>
      </c>
      <c r="T18" s="11">
        <v>0</v>
      </c>
      <c r="U18" s="9" t="s">
        <v>50</v>
      </c>
      <c r="V18" s="11">
        <v>0</v>
      </c>
      <c r="W18" s="11">
        <v>11944405.290000001</v>
      </c>
      <c r="X18" s="9" t="s">
        <v>50</v>
      </c>
      <c r="Y18" s="11">
        <v>1911104.8463999997</v>
      </c>
      <c r="Z18" s="11">
        <v>0</v>
      </c>
      <c r="AA18" s="9" t="s">
        <v>50</v>
      </c>
      <c r="AB18" s="11">
        <v>0</v>
      </c>
      <c r="AC18" s="11">
        <v>0</v>
      </c>
      <c r="AD18" s="9" t="s">
        <v>50</v>
      </c>
      <c r="AE18" s="11">
        <v>0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0" t="s">
        <v>53</v>
      </c>
      <c r="AN18" s="9" t="s">
        <v>53</v>
      </c>
      <c r="AO18" s="10" t="s">
        <v>53</v>
      </c>
      <c r="AP18" s="9" t="s">
        <v>53</v>
      </c>
    </row>
    <row r="19" spans="1:51" x14ac:dyDescent="0.25">
      <c r="A19" s="9" t="s">
        <v>813</v>
      </c>
      <c r="B19" s="10" t="s">
        <v>46</v>
      </c>
      <c r="C19" s="9" t="s">
        <v>311</v>
      </c>
      <c r="D19" s="9" t="s">
        <v>66</v>
      </c>
      <c r="E19" s="9" t="s">
        <v>378</v>
      </c>
      <c r="F19" s="9" t="s">
        <v>569</v>
      </c>
      <c r="G19" s="9" t="s">
        <v>51</v>
      </c>
      <c r="H19" s="9" t="s">
        <v>948</v>
      </c>
      <c r="I19" s="11" t="s">
        <v>53</v>
      </c>
      <c r="J19" s="11" t="s">
        <v>53</v>
      </c>
      <c r="K19" s="11" t="s">
        <v>53</v>
      </c>
      <c r="L19" s="11" t="s">
        <v>53</v>
      </c>
      <c r="M19" s="11">
        <v>0</v>
      </c>
      <c r="N19" s="9" t="s">
        <v>53</v>
      </c>
      <c r="O19" s="9" t="s">
        <v>54</v>
      </c>
      <c r="P19" s="9"/>
      <c r="Q19" s="11">
        <f t="shared" si="0"/>
        <v>34718917.988399997</v>
      </c>
      <c r="R19" s="11">
        <v>0</v>
      </c>
      <c r="S19" s="11">
        <v>26080430.190000001</v>
      </c>
      <c r="T19" s="11">
        <v>0</v>
      </c>
      <c r="U19" s="9" t="s">
        <v>50</v>
      </c>
      <c r="V19" s="11">
        <v>0</v>
      </c>
      <c r="W19" s="11">
        <v>7446972.2400000002</v>
      </c>
      <c r="X19" s="9" t="s">
        <v>50</v>
      </c>
      <c r="Y19" s="11">
        <f>+W19*0.16</f>
        <v>1191515.5584</v>
      </c>
      <c r="Z19" s="11">
        <v>0</v>
      </c>
      <c r="AA19" s="9" t="s">
        <v>50</v>
      </c>
      <c r="AB19" s="11">
        <v>0</v>
      </c>
      <c r="AC19" s="11"/>
      <c r="AD19" s="9" t="s">
        <v>55</v>
      </c>
      <c r="AE19" s="11">
        <f>+AC19*0.08</f>
        <v>0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53</v>
      </c>
      <c r="AN19" s="9" t="s">
        <v>53</v>
      </c>
      <c r="AO19" s="10" t="s">
        <v>53</v>
      </c>
      <c r="AP19" s="9" t="s">
        <v>53</v>
      </c>
    </row>
    <row r="20" spans="1:51" x14ac:dyDescent="0.25">
      <c r="A20" s="9" t="s">
        <v>811</v>
      </c>
      <c r="B20" s="10" t="s">
        <v>46</v>
      </c>
      <c r="C20" s="9" t="s">
        <v>311</v>
      </c>
      <c r="D20" s="9" t="s">
        <v>66</v>
      </c>
      <c r="E20" s="9" t="s">
        <v>67</v>
      </c>
      <c r="F20" s="9" t="s">
        <v>1087</v>
      </c>
      <c r="G20" s="9" t="s">
        <v>51</v>
      </c>
      <c r="H20" s="9" t="s">
        <v>68</v>
      </c>
      <c r="I20" s="11" t="s">
        <v>53</v>
      </c>
      <c r="J20" s="11" t="s">
        <v>53</v>
      </c>
      <c r="K20" s="11" t="s">
        <v>53</v>
      </c>
      <c r="L20" s="11" t="s">
        <v>53</v>
      </c>
      <c r="M20" s="11">
        <v>0</v>
      </c>
      <c r="N20" s="9" t="s">
        <v>53</v>
      </c>
      <c r="O20" s="9" t="s">
        <v>54</v>
      </c>
      <c r="P20" s="9" t="s">
        <v>53</v>
      </c>
      <c r="Q20" s="11">
        <f t="shared" si="0"/>
        <v>8976912.6061999984</v>
      </c>
      <c r="R20" s="11">
        <v>0</v>
      </c>
      <c r="S20" s="11">
        <v>7656007.1849999987</v>
      </c>
      <c r="T20" s="11">
        <v>0</v>
      </c>
      <c r="U20" s="9" t="s">
        <v>50</v>
      </c>
      <c r="V20" s="11">
        <v>0</v>
      </c>
      <c r="W20" s="11">
        <v>1138711.57</v>
      </c>
      <c r="X20" s="9" t="s">
        <v>50</v>
      </c>
      <c r="Y20" s="11">
        <v>182193.8512</v>
      </c>
      <c r="Z20" s="11">
        <v>0</v>
      </c>
      <c r="AA20" s="9" t="s">
        <v>50</v>
      </c>
      <c r="AB20" s="11">
        <v>0</v>
      </c>
      <c r="AC20" s="11">
        <v>0</v>
      </c>
      <c r="AD20" s="9" t="s">
        <v>50</v>
      </c>
      <c r="AE20" s="11"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0" t="s">
        <v>53</v>
      </c>
      <c r="AN20" s="9" t="s">
        <v>53</v>
      </c>
      <c r="AO20" s="10" t="s">
        <v>53</v>
      </c>
      <c r="AP20" s="9" t="s">
        <v>53</v>
      </c>
    </row>
    <row r="21" spans="1:51" x14ac:dyDescent="0.25">
      <c r="A21" s="9" t="s">
        <v>805</v>
      </c>
      <c r="B21" s="10" t="s">
        <v>46</v>
      </c>
      <c r="C21" s="9" t="s">
        <v>69</v>
      </c>
      <c r="D21" s="9" t="s">
        <v>66</v>
      </c>
      <c r="E21" s="9" t="s">
        <v>374</v>
      </c>
      <c r="F21" s="9" t="s">
        <v>494</v>
      </c>
      <c r="G21" s="9" t="s">
        <v>51</v>
      </c>
      <c r="H21" s="9" t="s">
        <v>82</v>
      </c>
      <c r="I21" s="11" t="s">
        <v>53</v>
      </c>
      <c r="J21" s="11" t="s">
        <v>53</v>
      </c>
      <c r="K21" s="11" t="s">
        <v>53</v>
      </c>
      <c r="L21" s="11" t="s">
        <v>53</v>
      </c>
      <c r="M21" s="11">
        <v>0</v>
      </c>
      <c r="N21" s="9" t="s">
        <v>53</v>
      </c>
      <c r="O21" s="9" t="s">
        <v>54</v>
      </c>
      <c r="P21" s="9" t="s">
        <v>53</v>
      </c>
      <c r="Q21" s="11">
        <f t="shared" si="0"/>
        <v>76565390.070799991</v>
      </c>
      <c r="R21" s="11">
        <v>0</v>
      </c>
      <c r="S21" s="11">
        <v>43490737.495999992</v>
      </c>
      <c r="T21" s="11">
        <v>0</v>
      </c>
      <c r="U21" s="9" t="s">
        <v>50</v>
      </c>
      <c r="V21" s="11">
        <v>0</v>
      </c>
      <c r="W21" s="11">
        <v>28512631.530000001</v>
      </c>
      <c r="X21" s="9" t="s">
        <v>50</v>
      </c>
      <c r="Y21" s="11">
        <v>4562021.0447999993</v>
      </c>
      <c r="Z21" s="11">
        <v>0</v>
      </c>
      <c r="AA21" s="9" t="s">
        <v>50</v>
      </c>
      <c r="AB21" s="11">
        <v>0</v>
      </c>
      <c r="AC21" s="11">
        <v>0</v>
      </c>
      <c r="AD21" s="9" t="s">
        <v>50</v>
      </c>
      <c r="AE21" s="11">
        <v>0</v>
      </c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0" t="s">
        <v>53</v>
      </c>
      <c r="AN21" s="9" t="s">
        <v>53</v>
      </c>
      <c r="AO21" s="10" t="s">
        <v>53</v>
      </c>
      <c r="AP21" s="9" t="s">
        <v>53</v>
      </c>
    </row>
    <row r="22" spans="1:51" s="8" customFormat="1" x14ac:dyDescent="0.25">
      <c r="A22" s="9" t="s">
        <v>802</v>
      </c>
      <c r="B22" s="10" t="s">
        <v>46</v>
      </c>
      <c r="C22" s="9" t="s">
        <v>311</v>
      </c>
      <c r="D22" s="9" t="s">
        <v>119</v>
      </c>
      <c r="E22" s="9" t="s">
        <v>370</v>
      </c>
      <c r="F22" s="9" t="s">
        <v>749</v>
      </c>
      <c r="G22" s="9" t="s">
        <v>51</v>
      </c>
      <c r="H22" s="9" t="s">
        <v>958</v>
      </c>
      <c r="I22" s="11" t="s">
        <v>53</v>
      </c>
      <c r="J22" s="11" t="s">
        <v>53</v>
      </c>
      <c r="K22" s="11" t="s">
        <v>53</v>
      </c>
      <c r="L22" s="11" t="s">
        <v>53</v>
      </c>
      <c r="M22" s="11">
        <v>0</v>
      </c>
      <c r="N22" s="9" t="s">
        <v>53</v>
      </c>
      <c r="O22" s="9" t="s">
        <v>54</v>
      </c>
      <c r="P22" s="9"/>
      <c r="Q22" s="11">
        <f t="shared" si="0"/>
        <v>28200418.227200001</v>
      </c>
      <c r="R22" s="11">
        <v>0</v>
      </c>
      <c r="S22" s="11">
        <v>20458400.260000002</v>
      </c>
      <c r="T22" s="11">
        <v>0</v>
      </c>
      <c r="U22" s="9" t="s">
        <v>50</v>
      </c>
      <c r="V22" s="11">
        <v>0</v>
      </c>
      <c r="W22" s="11">
        <v>6674153.4199999999</v>
      </c>
      <c r="X22" s="9" t="s">
        <v>50</v>
      </c>
      <c r="Y22" s="11">
        <f t="shared" ref="Y22:Y28" si="1">+W22*0.16</f>
        <v>1067864.5471999999</v>
      </c>
      <c r="Z22" s="11">
        <v>0</v>
      </c>
      <c r="AA22" s="9" t="s">
        <v>50</v>
      </c>
      <c r="AB22" s="11">
        <v>0</v>
      </c>
      <c r="AC22" s="11"/>
      <c r="AD22" s="9" t="s">
        <v>55</v>
      </c>
      <c r="AE22" s="11">
        <f t="shared" ref="AE22:AE28" si="2">+AC22*0.08</f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0" t="s">
        <v>53</v>
      </c>
      <c r="AN22" s="9" t="s">
        <v>53</v>
      </c>
      <c r="AO22" s="10" t="s">
        <v>53</v>
      </c>
      <c r="AP22" s="9" t="s">
        <v>53</v>
      </c>
      <c r="AQ22" s="12"/>
      <c r="AR22" s="12"/>
      <c r="AS22" s="12"/>
      <c r="AT22" s="12"/>
      <c r="AU22" s="12"/>
      <c r="AV22" s="12"/>
      <c r="AW22" s="12"/>
      <c r="AX22" s="12"/>
      <c r="AY22" s="12"/>
    </row>
    <row r="23" spans="1:51" x14ac:dyDescent="0.25">
      <c r="A23" s="9" t="s">
        <v>64</v>
      </c>
      <c r="B23" s="10" t="s">
        <v>46</v>
      </c>
      <c r="C23" s="9" t="s">
        <v>311</v>
      </c>
      <c r="D23" s="9" t="s">
        <v>354</v>
      </c>
      <c r="E23" s="9" t="s">
        <v>353</v>
      </c>
      <c r="F23" s="9" t="s">
        <v>516</v>
      </c>
      <c r="G23" s="9" t="s">
        <v>51</v>
      </c>
      <c r="H23" s="9" t="s">
        <v>965</v>
      </c>
      <c r="I23" s="11" t="s">
        <v>53</v>
      </c>
      <c r="J23" s="11" t="s">
        <v>53</v>
      </c>
      <c r="K23" s="11" t="s">
        <v>53</v>
      </c>
      <c r="L23" s="11" t="s">
        <v>53</v>
      </c>
      <c r="M23" s="11">
        <v>0</v>
      </c>
      <c r="N23" s="9" t="s">
        <v>53</v>
      </c>
      <c r="O23" s="9" t="s">
        <v>54</v>
      </c>
      <c r="P23" s="9"/>
      <c r="Q23" s="11">
        <f t="shared" si="0"/>
        <v>36007745.304399997</v>
      </c>
      <c r="R23" s="11">
        <v>0</v>
      </c>
      <c r="S23" s="11">
        <v>27639867.989999998</v>
      </c>
      <c r="T23" s="11">
        <v>0</v>
      </c>
      <c r="U23" s="9" t="s">
        <v>50</v>
      </c>
      <c r="V23" s="11">
        <v>0</v>
      </c>
      <c r="W23" s="11">
        <v>7213687.3399999999</v>
      </c>
      <c r="X23" s="9" t="s">
        <v>50</v>
      </c>
      <c r="Y23" s="11">
        <f t="shared" si="1"/>
        <v>1154189.9743999999</v>
      </c>
      <c r="Z23" s="11">
        <v>0</v>
      </c>
      <c r="AA23" s="9" t="s">
        <v>50</v>
      </c>
      <c r="AB23" s="11">
        <v>0</v>
      </c>
      <c r="AC23" s="11"/>
      <c r="AD23" s="9" t="s">
        <v>55</v>
      </c>
      <c r="AE23" s="11">
        <f t="shared" si="2"/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0" t="s">
        <v>53</v>
      </c>
      <c r="AN23" s="9" t="s">
        <v>53</v>
      </c>
      <c r="AO23" s="10" t="s">
        <v>53</v>
      </c>
      <c r="AP23" s="9" t="s">
        <v>53</v>
      </c>
    </row>
    <row r="24" spans="1:51" x14ac:dyDescent="0.25">
      <c r="A24" s="9" t="s">
        <v>71</v>
      </c>
      <c r="B24" s="10" t="s">
        <v>46</v>
      </c>
      <c r="C24" s="9" t="s">
        <v>311</v>
      </c>
      <c r="D24" s="9" t="s">
        <v>350</v>
      </c>
      <c r="E24" s="9" t="s">
        <v>349</v>
      </c>
      <c r="F24" s="9" t="s">
        <v>971</v>
      </c>
      <c r="G24" s="9" t="s">
        <v>51</v>
      </c>
      <c r="H24" s="9" t="s">
        <v>972</v>
      </c>
      <c r="I24" s="11" t="s">
        <v>53</v>
      </c>
      <c r="J24" s="11" t="s">
        <v>53</v>
      </c>
      <c r="K24" s="11" t="s">
        <v>53</v>
      </c>
      <c r="L24" s="11" t="s">
        <v>53</v>
      </c>
      <c r="M24" s="11">
        <v>0</v>
      </c>
      <c r="N24" s="9" t="s">
        <v>53</v>
      </c>
      <c r="O24" s="9" t="s">
        <v>54</v>
      </c>
      <c r="P24" s="9"/>
      <c r="Q24" s="11">
        <f t="shared" si="0"/>
        <v>37045535.141599998</v>
      </c>
      <c r="R24" s="11">
        <v>0</v>
      </c>
      <c r="S24" s="11">
        <f>26923063.92-229069.22</f>
        <v>26693994.700000003</v>
      </c>
      <c r="T24" s="11">
        <v>0</v>
      </c>
      <c r="U24" s="9" t="s">
        <v>50</v>
      </c>
      <c r="V24" s="11">
        <v>0</v>
      </c>
      <c r="W24" s="11">
        <v>8923741.7599999998</v>
      </c>
      <c r="X24" s="9" t="s">
        <v>50</v>
      </c>
      <c r="Y24" s="11">
        <f t="shared" si="1"/>
        <v>1427798.6816</v>
      </c>
      <c r="Z24" s="11">
        <v>0</v>
      </c>
      <c r="AA24" s="9" t="s">
        <v>50</v>
      </c>
      <c r="AB24" s="11">
        <v>0</v>
      </c>
      <c r="AC24" s="11"/>
      <c r="AD24" s="9" t="s">
        <v>55</v>
      </c>
      <c r="AE24" s="11">
        <f t="shared" si="2"/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53</v>
      </c>
      <c r="AN24" s="9" t="s">
        <v>53</v>
      </c>
      <c r="AO24" s="10" t="s">
        <v>53</v>
      </c>
      <c r="AP24" s="9" t="s">
        <v>53</v>
      </c>
    </row>
    <row r="25" spans="1:51" x14ac:dyDescent="0.25">
      <c r="A25" s="9" t="s">
        <v>73</v>
      </c>
      <c r="B25" s="10" t="s">
        <v>46</v>
      </c>
      <c r="C25" s="9" t="s">
        <v>311</v>
      </c>
      <c r="D25" s="9" t="s">
        <v>345</v>
      </c>
      <c r="E25" s="9" t="s">
        <v>344</v>
      </c>
      <c r="F25" s="9" t="s">
        <v>571</v>
      </c>
      <c r="G25" s="9" t="s">
        <v>51</v>
      </c>
      <c r="H25" s="9" t="s">
        <v>984</v>
      </c>
      <c r="I25" s="11" t="s">
        <v>53</v>
      </c>
      <c r="J25" s="11" t="s">
        <v>53</v>
      </c>
      <c r="K25" s="11" t="s">
        <v>53</v>
      </c>
      <c r="L25" s="11" t="s">
        <v>53</v>
      </c>
      <c r="M25" s="11">
        <v>0</v>
      </c>
      <c r="N25" s="9" t="s">
        <v>53</v>
      </c>
      <c r="O25" s="9" t="s">
        <v>54</v>
      </c>
      <c r="P25" s="9" t="s">
        <v>53</v>
      </c>
      <c r="Q25" s="11">
        <f t="shared" si="0"/>
        <v>36262494.623999998</v>
      </c>
      <c r="R25" s="11">
        <v>0</v>
      </c>
      <c r="S25" s="11">
        <v>25513299.350000001</v>
      </c>
      <c r="T25" s="11">
        <v>0</v>
      </c>
      <c r="U25" s="9" t="s">
        <v>50</v>
      </c>
      <c r="V25" s="11">
        <v>0</v>
      </c>
      <c r="W25" s="11">
        <v>9266547.6500000004</v>
      </c>
      <c r="X25" s="9" t="s">
        <v>50</v>
      </c>
      <c r="Y25" s="11">
        <f t="shared" si="1"/>
        <v>1482647.6240000001</v>
      </c>
      <c r="Z25" s="11">
        <v>0</v>
      </c>
      <c r="AA25" s="9" t="s">
        <v>50</v>
      </c>
      <c r="AB25" s="11">
        <v>0</v>
      </c>
      <c r="AC25" s="11"/>
      <c r="AD25" s="9" t="s">
        <v>55</v>
      </c>
      <c r="AE25" s="11">
        <f t="shared" si="2"/>
        <v>0</v>
      </c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53</v>
      </c>
      <c r="AN25" s="9" t="s">
        <v>53</v>
      </c>
      <c r="AO25" s="10" t="s">
        <v>53</v>
      </c>
      <c r="AP25" s="9" t="s">
        <v>53</v>
      </c>
    </row>
    <row r="26" spans="1:51" x14ac:dyDescent="0.25">
      <c r="A26" s="9" t="s">
        <v>75</v>
      </c>
      <c r="B26" s="10" t="s">
        <v>46</v>
      </c>
      <c r="C26" s="9" t="s">
        <v>311</v>
      </c>
      <c r="D26" s="9" t="s">
        <v>340</v>
      </c>
      <c r="E26" s="9" t="s">
        <v>339</v>
      </c>
      <c r="F26" s="9" t="s">
        <v>534</v>
      </c>
      <c r="G26" s="9" t="s">
        <v>51</v>
      </c>
      <c r="H26" s="9" t="s">
        <v>1000</v>
      </c>
      <c r="I26" s="11" t="s">
        <v>53</v>
      </c>
      <c r="J26" s="11" t="s">
        <v>53</v>
      </c>
      <c r="K26" s="11" t="s">
        <v>53</v>
      </c>
      <c r="L26" s="11" t="s">
        <v>53</v>
      </c>
      <c r="M26" s="11">
        <v>0</v>
      </c>
      <c r="N26" s="9" t="s">
        <v>53</v>
      </c>
      <c r="O26" s="9" t="s">
        <v>54</v>
      </c>
      <c r="P26" s="9"/>
      <c r="Q26" s="11">
        <f t="shared" si="0"/>
        <v>47313311.9868</v>
      </c>
      <c r="R26" s="11">
        <v>0</v>
      </c>
      <c r="S26" s="11">
        <v>39641493.380000003</v>
      </c>
      <c r="T26" s="11">
        <v>0</v>
      </c>
      <c r="U26" s="9" t="s">
        <v>50</v>
      </c>
      <c r="V26" s="11">
        <v>0</v>
      </c>
      <c r="W26" s="11">
        <v>6613636.7300000004</v>
      </c>
      <c r="X26" s="9" t="s">
        <v>50</v>
      </c>
      <c r="Y26" s="11">
        <f t="shared" si="1"/>
        <v>1058181.8768000002</v>
      </c>
      <c r="Z26" s="11">
        <v>0</v>
      </c>
      <c r="AA26" s="9" t="s">
        <v>50</v>
      </c>
      <c r="AB26" s="11">
        <v>0</v>
      </c>
      <c r="AC26" s="11"/>
      <c r="AD26" s="9" t="s">
        <v>55</v>
      </c>
      <c r="AE26" s="11">
        <f t="shared" si="2"/>
        <v>0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53</v>
      </c>
      <c r="AN26" s="9" t="s">
        <v>53</v>
      </c>
      <c r="AO26" s="10" t="s">
        <v>53</v>
      </c>
      <c r="AP26" s="9" t="s">
        <v>53</v>
      </c>
    </row>
    <row r="27" spans="1:51" x14ac:dyDescent="0.25">
      <c r="A27" s="9" t="s">
        <v>79</v>
      </c>
      <c r="B27" s="10" t="s">
        <v>46</v>
      </c>
      <c r="C27" s="9" t="s">
        <v>311</v>
      </c>
      <c r="D27" s="9" t="s">
        <v>340</v>
      </c>
      <c r="E27" s="9" t="s">
        <v>339</v>
      </c>
      <c r="F27" s="9" t="s">
        <v>461</v>
      </c>
      <c r="G27" s="9" t="s">
        <v>51</v>
      </c>
      <c r="H27" s="9" t="s">
        <v>1001</v>
      </c>
      <c r="I27" s="11" t="s">
        <v>53</v>
      </c>
      <c r="J27" s="11" t="s">
        <v>53</v>
      </c>
      <c r="K27" s="11" t="s">
        <v>53</v>
      </c>
      <c r="L27" s="11" t="s">
        <v>53</v>
      </c>
      <c r="M27" s="11">
        <v>0</v>
      </c>
      <c r="N27" s="9" t="s">
        <v>53</v>
      </c>
      <c r="O27" s="9" t="s">
        <v>54</v>
      </c>
      <c r="P27" s="9"/>
      <c r="Q27" s="11">
        <f t="shared" si="0"/>
        <v>3356613.4159999997</v>
      </c>
      <c r="R27" s="11">
        <v>0</v>
      </c>
      <c r="S27" s="11">
        <v>2051733.07</v>
      </c>
      <c r="T27" s="11">
        <v>0</v>
      </c>
      <c r="U27" s="9" t="s">
        <v>50</v>
      </c>
      <c r="V27" s="11">
        <v>0</v>
      </c>
      <c r="W27" s="11">
        <v>1124896.8500000001</v>
      </c>
      <c r="X27" s="9" t="s">
        <v>50</v>
      </c>
      <c r="Y27" s="11">
        <f t="shared" si="1"/>
        <v>179983.49600000001</v>
      </c>
      <c r="Z27" s="11">
        <v>0</v>
      </c>
      <c r="AA27" s="9" t="s">
        <v>50</v>
      </c>
      <c r="AB27" s="11">
        <v>0</v>
      </c>
      <c r="AC27" s="11"/>
      <c r="AD27" s="9" t="s">
        <v>55</v>
      </c>
      <c r="AE27" s="11">
        <f t="shared" si="2"/>
        <v>0</v>
      </c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53</v>
      </c>
      <c r="AN27" s="9" t="s">
        <v>53</v>
      </c>
      <c r="AO27" s="10" t="s">
        <v>53</v>
      </c>
      <c r="AP27" s="9" t="s">
        <v>53</v>
      </c>
    </row>
    <row r="28" spans="1:51" x14ac:dyDescent="0.25">
      <c r="A28" s="9" t="s">
        <v>81</v>
      </c>
      <c r="B28" s="10" t="s">
        <v>46</v>
      </c>
      <c r="C28" s="9" t="s">
        <v>311</v>
      </c>
      <c r="D28" s="9" t="s">
        <v>335</v>
      </c>
      <c r="E28" s="9" t="s">
        <v>334</v>
      </c>
      <c r="F28" s="9" t="s">
        <v>1008</v>
      </c>
      <c r="G28" s="9" t="s">
        <v>51</v>
      </c>
      <c r="H28" s="9" t="s">
        <v>1009</v>
      </c>
      <c r="I28" s="11" t="s">
        <v>53</v>
      </c>
      <c r="J28" s="11" t="s">
        <v>53</v>
      </c>
      <c r="K28" s="11" t="s">
        <v>53</v>
      </c>
      <c r="L28" s="11" t="s">
        <v>53</v>
      </c>
      <c r="M28" s="11">
        <v>0</v>
      </c>
      <c r="N28" s="9" t="s">
        <v>53</v>
      </c>
      <c r="O28" s="9" t="s">
        <v>54</v>
      </c>
      <c r="P28" s="9"/>
      <c r="Q28" s="11">
        <f t="shared" si="0"/>
        <v>16141205.5404</v>
      </c>
      <c r="R28" s="11">
        <v>0</v>
      </c>
      <c r="S28" s="11">
        <v>13895251.890000001</v>
      </c>
      <c r="T28" s="11">
        <v>0</v>
      </c>
      <c r="U28" s="9" t="s">
        <v>50</v>
      </c>
      <c r="V28" s="11">
        <v>0</v>
      </c>
      <c r="W28" s="11">
        <v>1936166.94</v>
      </c>
      <c r="X28" s="9" t="s">
        <v>50</v>
      </c>
      <c r="Y28" s="11">
        <f t="shared" si="1"/>
        <v>309786.71039999998</v>
      </c>
      <c r="Z28" s="11">
        <v>0</v>
      </c>
      <c r="AA28" s="9" t="s">
        <v>50</v>
      </c>
      <c r="AB28" s="11">
        <v>0</v>
      </c>
      <c r="AC28" s="11"/>
      <c r="AD28" s="9" t="s">
        <v>55</v>
      </c>
      <c r="AE28" s="11">
        <f t="shared" si="2"/>
        <v>0</v>
      </c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53</v>
      </c>
      <c r="AN28" s="9" t="s">
        <v>53</v>
      </c>
      <c r="AO28" s="10" t="s">
        <v>53</v>
      </c>
      <c r="AP28" s="9" t="s">
        <v>53</v>
      </c>
    </row>
    <row r="29" spans="1:51" x14ac:dyDescent="0.25">
      <c r="A29" s="9" t="s">
        <v>83</v>
      </c>
      <c r="B29" s="10" t="s">
        <v>46</v>
      </c>
      <c r="C29" s="9" t="s">
        <v>311</v>
      </c>
      <c r="D29" s="9" t="s">
        <v>330</v>
      </c>
      <c r="E29" s="9" t="s">
        <v>49</v>
      </c>
      <c r="F29" s="9" t="s">
        <v>1073</v>
      </c>
      <c r="G29" s="9" t="s">
        <v>51</v>
      </c>
      <c r="H29" s="9" t="s">
        <v>52</v>
      </c>
      <c r="I29" s="11" t="s">
        <v>53</v>
      </c>
      <c r="J29" s="11" t="s">
        <v>53</v>
      </c>
      <c r="K29" s="11" t="s">
        <v>53</v>
      </c>
      <c r="L29" s="11" t="s">
        <v>53</v>
      </c>
      <c r="M29" s="11">
        <v>0</v>
      </c>
      <c r="N29" s="9" t="s">
        <v>53</v>
      </c>
      <c r="O29" s="9" t="s">
        <v>54</v>
      </c>
      <c r="P29" s="9" t="s">
        <v>53</v>
      </c>
      <c r="Q29" s="11">
        <f t="shared" si="0"/>
        <v>20627898.242200006</v>
      </c>
      <c r="R29" s="11">
        <v>0</v>
      </c>
      <c r="S29" s="11">
        <v>19020900.110200003</v>
      </c>
      <c r="T29" s="11">
        <v>0</v>
      </c>
      <c r="U29" s="9" t="s">
        <v>50</v>
      </c>
      <c r="V29" s="11">
        <v>0</v>
      </c>
      <c r="W29" s="11">
        <v>1134791.8199999998</v>
      </c>
      <c r="X29" s="9" t="s">
        <v>50</v>
      </c>
      <c r="Y29" s="11">
        <v>181566.6912</v>
      </c>
      <c r="Z29" s="11">
        <v>0</v>
      </c>
      <c r="AA29" s="9" t="s">
        <v>50</v>
      </c>
      <c r="AB29" s="11">
        <v>0</v>
      </c>
      <c r="AC29" s="11">
        <v>269110.76</v>
      </c>
      <c r="AD29" s="9" t="s">
        <v>55</v>
      </c>
      <c r="AE29" s="11">
        <v>21528.860799999999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53</v>
      </c>
      <c r="AN29" s="9" t="s">
        <v>53</v>
      </c>
      <c r="AO29" s="10" t="s">
        <v>53</v>
      </c>
      <c r="AP29" s="9" t="s">
        <v>53</v>
      </c>
    </row>
    <row r="30" spans="1:51" s="8" customFormat="1" x14ac:dyDescent="0.25">
      <c r="A30" s="9" t="s">
        <v>86</v>
      </c>
      <c r="B30" s="10" t="s">
        <v>46</v>
      </c>
      <c r="C30" s="9" t="s">
        <v>311</v>
      </c>
      <c r="D30" s="9" t="s">
        <v>326</v>
      </c>
      <c r="E30" s="9" t="s">
        <v>325</v>
      </c>
      <c r="F30" s="9" t="s">
        <v>1023</v>
      </c>
      <c r="G30" s="9" t="s">
        <v>51</v>
      </c>
      <c r="H30" s="9" t="s">
        <v>1024</v>
      </c>
      <c r="I30" s="11" t="s">
        <v>53</v>
      </c>
      <c r="J30" s="11" t="s">
        <v>53</v>
      </c>
      <c r="K30" s="11" t="s">
        <v>53</v>
      </c>
      <c r="L30" s="11" t="s">
        <v>53</v>
      </c>
      <c r="M30" s="11">
        <v>0</v>
      </c>
      <c r="N30" s="9" t="s">
        <v>53</v>
      </c>
      <c r="O30" s="9" t="s">
        <v>54</v>
      </c>
      <c r="P30" s="9"/>
      <c r="Q30" s="11">
        <f t="shared" si="0"/>
        <v>3355357.2344</v>
      </c>
      <c r="R30" s="11">
        <v>0</v>
      </c>
      <c r="S30" s="11"/>
      <c r="T30" s="11">
        <v>0</v>
      </c>
      <c r="U30" s="9" t="s">
        <v>50</v>
      </c>
      <c r="V30" s="11">
        <v>0</v>
      </c>
      <c r="W30" s="11">
        <v>2892549.34</v>
      </c>
      <c r="X30" s="9" t="s">
        <v>50</v>
      </c>
      <c r="Y30" s="11">
        <f>+W30*0.16</f>
        <v>462807.89439999999</v>
      </c>
      <c r="Z30" s="11">
        <v>0</v>
      </c>
      <c r="AA30" s="9" t="s">
        <v>50</v>
      </c>
      <c r="AB30" s="11">
        <v>0</v>
      </c>
      <c r="AC30" s="11"/>
      <c r="AD30" s="9" t="s">
        <v>55</v>
      </c>
      <c r="AE30" s="11">
        <f>+AC30*0.08</f>
        <v>0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53</v>
      </c>
      <c r="AN30" s="9" t="s">
        <v>53</v>
      </c>
      <c r="AO30" s="10" t="s">
        <v>53</v>
      </c>
      <c r="AP30" s="9" t="s">
        <v>53</v>
      </c>
      <c r="AQ30" s="12"/>
      <c r="AR30" s="12"/>
      <c r="AS30" s="12"/>
      <c r="AT30" s="12"/>
      <c r="AU30" s="12"/>
      <c r="AV30" s="12"/>
      <c r="AW30" s="12"/>
      <c r="AX30" s="12"/>
      <c r="AY30" s="12"/>
    </row>
    <row r="31" spans="1:51" x14ac:dyDescent="0.25">
      <c r="A31" s="9" t="s">
        <v>88</v>
      </c>
      <c r="B31" s="10" t="s">
        <v>46</v>
      </c>
      <c r="C31" s="9" t="s">
        <v>311</v>
      </c>
      <c r="D31" s="9" t="s">
        <v>317</v>
      </c>
      <c r="E31" s="9" t="s">
        <v>316</v>
      </c>
      <c r="F31" s="9" t="s">
        <v>1042</v>
      </c>
      <c r="G31" s="9" t="s">
        <v>51</v>
      </c>
      <c r="H31" s="9" t="s">
        <v>1037</v>
      </c>
      <c r="I31" s="11" t="s">
        <v>53</v>
      </c>
      <c r="J31" s="11" t="s">
        <v>53</v>
      </c>
      <c r="K31" s="11" t="s">
        <v>53</v>
      </c>
      <c r="L31" s="11" t="s">
        <v>53</v>
      </c>
      <c r="M31" s="11">
        <v>0</v>
      </c>
      <c r="N31" s="9" t="s">
        <v>53</v>
      </c>
      <c r="O31" s="9" t="s">
        <v>54</v>
      </c>
      <c r="P31" s="9" t="s">
        <v>53</v>
      </c>
      <c r="Q31" s="11">
        <f t="shared" si="0"/>
        <v>1427582.25</v>
      </c>
      <c r="R31" s="11">
        <v>0</v>
      </c>
      <c r="S31" s="11">
        <v>594849.06000000006</v>
      </c>
      <c r="T31" s="11">
        <v>0</v>
      </c>
      <c r="U31" s="9" t="s">
        <v>50</v>
      </c>
      <c r="V31" s="11">
        <v>0</v>
      </c>
      <c r="W31" s="11">
        <v>717873.44</v>
      </c>
      <c r="X31" s="9" t="s">
        <v>50</v>
      </c>
      <c r="Y31" s="11">
        <v>114859.75</v>
      </c>
      <c r="Z31" s="11">
        <v>0</v>
      </c>
      <c r="AA31" s="9" t="s">
        <v>50</v>
      </c>
      <c r="AB31" s="11">
        <v>0</v>
      </c>
      <c r="AC31" s="11"/>
      <c r="AD31" s="9" t="s">
        <v>55</v>
      </c>
      <c r="AE31" s="11">
        <f>+AC31*0.08</f>
        <v>0</v>
      </c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 t="s">
        <v>53</v>
      </c>
      <c r="AN31" s="9" t="s">
        <v>53</v>
      </c>
      <c r="AO31" s="10" t="s">
        <v>53</v>
      </c>
      <c r="AP31" s="9" t="s">
        <v>53</v>
      </c>
    </row>
    <row r="32" spans="1:51" x14ac:dyDescent="0.25">
      <c r="A32" s="9" t="s">
        <v>90</v>
      </c>
      <c r="B32" s="10" t="s">
        <v>46</v>
      </c>
      <c r="C32" s="9" t="s">
        <v>311</v>
      </c>
      <c r="D32" s="9" t="s">
        <v>310</v>
      </c>
      <c r="E32" s="9" t="s">
        <v>309</v>
      </c>
      <c r="F32" s="9" t="s">
        <v>1051</v>
      </c>
      <c r="G32" s="9" t="s">
        <v>51</v>
      </c>
      <c r="H32" s="9" t="s">
        <v>307</v>
      </c>
      <c r="I32" s="11"/>
      <c r="J32" s="11" t="s">
        <v>53</v>
      </c>
      <c r="K32" s="11" t="s">
        <v>53</v>
      </c>
      <c r="L32" s="11" t="s">
        <v>53</v>
      </c>
      <c r="M32" s="11">
        <v>0</v>
      </c>
      <c r="N32" s="9" t="s">
        <v>53</v>
      </c>
      <c r="O32" s="9" t="s">
        <v>54</v>
      </c>
      <c r="P32" s="9"/>
      <c r="Q32" s="11">
        <f t="shared" si="0"/>
        <v>12725086.939999999</v>
      </c>
      <c r="R32" s="11">
        <v>0</v>
      </c>
      <c r="S32" s="11">
        <v>11130396.1</v>
      </c>
      <c r="T32" s="11">
        <v>0</v>
      </c>
      <c r="U32" s="9" t="s">
        <v>50</v>
      </c>
      <c r="V32" s="11">
        <v>0</v>
      </c>
      <c r="W32" s="11">
        <v>1374733.48</v>
      </c>
      <c r="X32" s="9" t="s">
        <v>50</v>
      </c>
      <c r="Y32" s="11">
        <v>219957.36</v>
      </c>
      <c r="Z32" s="11">
        <v>0</v>
      </c>
      <c r="AA32" s="9" t="s">
        <v>50</v>
      </c>
      <c r="AB32" s="11">
        <v>0</v>
      </c>
      <c r="AC32" s="11"/>
      <c r="AD32" s="9" t="s">
        <v>55</v>
      </c>
      <c r="AE32" s="11">
        <f>+AC32*0.08</f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0" t="s">
        <v>53</v>
      </c>
      <c r="AN32" s="9" t="s">
        <v>53</v>
      </c>
      <c r="AO32" s="10" t="s">
        <v>53</v>
      </c>
      <c r="AP32" s="9" t="s">
        <v>53</v>
      </c>
    </row>
    <row r="33" spans="1:51" x14ac:dyDescent="0.25">
      <c r="A33" s="9" t="s">
        <v>97</v>
      </c>
      <c r="B33" s="10" t="s">
        <v>84</v>
      </c>
      <c r="C33" s="9" t="s">
        <v>311</v>
      </c>
      <c r="D33" s="9" t="s">
        <v>48</v>
      </c>
      <c r="E33" s="9" t="s">
        <v>431</v>
      </c>
      <c r="F33" s="9" t="s">
        <v>909</v>
      </c>
      <c r="G33" s="9" t="s">
        <v>51</v>
      </c>
      <c r="H33" s="9" t="s">
        <v>917</v>
      </c>
      <c r="I33" s="11" t="s">
        <v>53</v>
      </c>
      <c r="J33" s="11" t="s">
        <v>53</v>
      </c>
      <c r="K33" s="11" t="s">
        <v>53</v>
      </c>
      <c r="L33" s="11" t="s">
        <v>53</v>
      </c>
      <c r="M33" s="11">
        <v>0</v>
      </c>
      <c r="N33" s="9" t="s">
        <v>53</v>
      </c>
      <c r="O33" s="9" t="s">
        <v>54</v>
      </c>
      <c r="P33" s="9" t="s">
        <v>53</v>
      </c>
      <c r="Q33" s="11">
        <f t="shared" si="0"/>
        <v>54191599.613600001</v>
      </c>
      <c r="R33" s="11">
        <v>0</v>
      </c>
      <c r="S33" s="11">
        <v>42875285.200000003</v>
      </c>
      <c r="T33" s="11">
        <v>0</v>
      </c>
      <c r="U33" s="9" t="s">
        <v>50</v>
      </c>
      <c r="V33" s="11">
        <v>0</v>
      </c>
      <c r="W33" s="11">
        <v>9755443.4600000009</v>
      </c>
      <c r="X33" s="9" t="s">
        <v>50</v>
      </c>
      <c r="Y33" s="11">
        <f>+W33*0.16</f>
        <v>1560870.9536000001</v>
      </c>
      <c r="Z33" s="11">
        <v>0</v>
      </c>
      <c r="AA33" s="9" t="s">
        <v>50</v>
      </c>
      <c r="AB33" s="11">
        <v>0</v>
      </c>
      <c r="AC33" s="11"/>
      <c r="AD33" s="9" t="s">
        <v>50</v>
      </c>
      <c r="AE33" s="11">
        <f>+AC33*0.08</f>
        <v>0</v>
      </c>
      <c r="AF33" s="9">
        <v>0</v>
      </c>
      <c r="AG33" s="9" t="s">
        <v>50</v>
      </c>
      <c r="AH33" s="11">
        <v>0</v>
      </c>
      <c r="AI33" s="11">
        <v>0</v>
      </c>
      <c r="AJ33" s="9" t="s">
        <v>50</v>
      </c>
      <c r="AK33" s="11">
        <v>0</v>
      </c>
      <c r="AL33" s="11">
        <v>0</v>
      </c>
      <c r="AM33" s="10" t="s">
        <v>53</v>
      </c>
      <c r="AN33" s="9" t="s">
        <v>53</v>
      </c>
      <c r="AO33" s="10" t="s">
        <v>53</v>
      </c>
      <c r="AP33" s="9" t="s">
        <v>53</v>
      </c>
    </row>
    <row r="34" spans="1:51" x14ac:dyDescent="0.25">
      <c r="A34" s="9" t="s">
        <v>102</v>
      </c>
      <c r="B34" s="10" t="s">
        <v>84</v>
      </c>
      <c r="C34" s="9" t="s">
        <v>69</v>
      </c>
      <c r="D34" s="9" t="s">
        <v>48</v>
      </c>
      <c r="E34" s="9" t="s">
        <v>427</v>
      </c>
      <c r="F34" s="9" t="s">
        <v>1095</v>
      </c>
      <c r="G34" s="9" t="s">
        <v>51</v>
      </c>
      <c r="H34" s="9" t="s">
        <v>105</v>
      </c>
      <c r="I34" s="11" t="s">
        <v>53</v>
      </c>
      <c r="J34" s="11" t="s">
        <v>53</v>
      </c>
      <c r="K34" s="11" t="s">
        <v>53</v>
      </c>
      <c r="L34" s="11" t="s">
        <v>53</v>
      </c>
      <c r="M34" s="11">
        <v>0</v>
      </c>
      <c r="N34" s="9" t="s">
        <v>53</v>
      </c>
      <c r="O34" s="9" t="s">
        <v>54</v>
      </c>
      <c r="P34" s="9" t="s">
        <v>53</v>
      </c>
      <c r="Q34" s="11">
        <f t="shared" si="0"/>
        <v>67330150.617600009</v>
      </c>
      <c r="R34" s="11">
        <v>0</v>
      </c>
      <c r="S34" s="11">
        <v>42243434.328000002</v>
      </c>
      <c r="T34" s="11">
        <v>0</v>
      </c>
      <c r="U34" s="9" t="s">
        <v>50</v>
      </c>
      <c r="V34" s="11">
        <v>0</v>
      </c>
      <c r="W34" s="11">
        <v>21626479.560000002</v>
      </c>
      <c r="X34" s="9" t="s">
        <v>64</v>
      </c>
      <c r="Y34" s="11">
        <v>3460236.7295999997</v>
      </c>
      <c r="Z34" s="11">
        <v>0</v>
      </c>
      <c r="AA34" s="9" t="s">
        <v>50</v>
      </c>
      <c r="AB34" s="11">
        <v>0</v>
      </c>
      <c r="AC34" s="11">
        <v>0</v>
      </c>
      <c r="AD34" s="9" t="s">
        <v>50</v>
      </c>
      <c r="AE34" s="11"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0" t="s">
        <v>53</v>
      </c>
      <c r="AN34" s="9" t="s">
        <v>53</v>
      </c>
      <c r="AO34" s="10" t="s">
        <v>53</v>
      </c>
      <c r="AP34" s="9" t="s">
        <v>53</v>
      </c>
    </row>
    <row r="35" spans="1:51" x14ac:dyDescent="0.25">
      <c r="A35" s="9" t="s">
        <v>778</v>
      </c>
      <c r="B35" s="10" t="s">
        <v>84</v>
      </c>
      <c r="C35" s="9" t="s">
        <v>311</v>
      </c>
      <c r="D35" s="9" t="s">
        <v>57</v>
      </c>
      <c r="E35" s="9" t="s">
        <v>424</v>
      </c>
      <c r="F35" s="9" t="s">
        <v>924</v>
      </c>
      <c r="G35" s="9" t="s">
        <v>51</v>
      </c>
      <c r="H35" s="9" t="s">
        <v>925</v>
      </c>
      <c r="I35" s="11" t="s">
        <v>53</v>
      </c>
      <c r="J35" s="11" t="s">
        <v>53</v>
      </c>
      <c r="K35" s="11" t="s">
        <v>53</v>
      </c>
      <c r="L35" s="11" t="s">
        <v>53</v>
      </c>
      <c r="M35" s="11">
        <v>0</v>
      </c>
      <c r="N35" s="9" t="s">
        <v>53</v>
      </c>
      <c r="O35" s="9" t="s">
        <v>54</v>
      </c>
      <c r="P35" s="9"/>
      <c r="Q35" s="11">
        <f t="shared" si="0"/>
        <v>73665421.398399994</v>
      </c>
      <c r="R35" s="11">
        <v>0</v>
      </c>
      <c r="S35" s="11">
        <v>51472037.799999997</v>
      </c>
      <c r="T35" s="11">
        <v>0</v>
      </c>
      <c r="U35" s="9" t="s">
        <v>50</v>
      </c>
      <c r="V35" s="11">
        <v>0</v>
      </c>
      <c r="W35" s="11">
        <v>19132227.239999998</v>
      </c>
      <c r="X35" s="9" t="s">
        <v>50</v>
      </c>
      <c r="Y35" s="11">
        <f>+W35*0.16</f>
        <v>3061156.3583999998</v>
      </c>
      <c r="Z35" s="11">
        <v>0</v>
      </c>
      <c r="AA35" s="9" t="s">
        <v>50</v>
      </c>
      <c r="AB35" s="11">
        <v>0</v>
      </c>
      <c r="AC35" s="11"/>
      <c r="AD35" s="9" t="s">
        <v>50</v>
      </c>
      <c r="AE35" s="11">
        <f>+AC35*0.08</f>
        <v>0</v>
      </c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0" t="s">
        <v>53</v>
      </c>
      <c r="AN35" s="9" t="s">
        <v>53</v>
      </c>
      <c r="AO35" s="10" t="s">
        <v>53</v>
      </c>
      <c r="AP35" s="9" t="s">
        <v>53</v>
      </c>
    </row>
    <row r="36" spans="1:51" x14ac:dyDescent="0.25">
      <c r="A36" s="9" t="s">
        <v>775</v>
      </c>
      <c r="B36" s="10" t="s">
        <v>84</v>
      </c>
      <c r="C36" s="9" t="s">
        <v>311</v>
      </c>
      <c r="D36" s="9" t="s">
        <v>57</v>
      </c>
      <c r="E36" s="9" t="s">
        <v>421</v>
      </c>
      <c r="F36" s="9" t="s">
        <v>953</v>
      </c>
      <c r="G36" s="9" t="s">
        <v>51</v>
      </c>
      <c r="H36" s="9" t="s">
        <v>1064</v>
      </c>
      <c r="I36" s="11" t="s">
        <v>53</v>
      </c>
      <c r="J36" s="11" t="s">
        <v>53</v>
      </c>
      <c r="K36" s="11" t="s">
        <v>53</v>
      </c>
      <c r="L36" s="11" t="s">
        <v>53</v>
      </c>
      <c r="M36" s="11">
        <v>0</v>
      </c>
      <c r="N36" s="9" t="s">
        <v>53</v>
      </c>
      <c r="O36" s="9" t="s">
        <v>54</v>
      </c>
      <c r="P36" s="9"/>
      <c r="Q36" s="11">
        <f t="shared" si="0"/>
        <v>12475896.289999999</v>
      </c>
      <c r="R36" s="11">
        <v>0</v>
      </c>
      <c r="S36" s="11">
        <v>12475896.289999999</v>
      </c>
      <c r="T36" s="11">
        <v>0</v>
      </c>
      <c r="U36" s="9" t="s">
        <v>50</v>
      </c>
      <c r="V36" s="11">
        <v>0</v>
      </c>
      <c r="W36" s="11">
        <v>0</v>
      </c>
      <c r="X36" s="9" t="s">
        <v>50</v>
      </c>
      <c r="Y36" s="11">
        <f>+W36*0.16</f>
        <v>0</v>
      </c>
      <c r="Z36" s="11">
        <v>0</v>
      </c>
      <c r="AA36" s="9" t="s">
        <v>50</v>
      </c>
      <c r="AB36" s="11">
        <v>0</v>
      </c>
      <c r="AC36" s="11"/>
      <c r="AD36" s="9" t="s">
        <v>50</v>
      </c>
      <c r="AE36" s="11">
        <f>+AC36*0.08</f>
        <v>0</v>
      </c>
      <c r="AF36" s="9">
        <v>0</v>
      </c>
      <c r="AG36" s="9" t="s">
        <v>50</v>
      </c>
      <c r="AH36" s="11">
        <v>0</v>
      </c>
      <c r="AI36" s="11">
        <v>0</v>
      </c>
      <c r="AJ36" s="9" t="s">
        <v>50</v>
      </c>
      <c r="AK36" s="11">
        <v>0</v>
      </c>
      <c r="AL36" s="11">
        <v>0</v>
      </c>
      <c r="AM36" s="10" t="s">
        <v>53</v>
      </c>
      <c r="AN36" s="9" t="s">
        <v>53</v>
      </c>
      <c r="AO36" s="10" t="s">
        <v>53</v>
      </c>
      <c r="AP36" s="9" t="s">
        <v>53</v>
      </c>
    </row>
    <row r="37" spans="1:51" x14ac:dyDescent="0.25">
      <c r="A37" s="9" t="s">
        <v>771</v>
      </c>
      <c r="B37" s="10" t="s">
        <v>84</v>
      </c>
      <c r="C37" s="9" t="s">
        <v>47</v>
      </c>
      <c r="D37" s="9" t="s">
        <v>57</v>
      </c>
      <c r="E37" s="9" t="s">
        <v>58</v>
      </c>
      <c r="F37" s="9" t="s">
        <v>50</v>
      </c>
      <c r="G37" s="9" t="s">
        <v>51</v>
      </c>
      <c r="H37" s="9"/>
      <c r="I37" s="11" t="s">
        <v>53</v>
      </c>
      <c r="J37" s="11" t="s">
        <v>53</v>
      </c>
      <c r="K37" s="11" t="s">
        <v>53</v>
      </c>
      <c r="L37" s="11" t="s">
        <v>53</v>
      </c>
      <c r="M37" s="11">
        <v>0</v>
      </c>
      <c r="N37" s="9" t="s">
        <v>53</v>
      </c>
      <c r="O37" s="9" t="s">
        <v>54</v>
      </c>
      <c r="P37" s="9"/>
      <c r="Q37" s="11">
        <f t="shared" si="0"/>
        <v>0</v>
      </c>
      <c r="R37" s="11">
        <v>0</v>
      </c>
      <c r="S37" s="11"/>
      <c r="T37" s="11">
        <v>0</v>
      </c>
      <c r="U37" s="9" t="s">
        <v>50</v>
      </c>
      <c r="V37" s="11">
        <v>0</v>
      </c>
      <c r="W37" s="11"/>
      <c r="X37" s="9" t="s">
        <v>50</v>
      </c>
      <c r="Y37" s="11">
        <f>+W37*0.16</f>
        <v>0</v>
      </c>
      <c r="Z37" s="11">
        <v>0</v>
      </c>
      <c r="AA37" s="9" t="s">
        <v>50</v>
      </c>
      <c r="AB37" s="11">
        <v>0</v>
      </c>
      <c r="AC37" s="11"/>
      <c r="AD37" s="9" t="s">
        <v>50</v>
      </c>
      <c r="AE37" s="11">
        <f>+AC37*0.08</f>
        <v>0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0" t="s">
        <v>53</v>
      </c>
      <c r="AN37" s="9" t="s">
        <v>53</v>
      </c>
      <c r="AO37" s="10" t="s">
        <v>53</v>
      </c>
      <c r="AP37" s="9" t="s">
        <v>53</v>
      </c>
    </row>
    <row r="38" spans="1:51" s="8" customFormat="1" x14ac:dyDescent="0.25">
      <c r="A38" s="9" t="s">
        <v>768</v>
      </c>
      <c r="B38" s="10" t="s">
        <v>84</v>
      </c>
      <c r="C38" s="9" t="s">
        <v>47</v>
      </c>
      <c r="D38" s="9" t="s">
        <v>57</v>
      </c>
      <c r="E38" s="9" t="s">
        <v>58</v>
      </c>
      <c r="F38" s="9" t="s">
        <v>50</v>
      </c>
      <c r="G38" s="9" t="s">
        <v>51</v>
      </c>
      <c r="H38" s="9"/>
      <c r="I38" s="11" t="s">
        <v>53</v>
      </c>
      <c r="J38" s="11" t="s">
        <v>53</v>
      </c>
      <c r="K38" s="11" t="s">
        <v>53</v>
      </c>
      <c r="L38" s="11" t="s">
        <v>53</v>
      </c>
      <c r="M38" s="11">
        <v>0</v>
      </c>
      <c r="N38" s="9" t="s">
        <v>53</v>
      </c>
      <c r="O38" s="9" t="s">
        <v>54</v>
      </c>
      <c r="P38" s="9" t="s">
        <v>53</v>
      </c>
      <c r="Q38" s="11">
        <f t="shared" si="0"/>
        <v>0</v>
      </c>
      <c r="R38" s="11">
        <v>0</v>
      </c>
      <c r="S38" s="11"/>
      <c r="T38" s="11">
        <v>0</v>
      </c>
      <c r="U38" s="9" t="s">
        <v>50</v>
      </c>
      <c r="V38" s="11">
        <v>0</v>
      </c>
      <c r="W38" s="11"/>
      <c r="X38" s="9" t="s">
        <v>50</v>
      </c>
      <c r="Y38" s="11">
        <f>+W38*0.16</f>
        <v>0</v>
      </c>
      <c r="Z38" s="11">
        <v>0</v>
      </c>
      <c r="AA38" s="9" t="s">
        <v>50</v>
      </c>
      <c r="AB38" s="11">
        <v>0</v>
      </c>
      <c r="AC38" s="11"/>
      <c r="AD38" s="9" t="s">
        <v>50</v>
      </c>
      <c r="AE38" s="11">
        <f>+AC38*0.08</f>
        <v>0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0" t="s">
        <v>53</v>
      </c>
      <c r="AN38" s="9" t="s">
        <v>53</v>
      </c>
      <c r="AO38" s="10" t="s">
        <v>53</v>
      </c>
      <c r="AP38" s="9" t="s">
        <v>53</v>
      </c>
      <c r="AQ38" s="12"/>
      <c r="AR38" s="12"/>
      <c r="AS38" s="12"/>
      <c r="AT38" s="12"/>
      <c r="AU38" s="12"/>
      <c r="AV38" s="12"/>
      <c r="AW38" s="12"/>
      <c r="AX38" s="12"/>
      <c r="AY38" s="12"/>
    </row>
    <row r="39" spans="1:51" x14ac:dyDescent="0.25">
      <c r="A39" s="9" t="s">
        <v>766</v>
      </c>
      <c r="B39" s="10" t="s">
        <v>84</v>
      </c>
      <c r="C39" s="9" t="s">
        <v>47</v>
      </c>
      <c r="D39" s="9" t="s">
        <v>57</v>
      </c>
      <c r="E39" s="9" t="s">
        <v>58</v>
      </c>
      <c r="F39" s="9" t="s">
        <v>1081</v>
      </c>
      <c r="G39" s="9" t="s">
        <v>51</v>
      </c>
      <c r="H39" s="9" t="s">
        <v>87</v>
      </c>
      <c r="I39" s="11" t="s">
        <v>53</v>
      </c>
      <c r="J39" s="11" t="s">
        <v>53</v>
      </c>
      <c r="K39" s="11" t="s">
        <v>53</v>
      </c>
      <c r="L39" s="11" t="s">
        <v>53</v>
      </c>
      <c r="M39" s="11">
        <v>0</v>
      </c>
      <c r="N39" s="9" t="s">
        <v>53</v>
      </c>
      <c r="O39" s="9" t="s">
        <v>54</v>
      </c>
      <c r="P39" s="9" t="s">
        <v>53</v>
      </c>
      <c r="Q39" s="11">
        <f t="shared" si="0"/>
        <v>36707978.756199993</v>
      </c>
      <c r="R39" s="11">
        <v>0</v>
      </c>
      <c r="S39" s="11">
        <v>33938789.972599991</v>
      </c>
      <c r="T39" s="11">
        <v>0</v>
      </c>
      <c r="U39" s="9" t="s">
        <v>50</v>
      </c>
      <c r="V39" s="11">
        <v>0</v>
      </c>
      <c r="W39" s="11">
        <v>2387231.71</v>
      </c>
      <c r="X39" s="9" t="s">
        <v>50</v>
      </c>
      <c r="Y39" s="11">
        <v>381957.0736</v>
      </c>
      <c r="Z39" s="11">
        <v>0</v>
      </c>
      <c r="AA39" s="9" t="s">
        <v>50</v>
      </c>
      <c r="AB39" s="11">
        <v>0</v>
      </c>
      <c r="AC39" s="11">
        <v>0</v>
      </c>
      <c r="AD39" s="9" t="s">
        <v>50</v>
      </c>
      <c r="AE39" s="11">
        <v>0</v>
      </c>
      <c r="AF39" s="9">
        <v>0</v>
      </c>
      <c r="AG39" s="9" t="s">
        <v>50</v>
      </c>
      <c r="AH39" s="11">
        <v>0</v>
      </c>
      <c r="AI39" s="11">
        <v>0</v>
      </c>
      <c r="AJ39" s="9" t="s">
        <v>50</v>
      </c>
      <c r="AK39" s="11">
        <v>0</v>
      </c>
      <c r="AL39" s="11">
        <v>0</v>
      </c>
      <c r="AM39" s="10" t="s">
        <v>53</v>
      </c>
      <c r="AN39" s="9" t="s">
        <v>53</v>
      </c>
      <c r="AO39" s="10" t="s">
        <v>53</v>
      </c>
      <c r="AP39" s="9" t="s">
        <v>53</v>
      </c>
    </row>
    <row r="40" spans="1:51" x14ac:dyDescent="0.25">
      <c r="A40" s="9" t="s">
        <v>764</v>
      </c>
      <c r="B40" s="10" t="s">
        <v>84</v>
      </c>
      <c r="C40" s="9" t="s">
        <v>69</v>
      </c>
      <c r="D40" s="9" t="s">
        <v>57</v>
      </c>
      <c r="E40" s="9" t="s">
        <v>403</v>
      </c>
      <c r="F40" s="9" t="s">
        <v>1095</v>
      </c>
      <c r="G40" s="9" t="s">
        <v>51</v>
      </c>
      <c r="H40" s="9" t="s">
        <v>107</v>
      </c>
      <c r="I40" s="11" t="s">
        <v>53</v>
      </c>
      <c r="J40" s="11" t="s">
        <v>53</v>
      </c>
      <c r="K40" s="11" t="s">
        <v>53</v>
      </c>
      <c r="L40" s="11" t="s">
        <v>53</v>
      </c>
      <c r="M40" s="11">
        <v>0</v>
      </c>
      <c r="N40" s="9" t="s">
        <v>53</v>
      </c>
      <c r="O40" s="9" t="s">
        <v>54</v>
      </c>
      <c r="P40" s="9" t="s">
        <v>53</v>
      </c>
      <c r="Q40" s="11">
        <f t="shared" ref="Q40:Q103" si="3">SUM(S40:BA40)</f>
        <v>24172651.119199999</v>
      </c>
      <c r="R40" s="11">
        <v>0</v>
      </c>
      <c r="S40" s="11">
        <v>16188381.7216</v>
      </c>
      <c r="T40" s="11">
        <v>0</v>
      </c>
      <c r="U40" s="9" t="s">
        <v>50</v>
      </c>
      <c r="V40" s="11">
        <v>0</v>
      </c>
      <c r="W40" s="11">
        <v>6882990.8599999994</v>
      </c>
      <c r="X40" s="9" t="s">
        <v>64</v>
      </c>
      <c r="Y40" s="11">
        <v>1101278.5376000002</v>
      </c>
      <c r="Z40" s="11">
        <v>0</v>
      </c>
      <c r="AA40" s="9" t="s">
        <v>50</v>
      </c>
      <c r="AB40" s="11">
        <v>0</v>
      </c>
      <c r="AC40" s="11">
        <v>0</v>
      </c>
      <c r="AD40" s="9" t="s">
        <v>50</v>
      </c>
      <c r="AE40" s="11">
        <v>0</v>
      </c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0" t="s">
        <v>53</v>
      </c>
      <c r="AN40" s="9" t="s">
        <v>53</v>
      </c>
      <c r="AO40" s="10" t="s">
        <v>53</v>
      </c>
      <c r="AP40" s="9" t="s">
        <v>53</v>
      </c>
    </row>
    <row r="41" spans="1:51" x14ac:dyDescent="0.25">
      <c r="A41" s="9" t="s">
        <v>762</v>
      </c>
      <c r="B41" s="10" t="s">
        <v>84</v>
      </c>
      <c r="C41" s="9" t="s">
        <v>69</v>
      </c>
      <c r="D41" s="9" t="s">
        <v>57</v>
      </c>
      <c r="E41" s="9" t="s">
        <v>403</v>
      </c>
      <c r="F41" s="9" t="s">
        <v>1095</v>
      </c>
      <c r="G41" s="9" t="s">
        <v>51</v>
      </c>
      <c r="H41" s="9" t="s">
        <v>109</v>
      </c>
      <c r="I41" s="11" t="s">
        <v>53</v>
      </c>
      <c r="J41" s="11" t="s">
        <v>53</v>
      </c>
      <c r="K41" s="11" t="s">
        <v>53</v>
      </c>
      <c r="L41" s="11" t="s">
        <v>53</v>
      </c>
      <c r="M41" s="11">
        <v>0</v>
      </c>
      <c r="N41" s="9" t="s">
        <v>53</v>
      </c>
      <c r="O41" s="9" t="s">
        <v>110</v>
      </c>
      <c r="P41" s="9" t="s">
        <v>111</v>
      </c>
      <c r="Q41" s="11">
        <f t="shared" si="3"/>
        <v>2982464.9336000001</v>
      </c>
      <c r="R41" s="11">
        <v>0</v>
      </c>
      <c r="S41" s="11">
        <v>603200</v>
      </c>
      <c r="T41" s="11">
        <v>2051090.46</v>
      </c>
      <c r="U41" s="9" t="s">
        <v>64</v>
      </c>
      <c r="V41" s="11">
        <v>328174.47360000003</v>
      </c>
      <c r="W41" s="11">
        <v>0</v>
      </c>
      <c r="X41" s="9" t="s">
        <v>50</v>
      </c>
      <c r="Y41" s="11">
        <v>0</v>
      </c>
      <c r="Z41" s="11">
        <v>0</v>
      </c>
      <c r="AA41" s="9" t="s">
        <v>50</v>
      </c>
      <c r="AB41" s="11">
        <v>0</v>
      </c>
      <c r="AC41" s="11">
        <v>0</v>
      </c>
      <c r="AD41" s="9" t="s">
        <v>50</v>
      </c>
      <c r="AE41" s="11"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0" t="s">
        <v>53</v>
      </c>
      <c r="AN41" s="9" t="s">
        <v>53</v>
      </c>
      <c r="AO41" s="10" t="s">
        <v>53</v>
      </c>
      <c r="AP41" s="9" t="s">
        <v>53</v>
      </c>
    </row>
    <row r="42" spans="1:51" x14ac:dyDescent="0.25">
      <c r="A42" s="9" t="s">
        <v>760</v>
      </c>
      <c r="B42" s="10" t="s">
        <v>84</v>
      </c>
      <c r="C42" s="9" t="s">
        <v>69</v>
      </c>
      <c r="D42" s="9" t="s">
        <v>57</v>
      </c>
      <c r="E42" s="9" t="s">
        <v>403</v>
      </c>
      <c r="F42" s="9" t="s">
        <v>1095</v>
      </c>
      <c r="G42" s="9" t="s">
        <v>51</v>
      </c>
      <c r="H42" s="9" t="s">
        <v>113</v>
      </c>
      <c r="I42" s="11" t="s">
        <v>53</v>
      </c>
      <c r="J42" s="11" t="s">
        <v>53</v>
      </c>
      <c r="K42" s="11" t="s">
        <v>53</v>
      </c>
      <c r="L42" s="11" t="s">
        <v>53</v>
      </c>
      <c r="M42" s="11">
        <v>0</v>
      </c>
      <c r="N42" s="9" t="s">
        <v>53</v>
      </c>
      <c r="O42" s="9" t="s">
        <v>54</v>
      </c>
      <c r="P42" s="9" t="s">
        <v>53</v>
      </c>
      <c r="Q42" s="11">
        <f t="shared" si="3"/>
        <v>18757140.209800001</v>
      </c>
      <c r="R42" s="11">
        <v>0</v>
      </c>
      <c r="S42" s="11">
        <v>9253742.6654000022</v>
      </c>
      <c r="T42" s="11">
        <v>0</v>
      </c>
      <c r="U42" s="9" t="s">
        <v>50</v>
      </c>
      <c r="V42" s="11">
        <v>0</v>
      </c>
      <c r="W42" s="11">
        <v>8192584.0899999999</v>
      </c>
      <c r="X42" s="9" t="s">
        <v>64</v>
      </c>
      <c r="Y42" s="11">
        <v>1310813.4544000002</v>
      </c>
      <c r="Z42" s="11">
        <v>0</v>
      </c>
      <c r="AA42" s="9" t="s">
        <v>50</v>
      </c>
      <c r="AB42" s="11">
        <v>0</v>
      </c>
      <c r="AC42" s="11">
        <v>0</v>
      </c>
      <c r="AD42" s="9" t="s">
        <v>50</v>
      </c>
      <c r="AE42" s="11">
        <v>0</v>
      </c>
      <c r="AF42" s="9">
        <v>0</v>
      </c>
      <c r="AG42" s="9" t="s">
        <v>50</v>
      </c>
      <c r="AH42" s="11">
        <v>0</v>
      </c>
      <c r="AI42" s="11">
        <v>0</v>
      </c>
      <c r="AJ42" s="9" t="s">
        <v>50</v>
      </c>
      <c r="AK42" s="11">
        <v>0</v>
      </c>
      <c r="AL42" s="11">
        <v>0</v>
      </c>
      <c r="AM42" s="10" t="s">
        <v>53</v>
      </c>
      <c r="AN42" s="9" t="s">
        <v>53</v>
      </c>
      <c r="AO42" s="10" t="s">
        <v>53</v>
      </c>
      <c r="AP42" s="9" t="s">
        <v>53</v>
      </c>
    </row>
    <row r="43" spans="1:51" x14ac:dyDescent="0.25">
      <c r="A43" s="9" t="s">
        <v>756</v>
      </c>
      <c r="B43" s="10" t="s">
        <v>84</v>
      </c>
      <c r="C43" s="9" t="s">
        <v>47</v>
      </c>
      <c r="D43" s="9" t="s">
        <v>61</v>
      </c>
      <c r="E43" s="9" t="s">
        <v>395</v>
      </c>
      <c r="F43" s="9" t="s">
        <v>937</v>
      </c>
      <c r="G43" s="9" t="s">
        <v>51</v>
      </c>
      <c r="H43" s="9" t="s">
        <v>939</v>
      </c>
      <c r="I43" s="11" t="s">
        <v>53</v>
      </c>
      <c r="J43" s="11" t="s">
        <v>53</v>
      </c>
      <c r="K43" s="11" t="s">
        <v>53</v>
      </c>
      <c r="L43" s="11" t="s">
        <v>53</v>
      </c>
      <c r="M43" s="11">
        <v>0</v>
      </c>
      <c r="N43" s="9" t="s">
        <v>53</v>
      </c>
      <c r="O43" s="9" t="s">
        <v>54</v>
      </c>
      <c r="P43" s="9"/>
      <c r="Q43" s="11">
        <f t="shared" si="3"/>
        <v>51508438.501999997</v>
      </c>
      <c r="R43" s="11">
        <v>0</v>
      </c>
      <c r="S43" s="11">
        <f>36625452.35-159375</f>
        <v>36466077.350000001</v>
      </c>
      <c r="T43" s="11">
        <v>0</v>
      </c>
      <c r="U43" s="9" t="s">
        <v>50</v>
      </c>
      <c r="V43" s="11">
        <v>0</v>
      </c>
      <c r="W43" s="11">
        <v>12717001.32</v>
      </c>
      <c r="X43" s="9" t="s">
        <v>50</v>
      </c>
      <c r="Y43" s="11">
        <f>+W43*0.16</f>
        <v>2034720.2112</v>
      </c>
      <c r="Z43" s="11">
        <v>0</v>
      </c>
      <c r="AA43" s="9" t="s">
        <v>50</v>
      </c>
      <c r="AB43" s="11">
        <v>0</v>
      </c>
      <c r="AC43" s="11">
        <v>269110.76</v>
      </c>
      <c r="AD43" s="9" t="s">
        <v>50</v>
      </c>
      <c r="AE43" s="11">
        <f>+AC43*0.08</f>
        <v>21528.860800000002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0" t="s">
        <v>53</v>
      </c>
      <c r="AN43" s="9" t="s">
        <v>53</v>
      </c>
      <c r="AO43" s="10" t="s">
        <v>53</v>
      </c>
      <c r="AP43" s="9" t="s">
        <v>53</v>
      </c>
    </row>
    <row r="44" spans="1:51" x14ac:dyDescent="0.25">
      <c r="A44" s="9" t="s">
        <v>754</v>
      </c>
      <c r="B44" s="10" t="s">
        <v>84</v>
      </c>
      <c r="C44" s="9" t="s">
        <v>47</v>
      </c>
      <c r="D44" s="9" t="s">
        <v>61</v>
      </c>
      <c r="E44" s="9" t="s">
        <v>62</v>
      </c>
      <c r="F44" s="9" t="s">
        <v>643</v>
      </c>
      <c r="G44" s="9" t="s">
        <v>51</v>
      </c>
      <c r="H44" s="9" t="s">
        <v>89</v>
      </c>
      <c r="I44" s="11" t="s">
        <v>53</v>
      </c>
      <c r="J44" s="11" t="s">
        <v>53</v>
      </c>
      <c r="K44" s="11" t="s">
        <v>53</v>
      </c>
      <c r="L44" s="11" t="s">
        <v>53</v>
      </c>
      <c r="M44" s="11">
        <v>0</v>
      </c>
      <c r="N44" s="9" t="s">
        <v>53</v>
      </c>
      <c r="O44" s="9" t="s">
        <v>54</v>
      </c>
      <c r="P44" s="9" t="s">
        <v>53</v>
      </c>
      <c r="Q44" s="11">
        <f t="shared" si="3"/>
        <v>31965033.062999997</v>
      </c>
      <c r="R44" s="11">
        <v>0</v>
      </c>
      <c r="S44" s="11">
        <v>31359235.938999999</v>
      </c>
      <c r="T44" s="11">
        <v>0</v>
      </c>
      <c r="U44" s="9" t="s">
        <v>50</v>
      </c>
      <c r="V44" s="11">
        <v>0</v>
      </c>
      <c r="W44" s="11">
        <v>522238.9</v>
      </c>
      <c r="X44" s="9" t="s">
        <v>50</v>
      </c>
      <c r="Y44" s="11">
        <v>83558.223999999987</v>
      </c>
      <c r="Z44" s="11">
        <v>0</v>
      </c>
      <c r="AA44" s="9" t="s">
        <v>50</v>
      </c>
      <c r="AB44" s="11">
        <v>0</v>
      </c>
      <c r="AC44" s="11">
        <v>0</v>
      </c>
      <c r="AD44" s="9" t="s">
        <v>50</v>
      </c>
      <c r="AE44" s="11"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0" t="s">
        <v>53</v>
      </c>
      <c r="AN44" s="9" t="s">
        <v>53</v>
      </c>
      <c r="AO44" s="10" t="s">
        <v>53</v>
      </c>
      <c r="AP44" s="9" t="s">
        <v>53</v>
      </c>
    </row>
    <row r="45" spans="1:51" x14ac:dyDescent="0.25">
      <c r="A45" s="9" t="s">
        <v>750</v>
      </c>
      <c r="B45" s="10" t="s">
        <v>84</v>
      </c>
      <c r="C45" s="9" t="s">
        <v>47</v>
      </c>
      <c r="D45" s="9" t="s">
        <v>61</v>
      </c>
      <c r="E45" s="9" t="s">
        <v>62</v>
      </c>
      <c r="F45" s="9" t="s">
        <v>643</v>
      </c>
      <c r="G45" s="9" t="s">
        <v>91</v>
      </c>
      <c r="H45" s="9" t="s">
        <v>53</v>
      </c>
      <c r="I45" s="11" t="s">
        <v>92</v>
      </c>
      <c r="J45" s="11" t="s">
        <v>53</v>
      </c>
      <c r="K45" s="11" t="s">
        <v>93</v>
      </c>
      <c r="L45" s="11" t="s">
        <v>84</v>
      </c>
      <c r="M45" s="11">
        <v>247196</v>
      </c>
      <c r="N45" s="9" t="s">
        <v>94</v>
      </c>
      <c r="O45" s="9" t="s">
        <v>95</v>
      </c>
      <c r="P45" s="9" t="s">
        <v>96</v>
      </c>
      <c r="Q45" s="11">
        <f t="shared" si="3"/>
        <v>-116000</v>
      </c>
      <c r="R45" s="11">
        <v>0</v>
      </c>
      <c r="S45" s="11">
        <v>-116000</v>
      </c>
      <c r="T45" s="11">
        <v>0</v>
      </c>
      <c r="U45" s="9" t="s">
        <v>50</v>
      </c>
      <c r="V45" s="11">
        <v>0</v>
      </c>
      <c r="W45" s="11">
        <v>0</v>
      </c>
      <c r="X45" s="9" t="s">
        <v>50</v>
      </c>
      <c r="Y45" s="11">
        <v>0</v>
      </c>
      <c r="Z45" s="11">
        <v>0</v>
      </c>
      <c r="AA45" s="9" t="s">
        <v>50</v>
      </c>
      <c r="AB45" s="11">
        <v>0</v>
      </c>
      <c r="AC45" s="11">
        <v>0</v>
      </c>
      <c r="AD45" s="9" t="s">
        <v>50</v>
      </c>
      <c r="AE45" s="11">
        <v>0</v>
      </c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0" t="s">
        <v>53</v>
      </c>
      <c r="AN45" s="9" t="s">
        <v>53</v>
      </c>
      <c r="AO45" s="10" t="s">
        <v>53</v>
      </c>
      <c r="AP45" s="9" t="s">
        <v>53</v>
      </c>
    </row>
    <row r="46" spans="1:51" s="8" customFormat="1" x14ac:dyDescent="0.25">
      <c r="A46" s="9" t="s">
        <v>747</v>
      </c>
      <c r="B46" s="10" t="s">
        <v>84</v>
      </c>
      <c r="C46" s="9" t="s">
        <v>47</v>
      </c>
      <c r="D46" s="9" t="s">
        <v>61</v>
      </c>
      <c r="E46" s="9" t="s">
        <v>62</v>
      </c>
      <c r="F46" s="9" t="s">
        <v>643</v>
      </c>
      <c r="G46" s="9" t="s">
        <v>91</v>
      </c>
      <c r="H46" s="9" t="s">
        <v>53</v>
      </c>
      <c r="I46" s="11" t="s">
        <v>98</v>
      </c>
      <c r="J46" s="11" t="s">
        <v>53</v>
      </c>
      <c r="K46" s="11" t="s">
        <v>99</v>
      </c>
      <c r="L46" s="11" t="s">
        <v>84</v>
      </c>
      <c r="M46" s="11">
        <v>140793.89000000001</v>
      </c>
      <c r="N46" s="9" t="s">
        <v>94</v>
      </c>
      <c r="O46" s="9" t="s">
        <v>100</v>
      </c>
      <c r="P46" s="9" t="s">
        <v>101</v>
      </c>
      <c r="Q46" s="11">
        <f t="shared" si="3"/>
        <v>-10529.52</v>
      </c>
      <c r="R46" s="11">
        <v>0</v>
      </c>
      <c r="S46" s="11">
        <v>-10529.52</v>
      </c>
      <c r="T46" s="11">
        <v>0</v>
      </c>
      <c r="U46" s="9" t="s">
        <v>50</v>
      </c>
      <c r="V46" s="11">
        <v>0</v>
      </c>
      <c r="W46" s="11">
        <v>0</v>
      </c>
      <c r="X46" s="9" t="s">
        <v>50</v>
      </c>
      <c r="Y46" s="11">
        <v>0</v>
      </c>
      <c r="Z46" s="11">
        <v>0</v>
      </c>
      <c r="AA46" s="9" t="s">
        <v>50</v>
      </c>
      <c r="AB46" s="11">
        <v>0</v>
      </c>
      <c r="AC46" s="11">
        <v>0</v>
      </c>
      <c r="AD46" s="9" t="s">
        <v>50</v>
      </c>
      <c r="AE46" s="11"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0" t="s">
        <v>53</v>
      </c>
      <c r="AN46" s="9" t="s">
        <v>53</v>
      </c>
      <c r="AO46" s="10" t="s">
        <v>53</v>
      </c>
      <c r="AP46" s="9" t="s">
        <v>53</v>
      </c>
      <c r="AQ46" s="12"/>
      <c r="AR46" s="12"/>
      <c r="AS46" s="12"/>
      <c r="AT46" s="12"/>
      <c r="AU46" s="12"/>
      <c r="AV46" s="12"/>
      <c r="AW46" s="12"/>
      <c r="AX46" s="12"/>
      <c r="AY46" s="12"/>
    </row>
    <row r="47" spans="1:51" x14ac:dyDescent="0.25">
      <c r="A47" s="9" t="s">
        <v>744</v>
      </c>
      <c r="B47" s="10" t="s">
        <v>84</v>
      </c>
      <c r="C47" s="9" t="s">
        <v>69</v>
      </c>
      <c r="D47" s="9" t="s">
        <v>61</v>
      </c>
      <c r="E47" s="9" t="s">
        <v>382</v>
      </c>
      <c r="F47" s="9" t="s">
        <v>494</v>
      </c>
      <c r="G47" s="9" t="s">
        <v>51</v>
      </c>
      <c r="H47" s="9" t="s">
        <v>115</v>
      </c>
      <c r="I47" s="11" t="s">
        <v>53</v>
      </c>
      <c r="J47" s="11" t="s">
        <v>53</v>
      </c>
      <c r="K47" s="11" t="s">
        <v>53</v>
      </c>
      <c r="L47" s="11" t="s">
        <v>53</v>
      </c>
      <c r="M47" s="11">
        <v>0</v>
      </c>
      <c r="N47" s="9" t="s">
        <v>53</v>
      </c>
      <c r="O47" s="9" t="s">
        <v>54</v>
      </c>
      <c r="P47" s="9" t="s">
        <v>53</v>
      </c>
      <c r="Q47" s="11">
        <f t="shared" si="3"/>
        <v>118552233.04145001</v>
      </c>
      <c r="R47" s="11">
        <v>0</v>
      </c>
      <c r="S47" s="11">
        <v>83031891.616200015</v>
      </c>
      <c r="T47" s="11">
        <v>0</v>
      </c>
      <c r="U47" s="9" t="s">
        <v>50</v>
      </c>
      <c r="V47" s="11">
        <v>0</v>
      </c>
      <c r="W47" s="11">
        <v>30620983.987250004</v>
      </c>
      <c r="X47" s="9" t="s">
        <v>64</v>
      </c>
      <c r="Y47" s="11">
        <v>4899357.4379999992</v>
      </c>
      <c r="Z47" s="11">
        <v>0</v>
      </c>
      <c r="AA47" s="9" t="s">
        <v>50</v>
      </c>
      <c r="AB47" s="11">
        <v>0</v>
      </c>
      <c r="AC47" s="11">
        <v>0</v>
      </c>
      <c r="AD47" s="9" t="s">
        <v>50</v>
      </c>
      <c r="AE47" s="11">
        <v>0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0" t="s">
        <v>53</v>
      </c>
      <c r="AN47" s="9" t="s">
        <v>53</v>
      </c>
      <c r="AO47" s="10" t="s">
        <v>53</v>
      </c>
      <c r="AP47" s="9" t="s">
        <v>53</v>
      </c>
    </row>
    <row r="48" spans="1:51" x14ac:dyDescent="0.25">
      <c r="A48" s="9" t="s">
        <v>742</v>
      </c>
      <c r="B48" s="10" t="s">
        <v>84</v>
      </c>
      <c r="C48" s="9" t="s">
        <v>311</v>
      </c>
      <c r="D48" s="9" t="s">
        <v>66</v>
      </c>
      <c r="E48" s="9" t="s">
        <v>378</v>
      </c>
      <c r="F48" s="9" t="s">
        <v>498</v>
      </c>
      <c r="G48" s="9" t="s">
        <v>51</v>
      </c>
      <c r="H48" s="9" t="s">
        <v>949</v>
      </c>
      <c r="I48" s="11" t="s">
        <v>53</v>
      </c>
      <c r="J48" s="11" t="s">
        <v>53</v>
      </c>
      <c r="K48" s="11" t="s">
        <v>53</v>
      </c>
      <c r="L48" s="11" t="s">
        <v>53</v>
      </c>
      <c r="M48" s="11">
        <v>0</v>
      </c>
      <c r="N48" s="9" t="s">
        <v>53</v>
      </c>
      <c r="O48" s="9" t="s">
        <v>54</v>
      </c>
      <c r="P48" s="9"/>
      <c r="Q48" s="11">
        <f t="shared" si="3"/>
        <v>72717964.904399991</v>
      </c>
      <c r="R48" s="11">
        <v>0</v>
      </c>
      <c r="S48" s="11">
        <v>61933447.119999997</v>
      </c>
      <c r="T48" s="11">
        <v>0</v>
      </c>
      <c r="U48" s="9" t="s">
        <v>50</v>
      </c>
      <c r="V48" s="11">
        <v>0</v>
      </c>
      <c r="W48" s="11">
        <v>9296998.0899999999</v>
      </c>
      <c r="X48" s="9" t="s">
        <v>50</v>
      </c>
      <c r="Y48" s="11">
        <f>+W48*0.16</f>
        <v>1487519.6943999999</v>
      </c>
      <c r="Z48" s="11">
        <v>0</v>
      </c>
      <c r="AA48" s="9" t="s">
        <v>50</v>
      </c>
      <c r="AB48" s="11">
        <v>0</v>
      </c>
      <c r="AC48" s="11"/>
      <c r="AD48" s="9" t="s">
        <v>50</v>
      </c>
      <c r="AE48" s="11">
        <f>+AC48*0.08</f>
        <v>0</v>
      </c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0" t="s">
        <v>53</v>
      </c>
      <c r="AN48" s="9" t="s">
        <v>53</v>
      </c>
      <c r="AO48" s="10" t="s">
        <v>53</v>
      </c>
      <c r="AP48" s="9" t="s">
        <v>53</v>
      </c>
    </row>
    <row r="49" spans="1:51" x14ac:dyDescent="0.25">
      <c r="A49" s="9" t="s">
        <v>104</v>
      </c>
      <c r="B49" s="10" t="s">
        <v>84</v>
      </c>
      <c r="C49" s="9" t="s">
        <v>311</v>
      </c>
      <c r="D49" s="9" t="s">
        <v>66</v>
      </c>
      <c r="E49" s="9" t="s">
        <v>67</v>
      </c>
      <c r="F49" s="9" t="s">
        <v>1088</v>
      </c>
      <c r="G49" s="9" t="s">
        <v>51</v>
      </c>
      <c r="H49" s="9" t="s">
        <v>103</v>
      </c>
      <c r="I49" s="11" t="s">
        <v>53</v>
      </c>
      <c r="J49" s="11" t="s">
        <v>53</v>
      </c>
      <c r="K49" s="11" t="s">
        <v>53</v>
      </c>
      <c r="L49" s="11" t="s">
        <v>53</v>
      </c>
      <c r="M49" s="11">
        <v>0</v>
      </c>
      <c r="N49" s="9" t="s">
        <v>53</v>
      </c>
      <c r="O49" s="9" t="s">
        <v>54</v>
      </c>
      <c r="P49" s="9" t="s">
        <v>53</v>
      </c>
      <c r="Q49" s="11">
        <f t="shared" si="3"/>
        <v>23763695.480699994</v>
      </c>
      <c r="R49" s="11">
        <v>0</v>
      </c>
      <c r="S49" s="11">
        <v>23145019.955499995</v>
      </c>
      <c r="T49" s="11">
        <v>0</v>
      </c>
      <c r="U49" s="9" t="s">
        <v>50</v>
      </c>
      <c r="V49" s="11">
        <v>0</v>
      </c>
      <c r="W49" s="11">
        <v>533340.97000000009</v>
      </c>
      <c r="X49" s="9" t="s">
        <v>50</v>
      </c>
      <c r="Y49" s="11">
        <v>85334.555200000003</v>
      </c>
      <c r="Z49" s="11">
        <v>0</v>
      </c>
      <c r="AA49" s="9" t="s">
        <v>50</v>
      </c>
      <c r="AB49" s="11">
        <v>0</v>
      </c>
      <c r="AC49" s="11">
        <v>0</v>
      </c>
      <c r="AD49" s="9" t="s">
        <v>50</v>
      </c>
      <c r="AE49" s="11">
        <v>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0" t="s">
        <v>53</v>
      </c>
      <c r="AN49" s="9" t="s">
        <v>53</v>
      </c>
      <c r="AO49" s="10" t="s">
        <v>53</v>
      </c>
      <c r="AP49" s="9" t="s">
        <v>53</v>
      </c>
    </row>
    <row r="50" spans="1:51" x14ac:dyDescent="0.25">
      <c r="A50" s="9" t="s">
        <v>106</v>
      </c>
      <c r="B50" s="10" t="s">
        <v>84</v>
      </c>
      <c r="C50" s="9" t="s">
        <v>69</v>
      </c>
      <c r="D50" s="9" t="s">
        <v>66</v>
      </c>
      <c r="E50" s="9" t="s">
        <v>374</v>
      </c>
      <c r="F50" s="9" t="s">
        <v>402</v>
      </c>
      <c r="G50" s="9" t="s">
        <v>51</v>
      </c>
      <c r="H50" s="9" t="s">
        <v>117</v>
      </c>
      <c r="I50" s="11" t="s">
        <v>53</v>
      </c>
      <c r="J50" s="11" t="s">
        <v>53</v>
      </c>
      <c r="K50" s="11" t="s">
        <v>53</v>
      </c>
      <c r="L50" s="11" t="s">
        <v>53</v>
      </c>
      <c r="M50" s="11">
        <v>0</v>
      </c>
      <c r="N50" s="9" t="s">
        <v>53</v>
      </c>
      <c r="O50" s="9" t="s">
        <v>54</v>
      </c>
      <c r="P50" s="9" t="s">
        <v>53</v>
      </c>
      <c r="Q50" s="11">
        <f t="shared" si="3"/>
        <v>51161214.632949986</v>
      </c>
      <c r="R50" s="11">
        <v>0</v>
      </c>
      <c r="S50" s="11">
        <v>34795710.219349988</v>
      </c>
      <c r="T50" s="11">
        <v>0</v>
      </c>
      <c r="U50" s="9" t="s">
        <v>50</v>
      </c>
      <c r="V50" s="11">
        <v>0</v>
      </c>
      <c r="W50" s="11">
        <v>14108193.459999999</v>
      </c>
      <c r="X50" s="9" t="s">
        <v>64</v>
      </c>
      <c r="Y50" s="11">
        <v>2257310.9535999997</v>
      </c>
      <c r="Z50" s="11">
        <v>0</v>
      </c>
      <c r="AA50" s="9" t="s">
        <v>50</v>
      </c>
      <c r="AB50" s="11">
        <v>0</v>
      </c>
      <c r="AC50" s="11">
        <v>0</v>
      </c>
      <c r="AD50" s="9" t="s">
        <v>50</v>
      </c>
      <c r="AE50" s="11">
        <v>0</v>
      </c>
      <c r="AF50" s="9">
        <v>0</v>
      </c>
      <c r="AG50" s="9" t="s">
        <v>50</v>
      </c>
      <c r="AH50" s="11">
        <v>0</v>
      </c>
      <c r="AI50" s="11">
        <v>0</v>
      </c>
      <c r="AJ50" s="9" t="s">
        <v>50</v>
      </c>
      <c r="AK50" s="11">
        <v>0</v>
      </c>
      <c r="AL50" s="11">
        <v>0</v>
      </c>
      <c r="AM50" s="10" t="s">
        <v>53</v>
      </c>
      <c r="AN50" s="9" t="s">
        <v>53</v>
      </c>
      <c r="AO50" s="10" t="s">
        <v>53</v>
      </c>
      <c r="AP50" s="9" t="s">
        <v>53</v>
      </c>
    </row>
    <row r="51" spans="1:51" x14ac:dyDescent="0.25">
      <c r="A51" s="9" t="s">
        <v>108</v>
      </c>
      <c r="B51" s="10" t="s">
        <v>84</v>
      </c>
      <c r="C51" s="9" t="s">
        <v>311</v>
      </c>
      <c r="D51" s="9" t="s">
        <v>119</v>
      </c>
      <c r="E51" s="9" t="s">
        <v>370</v>
      </c>
      <c r="F51" s="9" t="s">
        <v>701</v>
      </c>
      <c r="G51" s="9" t="s">
        <v>51</v>
      </c>
      <c r="H51" s="9" t="s">
        <v>959</v>
      </c>
      <c r="I51" s="11" t="s">
        <v>53</v>
      </c>
      <c r="J51" s="11" t="s">
        <v>53</v>
      </c>
      <c r="K51" s="11" t="s">
        <v>53</v>
      </c>
      <c r="L51" s="11" t="s">
        <v>53</v>
      </c>
      <c r="M51" s="11">
        <v>0</v>
      </c>
      <c r="N51" s="9" t="s">
        <v>53</v>
      </c>
      <c r="O51" s="9" t="s">
        <v>54</v>
      </c>
      <c r="P51" s="9"/>
      <c r="Q51" s="11">
        <f t="shared" si="3"/>
        <v>83128702.912</v>
      </c>
      <c r="R51" s="11">
        <v>0</v>
      </c>
      <c r="S51" s="11">
        <v>58491204.560000002</v>
      </c>
      <c r="T51" s="11">
        <v>0</v>
      </c>
      <c r="U51" s="9" t="s">
        <v>50</v>
      </c>
      <c r="V51" s="11">
        <v>0</v>
      </c>
      <c r="W51" s="11">
        <v>20988671.32</v>
      </c>
      <c r="X51" s="9" t="s">
        <v>50</v>
      </c>
      <c r="Y51" s="11">
        <f>+W51*0.16</f>
        <v>3358187.4112</v>
      </c>
      <c r="Z51" s="11">
        <v>0</v>
      </c>
      <c r="AA51" s="9" t="s">
        <v>50</v>
      </c>
      <c r="AB51" s="11">
        <v>0</v>
      </c>
      <c r="AC51" s="11">
        <v>269110.76</v>
      </c>
      <c r="AD51" s="9" t="s">
        <v>50</v>
      </c>
      <c r="AE51" s="11">
        <f>+AC51*0.08</f>
        <v>21528.860800000002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0" t="s">
        <v>53</v>
      </c>
      <c r="AN51" s="9" t="s">
        <v>53</v>
      </c>
      <c r="AO51" s="10" t="s">
        <v>53</v>
      </c>
      <c r="AP51" s="9" t="s">
        <v>53</v>
      </c>
    </row>
    <row r="52" spans="1:51" x14ac:dyDescent="0.25">
      <c r="A52" s="9" t="s">
        <v>112</v>
      </c>
      <c r="B52" s="10" t="s">
        <v>84</v>
      </c>
      <c r="C52" s="9" t="s">
        <v>69</v>
      </c>
      <c r="D52" s="9" t="s">
        <v>119</v>
      </c>
      <c r="E52" s="9" t="s">
        <v>358</v>
      </c>
      <c r="F52" s="9" t="s">
        <v>483</v>
      </c>
      <c r="G52" s="9" t="s">
        <v>51</v>
      </c>
      <c r="H52" s="9" t="s">
        <v>120</v>
      </c>
      <c r="I52" s="11" t="s">
        <v>53</v>
      </c>
      <c r="J52" s="11" t="s">
        <v>53</v>
      </c>
      <c r="K52" s="11" t="s">
        <v>53</v>
      </c>
      <c r="L52" s="11" t="s">
        <v>53</v>
      </c>
      <c r="M52" s="11">
        <v>0</v>
      </c>
      <c r="N52" s="9" t="s">
        <v>53</v>
      </c>
      <c r="O52" s="9" t="s">
        <v>54</v>
      </c>
      <c r="P52" s="9" t="s">
        <v>53</v>
      </c>
      <c r="Q52" s="11">
        <f t="shared" si="3"/>
        <v>103252439.0896</v>
      </c>
      <c r="R52" s="11">
        <v>0</v>
      </c>
      <c r="S52" s="11">
        <v>60165152.949200004</v>
      </c>
      <c r="T52" s="11">
        <v>0</v>
      </c>
      <c r="U52" s="9" t="s">
        <v>50</v>
      </c>
      <c r="V52" s="11">
        <v>0</v>
      </c>
      <c r="W52" s="11">
        <v>37144212.189999998</v>
      </c>
      <c r="X52" s="9" t="s">
        <v>50</v>
      </c>
      <c r="Y52" s="11">
        <v>5943073.9503999995</v>
      </c>
      <c r="Z52" s="11">
        <v>0</v>
      </c>
      <c r="AA52" s="9" t="s">
        <v>50</v>
      </c>
      <c r="AB52" s="11">
        <v>0</v>
      </c>
      <c r="AC52" s="11">
        <v>0</v>
      </c>
      <c r="AD52" s="9" t="s">
        <v>50</v>
      </c>
      <c r="AE52" s="11">
        <v>0</v>
      </c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0" t="s">
        <v>53</v>
      </c>
      <c r="AN52" s="9" t="s">
        <v>53</v>
      </c>
      <c r="AO52" s="10" t="s">
        <v>53</v>
      </c>
      <c r="AP52" s="9" t="s">
        <v>53</v>
      </c>
    </row>
    <row r="53" spans="1:51" x14ac:dyDescent="0.25">
      <c r="A53" s="9" t="s">
        <v>114</v>
      </c>
      <c r="B53" s="10" t="s">
        <v>84</v>
      </c>
      <c r="C53" s="9" t="s">
        <v>69</v>
      </c>
      <c r="D53" s="9" t="s">
        <v>119</v>
      </c>
      <c r="E53" s="9" t="s">
        <v>358</v>
      </c>
      <c r="F53" s="9" t="s">
        <v>483</v>
      </c>
      <c r="G53" s="9" t="s">
        <v>91</v>
      </c>
      <c r="H53" s="9" t="s">
        <v>53</v>
      </c>
      <c r="I53" s="11" t="s">
        <v>122</v>
      </c>
      <c r="J53" s="11" t="s">
        <v>53</v>
      </c>
      <c r="K53" s="11" t="s">
        <v>123</v>
      </c>
      <c r="L53" s="11" t="s">
        <v>124</v>
      </c>
      <c r="M53" s="11">
        <v>34.729999999999997</v>
      </c>
      <c r="N53" s="9" t="s">
        <v>94</v>
      </c>
      <c r="O53" s="9" t="s">
        <v>125</v>
      </c>
      <c r="P53" s="9" t="s">
        <v>126</v>
      </c>
      <c r="Q53" s="11">
        <f t="shared" si="3"/>
        <v>-471442.59480000002</v>
      </c>
      <c r="R53" s="11">
        <v>0</v>
      </c>
      <c r="S53" s="11">
        <v>0</v>
      </c>
      <c r="T53" s="11">
        <v>0</v>
      </c>
      <c r="U53" s="9" t="s">
        <v>50</v>
      </c>
      <c r="V53" s="11">
        <v>0</v>
      </c>
      <c r="W53" s="11">
        <v>-406416.03</v>
      </c>
      <c r="X53" s="9" t="s">
        <v>64</v>
      </c>
      <c r="Y53" s="11">
        <v>-65026.5648</v>
      </c>
      <c r="Z53" s="11">
        <v>0</v>
      </c>
      <c r="AA53" s="9" t="s">
        <v>50</v>
      </c>
      <c r="AB53" s="11">
        <v>0</v>
      </c>
      <c r="AC53" s="11">
        <v>0</v>
      </c>
      <c r="AD53" s="9" t="s">
        <v>50</v>
      </c>
      <c r="AE53" s="11">
        <v>0</v>
      </c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0" t="s">
        <v>53</v>
      </c>
      <c r="AN53" s="9" t="s">
        <v>53</v>
      </c>
      <c r="AO53" s="10" t="s">
        <v>53</v>
      </c>
      <c r="AP53" s="9" t="s">
        <v>53</v>
      </c>
    </row>
    <row r="54" spans="1:51" s="8" customFormat="1" x14ac:dyDescent="0.25">
      <c r="A54" s="9" t="s">
        <v>116</v>
      </c>
      <c r="B54" s="10" t="s">
        <v>84</v>
      </c>
      <c r="C54" s="9" t="s">
        <v>311</v>
      </c>
      <c r="D54" s="9" t="s">
        <v>354</v>
      </c>
      <c r="E54" s="9" t="s">
        <v>353</v>
      </c>
      <c r="F54" s="9" t="s">
        <v>438</v>
      </c>
      <c r="G54" s="9" t="s">
        <v>51</v>
      </c>
      <c r="H54" s="9" t="s">
        <v>966</v>
      </c>
      <c r="I54" s="11" t="s">
        <v>53</v>
      </c>
      <c r="J54" s="11" t="s">
        <v>53</v>
      </c>
      <c r="K54" s="11" t="s">
        <v>53</v>
      </c>
      <c r="L54" s="11" t="s">
        <v>53</v>
      </c>
      <c r="M54" s="11">
        <v>0</v>
      </c>
      <c r="N54" s="9" t="s">
        <v>53</v>
      </c>
      <c r="O54" s="9" t="s">
        <v>54</v>
      </c>
      <c r="P54" s="9"/>
      <c r="Q54" s="11">
        <f t="shared" si="3"/>
        <v>59309368.829999998</v>
      </c>
      <c r="R54" s="11">
        <v>0</v>
      </c>
      <c r="S54" s="11">
        <v>46651778.850000001</v>
      </c>
      <c r="T54" s="11">
        <v>0</v>
      </c>
      <c r="U54" s="9" t="s">
        <v>50</v>
      </c>
      <c r="V54" s="11">
        <v>0</v>
      </c>
      <c r="W54" s="11">
        <v>10911715.5</v>
      </c>
      <c r="X54" s="9" t="s">
        <v>50</v>
      </c>
      <c r="Y54" s="11">
        <f>+W54*0.16</f>
        <v>1745874.48</v>
      </c>
      <c r="Z54" s="11">
        <v>0</v>
      </c>
      <c r="AA54" s="9" t="s">
        <v>50</v>
      </c>
      <c r="AB54" s="11">
        <v>0</v>
      </c>
      <c r="AC54" s="11"/>
      <c r="AD54" s="9" t="s">
        <v>50</v>
      </c>
      <c r="AE54" s="11">
        <f t="shared" ref="AE54:AE59" si="4">+AC54*0.08</f>
        <v>0</v>
      </c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0" t="s">
        <v>53</v>
      </c>
      <c r="AN54" s="9" t="s">
        <v>53</v>
      </c>
      <c r="AO54" s="10" t="s">
        <v>53</v>
      </c>
      <c r="AP54" s="9" t="s">
        <v>53</v>
      </c>
      <c r="AQ54" s="12"/>
      <c r="AR54" s="12"/>
      <c r="AS54" s="12"/>
      <c r="AT54" s="12"/>
      <c r="AU54" s="12"/>
      <c r="AV54" s="12"/>
      <c r="AW54" s="12"/>
      <c r="AX54" s="12"/>
      <c r="AY54" s="12"/>
    </row>
    <row r="55" spans="1:51" x14ac:dyDescent="0.25">
      <c r="A55" s="9" t="s">
        <v>118</v>
      </c>
      <c r="B55" s="10" t="s">
        <v>84</v>
      </c>
      <c r="C55" s="9" t="s">
        <v>311</v>
      </c>
      <c r="D55" s="9" t="s">
        <v>350</v>
      </c>
      <c r="E55" s="9" t="s">
        <v>349</v>
      </c>
      <c r="F55" s="9" t="s">
        <v>973</v>
      </c>
      <c r="G55" s="9" t="s">
        <v>51</v>
      </c>
      <c r="H55" s="9" t="s">
        <v>974</v>
      </c>
      <c r="I55" s="91"/>
      <c r="J55" s="11" t="s">
        <v>53</v>
      </c>
      <c r="K55" s="11" t="s">
        <v>53</v>
      </c>
      <c r="L55" s="11" t="s">
        <v>53</v>
      </c>
      <c r="M55" s="11">
        <v>0</v>
      </c>
      <c r="N55" s="9" t="s">
        <v>53</v>
      </c>
      <c r="O55" s="9" t="s">
        <v>54</v>
      </c>
      <c r="P55" s="9"/>
      <c r="Q55" s="11">
        <f t="shared" si="3"/>
        <v>45758109.478400007</v>
      </c>
      <c r="R55" s="11">
        <v>0</v>
      </c>
      <c r="S55" s="11">
        <v>35418756.310000002</v>
      </c>
      <c r="T55" s="11">
        <v>0</v>
      </c>
      <c r="U55" s="9" t="s">
        <v>50</v>
      </c>
      <c r="V55" s="11">
        <v>0</v>
      </c>
      <c r="W55" s="11">
        <v>8913235.4900000002</v>
      </c>
      <c r="X55" s="9" t="s">
        <v>50</v>
      </c>
      <c r="Y55" s="11">
        <f>+W55*0.16</f>
        <v>1426117.6784000001</v>
      </c>
      <c r="Z55" s="11">
        <v>0</v>
      </c>
      <c r="AA55" s="9" t="s">
        <v>50</v>
      </c>
      <c r="AB55" s="11">
        <v>0</v>
      </c>
      <c r="AC55" s="11"/>
      <c r="AD55" s="9" t="s">
        <v>50</v>
      </c>
      <c r="AE55" s="11">
        <f t="shared" si="4"/>
        <v>0</v>
      </c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0" t="s">
        <v>53</v>
      </c>
      <c r="AN55" s="9" t="s">
        <v>53</v>
      </c>
      <c r="AO55" s="10" t="s">
        <v>53</v>
      </c>
      <c r="AP55" s="9" t="s">
        <v>53</v>
      </c>
    </row>
    <row r="56" spans="1:51" x14ac:dyDescent="0.25">
      <c r="A56" s="9" t="s">
        <v>121</v>
      </c>
      <c r="B56" s="10" t="s">
        <v>84</v>
      </c>
      <c r="C56" s="9" t="s">
        <v>311</v>
      </c>
      <c r="D56" s="9" t="s">
        <v>345</v>
      </c>
      <c r="E56" s="9" t="s">
        <v>344</v>
      </c>
      <c r="F56" s="9" t="s">
        <v>500</v>
      </c>
      <c r="G56" s="9" t="s">
        <v>51</v>
      </c>
      <c r="H56" s="9" t="s">
        <v>985</v>
      </c>
      <c r="I56" s="11" t="s">
        <v>53</v>
      </c>
      <c r="J56" s="11" t="s">
        <v>53</v>
      </c>
      <c r="K56" s="11" t="s">
        <v>53</v>
      </c>
      <c r="L56" s="11" t="s">
        <v>53</v>
      </c>
      <c r="M56" s="11">
        <v>0</v>
      </c>
      <c r="N56" s="9" t="s">
        <v>53</v>
      </c>
      <c r="O56" s="9" t="s">
        <v>54</v>
      </c>
      <c r="P56" s="9" t="s">
        <v>53</v>
      </c>
      <c r="Q56" s="11">
        <f t="shared" si="3"/>
        <v>66185956.969199993</v>
      </c>
      <c r="R56" s="11">
        <v>0</v>
      </c>
      <c r="S56" s="11">
        <v>49304907.189999998</v>
      </c>
      <c r="T56" s="11">
        <v>0</v>
      </c>
      <c r="U56" s="9" t="s">
        <v>50</v>
      </c>
      <c r="V56" s="11">
        <v>0</v>
      </c>
      <c r="W56" s="11">
        <v>14552629.119999999</v>
      </c>
      <c r="X56" s="9" t="s">
        <v>50</v>
      </c>
      <c r="Y56" s="11">
        <f>+W56*0.16</f>
        <v>2328420.6592000001</v>
      </c>
      <c r="Z56" s="11">
        <v>0</v>
      </c>
      <c r="AA56" s="9" t="s">
        <v>50</v>
      </c>
      <c r="AB56" s="11">
        <v>0</v>
      </c>
      <c r="AC56" s="11"/>
      <c r="AD56" s="9" t="s">
        <v>50</v>
      </c>
      <c r="AE56" s="11">
        <f t="shared" si="4"/>
        <v>0</v>
      </c>
      <c r="AF56" s="9">
        <v>0</v>
      </c>
      <c r="AG56" s="9" t="s">
        <v>50</v>
      </c>
      <c r="AH56" s="11">
        <v>0</v>
      </c>
      <c r="AI56" s="11">
        <v>0</v>
      </c>
      <c r="AJ56" s="9" t="s">
        <v>50</v>
      </c>
      <c r="AK56" s="11">
        <v>0</v>
      </c>
      <c r="AL56" s="11">
        <v>0</v>
      </c>
      <c r="AM56" s="10" t="s">
        <v>53</v>
      </c>
      <c r="AN56" s="9" t="s">
        <v>53</v>
      </c>
      <c r="AO56" s="10" t="s">
        <v>53</v>
      </c>
      <c r="AP56" s="9" t="s">
        <v>53</v>
      </c>
    </row>
    <row r="57" spans="1:51" x14ac:dyDescent="0.25">
      <c r="A57" s="9" t="s">
        <v>127</v>
      </c>
      <c r="B57" s="10" t="s">
        <v>84</v>
      </c>
      <c r="C57" s="9" t="s">
        <v>311</v>
      </c>
      <c r="D57" s="9" t="s">
        <v>345</v>
      </c>
      <c r="E57" s="9" t="s">
        <v>344</v>
      </c>
      <c r="F57" s="9" t="s">
        <v>423</v>
      </c>
      <c r="G57" s="9" t="s">
        <v>51</v>
      </c>
      <c r="H57" s="9" t="s">
        <v>986</v>
      </c>
      <c r="I57" s="11" t="s">
        <v>53</v>
      </c>
      <c r="J57" s="11" t="s">
        <v>53</v>
      </c>
      <c r="K57" s="11" t="s">
        <v>53</v>
      </c>
      <c r="L57" s="11" t="s">
        <v>53</v>
      </c>
      <c r="M57" s="11">
        <v>0</v>
      </c>
      <c r="N57" s="9" t="s">
        <v>53</v>
      </c>
      <c r="O57" s="9" t="s">
        <v>1100</v>
      </c>
      <c r="P57" s="9" t="s">
        <v>53</v>
      </c>
      <c r="Q57" s="11">
        <f t="shared" si="3"/>
        <v>0</v>
      </c>
      <c r="R57" s="11">
        <v>0</v>
      </c>
      <c r="S57" s="11">
        <v>0</v>
      </c>
      <c r="T57" s="11">
        <v>0</v>
      </c>
      <c r="U57" s="9" t="s">
        <v>50</v>
      </c>
      <c r="V57" s="11">
        <v>0</v>
      </c>
      <c r="W57" s="11">
        <v>0</v>
      </c>
      <c r="X57" s="9" t="s">
        <v>50</v>
      </c>
      <c r="Y57" s="11">
        <v>0</v>
      </c>
      <c r="Z57" s="11">
        <v>0</v>
      </c>
      <c r="AA57" s="9" t="s">
        <v>50</v>
      </c>
      <c r="AB57" s="11">
        <v>0</v>
      </c>
      <c r="AC57" s="11"/>
      <c r="AD57" s="9" t="s">
        <v>50</v>
      </c>
      <c r="AE57" s="11">
        <f t="shared" si="4"/>
        <v>0</v>
      </c>
      <c r="AF57" s="9">
        <v>0</v>
      </c>
      <c r="AG57" s="9" t="s">
        <v>50</v>
      </c>
      <c r="AH57" s="11">
        <v>0</v>
      </c>
      <c r="AI57" s="11">
        <v>0</v>
      </c>
      <c r="AJ57" s="9" t="s">
        <v>50</v>
      </c>
      <c r="AK57" s="11">
        <v>0</v>
      </c>
      <c r="AL57" s="11">
        <v>0</v>
      </c>
      <c r="AM57" s="10" t="s">
        <v>53</v>
      </c>
      <c r="AN57" s="9" t="s">
        <v>53</v>
      </c>
      <c r="AO57" s="10" t="s">
        <v>53</v>
      </c>
      <c r="AP57" s="9" t="s">
        <v>53</v>
      </c>
    </row>
    <row r="58" spans="1:51" x14ac:dyDescent="0.25">
      <c r="A58" s="9" t="s">
        <v>130</v>
      </c>
      <c r="B58" s="10" t="s">
        <v>84</v>
      </c>
      <c r="C58" s="9" t="s">
        <v>311</v>
      </c>
      <c r="D58" s="9" t="s">
        <v>340</v>
      </c>
      <c r="E58" s="9" t="s">
        <v>339</v>
      </c>
      <c r="F58" s="9" t="s">
        <v>343</v>
      </c>
      <c r="G58" s="9" t="s">
        <v>51</v>
      </c>
      <c r="H58" s="9" t="s">
        <v>1002</v>
      </c>
      <c r="I58" s="11" t="s">
        <v>53</v>
      </c>
      <c r="J58" s="11" t="s">
        <v>53</v>
      </c>
      <c r="K58" s="11" t="s">
        <v>53</v>
      </c>
      <c r="L58" s="11" t="s">
        <v>53</v>
      </c>
      <c r="M58" s="11">
        <v>0</v>
      </c>
      <c r="N58" s="9" t="s">
        <v>53</v>
      </c>
      <c r="O58" s="9" t="s">
        <v>54</v>
      </c>
      <c r="P58" s="9"/>
      <c r="Q58" s="11">
        <f t="shared" si="3"/>
        <v>52419755.495200001</v>
      </c>
      <c r="R58" s="11">
        <v>0</v>
      </c>
      <c r="S58" s="11">
        <v>41282286.68</v>
      </c>
      <c r="T58" s="11">
        <v>0</v>
      </c>
      <c r="U58" s="9" t="s">
        <v>50</v>
      </c>
      <c r="V58" s="11">
        <v>0</v>
      </c>
      <c r="W58" s="11">
        <v>9601266.2200000007</v>
      </c>
      <c r="X58" s="9" t="s">
        <v>50</v>
      </c>
      <c r="Y58" s="11">
        <f>+W58*0.16</f>
        <v>1536202.5952000001</v>
      </c>
      <c r="Z58" s="11">
        <v>0</v>
      </c>
      <c r="AA58" s="9" t="s">
        <v>50</v>
      </c>
      <c r="AB58" s="11">
        <v>0</v>
      </c>
      <c r="AC58" s="11"/>
      <c r="AD58" s="9" t="s">
        <v>50</v>
      </c>
      <c r="AE58" s="11">
        <f t="shared" si="4"/>
        <v>0</v>
      </c>
      <c r="AF58" s="9">
        <v>0</v>
      </c>
      <c r="AG58" s="9" t="s">
        <v>50</v>
      </c>
      <c r="AH58" s="11">
        <v>0</v>
      </c>
      <c r="AI58" s="11">
        <v>0</v>
      </c>
      <c r="AJ58" s="9" t="s">
        <v>50</v>
      </c>
      <c r="AK58" s="11">
        <v>0</v>
      </c>
      <c r="AL58" s="11">
        <v>0</v>
      </c>
      <c r="AM58" s="10" t="s">
        <v>53</v>
      </c>
      <c r="AN58" s="9" t="s">
        <v>53</v>
      </c>
      <c r="AO58" s="10" t="s">
        <v>53</v>
      </c>
      <c r="AP58" s="9" t="s">
        <v>53</v>
      </c>
    </row>
    <row r="59" spans="1:51" x14ac:dyDescent="0.25">
      <c r="A59" s="9" t="s">
        <v>132</v>
      </c>
      <c r="B59" s="10" t="s">
        <v>84</v>
      </c>
      <c r="C59" s="9" t="s">
        <v>311</v>
      </c>
      <c r="D59" s="9" t="s">
        <v>335</v>
      </c>
      <c r="E59" s="9" t="s">
        <v>334</v>
      </c>
      <c r="F59" s="9" t="s">
        <v>1010</v>
      </c>
      <c r="G59" s="9" t="s">
        <v>51</v>
      </c>
      <c r="H59" s="9" t="s">
        <v>1011</v>
      </c>
      <c r="I59" s="11" t="s">
        <v>53</v>
      </c>
      <c r="J59" s="11" t="s">
        <v>53</v>
      </c>
      <c r="K59" s="11" t="s">
        <v>53</v>
      </c>
      <c r="L59" s="11" t="s">
        <v>53</v>
      </c>
      <c r="M59" s="11">
        <v>0</v>
      </c>
      <c r="N59" s="9" t="s">
        <v>53</v>
      </c>
      <c r="O59" s="9" t="s">
        <v>54</v>
      </c>
      <c r="P59" s="9"/>
      <c r="Q59" s="11">
        <f t="shared" si="3"/>
        <v>40819380.020800002</v>
      </c>
      <c r="R59" s="11">
        <v>0</v>
      </c>
      <c r="S59" s="11">
        <v>36499496.369999997</v>
      </c>
      <c r="T59" s="11">
        <v>0</v>
      </c>
      <c r="U59" s="9" t="s">
        <v>50</v>
      </c>
      <c r="V59" s="11">
        <v>0</v>
      </c>
      <c r="W59" s="11">
        <v>3724037.63</v>
      </c>
      <c r="X59" s="9" t="s">
        <v>50</v>
      </c>
      <c r="Y59" s="11">
        <f>+W59*0.16</f>
        <v>595846.02079999994</v>
      </c>
      <c r="Z59" s="11">
        <v>0</v>
      </c>
      <c r="AA59" s="9" t="s">
        <v>50</v>
      </c>
      <c r="AB59" s="11">
        <v>0</v>
      </c>
      <c r="AC59" s="11"/>
      <c r="AD59" s="9" t="s">
        <v>50</v>
      </c>
      <c r="AE59" s="11">
        <f t="shared" si="4"/>
        <v>0</v>
      </c>
      <c r="AF59" s="9">
        <v>0</v>
      </c>
      <c r="AG59" s="9" t="s">
        <v>50</v>
      </c>
      <c r="AH59" s="11">
        <v>0</v>
      </c>
      <c r="AI59" s="11">
        <v>0</v>
      </c>
      <c r="AJ59" s="9" t="s">
        <v>50</v>
      </c>
      <c r="AK59" s="11">
        <v>0</v>
      </c>
      <c r="AL59" s="11">
        <v>0</v>
      </c>
      <c r="AM59" s="10" t="s">
        <v>53</v>
      </c>
      <c r="AN59" s="9" t="s">
        <v>53</v>
      </c>
      <c r="AO59" s="10" t="s">
        <v>53</v>
      </c>
      <c r="AP59" s="9" t="s">
        <v>53</v>
      </c>
    </row>
    <row r="60" spans="1:51" x14ac:dyDescent="0.25">
      <c r="A60" s="9" t="s">
        <v>134</v>
      </c>
      <c r="B60" s="10" t="s">
        <v>84</v>
      </c>
      <c r="C60" s="9" t="s">
        <v>311</v>
      </c>
      <c r="D60" s="9" t="s">
        <v>330</v>
      </c>
      <c r="E60" s="9" t="s">
        <v>49</v>
      </c>
      <c r="F60" s="9" t="s">
        <v>1074</v>
      </c>
      <c r="G60" s="9" t="s">
        <v>51</v>
      </c>
      <c r="H60" s="9" t="s">
        <v>85</v>
      </c>
      <c r="I60" s="11" t="s">
        <v>53</v>
      </c>
      <c r="J60" s="11" t="s">
        <v>53</v>
      </c>
      <c r="K60" s="11" t="s">
        <v>53</v>
      </c>
      <c r="L60" s="11" t="s">
        <v>53</v>
      </c>
      <c r="M60" s="11">
        <v>0</v>
      </c>
      <c r="N60" s="9" t="s">
        <v>53</v>
      </c>
      <c r="O60" s="9" t="s">
        <v>54</v>
      </c>
      <c r="P60" s="9" t="s">
        <v>53</v>
      </c>
      <c r="Q60" s="11">
        <f t="shared" si="3"/>
        <v>37774451.315799989</v>
      </c>
      <c r="R60" s="11">
        <v>0</v>
      </c>
      <c r="S60" s="11">
        <v>34664637.556999989</v>
      </c>
      <c r="T60" s="11">
        <v>0</v>
      </c>
      <c r="U60" s="9" t="s">
        <v>50</v>
      </c>
      <c r="V60" s="11">
        <v>0</v>
      </c>
      <c r="W60" s="11">
        <v>2680873.9300000002</v>
      </c>
      <c r="X60" s="9" t="s">
        <v>50</v>
      </c>
      <c r="Y60" s="11">
        <v>428939.82879999996</v>
      </c>
      <c r="Z60" s="11">
        <v>0</v>
      </c>
      <c r="AA60" s="9" t="s">
        <v>50</v>
      </c>
      <c r="AB60" s="11">
        <v>0</v>
      </c>
      <c r="AC60" s="11">
        <v>0</v>
      </c>
      <c r="AD60" s="9" t="s">
        <v>50</v>
      </c>
      <c r="AE60" s="11">
        <v>0</v>
      </c>
      <c r="AF60" s="9">
        <v>0</v>
      </c>
      <c r="AG60" s="9" t="s">
        <v>50</v>
      </c>
      <c r="AH60" s="11">
        <v>0</v>
      </c>
      <c r="AI60" s="11">
        <v>0</v>
      </c>
      <c r="AJ60" s="9" t="s">
        <v>50</v>
      </c>
      <c r="AK60" s="11">
        <v>0</v>
      </c>
      <c r="AL60" s="11">
        <v>0</v>
      </c>
      <c r="AM60" s="10" t="s">
        <v>53</v>
      </c>
      <c r="AN60" s="9" t="s">
        <v>53</v>
      </c>
      <c r="AO60" s="10" t="s">
        <v>53</v>
      </c>
      <c r="AP60" s="9" t="s">
        <v>53</v>
      </c>
    </row>
    <row r="61" spans="1:51" x14ac:dyDescent="0.25">
      <c r="A61" s="9" t="s">
        <v>718</v>
      </c>
      <c r="B61" s="10" t="s">
        <v>84</v>
      </c>
      <c r="C61" s="9" t="s">
        <v>311</v>
      </c>
      <c r="D61" s="9" t="s">
        <v>326</v>
      </c>
      <c r="E61" s="9" t="s">
        <v>325</v>
      </c>
      <c r="F61" s="9" t="s">
        <v>1025</v>
      </c>
      <c r="G61" s="9" t="s">
        <v>51</v>
      </c>
      <c r="H61" s="9" t="s">
        <v>1026</v>
      </c>
      <c r="I61" s="11" t="s">
        <v>53</v>
      </c>
      <c r="J61" s="11" t="s">
        <v>53</v>
      </c>
      <c r="K61" s="11" t="s">
        <v>53</v>
      </c>
      <c r="L61" s="11" t="s">
        <v>53</v>
      </c>
      <c r="M61" s="11">
        <v>0</v>
      </c>
      <c r="N61" s="9" t="s">
        <v>53</v>
      </c>
      <c r="O61" s="9" t="s">
        <v>54</v>
      </c>
      <c r="P61" s="9"/>
      <c r="Q61" s="11">
        <f t="shared" si="3"/>
        <v>24156111.973199997</v>
      </c>
      <c r="R61" s="11">
        <v>0</v>
      </c>
      <c r="S61" s="11">
        <v>11263478.42</v>
      </c>
      <c r="T61" s="11">
        <v>0</v>
      </c>
      <c r="U61" s="9" t="s">
        <v>50</v>
      </c>
      <c r="V61" s="11">
        <v>0</v>
      </c>
      <c r="W61" s="11">
        <f>11823631.43-709292.16</f>
        <v>11114339.27</v>
      </c>
      <c r="X61" s="9" t="s">
        <v>50</v>
      </c>
      <c r="Y61" s="11">
        <f>+W61*0.16</f>
        <v>1778294.2831999999</v>
      </c>
      <c r="Z61" s="11">
        <v>0</v>
      </c>
      <c r="AA61" s="9" t="s">
        <v>50</v>
      </c>
      <c r="AB61" s="11">
        <v>0</v>
      </c>
      <c r="AC61" s="11"/>
      <c r="AD61" s="9" t="s">
        <v>50</v>
      </c>
      <c r="AE61" s="11">
        <f>+AC61*0.08</f>
        <v>0</v>
      </c>
      <c r="AF61" s="9">
        <v>0</v>
      </c>
      <c r="AG61" s="9" t="s">
        <v>50</v>
      </c>
      <c r="AH61" s="11">
        <v>0</v>
      </c>
      <c r="AI61" s="11">
        <v>0</v>
      </c>
      <c r="AJ61" s="9" t="s">
        <v>50</v>
      </c>
      <c r="AK61" s="11">
        <v>0</v>
      </c>
      <c r="AL61" s="11">
        <v>0</v>
      </c>
      <c r="AM61" s="10" t="s">
        <v>53</v>
      </c>
      <c r="AN61" s="9" t="s">
        <v>53</v>
      </c>
      <c r="AO61" s="10" t="s">
        <v>53</v>
      </c>
      <c r="AP61" s="9" t="s">
        <v>53</v>
      </c>
    </row>
    <row r="62" spans="1:51" s="8" customFormat="1" x14ac:dyDescent="0.25">
      <c r="A62" s="9" t="s">
        <v>714</v>
      </c>
      <c r="B62" s="10" t="s">
        <v>84</v>
      </c>
      <c r="C62" s="9" t="s">
        <v>311</v>
      </c>
      <c r="D62" s="9" t="s">
        <v>317</v>
      </c>
      <c r="E62" s="9" t="s">
        <v>316</v>
      </c>
      <c r="F62" s="9" t="s">
        <v>1043</v>
      </c>
      <c r="G62" s="9" t="s">
        <v>51</v>
      </c>
      <c r="H62" s="9" t="s">
        <v>1038</v>
      </c>
      <c r="I62" s="11" t="s">
        <v>53</v>
      </c>
      <c r="J62" s="11" t="s">
        <v>53</v>
      </c>
      <c r="K62" s="11" t="s">
        <v>53</v>
      </c>
      <c r="L62" s="11" t="s">
        <v>53</v>
      </c>
      <c r="M62" s="11">
        <v>0</v>
      </c>
      <c r="N62" s="9" t="s">
        <v>53</v>
      </c>
      <c r="O62" s="9" t="s">
        <v>54</v>
      </c>
      <c r="P62" s="9" t="s">
        <v>53</v>
      </c>
      <c r="Q62" s="11">
        <f t="shared" si="3"/>
        <v>1022817.31</v>
      </c>
      <c r="R62" s="11">
        <v>0</v>
      </c>
      <c r="S62" s="11">
        <v>150800</v>
      </c>
      <c r="T62" s="11">
        <v>0</v>
      </c>
      <c r="U62" s="9" t="s">
        <v>50</v>
      </c>
      <c r="V62" s="11">
        <v>0</v>
      </c>
      <c r="W62" s="11">
        <v>751739.06</v>
      </c>
      <c r="X62" s="9" t="s">
        <v>50</v>
      </c>
      <c r="Y62" s="11">
        <v>120278.25</v>
      </c>
      <c r="Z62" s="11">
        <v>0</v>
      </c>
      <c r="AA62" s="9" t="s">
        <v>50</v>
      </c>
      <c r="AB62" s="11">
        <v>0</v>
      </c>
      <c r="AC62" s="11"/>
      <c r="AD62" s="9" t="s">
        <v>50</v>
      </c>
      <c r="AE62" s="11">
        <f>+AC62*0.08</f>
        <v>0</v>
      </c>
      <c r="AF62" s="9">
        <v>0</v>
      </c>
      <c r="AG62" s="9" t="s">
        <v>50</v>
      </c>
      <c r="AH62" s="11">
        <v>0</v>
      </c>
      <c r="AI62" s="11">
        <v>0</v>
      </c>
      <c r="AJ62" s="9" t="s">
        <v>50</v>
      </c>
      <c r="AK62" s="11">
        <v>0</v>
      </c>
      <c r="AL62" s="11">
        <v>0</v>
      </c>
      <c r="AM62" s="10" t="s">
        <v>53</v>
      </c>
      <c r="AN62" s="9" t="s">
        <v>53</v>
      </c>
      <c r="AO62" s="10" t="s">
        <v>53</v>
      </c>
      <c r="AP62" s="9" t="s">
        <v>53</v>
      </c>
      <c r="AQ62" s="12"/>
      <c r="AR62" s="12"/>
      <c r="AS62" s="12"/>
      <c r="AT62" s="12"/>
      <c r="AU62" s="12"/>
      <c r="AV62" s="12"/>
      <c r="AW62" s="12"/>
      <c r="AX62" s="12"/>
      <c r="AY62" s="12"/>
    </row>
    <row r="63" spans="1:51" x14ac:dyDescent="0.25">
      <c r="A63" s="9" t="s">
        <v>711</v>
      </c>
      <c r="B63" s="10" t="s">
        <v>84</v>
      </c>
      <c r="C63" s="9" t="s">
        <v>311</v>
      </c>
      <c r="D63" s="9" t="s">
        <v>310</v>
      </c>
      <c r="E63" s="9" t="s">
        <v>309</v>
      </c>
      <c r="F63" s="9" t="s">
        <v>1053</v>
      </c>
      <c r="G63" s="9" t="s">
        <v>51</v>
      </c>
      <c r="H63" s="9" t="s">
        <v>1050</v>
      </c>
      <c r="I63" s="11" t="s">
        <v>53</v>
      </c>
      <c r="J63" s="11" t="s">
        <v>53</v>
      </c>
      <c r="K63" s="11" t="s">
        <v>53</v>
      </c>
      <c r="L63" s="11" t="s">
        <v>53</v>
      </c>
      <c r="M63" s="11">
        <v>0</v>
      </c>
      <c r="N63" s="9" t="s">
        <v>53</v>
      </c>
      <c r="O63" s="9" t="s">
        <v>54</v>
      </c>
      <c r="P63" s="9"/>
      <c r="Q63" s="11">
        <f t="shared" si="3"/>
        <v>23119374.420400001</v>
      </c>
      <c r="R63" s="11">
        <v>0</v>
      </c>
      <c r="S63" s="11">
        <v>18417785.16</v>
      </c>
      <c r="T63" s="11">
        <v>0</v>
      </c>
      <c r="U63" s="9" t="s">
        <v>50</v>
      </c>
      <c r="V63" s="11">
        <v>0</v>
      </c>
      <c r="W63" s="11">
        <v>4053094.19</v>
      </c>
      <c r="X63" s="9" t="s">
        <v>50</v>
      </c>
      <c r="Y63" s="11">
        <f>+W63*0.16</f>
        <v>648495.07039999997</v>
      </c>
      <c r="Z63" s="11">
        <v>0</v>
      </c>
      <c r="AA63" s="9" t="s">
        <v>50</v>
      </c>
      <c r="AB63" s="11">
        <v>0</v>
      </c>
      <c r="AC63" s="11"/>
      <c r="AD63" s="9" t="s">
        <v>50</v>
      </c>
      <c r="AE63" s="11">
        <f>+AC63*0.08</f>
        <v>0</v>
      </c>
      <c r="AF63" s="9">
        <v>0</v>
      </c>
      <c r="AG63" s="9" t="s">
        <v>50</v>
      </c>
      <c r="AH63" s="11">
        <v>0</v>
      </c>
      <c r="AI63" s="11">
        <v>0</v>
      </c>
      <c r="AJ63" s="9" t="s">
        <v>50</v>
      </c>
      <c r="AK63" s="11">
        <v>0</v>
      </c>
      <c r="AL63" s="11">
        <v>0</v>
      </c>
      <c r="AM63" s="10" t="s">
        <v>53</v>
      </c>
      <c r="AN63" s="9" t="s">
        <v>53</v>
      </c>
      <c r="AO63" s="10" t="s">
        <v>53</v>
      </c>
      <c r="AP63" s="9" t="s">
        <v>53</v>
      </c>
    </row>
    <row r="64" spans="1:51" x14ac:dyDescent="0.25">
      <c r="A64" s="9" t="s">
        <v>709</v>
      </c>
      <c r="B64" s="10" t="s">
        <v>128</v>
      </c>
      <c r="C64" s="9" t="s">
        <v>311</v>
      </c>
      <c r="D64" s="9" t="s">
        <v>48</v>
      </c>
      <c r="E64" s="9" t="s">
        <v>431</v>
      </c>
      <c r="F64" s="9" t="s">
        <v>910</v>
      </c>
      <c r="G64" s="9" t="s">
        <v>51</v>
      </c>
      <c r="H64" s="9" t="s">
        <v>918</v>
      </c>
      <c r="I64" s="11" t="s">
        <v>53</v>
      </c>
      <c r="J64" s="11" t="s">
        <v>53</v>
      </c>
      <c r="K64" s="11" t="s">
        <v>53</v>
      </c>
      <c r="L64" s="11" t="s">
        <v>53</v>
      </c>
      <c r="M64" s="11">
        <v>0</v>
      </c>
      <c r="N64" s="9" t="s">
        <v>53</v>
      </c>
      <c r="O64" s="9" t="s">
        <v>54</v>
      </c>
      <c r="P64" s="9" t="s">
        <v>53</v>
      </c>
      <c r="Q64" s="11">
        <f t="shared" si="3"/>
        <v>66179031.395600006</v>
      </c>
      <c r="R64" s="11">
        <v>0</v>
      </c>
      <c r="S64" s="11">
        <v>53841630.520000003</v>
      </c>
      <c r="T64" s="11">
        <v>0</v>
      </c>
      <c r="U64" s="9" t="s">
        <v>50</v>
      </c>
      <c r="V64" s="11">
        <v>0</v>
      </c>
      <c r="W64" s="11">
        <v>10635690.41</v>
      </c>
      <c r="X64" s="9" t="s">
        <v>50</v>
      </c>
      <c r="Y64" s="11">
        <f>+W64*0.16</f>
        <v>1701710.4656</v>
      </c>
      <c r="Z64" s="11">
        <v>0</v>
      </c>
      <c r="AA64" s="9" t="s">
        <v>50</v>
      </c>
      <c r="AB64" s="11">
        <v>0</v>
      </c>
      <c r="AC64" s="11"/>
      <c r="AD64" s="9" t="s">
        <v>50</v>
      </c>
      <c r="AE64" s="11">
        <f>+AC64*0.08</f>
        <v>0</v>
      </c>
      <c r="AF64" s="9">
        <v>0</v>
      </c>
      <c r="AG64" s="9" t="s">
        <v>50</v>
      </c>
      <c r="AH64" s="11">
        <v>0</v>
      </c>
      <c r="AI64" s="11">
        <v>0</v>
      </c>
      <c r="AJ64" s="9" t="s">
        <v>50</v>
      </c>
      <c r="AK64" s="11">
        <v>0</v>
      </c>
      <c r="AL64" s="11">
        <v>0</v>
      </c>
      <c r="AM64" s="10" t="s">
        <v>53</v>
      </c>
      <c r="AN64" s="9" t="s">
        <v>53</v>
      </c>
      <c r="AO64" s="10" t="s">
        <v>53</v>
      </c>
      <c r="AP64" s="9" t="s">
        <v>53</v>
      </c>
    </row>
    <row r="65" spans="1:42" x14ac:dyDescent="0.25">
      <c r="A65" s="9" t="s">
        <v>707</v>
      </c>
      <c r="B65" s="10" t="s">
        <v>128</v>
      </c>
      <c r="C65" s="9" t="s">
        <v>69</v>
      </c>
      <c r="D65" s="9" t="s">
        <v>48</v>
      </c>
      <c r="E65" s="9" t="s">
        <v>427</v>
      </c>
      <c r="F65" s="9" t="s">
        <v>1093</v>
      </c>
      <c r="G65" s="9" t="s">
        <v>51</v>
      </c>
      <c r="H65" s="9" t="s">
        <v>137</v>
      </c>
      <c r="I65" s="11" t="s">
        <v>53</v>
      </c>
      <c r="J65" s="11" t="s">
        <v>53</v>
      </c>
      <c r="K65" s="11" t="s">
        <v>53</v>
      </c>
      <c r="L65" s="11" t="s">
        <v>53</v>
      </c>
      <c r="M65" s="11">
        <v>0</v>
      </c>
      <c r="N65" s="9" t="s">
        <v>53</v>
      </c>
      <c r="O65" s="9" t="s">
        <v>54</v>
      </c>
      <c r="P65" s="9" t="s">
        <v>53</v>
      </c>
      <c r="Q65" s="11">
        <f t="shared" si="3"/>
        <v>84799300.625849992</v>
      </c>
      <c r="R65" s="11">
        <v>0</v>
      </c>
      <c r="S65" s="11">
        <v>57153668.961449996</v>
      </c>
      <c r="T65" s="11">
        <v>0</v>
      </c>
      <c r="U65" s="9" t="s">
        <v>50</v>
      </c>
      <c r="V65" s="11">
        <v>0</v>
      </c>
      <c r="W65" s="11">
        <v>23832441.09</v>
      </c>
      <c r="X65" s="9" t="s">
        <v>64</v>
      </c>
      <c r="Y65" s="11">
        <v>3813190.5744000003</v>
      </c>
      <c r="Z65" s="11">
        <v>0</v>
      </c>
      <c r="AA65" s="9" t="s">
        <v>50</v>
      </c>
      <c r="AB65" s="11">
        <v>0</v>
      </c>
      <c r="AC65" s="11">
        <v>0</v>
      </c>
      <c r="AD65" s="9" t="s">
        <v>50</v>
      </c>
      <c r="AE65" s="11">
        <v>0</v>
      </c>
      <c r="AF65" s="9">
        <v>0</v>
      </c>
      <c r="AG65" s="9" t="s">
        <v>50</v>
      </c>
      <c r="AH65" s="11">
        <v>0</v>
      </c>
      <c r="AI65" s="11">
        <v>0</v>
      </c>
      <c r="AJ65" s="9" t="s">
        <v>50</v>
      </c>
      <c r="AK65" s="11">
        <v>0</v>
      </c>
      <c r="AL65" s="11">
        <v>0</v>
      </c>
      <c r="AM65" s="10" t="s">
        <v>53</v>
      </c>
      <c r="AN65" s="9" t="s">
        <v>53</v>
      </c>
      <c r="AO65" s="10" t="s">
        <v>53</v>
      </c>
      <c r="AP65" s="9" t="s">
        <v>53</v>
      </c>
    </row>
    <row r="66" spans="1:42" x14ac:dyDescent="0.25">
      <c r="A66" s="9" t="s">
        <v>705</v>
      </c>
      <c r="B66" s="10" t="s">
        <v>128</v>
      </c>
      <c r="C66" s="9" t="s">
        <v>69</v>
      </c>
      <c r="D66" s="9" t="s">
        <v>48</v>
      </c>
      <c r="E66" s="9" t="s">
        <v>427</v>
      </c>
      <c r="F66" s="9" t="s">
        <v>1093</v>
      </c>
      <c r="G66" s="9" t="s">
        <v>51</v>
      </c>
      <c r="H66" s="9" t="s">
        <v>139</v>
      </c>
      <c r="I66" s="11" t="s">
        <v>53</v>
      </c>
      <c r="J66" s="11" t="s">
        <v>53</v>
      </c>
      <c r="K66" s="11" t="s">
        <v>53</v>
      </c>
      <c r="L66" s="11" t="s">
        <v>53</v>
      </c>
      <c r="M66" s="11">
        <v>0</v>
      </c>
      <c r="N66" s="9" t="s">
        <v>53</v>
      </c>
      <c r="O66" s="9" t="s">
        <v>140</v>
      </c>
      <c r="P66" s="9" t="s">
        <v>141</v>
      </c>
      <c r="Q66" s="11">
        <f t="shared" si="3"/>
        <v>2447366.4</v>
      </c>
      <c r="R66" s="11">
        <v>0</v>
      </c>
      <c r="S66" s="11">
        <v>2375980</v>
      </c>
      <c r="T66" s="11">
        <v>61540</v>
      </c>
      <c r="U66" s="9" t="s">
        <v>64</v>
      </c>
      <c r="V66" s="11">
        <v>9846.4</v>
      </c>
      <c r="W66" s="11">
        <v>0</v>
      </c>
      <c r="X66" s="9" t="s">
        <v>50</v>
      </c>
      <c r="Y66" s="11">
        <v>0</v>
      </c>
      <c r="Z66" s="11">
        <v>0</v>
      </c>
      <c r="AA66" s="9" t="s">
        <v>50</v>
      </c>
      <c r="AB66" s="11">
        <v>0</v>
      </c>
      <c r="AC66" s="11">
        <v>0</v>
      </c>
      <c r="AD66" s="9" t="s">
        <v>50</v>
      </c>
      <c r="AE66" s="11">
        <v>0</v>
      </c>
      <c r="AF66" s="9">
        <v>0</v>
      </c>
      <c r="AG66" s="9" t="s">
        <v>50</v>
      </c>
      <c r="AH66" s="11">
        <v>0</v>
      </c>
      <c r="AI66" s="11">
        <v>0</v>
      </c>
      <c r="AJ66" s="9" t="s">
        <v>50</v>
      </c>
      <c r="AK66" s="11">
        <v>0</v>
      </c>
      <c r="AL66" s="11">
        <v>0</v>
      </c>
      <c r="AM66" s="10" t="s">
        <v>53</v>
      </c>
      <c r="AN66" s="9" t="s">
        <v>53</v>
      </c>
      <c r="AO66" s="10" t="s">
        <v>53</v>
      </c>
      <c r="AP66" s="9" t="s">
        <v>53</v>
      </c>
    </row>
    <row r="67" spans="1:42" x14ac:dyDescent="0.25">
      <c r="A67" s="9" t="s">
        <v>136</v>
      </c>
      <c r="B67" s="10" t="s">
        <v>128</v>
      </c>
      <c r="C67" s="9" t="s">
        <v>69</v>
      </c>
      <c r="D67" s="9" t="s">
        <v>48</v>
      </c>
      <c r="E67" s="9" t="s">
        <v>427</v>
      </c>
      <c r="F67" s="9" t="s">
        <v>1093</v>
      </c>
      <c r="G67" s="9" t="s">
        <v>51</v>
      </c>
      <c r="H67" s="9" t="s">
        <v>143</v>
      </c>
      <c r="I67" s="11" t="s">
        <v>53</v>
      </c>
      <c r="J67" s="11" t="s">
        <v>53</v>
      </c>
      <c r="K67" s="11" t="s">
        <v>53</v>
      </c>
      <c r="L67" s="11" t="s">
        <v>53</v>
      </c>
      <c r="M67" s="11">
        <v>0</v>
      </c>
      <c r="N67" s="9" t="s">
        <v>53</v>
      </c>
      <c r="O67" s="9" t="s">
        <v>144</v>
      </c>
      <c r="P67" s="9" t="s">
        <v>145</v>
      </c>
      <c r="Q67" s="11">
        <f t="shared" si="3"/>
        <v>1280023.1502999999</v>
      </c>
      <c r="R67" s="11">
        <v>0</v>
      </c>
      <c r="S67" s="11">
        <v>1267958.6631</v>
      </c>
      <c r="T67" s="11">
        <v>0</v>
      </c>
      <c r="U67" s="9" t="s">
        <v>50</v>
      </c>
      <c r="V67" s="11">
        <v>0</v>
      </c>
      <c r="W67" s="11">
        <v>10400.42</v>
      </c>
      <c r="X67" s="9" t="s">
        <v>64</v>
      </c>
      <c r="Y67" s="11">
        <v>1664.0672</v>
      </c>
      <c r="Z67" s="11">
        <v>0</v>
      </c>
      <c r="AA67" s="9" t="s">
        <v>50</v>
      </c>
      <c r="AB67" s="11">
        <v>0</v>
      </c>
      <c r="AC67" s="11">
        <v>0</v>
      </c>
      <c r="AD67" s="9" t="s">
        <v>50</v>
      </c>
      <c r="AE67" s="11">
        <v>0</v>
      </c>
      <c r="AF67" s="9">
        <v>0</v>
      </c>
      <c r="AG67" s="9" t="s">
        <v>50</v>
      </c>
      <c r="AH67" s="11">
        <v>0</v>
      </c>
      <c r="AI67" s="11">
        <v>0</v>
      </c>
      <c r="AJ67" s="9" t="s">
        <v>50</v>
      </c>
      <c r="AK67" s="11">
        <v>0</v>
      </c>
      <c r="AL67" s="11">
        <v>0</v>
      </c>
      <c r="AM67" s="10" t="s">
        <v>53</v>
      </c>
      <c r="AN67" s="9" t="s">
        <v>53</v>
      </c>
      <c r="AO67" s="10" t="s">
        <v>53</v>
      </c>
      <c r="AP67" s="9" t="s">
        <v>53</v>
      </c>
    </row>
    <row r="68" spans="1:42" x14ac:dyDescent="0.25">
      <c r="A68" s="9" t="s">
        <v>138</v>
      </c>
      <c r="B68" s="10" t="s">
        <v>128</v>
      </c>
      <c r="C68" s="9" t="s">
        <v>69</v>
      </c>
      <c r="D68" s="9" t="s">
        <v>48</v>
      </c>
      <c r="E68" s="9" t="s">
        <v>427</v>
      </c>
      <c r="F68" s="9" t="s">
        <v>1093</v>
      </c>
      <c r="G68" s="9" t="s">
        <v>51</v>
      </c>
      <c r="H68" s="9" t="s">
        <v>147</v>
      </c>
      <c r="I68" s="11" t="s">
        <v>53</v>
      </c>
      <c r="J68" s="11" t="s">
        <v>53</v>
      </c>
      <c r="K68" s="11" t="s">
        <v>53</v>
      </c>
      <c r="L68" s="11" t="s">
        <v>53</v>
      </c>
      <c r="M68" s="11">
        <v>0</v>
      </c>
      <c r="N68" s="9" t="s">
        <v>53</v>
      </c>
      <c r="O68" s="9" t="s">
        <v>148</v>
      </c>
      <c r="P68" s="9" t="s">
        <v>149</v>
      </c>
      <c r="Q68" s="11">
        <f t="shared" si="3"/>
        <v>748858.94000000006</v>
      </c>
      <c r="R68" s="11">
        <v>0</v>
      </c>
      <c r="S68" s="11">
        <v>116029.64000000001</v>
      </c>
      <c r="T68" s="11">
        <v>545542.5</v>
      </c>
      <c r="U68" s="9" t="s">
        <v>64</v>
      </c>
      <c r="V68" s="11">
        <v>87286.8</v>
      </c>
      <c r="W68" s="11">
        <v>0</v>
      </c>
      <c r="X68" s="9" t="s">
        <v>50</v>
      </c>
      <c r="Y68" s="11">
        <v>0</v>
      </c>
      <c r="Z68" s="11">
        <v>0</v>
      </c>
      <c r="AA68" s="9" t="s">
        <v>50</v>
      </c>
      <c r="AB68" s="11">
        <v>0</v>
      </c>
      <c r="AC68" s="11">
        <v>0</v>
      </c>
      <c r="AD68" s="9" t="s">
        <v>50</v>
      </c>
      <c r="AE68" s="11">
        <v>0</v>
      </c>
      <c r="AF68" s="9">
        <v>0</v>
      </c>
      <c r="AG68" s="9" t="s">
        <v>50</v>
      </c>
      <c r="AH68" s="11">
        <v>0</v>
      </c>
      <c r="AI68" s="11">
        <v>0</v>
      </c>
      <c r="AJ68" s="9" t="s">
        <v>50</v>
      </c>
      <c r="AK68" s="11">
        <v>0</v>
      </c>
      <c r="AL68" s="11">
        <v>0</v>
      </c>
      <c r="AM68" s="10" t="s">
        <v>53</v>
      </c>
      <c r="AN68" s="9" t="s">
        <v>53</v>
      </c>
      <c r="AO68" s="10" t="s">
        <v>53</v>
      </c>
      <c r="AP68" s="9" t="s">
        <v>53</v>
      </c>
    </row>
    <row r="69" spans="1:42" x14ac:dyDescent="0.25">
      <c r="A69" s="9" t="s">
        <v>142</v>
      </c>
      <c r="B69" s="10" t="s">
        <v>128</v>
      </c>
      <c r="C69" s="9" t="s">
        <v>69</v>
      </c>
      <c r="D69" s="9" t="s">
        <v>48</v>
      </c>
      <c r="E69" s="9" t="s">
        <v>427</v>
      </c>
      <c r="F69" s="9" t="s">
        <v>1093</v>
      </c>
      <c r="G69" s="9" t="s">
        <v>51</v>
      </c>
      <c r="H69" s="9" t="s">
        <v>151</v>
      </c>
      <c r="I69" s="11" t="s">
        <v>53</v>
      </c>
      <c r="J69" s="11" t="s">
        <v>53</v>
      </c>
      <c r="K69" s="11" t="s">
        <v>53</v>
      </c>
      <c r="L69" s="11" t="s">
        <v>53</v>
      </c>
      <c r="M69" s="11">
        <v>0</v>
      </c>
      <c r="N69" s="9" t="s">
        <v>53</v>
      </c>
      <c r="O69" s="9" t="s">
        <v>54</v>
      </c>
      <c r="P69" s="9" t="s">
        <v>53</v>
      </c>
      <c r="Q69" s="11">
        <f t="shared" si="3"/>
        <v>15833211.427499996</v>
      </c>
      <c r="R69" s="11">
        <v>0</v>
      </c>
      <c r="S69" s="11">
        <v>9899401.5878999978</v>
      </c>
      <c r="T69" s="11">
        <v>0</v>
      </c>
      <c r="U69" s="9" t="s">
        <v>50</v>
      </c>
      <c r="V69" s="11">
        <v>0</v>
      </c>
      <c r="W69" s="11">
        <v>5115353.3099999996</v>
      </c>
      <c r="X69" s="9" t="s">
        <v>64</v>
      </c>
      <c r="Y69" s="11">
        <v>818456.52960000001</v>
      </c>
      <c r="Z69" s="11">
        <v>0</v>
      </c>
      <c r="AA69" s="9" t="s">
        <v>50</v>
      </c>
      <c r="AB69" s="11">
        <v>0</v>
      </c>
      <c r="AC69" s="11">
        <v>0</v>
      </c>
      <c r="AD69" s="9" t="s">
        <v>50</v>
      </c>
      <c r="AE69" s="11">
        <v>0</v>
      </c>
      <c r="AF69" s="9">
        <v>0</v>
      </c>
      <c r="AG69" s="9" t="s">
        <v>50</v>
      </c>
      <c r="AH69" s="11">
        <v>0</v>
      </c>
      <c r="AI69" s="11">
        <v>0</v>
      </c>
      <c r="AJ69" s="9" t="s">
        <v>50</v>
      </c>
      <c r="AK69" s="11">
        <v>0</v>
      </c>
      <c r="AL69" s="11">
        <v>0</v>
      </c>
      <c r="AM69" s="10" t="s">
        <v>53</v>
      </c>
      <c r="AN69" s="9" t="s">
        <v>53</v>
      </c>
      <c r="AO69" s="10" t="s">
        <v>53</v>
      </c>
      <c r="AP69" s="9" t="s">
        <v>53</v>
      </c>
    </row>
    <row r="70" spans="1:42" x14ac:dyDescent="0.25">
      <c r="A70" s="9" t="s">
        <v>146</v>
      </c>
      <c r="B70" s="10" t="s">
        <v>128</v>
      </c>
      <c r="C70" s="9" t="s">
        <v>69</v>
      </c>
      <c r="D70" s="9" t="s">
        <v>48</v>
      </c>
      <c r="E70" s="9" t="s">
        <v>427</v>
      </c>
      <c r="F70" s="9" t="s">
        <v>1093</v>
      </c>
      <c r="G70" s="9" t="s">
        <v>51</v>
      </c>
      <c r="H70" s="9" t="s">
        <v>153</v>
      </c>
      <c r="I70" s="11" t="s">
        <v>53</v>
      </c>
      <c r="J70" s="11" t="s">
        <v>53</v>
      </c>
      <c r="K70" s="11" t="s">
        <v>53</v>
      </c>
      <c r="L70" s="11" t="s">
        <v>53</v>
      </c>
      <c r="M70" s="11">
        <v>0</v>
      </c>
      <c r="N70" s="9" t="s">
        <v>53</v>
      </c>
      <c r="O70" s="9" t="s">
        <v>154</v>
      </c>
      <c r="P70" s="9" t="s">
        <v>155</v>
      </c>
      <c r="Q70" s="11">
        <f t="shared" si="3"/>
        <v>145150.81159999999</v>
      </c>
      <c r="R70" s="11">
        <v>0</v>
      </c>
      <c r="S70" s="11">
        <v>0</v>
      </c>
      <c r="T70" s="11">
        <v>125130.01</v>
      </c>
      <c r="U70" s="9" t="s">
        <v>64</v>
      </c>
      <c r="V70" s="11">
        <v>20020.801599999999</v>
      </c>
      <c r="W70" s="11">
        <v>0</v>
      </c>
      <c r="X70" s="9" t="s">
        <v>50</v>
      </c>
      <c r="Y70" s="11">
        <v>0</v>
      </c>
      <c r="Z70" s="11">
        <v>0</v>
      </c>
      <c r="AA70" s="9" t="s">
        <v>50</v>
      </c>
      <c r="AB70" s="11">
        <v>0</v>
      </c>
      <c r="AC70" s="11">
        <v>0</v>
      </c>
      <c r="AD70" s="9" t="s">
        <v>50</v>
      </c>
      <c r="AE70" s="11">
        <v>0</v>
      </c>
      <c r="AF70" s="9">
        <v>0</v>
      </c>
      <c r="AG70" s="9" t="s">
        <v>50</v>
      </c>
      <c r="AH70" s="11">
        <v>0</v>
      </c>
      <c r="AI70" s="11">
        <v>0</v>
      </c>
      <c r="AJ70" s="9" t="s">
        <v>50</v>
      </c>
      <c r="AK70" s="11">
        <v>0</v>
      </c>
      <c r="AL70" s="11">
        <v>0</v>
      </c>
      <c r="AM70" s="10" t="s">
        <v>53</v>
      </c>
      <c r="AN70" s="9" t="s">
        <v>53</v>
      </c>
      <c r="AO70" s="10" t="s">
        <v>53</v>
      </c>
      <c r="AP70" s="9" t="s">
        <v>53</v>
      </c>
    </row>
    <row r="71" spans="1:42" x14ac:dyDescent="0.25">
      <c r="A71" s="9" t="s">
        <v>150</v>
      </c>
      <c r="B71" s="10" t="s">
        <v>128</v>
      </c>
      <c r="C71" s="9" t="s">
        <v>69</v>
      </c>
      <c r="D71" s="9" t="s">
        <v>48</v>
      </c>
      <c r="E71" s="9" t="s">
        <v>427</v>
      </c>
      <c r="F71" s="9" t="s">
        <v>1093</v>
      </c>
      <c r="G71" s="9" t="s">
        <v>51</v>
      </c>
      <c r="H71" s="9" t="s">
        <v>157</v>
      </c>
      <c r="I71" s="11" t="s">
        <v>53</v>
      </c>
      <c r="J71" s="11" t="s">
        <v>53</v>
      </c>
      <c r="K71" s="11" t="s">
        <v>53</v>
      </c>
      <c r="L71" s="11" t="s">
        <v>53</v>
      </c>
      <c r="M71" s="11">
        <v>0</v>
      </c>
      <c r="N71" s="9" t="s">
        <v>53</v>
      </c>
      <c r="O71" s="9" t="s">
        <v>54</v>
      </c>
      <c r="P71" s="9" t="s">
        <v>53</v>
      </c>
      <c r="Q71" s="11">
        <f t="shared" si="3"/>
        <v>22187979.975000001</v>
      </c>
      <c r="R71" s="11">
        <v>0</v>
      </c>
      <c r="S71" s="11">
        <v>14282718.885000002</v>
      </c>
      <c r="T71" s="11">
        <v>0</v>
      </c>
      <c r="U71" s="9" t="s">
        <v>50</v>
      </c>
      <c r="V71" s="11">
        <v>0</v>
      </c>
      <c r="W71" s="11">
        <v>6814880.25</v>
      </c>
      <c r="X71" s="9" t="s">
        <v>64</v>
      </c>
      <c r="Y71" s="11">
        <v>1090380.8400000001</v>
      </c>
      <c r="Z71" s="11">
        <v>0</v>
      </c>
      <c r="AA71" s="9" t="s">
        <v>50</v>
      </c>
      <c r="AB71" s="11">
        <v>0</v>
      </c>
      <c r="AC71" s="11">
        <v>0</v>
      </c>
      <c r="AD71" s="9" t="s">
        <v>50</v>
      </c>
      <c r="AE71" s="11">
        <v>0</v>
      </c>
      <c r="AF71" s="9">
        <v>0</v>
      </c>
      <c r="AG71" s="9" t="s">
        <v>50</v>
      </c>
      <c r="AH71" s="11">
        <v>0</v>
      </c>
      <c r="AI71" s="11">
        <v>0</v>
      </c>
      <c r="AJ71" s="9" t="s">
        <v>50</v>
      </c>
      <c r="AK71" s="11">
        <v>0</v>
      </c>
      <c r="AL71" s="11">
        <v>0</v>
      </c>
      <c r="AM71" s="10" t="s">
        <v>53</v>
      </c>
      <c r="AN71" s="9" t="s">
        <v>53</v>
      </c>
      <c r="AO71" s="10" t="s">
        <v>53</v>
      </c>
      <c r="AP71" s="9" t="s">
        <v>53</v>
      </c>
    </row>
    <row r="72" spans="1:42" x14ac:dyDescent="0.25">
      <c r="A72" s="9" t="s">
        <v>152</v>
      </c>
      <c r="B72" s="10" t="s">
        <v>128</v>
      </c>
      <c r="C72" s="9" t="s">
        <v>69</v>
      </c>
      <c r="D72" s="9" t="s">
        <v>48</v>
      </c>
      <c r="E72" s="9" t="s">
        <v>427</v>
      </c>
      <c r="F72" s="9" t="s">
        <v>1093</v>
      </c>
      <c r="G72" s="9" t="s">
        <v>91</v>
      </c>
      <c r="H72" s="9" t="s">
        <v>53</v>
      </c>
      <c r="I72" s="11" t="s">
        <v>159</v>
      </c>
      <c r="J72" s="11" t="s">
        <v>53</v>
      </c>
      <c r="K72" s="11" t="s">
        <v>160</v>
      </c>
      <c r="L72" s="11" t="s">
        <v>161</v>
      </c>
      <c r="M72" s="11">
        <v>9.1300000000000008</v>
      </c>
      <c r="N72" s="9" t="s">
        <v>94</v>
      </c>
      <c r="O72" s="9" t="s">
        <v>162</v>
      </c>
      <c r="P72" s="9" t="s">
        <v>163</v>
      </c>
      <c r="Q72" s="11">
        <f t="shared" si="3"/>
        <v>-141562.5</v>
      </c>
      <c r="R72" s="11">
        <v>0</v>
      </c>
      <c r="S72" s="11">
        <v>-141562.5</v>
      </c>
      <c r="T72" s="11">
        <v>0</v>
      </c>
      <c r="U72" s="9" t="s">
        <v>50</v>
      </c>
      <c r="V72" s="11">
        <v>0</v>
      </c>
      <c r="W72" s="11">
        <v>0</v>
      </c>
      <c r="X72" s="9" t="s">
        <v>50</v>
      </c>
      <c r="Y72" s="11">
        <v>0</v>
      </c>
      <c r="Z72" s="11">
        <v>0</v>
      </c>
      <c r="AA72" s="9" t="s">
        <v>50</v>
      </c>
      <c r="AB72" s="11">
        <v>0</v>
      </c>
      <c r="AC72" s="11">
        <v>0</v>
      </c>
      <c r="AD72" s="9" t="s">
        <v>50</v>
      </c>
      <c r="AE72" s="11">
        <v>0</v>
      </c>
      <c r="AF72" s="9">
        <v>0</v>
      </c>
      <c r="AG72" s="9" t="s">
        <v>50</v>
      </c>
      <c r="AH72" s="11">
        <v>0</v>
      </c>
      <c r="AI72" s="11">
        <v>0</v>
      </c>
      <c r="AJ72" s="9" t="s">
        <v>50</v>
      </c>
      <c r="AK72" s="11">
        <v>0</v>
      </c>
      <c r="AL72" s="11">
        <v>0</v>
      </c>
      <c r="AM72" s="10" t="s">
        <v>53</v>
      </c>
      <c r="AN72" s="9" t="s">
        <v>53</v>
      </c>
      <c r="AO72" s="10" t="s">
        <v>53</v>
      </c>
      <c r="AP72" s="9" t="s">
        <v>53</v>
      </c>
    </row>
    <row r="73" spans="1:42" x14ac:dyDescent="0.25">
      <c r="A73" s="9" t="s">
        <v>156</v>
      </c>
      <c r="B73" s="10" t="s">
        <v>128</v>
      </c>
      <c r="C73" s="9" t="s">
        <v>311</v>
      </c>
      <c r="D73" s="9" t="s">
        <v>57</v>
      </c>
      <c r="E73" s="9" t="s">
        <v>424</v>
      </c>
      <c r="F73" s="9" t="s">
        <v>926</v>
      </c>
      <c r="G73" s="9" t="s">
        <v>51</v>
      </c>
      <c r="H73" s="9" t="s">
        <v>927</v>
      </c>
      <c r="I73" s="11" t="s">
        <v>53</v>
      </c>
      <c r="J73" s="11" t="s">
        <v>53</v>
      </c>
      <c r="K73" s="11" t="s">
        <v>53</v>
      </c>
      <c r="L73" s="11" t="s">
        <v>53</v>
      </c>
      <c r="M73" s="11">
        <v>0</v>
      </c>
      <c r="N73" s="9" t="s">
        <v>53</v>
      </c>
      <c r="O73" s="9" t="s">
        <v>54</v>
      </c>
      <c r="P73" s="9"/>
      <c r="Q73" s="11">
        <f t="shared" si="3"/>
        <v>68821044.426400006</v>
      </c>
      <c r="R73" s="11">
        <v>0</v>
      </c>
      <c r="S73" s="11">
        <v>52235628.280000001</v>
      </c>
      <c r="T73" s="11">
        <v>0</v>
      </c>
      <c r="U73" s="9" t="s">
        <v>50</v>
      </c>
      <c r="V73" s="11">
        <v>0</v>
      </c>
      <c r="W73" s="11">
        <v>14297772.539999999</v>
      </c>
      <c r="X73" s="9" t="s">
        <v>50</v>
      </c>
      <c r="Y73" s="11">
        <f>+W73*0.16</f>
        <v>2287643.6063999999</v>
      </c>
      <c r="Z73" s="11">
        <v>0</v>
      </c>
      <c r="AA73" s="9" t="s">
        <v>50</v>
      </c>
      <c r="AB73" s="11">
        <v>0</v>
      </c>
      <c r="AC73" s="11"/>
      <c r="AD73" s="9" t="s">
        <v>50</v>
      </c>
      <c r="AE73" s="11">
        <f>+AC73*0.08</f>
        <v>0</v>
      </c>
      <c r="AF73" s="9">
        <v>0</v>
      </c>
      <c r="AG73" s="9" t="s">
        <v>50</v>
      </c>
      <c r="AH73" s="11">
        <v>0</v>
      </c>
      <c r="AI73" s="11">
        <v>0</v>
      </c>
      <c r="AJ73" s="9" t="s">
        <v>50</v>
      </c>
      <c r="AK73" s="11">
        <v>0</v>
      </c>
      <c r="AL73" s="11">
        <v>0</v>
      </c>
      <c r="AM73" s="10" t="s">
        <v>53</v>
      </c>
      <c r="AN73" s="9" t="s">
        <v>53</v>
      </c>
      <c r="AO73" s="10" t="s">
        <v>53</v>
      </c>
      <c r="AP73" s="9" t="s">
        <v>53</v>
      </c>
    </row>
    <row r="74" spans="1:42" x14ac:dyDescent="0.25">
      <c r="A74" s="9" t="s">
        <v>158</v>
      </c>
      <c r="B74" s="10" t="s">
        <v>128</v>
      </c>
      <c r="C74" s="9" t="s">
        <v>311</v>
      </c>
      <c r="D74" s="9" t="s">
        <v>57</v>
      </c>
      <c r="E74" s="9" t="s">
        <v>421</v>
      </c>
      <c r="F74" s="9" t="s">
        <v>955</v>
      </c>
      <c r="G74" s="9" t="s">
        <v>51</v>
      </c>
      <c r="H74" s="9" t="s">
        <v>1065</v>
      </c>
      <c r="I74" s="11" t="s">
        <v>53</v>
      </c>
      <c r="J74" s="11" t="s">
        <v>53</v>
      </c>
      <c r="K74" s="11" t="s">
        <v>53</v>
      </c>
      <c r="L74" s="11" t="s">
        <v>53</v>
      </c>
      <c r="M74" s="11">
        <v>0</v>
      </c>
      <c r="N74" s="9" t="s">
        <v>53</v>
      </c>
      <c r="O74" s="9" t="s">
        <v>54</v>
      </c>
      <c r="P74" s="9"/>
      <c r="Q74" s="11">
        <f t="shared" si="3"/>
        <v>10519156.59</v>
      </c>
      <c r="R74" s="11">
        <v>0</v>
      </c>
      <c r="S74" s="11">
        <v>10519156.59</v>
      </c>
      <c r="T74" s="11">
        <v>0</v>
      </c>
      <c r="U74" s="9" t="s">
        <v>50</v>
      </c>
      <c r="V74" s="11">
        <v>0</v>
      </c>
      <c r="W74" s="11">
        <v>0</v>
      </c>
      <c r="X74" s="9" t="s">
        <v>50</v>
      </c>
      <c r="Y74" s="11">
        <f>+W74*0.16</f>
        <v>0</v>
      </c>
      <c r="Z74" s="11">
        <v>0</v>
      </c>
      <c r="AA74" s="9" t="s">
        <v>50</v>
      </c>
      <c r="AB74" s="11">
        <v>0</v>
      </c>
      <c r="AC74" s="11"/>
      <c r="AD74" s="9" t="s">
        <v>50</v>
      </c>
      <c r="AE74" s="11">
        <f>+AC74*0.08</f>
        <v>0</v>
      </c>
      <c r="AF74" s="9">
        <v>0</v>
      </c>
      <c r="AG74" s="9" t="s">
        <v>50</v>
      </c>
      <c r="AH74" s="11">
        <v>0</v>
      </c>
      <c r="AI74" s="11">
        <v>0</v>
      </c>
      <c r="AJ74" s="9" t="s">
        <v>50</v>
      </c>
      <c r="AK74" s="11">
        <v>0</v>
      </c>
      <c r="AL74" s="11">
        <v>0</v>
      </c>
      <c r="AM74" s="10" t="s">
        <v>53</v>
      </c>
      <c r="AN74" s="9" t="s">
        <v>53</v>
      </c>
      <c r="AO74" s="10" t="s">
        <v>53</v>
      </c>
      <c r="AP74" s="9" t="s">
        <v>53</v>
      </c>
    </row>
    <row r="75" spans="1:42" x14ac:dyDescent="0.25">
      <c r="A75" s="9" t="s">
        <v>164</v>
      </c>
      <c r="B75" s="10" t="s">
        <v>128</v>
      </c>
      <c r="C75" s="9" t="s">
        <v>47</v>
      </c>
      <c r="D75" s="9" t="s">
        <v>57</v>
      </c>
      <c r="E75" s="9" t="s">
        <v>58</v>
      </c>
      <c r="F75" s="9" t="s">
        <v>1082</v>
      </c>
      <c r="G75" s="9" t="s">
        <v>51</v>
      </c>
      <c r="H75" s="9" t="s">
        <v>131</v>
      </c>
      <c r="I75" s="11" t="s">
        <v>53</v>
      </c>
      <c r="J75" s="11" t="s">
        <v>53</v>
      </c>
      <c r="K75" s="11" t="s">
        <v>53</v>
      </c>
      <c r="L75" s="11" t="s">
        <v>53</v>
      </c>
      <c r="M75" s="11">
        <v>0</v>
      </c>
      <c r="N75" s="9" t="s">
        <v>53</v>
      </c>
      <c r="O75" s="9" t="s">
        <v>54</v>
      </c>
      <c r="P75" s="9" t="s">
        <v>53</v>
      </c>
      <c r="Q75" s="11">
        <f t="shared" si="3"/>
        <v>19261856.348900001</v>
      </c>
      <c r="R75" s="11">
        <v>0</v>
      </c>
      <c r="S75" s="11">
        <v>17048600.210100003</v>
      </c>
      <c r="T75" s="11">
        <v>0</v>
      </c>
      <c r="U75" s="9" t="s">
        <v>50</v>
      </c>
      <c r="V75" s="11">
        <v>0</v>
      </c>
      <c r="W75" s="11">
        <v>1907979.4300000002</v>
      </c>
      <c r="X75" s="9" t="s">
        <v>50</v>
      </c>
      <c r="Y75" s="11">
        <v>305276.70879999996</v>
      </c>
      <c r="Z75" s="11">
        <v>0</v>
      </c>
      <c r="AA75" s="9" t="s">
        <v>50</v>
      </c>
      <c r="AB75" s="11">
        <v>0</v>
      </c>
      <c r="AC75" s="11">
        <v>0</v>
      </c>
      <c r="AD75" s="9" t="s">
        <v>50</v>
      </c>
      <c r="AE75" s="11">
        <v>0</v>
      </c>
      <c r="AF75" s="9">
        <v>0</v>
      </c>
      <c r="AG75" s="9" t="s">
        <v>50</v>
      </c>
      <c r="AH75" s="11">
        <v>0</v>
      </c>
      <c r="AI75" s="11">
        <v>0</v>
      </c>
      <c r="AJ75" s="9" t="s">
        <v>50</v>
      </c>
      <c r="AK75" s="11">
        <v>0</v>
      </c>
      <c r="AL75" s="11">
        <v>0</v>
      </c>
      <c r="AM75" s="10" t="s">
        <v>53</v>
      </c>
      <c r="AN75" s="9" t="s">
        <v>53</v>
      </c>
      <c r="AO75" s="10" t="s">
        <v>53</v>
      </c>
      <c r="AP75" s="9" t="s">
        <v>53</v>
      </c>
    </row>
    <row r="76" spans="1:42" x14ac:dyDescent="0.25">
      <c r="A76" s="9" t="s">
        <v>166</v>
      </c>
      <c r="B76" s="10" t="s">
        <v>128</v>
      </c>
      <c r="C76" s="9" t="s">
        <v>69</v>
      </c>
      <c r="D76" s="9" t="s">
        <v>57</v>
      </c>
      <c r="E76" s="9" t="s">
        <v>403</v>
      </c>
      <c r="F76" s="9" t="s">
        <v>1093</v>
      </c>
      <c r="G76" s="9" t="s">
        <v>51</v>
      </c>
      <c r="H76" s="9" t="s">
        <v>165</v>
      </c>
      <c r="I76" s="11" t="s">
        <v>53</v>
      </c>
      <c r="J76" s="11" t="s">
        <v>53</v>
      </c>
      <c r="K76" s="11" t="s">
        <v>53</v>
      </c>
      <c r="L76" s="11" t="s">
        <v>53</v>
      </c>
      <c r="M76" s="11">
        <v>0</v>
      </c>
      <c r="N76" s="9" t="s">
        <v>53</v>
      </c>
      <c r="O76" s="9" t="s">
        <v>54</v>
      </c>
      <c r="P76" s="9" t="s">
        <v>53</v>
      </c>
      <c r="Q76" s="11">
        <f t="shared" si="3"/>
        <v>36954700.306499995</v>
      </c>
      <c r="R76" s="11">
        <v>0</v>
      </c>
      <c r="S76" s="11">
        <v>26045824.002899997</v>
      </c>
      <c r="T76" s="11">
        <v>0</v>
      </c>
      <c r="U76" s="9" t="s">
        <v>50</v>
      </c>
      <c r="V76" s="11">
        <v>0</v>
      </c>
      <c r="W76" s="11">
        <v>9404203.7100000009</v>
      </c>
      <c r="X76" s="9" t="s">
        <v>50</v>
      </c>
      <c r="Y76" s="11">
        <v>1504672.5935999998</v>
      </c>
      <c r="Z76" s="11">
        <v>0</v>
      </c>
      <c r="AA76" s="9" t="s">
        <v>50</v>
      </c>
      <c r="AB76" s="11">
        <v>0</v>
      </c>
      <c r="AC76" s="11">
        <v>0</v>
      </c>
      <c r="AD76" s="9" t="s">
        <v>50</v>
      </c>
      <c r="AE76" s="11">
        <v>0</v>
      </c>
      <c r="AF76" s="9">
        <v>0</v>
      </c>
      <c r="AG76" s="9" t="s">
        <v>50</v>
      </c>
      <c r="AH76" s="11">
        <v>0</v>
      </c>
      <c r="AI76" s="11">
        <v>0</v>
      </c>
      <c r="AJ76" s="9" t="s">
        <v>50</v>
      </c>
      <c r="AK76" s="11">
        <v>0</v>
      </c>
      <c r="AL76" s="11">
        <v>0</v>
      </c>
      <c r="AM76" s="10" t="s">
        <v>53</v>
      </c>
      <c r="AN76" s="9" t="s">
        <v>53</v>
      </c>
      <c r="AO76" s="10" t="s">
        <v>53</v>
      </c>
      <c r="AP76" s="9" t="s">
        <v>53</v>
      </c>
    </row>
    <row r="77" spans="1:42" x14ac:dyDescent="0.25">
      <c r="A77" s="9" t="s">
        <v>168</v>
      </c>
      <c r="B77" s="10" t="s">
        <v>128</v>
      </c>
      <c r="C77" s="9" t="s">
        <v>47</v>
      </c>
      <c r="D77" s="9" t="s">
        <v>61</v>
      </c>
      <c r="E77" s="9" t="s">
        <v>395</v>
      </c>
      <c r="F77" s="9" t="s">
        <v>938</v>
      </c>
      <c r="G77" s="9" t="s">
        <v>51</v>
      </c>
      <c r="H77" s="9" t="s">
        <v>940</v>
      </c>
      <c r="I77" s="11" t="s">
        <v>53</v>
      </c>
      <c r="J77" s="11" t="s">
        <v>53</v>
      </c>
      <c r="K77" s="11" t="s">
        <v>53</v>
      </c>
      <c r="L77" s="11" t="s">
        <v>53</v>
      </c>
      <c r="M77" s="11">
        <v>0</v>
      </c>
      <c r="N77" s="9" t="s">
        <v>53</v>
      </c>
      <c r="O77" s="9" t="s">
        <v>54</v>
      </c>
      <c r="P77" s="9"/>
      <c r="Q77" s="11">
        <f t="shared" si="3"/>
        <v>63213129.628000006</v>
      </c>
      <c r="R77" s="11">
        <v>0</v>
      </c>
      <c r="S77" s="11">
        <v>46803876.289999999</v>
      </c>
      <c r="T77" s="11">
        <v>0</v>
      </c>
      <c r="U77" s="9" t="s">
        <v>50</v>
      </c>
      <c r="V77" s="11">
        <v>0</v>
      </c>
      <c r="W77" s="11">
        <v>14145908.050000001</v>
      </c>
      <c r="X77" s="9" t="s">
        <v>50</v>
      </c>
      <c r="Y77" s="11">
        <f>+W77*0.16</f>
        <v>2263345.2880000002</v>
      </c>
      <c r="Z77" s="11">
        <v>0</v>
      </c>
      <c r="AA77" s="9" t="s">
        <v>50</v>
      </c>
      <c r="AB77" s="11">
        <v>0</v>
      </c>
      <c r="AC77" s="11"/>
      <c r="AD77" s="9" t="s">
        <v>50</v>
      </c>
      <c r="AE77" s="11">
        <f>+AC77*0.08</f>
        <v>0</v>
      </c>
      <c r="AF77" s="9">
        <v>0</v>
      </c>
      <c r="AG77" s="9" t="s">
        <v>50</v>
      </c>
      <c r="AH77" s="11">
        <v>0</v>
      </c>
      <c r="AI77" s="11">
        <v>0</v>
      </c>
      <c r="AJ77" s="9" t="s">
        <v>50</v>
      </c>
      <c r="AK77" s="11">
        <v>0</v>
      </c>
      <c r="AL77" s="11">
        <v>0</v>
      </c>
      <c r="AM77" s="10" t="s">
        <v>53</v>
      </c>
      <c r="AN77" s="9" t="s">
        <v>53</v>
      </c>
      <c r="AO77" s="10" t="s">
        <v>53</v>
      </c>
      <c r="AP77" s="9" t="s">
        <v>53</v>
      </c>
    </row>
    <row r="78" spans="1:42" x14ac:dyDescent="0.25">
      <c r="A78" s="9" t="s">
        <v>170</v>
      </c>
      <c r="B78" s="10" t="s">
        <v>128</v>
      </c>
      <c r="C78" s="9" t="s">
        <v>47</v>
      </c>
      <c r="D78" s="9" t="s">
        <v>61</v>
      </c>
      <c r="E78" s="9" t="s">
        <v>62</v>
      </c>
      <c r="F78" s="9" t="s">
        <v>563</v>
      </c>
      <c r="G78" s="9" t="s">
        <v>51</v>
      </c>
      <c r="H78" s="9" t="s">
        <v>133</v>
      </c>
      <c r="I78" s="11" t="s">
        <v>53</v>
      </c>
      <c r="J78" s="11" t="s">
        <v>53</v>
      </c>
      <c r="K78" s="11" t="s">
        <v>53</v>
      </c>
      <c r="L78" s="11" t="s">
        <v>53</v>
      </c>
      <c r="M78" s="11">
        <v>0</v>
      </c>
      <c r="N78" s="9" t="s">
        <v>53</v>
      </c>
      <c r="O78" s="9" t="s">
        <v>54</v>
      </c>
      <c r="P78" s="9" t="s">
        <v>53</v>
      </c>
      <c r="Q78" s="11">
        <f t="shared" si="3"/>
        <v>13243256.2115</v>
      </c>
      <c r="R78" s="11">
        <v>0</v>
      </c>
      <c r="S78" s="11">
        <v>13196160.2115</v>
      </c>
      <c r="T78" s="11">
        <v>0</v>
      </c>
      <c r="U78" s="9" t="s">
        <v>50</v>
      </c>
      <c r="V78" s="11">
        <v>0</v>
      </c>
      <c r="W78" s="11">
        <v>40600</v>
      </c>
      <c r="X78" s="9" t="s">
        <v>50</v>
      </c>
      <c r="Y78" s="11">
        <v>6496</v>
      </c>
      <c r="Z78" s="11">
        <v>0</v>
      </c>
      <c r="AA78" s="9" t="s">
        <v>50</v>
      </c>
      <c r="AB78" s="11">
        <v>0</v>
      </c>
      <c r="AC78" s="11">
        <v>0</v>
      </c>
      <c r="AD78" s="9" t="s">
        <v>50</v>
      </c>
      <c r="AE78" s="11">
        <v>0</v>
      </c>
      <c r="AF78" s="9">
        <v>0</v>
      </c>
      <c r="AG78" s="9" t="s">
        <v>50</v>
      </c>
      <c r="AH78" s="11">
        <v>0</v>
      </c>
      <c r="AI78" s="11">
        <v>0</v>
      </c>
      <c r="AJ78" s="9" t="s">
        <v>50</v>
      </c>
      <c r="AK78" s="11">
        <v>0</v>
      </c>
      <c r="AL78" s="11">
        <v>0</v>
      </c>
      <c r="AM78" s="10" t="s">
        <v>53</v>
      </c>
      <c r="AN78" s="9" t="s">
        <v>53</v>
      </c>
      <c r="AO78" s="10" t="s">
        <v>53</v>
      </c>
      <c r="AP78" s="9" t="s">
        <v>53</v>
      </c>
    </row>
    <row r="79" spans="1:42" x14ac:dyDescent="0.25">
      <c r="A79" s="9" t="s">
        <v>174</v>
      </c>
      <c r="B79" s="10" t="s">
        <v>128</v>
      </c>
      <c r="C79" s="9" t="s">
        <v>69</v>
      </c>
      <c r="D79" s="9" t="s">
        <v>61</v>
      </c>
      <c r="E79" s="9" t="s">
        <v>382</v>
      </c>
      <c r="F79" s="9" t="s">
        <v>402</v>
      </c>
      <c r="G79" s="9" t="s">
        <v>51</v>
      </c>
      <c r="H79" s="9" t="s">
        <v>167</v>
      </c>
      <c r="I79" s="11" t="s">
        <v>53</v>
      </c>
      <c r="J79" s="11" t="s">
        <v>53</v>
      </c>
      <c r="K79" s="11" t="s">
        <v>53</v>
      </c>
      <c r="L79" s="11" t="s">
        <v>53</v>
      </c>
      <c r="M79" s="11">
        <v>0</v>
      </c>
      <c r="N79" s="9" t="s">
        <v>53</v>
      </c>
      <c r="O79" s="9" t="s">
        <v>54</v>
      </c>
      <c r="P79" s="9" t="s">
        <v>53</v>
      </c>
      <c r="Q79" s="11">
        <f t="shared" si="3"/>
        <v>48013144.733150005</v>
      </c>
      <c r="R79" s="11">
        <v>0</v>
      </c>
      <c r="S79" s="11">
        <v>34672269.330900006</v>
      </c>
      <c r="T79" s="11">
        <v>0</v>
      </c>
      <c r="U79" s="9" t="s">
        <v>50</v>
      </c>
      <c r="V79" s="11">
        <v>0</v>
      </c>
      <c r="W79" s="11">
        <v>11250203.259849999</v>
      </c>
      <c r="X79" s="9" t="s">
        <v>64</v>
      </c>
      <c r="Y79" s="11">
        <v>1800032.5216000001</v>
      </c>
      <c r="Z79" s="11">
        <v>0</v>
      </c>
      <c r="AA79" s="9" t="s">
        <v>50</v>
      </c>
      <c r="AB79" s="11">
        <v>0</v>
      </c>
      <c r="AC79" s="11">
        <v>269110.76</v>
      </c>
      <c r="AD79" s="9" t="s">
        <v>55</v>
      </c>
      <c r="AE79" s="11">
        <v>21528.860799999999</v>
      </c>
      <c r="AF79" s="9">
        <v>0</v>
      </c>
      <c r="AG79" s="9" t="s">
        <v>50</v>
      </c>
      <c r="AH79" s="11">
        <v>0</v>
      </c>
      <c r="AI79" s="11">
        <v>0</v>
      </c>
      <c r="AJ79" s="9" t="s">
        <v>50</v>
      </c>
      <c r="AK79" s="11">
        <v>0</v>
      </c>
      <c r="AL79" s="11">
        <v>0</v>
      </c>
      <c r="AM79" s="10" t="s">
        <v>53</v>
      </c>
      <c r="AN79" s="9" t="s">
        <v>53</v>
      </c>
      <c r="AO79" s="10" t="s">
        <v>53</v>
      </c>
      <c r="AP79" s="9" t="s">
        <v>53</v>
      </c>
    </row>
    <row r="80" spans="1:42" x14ac:dyDescent="0.25">
      <c r="A80" s="9" t="s">
        <v>176</v>
      </c>
      <c r="B80" s="10" t="s">
        <v>128</v>
      </c>
      <c r="C80" s="9" t="s">
        <v>311</v>
      </c>
      <c r="D80" s="9" t="s">
        <v>66</v>
      </c>
      <c r="E80" s="9" t="s">
        <v>378</v>
      </c>
      <c r="F80" s="9" t="s">
        <v>420</v>
      </c>
      <c r="G80" s="9" t="s">
        <v>51</v>
      </c>
      <c r="H80" s="9" t="s">
        <v>950</v>
      </c>
      <c r="I80" s="11" t="s">
        <v>53</v>
      </c>
      <c r="J80" s="11" t="s">
        <v>53</v>
      </c>
      <c r="K80" s="11" t="s">
        <v>53</v>
      </c>
      <c r="L80" s="11" t="s">
        <v>53</v>
      </c>
      <c r="M80" s="11">
        <v>0</v>
      </c>
      <c r="N80" s="9" t="s">
        <v>53</v>
      </c>
      <c r="O80" s="9" t="s">
        <v>54</v>
      </c>
      <c r="P80" s="9"/>
      <c r="Q80" s="11">
        <f t="shared" si="3"/>
        <v>62327512.013599999</v>
      </c>
      <c r="R80" s="11">
        <v>0</v>
      </c>
      <c r="S80" s="11">
        <v>41951284.109999999</v>
      </c>
      <c r="T80" s="11">
        <v>0</v>
      </c>
      <c r="U80" s="9" t="s">
        <v>50</v>
      </c>
      <c r="V80" s="11">
        <v>0</v>
      </c>
      <c r="W80" s="11">
        <v>17565713.710000001</v>
      </c>
      <c r="X80" s="9" t="s">
        <v>50</v>
      </c>
      <c r="Y80" s="11">
        <f>+W80*0.16</f>
        <v>2810514.1936000003</v>
      </c>
      <c r="Z80" s="11">
        <v>0</v>
      </c>
      <c r="AA80" s="9" t="s">
        <v>50</v>
      </c>
      <c r="AB80" s="11">
        <v>0</v>
      </c>
      <c r="AC80" s="11"/>
      <c r="AD80" s="9" t="s">
        <v>50</v>
      </c>
      <c r="AE80" s="11">
        <f>+AC80*0.08</f>
        <v>0</v>
      </c>
      <c r="AF80" s="9">
        <v>0</v>
      </c>
      <c r="AG80" s="9" t="s">
        <v>50</v>
      </c>
      <c r="AH80" s="11">
        <v>0</v>
      </c>
      <c r="AI80" s="11">
        <v>0</v>
      </c>
      <c r="AJ80" s="9" t="s">
        <v>50</v>
      </c>
      <c r="AK80" s="11">
        <v>0</v>
      </c>
      <c r="AL80" s="11">
        <v>0</v>
      </c>
      <c r="AM80" s="10" t="s">
        <v>53</v>
      </c>
      <c r="AN80" s="9" t="s">
        <v>53</v>
      </c>
      <c r="AO80" s="10" t="s">
        <v>53</v>
      </c>
      <c r="AP80" s="9" t="s">
        <v>53</v>
      </c>
    </row>
    <row r="81" spans="1:51" s="8" customFormat="1" x14ac:dyDescent="0.25">
      <c r="A81" s="9" t="s">
        <v>178</v>
      </c>
      <c r="B81" s="10" t="s">
        <v>128</v>
      </c>
      <c r="C81" s="9" t="s">
        <v>311</v>
      </c>
      <c r="D81" s="9" t="s">
        <v>66</v>
      </c>
      <c r="E81" s="9" t="s">
        <v>67</v>
      </c>
      <c r="F81" s="9" t="s">
        <v>1089</v>
      </c>
      <c r="G81" s="9" t="s">
        <v>51</v>
      </c>
      <c r="H81" s="9" t="s">
        <v>135</v>
      </c>
      <c r="I81" s="11" t="s">
        <v>53</v>
      </c>
      <c r="J81" s="11" t="s">
        <v>53</v>
      </c>
      <c r="K81" s="11" t="s">
        <v>53</v>
      </c>
      <c r="L81" s="11" t="s">
        <v>53</v>
      </c>
      <c r="M81" s="11">
        <v>0</v>
      </c>
      <c r="N81" s="9" t="s">
        <v>53</v>
      </c>
      <c r="O81" s="9" t="s">
        <v>54</v>
      </c>
      <c r="P81" s="9" t="s">
        <v>53</v>
      </c>
      <c r="Q81" s="11">
        <f t="shared" si="3"/>
        <v>14684000.522600004</v>
      </c>
      <c r="R81" s="11">
        <v>0</v>
      </c>
      <c r="S81" s="11">
        <v>12968894.192200005</v>
      </c>
      <c r="T81" s="11">
        <v>0</v>
      </c>
      <c r="U81" s="9" t="s">
        <v>50</v>
      </c>
      <c r="V81" s="11">
        <v>0</v>
      </c>
      <c r="W81" s="11">
        <v>1478539.94</v>
      </c>
      <c r="X81" s="9" t="s">
        <v>50</v>
      </c>
      <c r="Y81" s="11">
        <v>236566.3904</v>
      </c>
      <c r="Z81" s="11">
        <v>0</v>
      </c>
      <c r="AA81" s="9" t="s">
        <v>50</v>
      </c>
      <c r="AB81" s="11">
        <v>0</v>
      </c>
      <c r="AC81" s="11">
        <v>0</v>
      </c>
      <c r="AD81" s="9" t="s">
        <v>50</v>
      </c>
      <c r="AE81" s="11">
        <v>0</v>
      </c>
      <c r="AF81" s="9">
        <v>0</v>
      </c>
      <c r="AG81" s="9" t="s">
        <v>50</v>
      </c>
      <c r="AH81" s="11">
        <v>0</v>
      </c>
      <c r="AI81" s="11">
        <v>0</v>
      </c>
      <c r="AJ81" s="9" t="s">
        <v>50</v>
      </c>
      <c r="AK81" s="11">
        <v>0</v>
      </c>
      <c r="AL81" s="11">
        <v>0</v>
      </c>
      <c r="AM81" s="10" t="s">
        <v>53</v>
      </c>
      <c r="AN81" s="9" t="s">
        <v>53</v>
      </c>
      <c r="AO81" s="10" t="s">
        <v>53</v>
      </c>
      <c r="AP81" s="9" t="s">
        <v>53</v>
      </c>
      <c r="AQ81" s="12"/>
      <c r="AR81" s="12"/>
      <c r="AS81" s="12"/>
      <c r="AT81" s="12"/>
      <c r="AU81" s="12"/>
      <c r="AV81" s="12"/>
      <c r="AW81" s="12"/>
      <c r="AX81" s="12"/>
      <c r="AY81" s="12"/>
    </row>
    <row r="82" spans="1:51" x14ac:dyDescent="0.25">
      <c r="A82" s="9" t="s">
        <v>181</v>
      </c>
      <c r="B82" s="10" t="s">
        <v>128</v>
      </c>
      <c r="C82" s="9" t="s">
        <v>311</v>
      </c>
      <c r="D82" s="9" t="s">
        <v>119</v>
      </c>
      <c r="E82" s="9" t="s">
        <v>370</v>
      </c>
      <c r="F82" s="9" t="s">
        <v>640</v>
      </c>
      <c r="G82" s="9" t="s">
        <v>51</v>
      </c>
      <c r="H82" s="9" t="s">
        <v>960</v>
      </c>
      <c r="I82" s="11" t="s">
        <v>53</v>
      </c>
      <c r="J82" s="11" t="s">
        <v>53</v>
      </c>
      <c r="K82" s="11" t="s">
        <v>53</v>
      </c>
      <c r="L82" s="11" t="s">
        <v>53</v>
      </c>
      <c r="M82" s="11">
        <v>0</v>
      </c>
      <c r="N82" s="9" t="s">
        <v>53</v>
      </c>
      <c r="O82" s="9" t="s">
        <v>54</v>
      </c>
      <c r="P82" s="9"/>
      <c r="Q82" s="11">
        <f t="shared" si="3"/>
        <v>55356608.666399993</v>
      </c>
      <c r="R82" s="11">
        <v>0</v>
      </c>
      <c r="S82" s="11">
        <v>42582986.159999996</v>
      </c>
      <c r="T82" s="11">
        <v>0</v>
      </c>
      <c r="U82" s="9" t="s">
        <v>50</v>
      </c>
      <c r="V82" s="11">
        <v>0</v>
      </c>
      <c r="W82" s="11">
        <v>11011743.539999999</v>
      </c>
      <c r="X82" s="9" t="s">
        <v>50</v>
      </c>
      <c r="Y82" s="11">
        <f>+W82*0.16</f>
        <v>1761878.9663999998</v>
      </c>
      <c r="Z82" s="11">
        <v>0</v>
      </c>
      <c r="AA82" s="9" t="s">
        <v>50</v>
      </c>
      <c r="AB82" s="11">
        <v>0</v>
      </c>
      <c r="AC82" s="11"/>
      <c r="AD82" s="9" t="s">
        <v>50</v>
      </c>
      <c r="AE82" s="11">
        <f>+AC82*0.08</f>
        <v>0</v>
      </c>
      <c r="AF82" s="9">
        <v>0</v>
      </c>
      <c r="AG82" s="9" t="s">
        <v>50</v>
      </c>
      <c r="AH82" s="11">
        <v>0</v>
      </c>
      <c r="AI82" s="11">
        <v>0</v>
      </c>
      <c r="AJ82" s="9" t="s">
        <v>50</v>
      </c>
      <c r="AK82" s="11">
        <v>0</v>
      </c>
      <c r="AL82" s="11">
        <v>0</v>
      </c>
      <c r="AM82" s="10" t="s">
        <v>53</v>
      </c>
      <c r="AN82" s="9" t="s">
        <v>53</v>
      </c>
      <c r="AO82" s="10" t="s">
        <v>53</v>
      </c>
      <c r="AP82" s="9" t="s">
        <v>53</v>
      </c>
    </row>
    <row r="83" spans="1:51" x14ac:dyDescent="0.25">
      <c r="A83" s="9" t="s">
        <v>183</v>
      </c>
      <c r="B83" s="10" t="s">
        <v>128</v>
      </c>
      <c r="C83" s="9" t="s">
        <v>69</v>
      </c>
      <c r="D83" s="9" t="s">
        <v>119</v>
      </c>
      <c r="E83" s="9" t="s">
        <v>358</v>
      </c>
      <c r="F83" s="9" t="s">
        <v>381</v>
      </c>
      <c r="G83" s="9" t="s">
        <v>51</v>
      </c>
      <c r="H83" s="9" t="s">
        <v>169</v>
      </c>
      <c r="I83" s="11" t="s">
        <v>53</v>
      </c>
      <c r="J83" s="11" t="s">
        <v>53</v>
      </c>
      <c r="K83" s="11" t="s">
        <v>53</v>
      </c>
      <c r="L83" s="11" t="s">
        <v>53</v>
      </c>
      <c r="M83" s="11">
        <v>0</v>
      </c>
      <c r="N83" s="9" t="s">
        <v>53</v>
      </c>
      <c r="O83" s="9" t="s">
        <v>54</v>
      </c>
      <c r="P83" s="9" t="s">
        <v>53</v>
      </c>
      <c r="Q83" s="11">
        <f t="shared" si="3"/>
        <v>29598204.892900001</v>
      </c>
      <c r="R83" s="11">
        <v>0</v>
      </c>
      <c r="S83" s="11">
        <v>22466643.897300001</v>
      </c>
      <c r="T83" s="11">
        <v>0</v>
      </c>
      <c r="U83" s="9" t="s">
        <v>50</v>
      </c>
      <c r="V83" s="11">
        <v>0</v>
      </c>
      <c r="W83" s="11">
        <v>6147897.4100000001</v>
      </c>
      <c r="X83" s="9" t="s">
        <v>64</v>
      </c>
      <c r="Y83" s="11">
        <v>983663.58560000011</v>
      </c>
      <c r="Z83" s="11">
        <v>0</v>
      </c>
      <c r="AA83" s="9" t="s">
        <v>50</v>
      </c>
      <c r="AB83" s="11">
        <v>0</v>
      </c>
      <c r="AC83" s="11">
        <v>0</v>
      </c>
      <c r="AD83" s="9" t="s">
        <v>50</v>
      </c>
      <c r="AE83" s="11">
        <v>0</v>
      </c>
      <c r="AF83" s="9">
        <v>0</v>
      </c>
      <c r="AG83" s="9" t="s">
        <v>50</v>
      </c>
      <c r="AH83" s="11">
        <v>0</v>
      </c>
      <c r="AI83" s="11">
        <v>0</v>
      </c>
      <c r="AJ83" s="9" t="s">
        <v>50</v>
      </c>
      <c r="AK83" s="11">
        <v>0</v>
      </c>
      <c r="AL83" s="11">
        <v>0</v>
      </c>
      <c r="AM83" s="10" t="s">
        <v>53</v>
      </c>
      <c r="AN83" s="9" t="s">
        <v>53</v>
      </c>
      <c r="AO83" s="10" t="s">
        <v>53</v>
      </c>
      <c r="AP83" s="9" t="s">
        <v>53</v>
      </c>
    </row>
    <row r="84" spans="1:51" x14ac:dyDescent="0.25">
      <c r="A84" s="9" t="s">
        <v>185</v>
      </c>
      <c r="B84" s="10" t="s">
        <v>128</v>
      </c>
      <c r="C84" s="9" t="s">
        <v>69</v>
      </c>
      <c r="D84" s="9" t="s">
        <v>119</v>
      </c>
      <c r="E84" s="9" t="s">
        <v>358</v>
      </c>
      <c r="F84" s="9" t="s">
        <v>381</v>
      </c>
      <c r="G84" s="9" t="s">
        <v>51</v>
      </c>
      <c r="H84" s="9" t="s">
        <v>171</v>
      </c>
      <c r="I84" s="11" t="s">
        <v>53</v>
      </c>
      <c r="J84" s="11" t="s">
        <v>53</v>
      </c>
      <c r="K84" s="11" t="s">
        <v>53</v>
      </c>
      <c r="L84" s="11" t="s">
        <v>53</v>
      </c>
      <c r="M84" s="11">
        <v>0</v>
      </c>
      <c r="N84" s="9" t="s">
        <v>53</v>
      </c>
      <c r="O84" s="9" t="s">
        <v>172</v>
      </c>
      <c r="P84" s="9" t="s">
        <v>173</v>
      </c>
      <c r="Q84" s="11">
        <f t="shared" si="3"/>
        <v>4547311.5932</v>
      </c>
      <c r="R84" s="11">
        <v>0</v>
      </c>
      <c r="S84" s="11">
        <v>2980874.2499999995</v>
      </c>
      <c r="T84" s="11">
        <v>1350377.02</v>
      </c>
      <c r="U84" s="9" t="s">
        <v>64</v>
      </c>
      <c r="V84" s="11">
        <v>216060.32320000001</v>
      </c>
      <c r="W84" s="11">
        <v>0</v>
      </c>
      <c r="X84" s="9" t="s">
        <v>50</v>
      </c>
      <c r="Y84" s="11">
        <v>0</v>
      </c>
      <c r="Z84" s="11">
        <v>0</v>
      </c>
      <c r="AA84" s="9" t="s">
        <v>50</v>
      </c>
      <c r="AB84" s="11">
        <v>0</v>
      </c>
      <c r="AC84" s="11">
        <v>0</v>
      </c>
      <c r="AD84" s="9" t="s">
        <v>50</v>
      </c>
      <c r="AE84" s="11">
        <v>0</v>
      </c>
      <c r="AF84" s="9">
        <v>0</v>
      </c>
      <c r="AG84" s="9" t="s">
        <v>50</v>
      </c>
      <c r="AH84" s="11">
        <v>0</v>
      </c>
      <c r="AI84" s="11">
        <v>0</v>
      </c>
      <c r="AJ84" s="9" t="s">
        <v>50</v>
      </c>
      <c r="AK84" s="11">
        <v>0</v>
      </c>
      <c r="AL84" s="11">
        <v>0</v>
      </c>
      <c r="AM84" s="10" t="s">
        <v>53</v>
      </c>
      <c r="AN84" s="9" t="s">
        <v>53</v>
      </c>
      <c r="AO84" s="10" t="s">
        <v>53</v>
      </c>
      <c r="AP84" s="9" t="s">
        <v>53</v>
      </c>
    </row>
    <row r="85" spans="1:51" x14ac:dyDescent="0.25">
      <c r="A85" s="9" t="s">
        <v>674</v>
      </c>
      <c r="B85" s="10" t="s">
        <v>128</v>
      </c>
      <c r="C85" s="9" t="s">
        <v>69</v>
      </c>
      <c r="D85" s="9" t="s">
        <v>119</v>
      </c>
      <c r="E85" s="9" t="s">
        <v>358</v>
      </c>
      <c r="F85" s="9" t="s">
        <v>381</v>
      </c>
      <c r="G85" s="9" t="s">
        <v>51</v>
      </c>
      <c r="H85" s="9" t="s">
        <v>175</v>
      </c>
      <c r="I85" s="11" t="s">
        <v>53</v>
      </c>
      <c r="J85" s="11" t="s">
        <v>53</v>
      </c>
      <c r="K85" s="11" t="s">
        <v>53</v>
      </c>
      <c r="L85" s="11" t="s">
        <v>53</v>
      </c>
      <c r="M85" s="11">
        <v>0</v>
      </c>
      <c r="N85" s="9" t="s">
        <v>53</v>
      </c>
      <c r="O85" s="9" t="s">
        <v>172</v>
      </c>
      <c r="P85" s="9" t="s">
        <v>173</v>
      </c>
      <c r="Q85" s="11">
        <f t="shared" si="3"/>
        <v>118799</v>
      </c>
      <c r="R85" s="11">
        <v>0</v>
      </c>
      <c r="S85" s="11">
        <v>118799</v>
      </c>
      <c r="T85" s="11">
        <v>0</v>
      </c>
      <c r="U85" s="9" t="s">
        <v>50</v>
      </c>
      <c r="V85" s="11">
        <v>0</v>
      </c>
      <c r="W85" s="11">
        <v>0</v>
      </c>
      <c r="X85" s="9" t="s">
        <v>50</v>
      </c>
      <c r="Y85" s="11">
        <v>0</v>
      </c>
      <c r="Z85" s="11">
        <v>0</v>
      </c>
      <c r="AA85" s="9" t="s">
        <v>50</v>
      </c>
      <c r="AB85" s="11">
        <v>0</v>
      </c>
      <c r="AC85" s="11">
        <v>0</v>
      </c>
      <c r="AD85" s="9" t="s">
        <v>50</v>
      </c>
      <c r="AE85" s="11">
        <v>0</v>
      </c>
      <c r="AF85" s="9">
        <v>0</v>
      </c>
      <c r="AG85" s="9" t="s">
        <v>50</v>
      </c>
      <c r="AH85" s="11">
        <v>0</v>
      </c>
      <c r="AI85" s="11">
        <v>0</v>
      </c>
      <c r="AJ85" s="9" t="s">
        <v>50</v>
      </c>
      <c r="AK85" s="11">
        <v>0</v>
      </c>
      <c r="AL85" s="11">
        <v>0</v>
      </c>
      <c r="AM85" s="10" t="s">
        <v>53</v>
      </c>
      <c r="AN85" s="9" t="s">
        <v>53</v>
      </c>
      <c r="AO85" s="10" t="s">
        <v>53</v>
      </c>
      <c r="AP85" s="9" t="s">
        <v>53</v>
      </c>
    </row>
    <row r="86" spans="1:51" x14ac:dyDescent="0.25">
      <c r="A86" s="9" t="s">
        <v>671</v>
      </c>
      <c r="B86" s="10" t="s">
        <v>128</v>
      </c>
      <c r="C86" s="9" t="s">
        <v>69</v>
      </c>
      <c r="D86" s="9" t="s">
        <v>119</v>
      </c>
      <c r="E86" s="9" t="s">
        <v>358</v>
      </c>
      <c r="F86" s="9" t="s">
        <v>381</v>
      </c>
      <c r="G86" s="9" t="s">
        <v>51</v>
      </c>
      <c r="H86" s="9" t="s">
        <v>177</v>
      </c>
      <c r="I86" s="11" t="s">
        <v>53</v>
      </c>
      <c r="J86" s="11" t="s">
        <v>53</v>
      </c>
      <c r="K86" s="11" t="s">
        <v>53</v>
      </c>
      <c r="L86" s="11" t="s">
        <v>53</v>
      </c>
      <c r="M86" s="11">
        <v>0</v>
      </c>
      <c r="N86" s="9" t="s">
        <v>53</v>
      </c>
      <c r="O86" s="9" t="s">
        <v>54</v>
      </c>
      <c r="P86" s="9" t="s">
        <v>53</v>
      </c>
      <c r="Q86" s="11">
        <f t="shared" si="3"/>
        <v>16202636.629000001</v>
      </c>
      <c r="R86" s="11">
        <v>0</v>
      </c>
      <c r="S86" s="11">
        <v>13341883.2454</v>
      </c>
      <c r="T86" s="11">
        <v>0</v>
      </c>
      <c r="U86" s="9" t="s">
        <v>50</v>
      </c>
      <c r="V86" s="11">
        <v>0</v>
      </c>
      <c r="W86" s="11">
        <v>2466166.71</v>
      </c>
      <c r="X86" s="9" t="s">
        <v>64</v>
      </c>
      <c r="Y86" s="11">
        <v>394586.67359999998</v>
      </c>
      <c r="Z86" s="11">
        <v>0</v>
      </c>
      <c r="AA86" s="9" t="s">
        <v>50</v>
      </c>
      <c r="AB86" s="11">
        <v>0</v>
      </c>
      <c r="AC86" s="11">
        <v>0</v>
      </c>
      <c r="AD86" s="9" t="s">
        <v>50</v>
      </c>
      <c r="AE86" s="11">
        <v>0</v>
      </c>
      <c r="AF86" s="9">
        <v>0</v>
      </c>
      <c r="AG86" s="9" t="s">
        <v>50</v>
      </c>
      <c r="AH86" s="11">
        <v>0</v>
      </c>
      <c r="AI86" s="11">
        <v>0</v>
      </c>
      <c r="AJ86" s="9" t="s">
        <v>50</v>
      </c>
      <c r="AK86" s="11">
        <v>0</v>
      </c>
      <c r="AL86" s="11">
        <v>0</v>
      </c>
      <c r="AM86" s="10" t="s">
        <v>53</v>
      </c>
      <c r="AN86" s="9" t="s">
        <v>53</v>
      </c>
      <c r="AO86" s="10" t="s">
        <v>53</v>
      </c>
      <c r="AP86" s="9" t="s">
        <v>53</v>
      </c>
    </row>
    <row r="87" spans="1:51" x14ac:dyDescent="0.25">
      <c r="A87" s="9" t="s">
        <v>668</v>
      </c>
      <c r="B87" s="10" t="s">
        <v>128</v>
      </c>
      <c r="C87" s="9" t="s">
        <v>311</v>
      </c>
      <c r="D87" s="9" t="s">
        <v>354</v>
      </c>
      <c r="E87" s="9" t="s">
        <v>353</v>
      </c>
      <c r="F87" s="9" t="s">
        <v>315</v>
      </c>
      <c r="G87" s="9" t="s">
        <v>51</v>
      </c>
      <c r="H87" s="9" t="s">
        <v>967</v>
      </c>
      <c r="I87" s="11" t="s">
        <v>53</v>
      </c>
      <c r="J87" s="11" t="s">
        <v>53</v>
      </c>
      <c r="K87" s="11" t="s">
        <v>53</v>
      </c>
      <c r="L87" s="11" t="s">
        <v>53</v>
      </c>
      <c r="M87" s="11">
        <v>0</v>
      </c>
      <c r="N87" s="9" t="s">
        <v>53</v>
      </c>
      <c r="O87" s="9" t="s">
        <v>54</v>
      </c>
      <c r="P87" s="9"/>
      <c r="Q87" s="11">
        <f t="shared" si="3"/>
        <v>41121321.634000003</v>
      </c>
      <c r="R87" s="11">
        <v>0</v>
      </c>
      <c r="S87" s="11">
        <v>32010991.760000002</v>
      </c>
      <c r="T87" s="11">
        <v>0</v>
      </c>
      <c r="U87" s="9" t="s">
        <v>50</v>
      </c>
      <c r="V87" s="11">
        <v>0</v>
      </c>
      <c r="W87" s="11">
        <v>7853732.6500000004</v>
      </c>
      <c r="X87" s="9" t="s">
        <v>50</v>
      </c>
      <c r="Y87" s="11">
        <f t="shared" ref="Y87:Y92" si="5">+W87*0.16</f>
        <v>1256597.2240000002</v>
      </c>
      <c r="Z87" s="11">
        <v>0</v>
      </c>
      <c r="AA87" s="9" t="s">
        <v>50</v>
      </c>
      <c r="AB87" s="11">
        <v>0</v>
      </c>
      <c r="AC87" s="11"/>
      <c r="AD87" s="9" t="s">
        <v>50</v>
      </c>
      <c r="AE87" s="11">
        <f t="shared" ref="AE87:AE92" si="6">+AC87*0.08</f>
        <v>0</v>
      </c>
      <c r="AF87" s="9">
        <v>0</v>
      </c>
      <c r="AG87" s="9" t="s">
        <v>50</v>
      </c>
      <c r="AH87" s="11">
        <v>0</v>
      </c>
      <c r="AI87" s="11">
        <v>0</v>
      </c>
      <c r="AJ87" s="9" t="s">
        <v>50</v>
      </c>
      <c r="AK87" s="11">
        <v>0</v>
      </c>
      <c r="AL87" s="11">
        <v>0</v>
      </c>
      <c r="AM87" s="10" t="s">
        <v>53</v>
      </c>
      <c r="AN87" s="9" t="s">
        <v>53</v>
      </c>
      <c r="AO87" s="10" t="s">
        <v>53</v>
      </c>
      <c r="AP87" s="9" t="s">
        <v>53</v>
      </c>
    </row>
    <row r="88" spans="1:51" x14ac:dyDescent="0.25">
      <c r="A88" s="9" t="s">
        <v>665</v>
      </c>
      <c r="B88" s="10" t="s">
        <v>128</v>
      </c>
      <c r="C88" s="9" t="s">
        <v>311</v>
      </c>
      <c r="D88" s="9" t="s">
        <v>350</v>
      </c>
      <c r="E88" s="9" t="s">
        <v>349</v>
      </c>
      <c r="F88" s="9" t="s">
        <v>975</v>
      </c>
      <c r="G88" s="9" t="s">
        <v>51</v>
      </c>
      <c r="H88" s="9" t="s">
        <v>976</v>
      </c>
      <c r="I88" s="11"/>
      <c r="J88" s="11" t="s">
        <v>53</v>
      </c>
      <c r="K88" s="11" t="s">
        <v>53</v>
      </c>
      <c r="L88" s="11" t="s">
        <v>53</v>
      </c>
      <c r="M88" s="11">
        <v>0</v>
      </c>
      <c r="N88" s="9" t="s">
        <v>53</v>
      </c>
      <c r="O88" s="9" t="s">
        <v>54</v>
      </c>
      <c r="P88" s="9"/>
      <c r="Q88" s="11">
        <f t="shared" si="3"/>
        <v>16546474.8544</v>
      </c>
      <c r="R88" s="11">
        <v>0</v>
      </c>
      <c r="S88" s="11">
        <v>11096494.6</v>
      </c>
      <c r="T88" s="11">
        <v>0</v>
      </c>
      <c r="U88" s="9" t="s">
        <v>50</v>
      </c>
      <c r="V88" s="11">
        <v>0</v>
      </c>
      <c r="W88" s="11">
        <v>4698258.84</v>
      </c>
      <c r="X88" s="9" t="s">
        <v>50</v>
      </c>
      <c r="Y88" s="11">
        <f t="shared" si="5"/>
        <v>751721.41440000001</v>
      </c>
      <c r="Z88" s="11">
        <v>0</v>
      </c>
      <c r="AA88" s="9" t="s">
        <v>50</v>
      </c>
      <c r="AB88" s="11">
        <v>0</v>
      </c>
      <c r="AC88" s="11"/>
      <c r="AD88" s="9" t="s">
        <v>50</v>
      </c>
      <c r="AE88" s="11">
        <f t="shared" si="6"/>
        <v>0</v>
      </c>
      <c r="AF88" s="9">
        <v>0</v>
      </c>
      <c r="AG88" s="9" t="s">
        <v>50</v>
      </c>
      <c r="AH88" s="11">
        <v>0</v>
      </c>
      <c r="AI88" s="11">
        <v>0</v>
      </c>
      <c r="AJ88" s="9" t="s">
        <v>50</v>
      </c>
      <c r="AK88" s="11">
        <v>0</v>
      </c>
      <c r="AL88" s="11">
        <v>0</v>
      </c>
      <c r="AM88" s="10" t="s">
        <v>53</v>
      </c>
      <c r="AN88" s="9" t="s">
        <v>53</v>
      </c>
      <c r="AO88" s="10" t="s">
        <v>53</v>
      </c>
      <c r="AP88" s="9" t="s">
        <v>53</v>
      </c>
    </row>
    <row r="89" spans="1:51" x14ac:dyDescent="0.25">
      <c r="A89" s="9" t="s">
        <v>661</v>
      </c>
      <c r="B89" s="92">
        <v>43936</v>
      </c>
      <c r="C89" s="9" t="s">
        <v>311</v>
      </c>
      <c r="D89" s="9" t="s">
        <v>345</v>
      </c>
      <c r="E89" s="9" t="s">
        <v>344</v>
      </c>
      <c r="F89" s="9" t="s">
        <v>922</v>
      </c>
      <c r="G89" s="9" t="s">
        <v>51</v>
      </c>
      <c r="H89" s="9" t="s">
        <v>987</v>
      </c>
      <c r="I89" s="11" t="s">
        <v>53</v>
      </c>
      <c r="J89" s="11" t="s">
        <v>53</v>
      </c>
      <c r="K89" s="11" t="s">
        <v>53</v>
      </c>
      <c r="L89" s="11" t="s">
        <v>53</v>
      </c>
      <c r="M89" s="11">
        <v>0</v>
      </c>
      <c r="N89" s="9" t="s">
        <v>53</v>
      </c>
      <c r="O89" s="9" t="s">
        <v>54</v>
      </c>
      <c r="P89" s="9" t="s">
        <v>53</v>
      </c>
      <c r="Q89" s="11">
        <f t="shared" si="3"/>
        <v>44733106.377599999</v>
      </c>
      <c r="R89" s="11">
        <v>0</v>
      </c>
      <c r="S89" s="11">
        <v>37565543.68</v>
      </c>
      <c r="T89" s="11">
        <v>0</v>
      </c>
      <c r="U89" s="9" t="s">
        <v>50</v>
      </c>
      <c r="V89" s="11">
        <v>0</v>
      </c>
      <c r="W89" s="11">
        <v>6178933.3600000003</v>
      </c>
      <c r="X89" s="9" t="s">
        <v>64</v>
      </c>
      <c r="Y89" s="11">
        <f t="shared" si="5"/>
        <v>988629.33760000009</v>
      </c>
      <c r="Z89" s="11">
        <v>0</v>
      </c>
      <c r="AA89" s="9" t="s">
        <v>50</v>
      </c>
      <c r="AB89" s="11">
        <v>0</v>
      </c>
      <c r="AC89" s="11"/>
      <c r="AD89" s="9" t="s">
        <v>50</v>
      </c>
      <c r="AE89" s="11">
        <f t="shared" si="6"/>
        <v>0</v>
      </c>
      <c r="AF89" s="9">
        <v>0</v>
      </c>
      <c r="AG89" s="9" t="s">
        <v>50</v>
      </c>
      <c r="AH89" s="11">
        <v>0</v>
      </c>
      <c r="AI89" s="11">
        <v>0</v>
      </c>
      <c r="AJ89" s="9" t="s">
        <v>50</v>
      </c>
      <c r="AK89" s="11">
        <v>0</v>
      </c>
      <c r="AL89" s="11">
        <v>0</v>
      </c>
      <c r="AM89" s="10" t="s">
        <v>53</v>
      </c>
      <c r="AN89" s="9" t="s">
        <v>53</v>
      </c>
      <c r="AO89" s="10" t="s">
        <v>53</v>
      </c>
      <c r="AP89" s="9" t="s">
        <v>53</v>
      </c>
    </row>
    <row r="90" spans="1:51" s="8" customFormat="1" x14ac:dyDescent="0.25">
      <c r="A90" s="9" t="s">
        <v>658</v>
      </c>
      <c r="B90" s="92">
        <v>43936</v>
      </c>
      <c r="C90" s="9" t="s">
        <v>311</v>
      </c>
      <c r="D90" s="9" t="s">
        <v>345</v>
      </c>
      <c r="E90" s="9" t="s">
        <v>344</v>
      </c>
      <c r="F90" s="9" t="s">
        <v>924</v>
      </c>
      <c r="G90" s="9" t="s">
        <v>51</v>
      </c>
      <c r="H90" s="9" t="s">
        <v>991</v>
      </c>
      <c r="I90" s="11" t="s">
        <v>53</v>
      </c>
      <c r="J90" s="11" t="s">
        <v>53</v>
      </c>
      <c r="K90" s="11" t="s">
        <v>53</v>
      </c>
      <c r="L90" s="11" t="s">
        <v>53</v>
      </c>
      <c r="M90" s="11">
        <v>0</v>
      </c>
      <c r="N90" s="9" t="s">
        <v>53</v>
      </c>
      <c r="O90" s="9" t="s">
        <v>54</v>
      </c>
      <c r="P90" s="9" t="s">
        <v>53</v>
      </c>
      <c r="Q90" s="11">
        <f t="shared" si="3"/>
        <v>1335050</v>
      </c>
      <c r="R90" s="11">
        <v>0</v>
      </c>
      <c r="S90" s="11">
        <v>1335050</v>
      </c>
      <c r="T90" s="11">
        <v>0</v>
      </c>
      <c r="U90" s="9" t="s">
        <v>50</v>
      </c>
      <c r="V90" s="11">
        <v>0</v>
      </c>
      <c r="W90" s="11">
        <v>0</v>
      </c>
      <c r="X90" s="9" t="s">
        <v>64</v>
      </c>
      <c r="Y90" s="11">
        <f t="shared" si="5"/>
        <v>0</v>
      </c>
      <c r="Z90" s="11">
        <v>0</v>
      </c>
      <c r="AA90" s="9" t="s">
        <v>50</v>
      </c>
      <c r="AB90" s="11">
        <v>0</v>
      </c>
      <c r="AC90" s="11"/>
      <c r="AD90" s="9" t="s">
        <v>50</v>
      </c>
      <c r="AE90" s="11">
        <f t="shared" si="6"/>
        <v>0</v>
      </c>
      <c r="AF90" s="9">
        <v>0</v>
      </c>
      <c r="AG90" s="9" t="s">
        <v>50</v>
      </c>
      <c r="AH90" s="11">
        <v>0</v>
      </c>
      <c r="AI90" s="11">
        <v>0</v>
      </c>
      <c r="AJ90" s="9" t="s">
        <v>50</v>
      </c>
      <c r="AK90" s="11">
        <v>0</v>
      </c>
      <c r="AL90" s="11">
        <v>0</v>
      </c>
      <c r="AM90" s="10" t="s">
        <v>53</v>
      </c>
      <c r="AN90" s="9" t="s">
        <v>53</v>
      </c>
      <c r="AO90" s="10" t="s">
        <v>53</v>
      </c>
      <c r="AP90" s="9" t="s">
        <v>53</v>
      </c>
      <c r="AQ90" s="12"/>
      <c r="AR90" s="12"/>
      <c r="AS90" s="12"/>
      <c r="AT90" s="12"/>
      <c r="AU90" s="12"/>
      <c r="AV90" s="12"/>
      <c r="AW90" s="12"/>
      <c r="AX90" s="12"/>
      <c r="AY90" s="12"/>
    </row>
    <row r="91" spans="1:51" x14ac:dyDescent="0.25">
      <c r="A91" s="9" t="s">
        <v>656</v>
      </c>
      <c r="B91" s="10" t="s">
        <v>128</v>
      </c>
      <c r="C91" s="9" t="s">
        <v>311</v>
      </c>
      <c r="D91" s="9" t="s">
        <v>340</v>
      </c>
      <c r="E91" s="9" t="s">
        <v>339</v>
      </c>
      <c r="F91" s="9" t="s">
        <v>571</v>
      </c>
      <c r="G91" s="9" t="s">
        <v>51</v>
      </c>
      <c r="H91" s="9" t="s">
        <v>1003</v>
      </c>
      <c r="I91" s="11" t="s">
        <v>53</v>
      </c>
      <c r="J91" s="11" t="s">
        <v>53</v>
      </c>
      <c r="K91" s="11" t="s">
        <v>53</v>
      </c>
      <c r="L91" s="11" t="s">
        <v>53</v>
      </c>
      <c r="M91" s="11">
        <v>0</v>
      </c>
      <c r="N91" s="9" t="s">
        <v>53</v>
      </c>
      <c r="O91" s="9" t="s">
        <v>54</v>
      </c>
      <c r="P91" s="9"/>
      <c r="Q91" s="11">
        <f t="shared" si="3"/>
        <v>42178643.534799993</v>
      </c>
      <c r="R91" s="11">
        <v>0</v>
      </c>
      <c r="S91" s="11">
        <v>31196671.199999999</v>
      </c>
      <c r="T91" s="11">
        <v>0</v>
      </c>
      <c r="U91" s="9" t="s">
        <v>50</v>
      </c>
      <c r="V91" s="11">
        <v>0</v>
      </c>
      <c r="W91" s="11">
        <v>9467217.5299999993</v>
      </c>
      <c r="X91" s="9" t="s">
        <v>50</v>
      </c>
      <c r="Y91" s="11">
        <f t="shared" si="5"/>
        <v>1514754.8047999998</v>
      </c>
      <c r="Z91" s="11">
        <v>0</v>
      </c>
      <c r="AA91" s="9" t="s">
        <v>50</v>
      </c>
      <c r="AB91" s="11">
        <v>0</v>
      </c>
      <c r="AC91" s="11"/>
      <c r="AD91" s="9" t="s">
        <v>50</v>
      </c>
      <c r="AE91" s="11">
        <f t="shared" si="6"/>
        <v>0</v>
      </c>
      <c r="AF91" s="9">
        <v>0</v>
      </c>
      <c r="AG91" s="9" t="s">
        <v>50</v>
      </c>
      <c r="AH91" s="11">
        <v>0</v>
      </c>
      <c r="AI91" s="11">
        <v>0</v>
      </c>
      <c r="AJ91" s="9" t="s">
        <v>50</v>
      </c>
      <c r="AK91" s="11">
        <v>0</v>
      </c>
      <c r="AL91" s="11">
        <v>0</v>
      </c>
      <c r="AM91" s="10" t="s">
        <v>53</v>
      </c>
      <c r="AN91" s="9" t="s">
        <v>53</v>
      </c>
      <c r="AO91" s="10" t="s">
        <v>53</v>
      </c>
      <c r="AP91" s="9" t="s">
        <v>53</v>
      </c>
    </row>
    <row r="92" spans="1:51" x14ac:dyDescent="0.25">
      <c r="A92" s="9" t="s">
        <v>652</v>
      </c>
      <c r="B92" s="10" t="s">
        <v>128</v>
      </c>
      <c r="C92" s="9" t="s">
        <v>311</v>
      </c>
      <c r="D92" s="9" t="s">
        <v>335</v>
      </c>
      <c r="E92" s="9" t="s">
        <v>334</v>
      </c>
      <c r="F92" s="9" t="s">
        <v>1012</v>
      </c>
      <c r="G92" s="9" t="s">
        <v>51</v>
      </c>
      <c r="H92" s="9" t="s">
        <v>1013</v>
      </c>
      <c r="I92" s="11" t="s">
        <v>53</v>
      </c>
      <c r="J92" s="11" t="s">
        <v>53</v>
      </c>
      <c r="K92" s="11" t="s">
        <v>53</v>
      </c>
      <c r="L92" s="11" t="s">
        <v>53</v>
      </c>
      <c r="M92" s="11">
        <v>0</v>
      </c>
      <c r="N92" s="9" t="s">
        <v>53</v>
      </c>
      <c r="O92" s="9" t="s">
        <v>54</v>
      </c>
      <c r="P92" s="9"/>
      <c r="Q92" s="11">
        <f t="shared" si="3"/>
        <v>37832300.684399992</v>
      </c>
      <c r="R92" s="11">
        <v>0</v>
      </c>
      <c r="S92" s="11">
        <v>25600162.93</v>
      </c>
      <c r="T92" s="11">
        <v>0</v>
      </c>
      <c r="U92" s="9" t="s">
        <v>50</v>
      </c>
      <c r="V92" s="11">
        <v>0</v>
      </c>
      <c r="W92" s="11">
        <v>10544946.34</v>
      </c>
      <c r="X92" s="9" t="s">
        <v>50</v>
      </c>
      <c r="Y92" s="11">
        <f t="shared" si="5"/>
        <v>1687191.4144000001</v>
      </c>
      <c r="Z92" s="11">
        <v>0</v>
      </c>
      <c r="AA92" s="9" t="s">
        <v>50</v>
      </c>
      <c r="AB92" s="11">
        <v>0</v>
      </c>
      <c r="AC92" s="11"/>
      <c r="AD92" s="9" t="s">
        <v>50</v>
      </c>
      <c r="AE92" s="11">
        <f t="shared" si="6"/>
        <v>0</v>
      </c>
      <c r="AF92" s="9">
        <v>0</v>
      </c>
      <c r="AG92" s="9" t="s">
        <v>50</v>
      </c>
      <c r="AH92" s="11">
        <v>0</v>
      </c>
      <c r="AI92" s="11">
        <v>0</v>
      </c>
      <c r="AJ92" s="9" t="s">
        <v>50</v>
      </c>
      <c r="AK92" s="11">
        <v>0</v>
      </c>
      <c r="AL92" s="11">
        <v>0</v>
      </c>
      <c r="AM92" s="10" t="s">
        <v>53</v>
      </c>
      <c r="AN92" s="9" t="s">
        <v>53</v>
      </c>
      <c r="AO92" s="10" t="s">
        <v>53</v>
      </c>
      <c r="AP92" s="9" t="s">
        <v>53</v>
      </c>
    </row>
    <row r="93" spans="1:51" x14ac:dyDescent="0.25">
      <c r="A93" s="9" t="s">
        <v>650</v>
      </c>
      <c r="B93" s="10" t="s">
        <v>128</v>
      </c>
      <c r="C93" s="9" t="s">
        <v>311</v>
      </c>
      <c r="D93" s="9" t="s">
        <v>330</v>
      </c>
      <c r="E93" s="9" t="s">
        <v>49</v>
      </c>
      <c r="F93" s="9" t="s">
        <v>1075</v>
      </c>
      <c r="G93" s="9" t="s">
        <v>51</v>
      </c>
      <c r="H93" s="9" t="s">
        <v>129</v>
      </c>
      <c r="I93" s="11" t="s">
        <v>53</v>
      </c>
      <c r="J93" s="11" t="s">
        <v>53</v>
      </c>
      <c r="K93" s="11" t="s">
        <v>53</v>
      </c>
      <c r="L93" s="11" t="s">
        <v>53</v>
      </c>
      <c r="M93" s="11">
        <v>0</v>
      </c>
      <c r="N93" s="9" t="s">
        <v>53</v>
      </c>
      <c r="O93" s="9" t="s">
        <v>54</v>
      </c>
      <c r="P93" s="9" t="s">
        <v>53</v>
      </c>
      <c r="Q93" s="11">
        <f t="shared" si="3"/>
        <v>12381200.5166</v>
      </c>
      <c r="R93" s="11">
        <v>0</v>
      </c>
      <c r="S93" s="11">
        <v>11985248.4134</v>
      </c>
      <c r="T93" s="11">
        <v>0</v>
      </c>
      <c r="U93" s="9" t="s">
        <v>50</v>
      </c>
      <c r="V93" s="11">
        <v>0</v>
      </c>
      <c r="W93" s="11">
        <v>341338.02</v>
      </c>
      <c r="X93" s="9" t="s">
        <v>50</v>
      </c>
      <c r="Y93" s="11">
        <v>54614.083200000001</v>
      </c>
      <c r="Z93" s="11">
        <v>0</v>
      </c>
      <c r="AA93" s="9" t="s">
        <v>50</v>
      </c>
      <c r="AB93" s="11">
        <v>0</v>
      </c>
      <c r="AC93" s="11">
        <v>0</v>
      </c>
      <c r="AD93" s="9" t="s">
        <v>50</v>
      </c>
      <c r="AE93" s="11">
        <v>0</v>
      </c>
      <c r="AF93" s="9">
        <v>0</v>
      </c>
      <c r="AG93" s="9" t="s">
        <v>50</v>
      </c>
      <c r="AH93" s="11">
        <v>0</v>
      </c>
      <c r="AI93" s="11">
        <v>0</v>
      </c>
      <c r="AJ93" s="9" t="s">
        <v>50</v>
      </c>
      <c r="AK93" s="11">
        <v>0</v>
      </c>
      <c r="AL93" s="11">
        <v>0</v>
      </c>
      <c r="AM93" s="10" t="s">
        <v>53</v>
      </c>
      <c r="AN93" s="9" t="s">
        <v>53</v>
      </c>
      <c r="AO93" s="10" t="s">
        <v>53</v>
      </c>
      <c r="AP93" s="9" t="s">
        <v>53</v>
      </c>
    </row>
    <row r="94" spans="1:51" x14ac:dyDescent="0.25">
      <c r="A94" s="9" t="s">
        <v>646</v>
      </c>
      <c r="B94" s="10" t="s">
        <v>128</v>
      </c>
      <c r="C94" s="9" t="s">
        <v>311</v>
      </c>
      <c r="D94" s="9" t="s">
        <v>326</v>
      </c>
      <c r="E94" s="9" t="s">
        <v>325</v>
      </c>
      <c r="F94" s="9" t="s">
        <v>1027</v>
      </c>
      <c r="G94" s="9" t="s">
        <v>51</v>
      </c>
      <c r="H94" s="9" t="s">
        <v>1028</v>
      </c>
      <c r="I94" s="11" t="s">
        <v>53</v>
      </c>
      <c r="J94" s="11" t="s">
        <v>53</v>
      </c>
      <c r="K94" s="11" t="s">
        <v>53</v>
      </c>
      <c r="L94" s="11" t="s">
        <v>53</v>
      </c>
      <c r="M94" s="11">
        <v>0</v>
      </c>
      <c r="N94" s="9" t="s">
        <v>53</v>
      </c>
      <c r="O94" s="9" t="s">
        <v>54</v>
      </c>
      <c r="P94" s="9"/>
      <c r="Q94" s="11">
        <f t="shared" si="3"/>
        <v>10082106.799999999</v>
      </c>
      <c r="R94" s="11">
        <v>0</v>
      </c>
      <c r="S94" s="11">
        <v>1435940.2</v>
      </c>
      <c r="T94" s="11">
        <v>0</v>
      </c>
      <c r="U94" s="9" t="s">
        <v>50</v>
      </c>
      <c r="V94" s="11">
        <v>0</v>
      </c>
      <c r="W94" s="11">
        <v>7453591.9000000004</v>
      </c>
      <c r="X94" s="9" t="s">
        <v>50</v>
      </c>
      <c r="Y94" s="11">
        <v>1192574.7</v>
      </c>
      <c r="Z94" s="11">
        <v>0</v>
      </c>
      <c r="AA94" s="9" t="s">
        <v>50</v>
      </c>
      <c r="AB94" s="11">
        <v>0</v>
      </c>
      <c r="AC94" s="11"/>
      <c r="AD94" s="9" t="s">
        <v>50</v>
      </c>
      <c r="AE94" s="11">
        <f>+AC94*0.08</f>
        <v>0</v>
      </c>
      <c r="AF94" s="9">
        <v>0</v>
      </c>
      <c r="AG94" s="9" t="s">
        <v>50</v>
      </c>
      <c r="AH94" s="11">
        <v>0</v>
      </c>
      <c r="AI94" s="11">
        <v>0</v>
      </c>
      <c r="AJ94" s="9" t="s">
        <v>50</v>
      </c>
      <c r="AK94" s="11">
        <v>0</v>
      </c>
      <c r="AL94" s="11">
        <v>0</v>
      </c>
      <c r="AM94" s="10" t="s">
        <v>53</v>
      </c>
      <c r="AN94" s="9" t="s">
        <v>53</v>
      </c>
      <c r="AO94" s="10" t="s">
        <v>53</v>
      </c>
      <c r="AP94" s="9" t="s">
        <v>53</v>
      </c>
    </row>
    <row r="95" spans="1:51" x14ac:dyDescent="0.25">
      <c r="A95" s="9" t="s">
        <v>187</v>
      </c>
      <c r="B95" s="10" t="s">
        <v>128</v>
      </c>
      <c r="C95" s="9" t="s">
        <v>311</v>
      </c>
      <c r="D95" s="9" t="s">
        <v>317</v>
      </c>
      <c r="E95" s="9" t="s">
        <v>316</v>
      </c>
      <c r="F95" s="9" t="s">
        <v>1044</v>
      </c>
      <c r="G95" s="9" t="s">
        <v>51</v>
      </c>
      <c r="H95" s="9" t="s">
        <v>1039</v>
      </c>
      <c r="I95" s="11" t="s">
        <v>53</v>
      </c>
      <c r="J95" s="11" t="s">
        <v>53</v>
      </c>
      <c r="K95" s="11" t="s">
        <v>53</v>
      </c>
      <c r="L95" s="11" t="s">
        <v>53</v>
      </c>
      <c r="M95" s="11">
        <v>0</v>
      </c>
      <c r="N95" s="9" t="s">
        <v>53</v>
      </c>
      <c r="O95" s="9" t="s">
        <v>54</v>
      </c>
      <c r="P95" s="9" t="s">
        <v>53</v>
      </c>
      <c r="Q95" s="11">
        <f t="shared" si="3"/>
        <v>706695.2</v>
      </c>
      <c r="R95" s="11">
        <v>0</v>
      </c>
      <c r="S95" s="11">
        <v>116000</v>
      </c>
      <c r="T95" s="11">
        <v>0</v>
      </c>
      <c r="U95" s="9" t="s">
        <v>50</v>
      </c>
      <c r="V95" s="11">
        <v>0</v>
      </c>
      <c r="W95" s="11">
        <v>509220</v>
      </c>
      <c r="X95" s="9" t="s">
        <v>50</v>
      </c>
      <c r="Y95" s="11">
        <f>+W95*0.16</f>
        <v>81475.199999999997</v>
      </c>
      <c r="Z95" s="11">
        <v>0</v>
      </c>
      <c r="AA95" s="9" t="s">
        <v>50</v>
      </c>
      <c r="AB95" s="11">
        <v>0</v>
      </c>
      <c r="AC95" s="11"/>
      <c r="AD95" s="9" t="s">
        <v>50</v>
      </c>
      <c r="AE95" s="11">
        <f>+AC95*0.08</f>
        <v>0</v>
      </c>
      <c r="AF95" s="9">
        <v>0</v>
      </c>
      <c r="AG95" s="9" t="s">
        <v>50</v>
      </c>
      <c r="AH95" s="11">
        <v>0</v>
      </c>
      <c r="AI95" s="11">
        <v>0</v>
      </c>
      <c r="AJ95" s="9" t="s">
        <v>50</v>
      </c>
      <c r="AK95" s="11">
        <v>0</v>
      </c>
      <c r="AL95" s="11">
        <v>0</v>
      </c>
      <c r="AM95" s="10" t="s">
        <v>53</v>
      </c>
      <c r="AN95" s="9" t="s">
        <v>53</v>
      </c>
      <c r="AO95" s="10" t="s">
        <v>53</v>
      </c>
      <c r="AP95" s="9" t="s">
        <v>53</v>
      </c>
    </row>
    <row r="96" spans="1:51" x14ac:dyDescent="0.25">
      <c r="A96" s="9" t="s">
        <v>189</v>
      </c>
      <c r="B96" s="10" t="s">
        <v>128</v>
      </c>
      <c r="C96" s="9" t="s">
        <v>311</v>
      </c>
      <c r="D96" s="9" t="s">
        <v>310</v>
      </c>
      <c r="E96" s="9" t="s">
        <v>309</v>
      </c>
      <c r="F96" s="9" t="s">
        <v>1055</v>
      </c>
      <c r="G96" s="9" t="s">
        <v>51</v>
      </c>
      <c r="H96" s="9" t="s">
        <v>1052</v>
      </c>
      <c r="I96" s="11" t="s">
        <v>53</v>
      </c>
      <c r="J96" s="11" t="s">
        <v>53</v>
      </c>
      <c r="K96" s="11" t="s">
        <v>53</v>
      </c>
      <c r="L96" s="11" t="s">
        <v>53</v>
      </c>
      <c r="M96" s="11">
        <v>0</v>
      </c>
      <c r="N96" s="9" t="s">
        <v>53</v>
      </c>
      <c r="O96" s="9" t="s">
        <v>54</v>
      </c>
      <c r="P96" s="9"/>
      <c r="Q96" s="11">
        <f t="shared" si="3"/>
        <v>42949824.816399999</v>
      </c>
      <c r="R96" s="11">
        <v>0</v>
      </c>
      <c r="S96" s="11">
        <v>35230168.32</v>
      </c>
      <c r="T96" s="11">
        <v>0</v>
      </c>
      <c r="U96" s="9" t="s">
        <v>50</v>
      </c>
      <c r="V96" s="11">
        <v>0</v>
      </c>
      <c r="W96" s="11">
        <f>7045169.73-390293.44</f>
        <v>6654876.29</v>
      </c>
      <c r="X96" s="9" t="s">
        <v>50</v>
      </c>
      <c r="Y96" s="11">
        <f>+W96*0.16</f>
        <v>1064780.2064</v>
      </c>
      <c r="Z96" s="11">
        <v>0</v>
      </c>
      <c r="AA96" s="9" t="s">
        <v>50</v>
      </c>
      <c r="AB96" s="11">
        <v>0</v>
      </c>
      <c r="AC96" s="11"/>
      <c r="AD96" s="9" t="s">
        <v>50</v>
      </c>
      <c r="AE96" s="11">
        <f>+AC96*0.08</f>
        <v>0</v>
      </c>
      <c r="AF96" s="9">
        <v>0</v>
      </c>
      <c r="AG96" s="9" t="s">
        <v>50</v>
      </c>
      <c r="AH96" s="11">
        <v>0</v>
      </c>
      <c r="AI96" s="11">
        <v>0</v>
      </c>
      <c r="AJ96" s="9" t="s">
        <v>50</v>
      </c>
      <c r="AK96" s="11">
        <v>0</v>
      </c>
      <c r="AL96" s="11">
        <v>0</v>
      </c>
      <c r="AM96" s="10" t="s">
        <v>53</v>
      </c>
      <c r="AN96" s="9" t="s">
        <v>53</v>
      </c>
      <c r="AO96" s="10" t="s">
        <v>53</v>
      </c>
      <c r="AP96" s="9" t="s">
        <v>53</v>
      </c>
    </row>
    <row r="97" spans="1:51" x14ac:dyDescent="0.25">
      <c r="A97" s="9" t="s">
        <v>193</v>
      </c>
      <c r="B97" s="10" t="s">
        <v>179</v>
      </c>
      <c r="C97" s="9" t="s">
        <v>311</v>
      </c>
      <c r="D97" s="9" t="s">
        <v>48</v>
      </c>
      <c r="E97" s="9" t="s">
        <v>431</v>
      </c>
      <c r="F97" s="9" t="s">
        <v>911</v>
      </c>
      <c r="G97" s="9" t="s">
        <v>51</v>
      </c>
      <c r="H97" s="9" t="s">
        <v>919</v>
      </c>
      <c r="I97" s="11" t="s">
        <v>53</v>
      </c>
      <c r="J97" s="11" t="s">
        <v>53</v>
      </c>
      <c r="K97" s="11" t="s">
        <v>53</v>
      </c>
      <c r="L97" s="11" t="s">
        <v>53</v>
      </c>
      <c r="M97" s="11">
        <v>0</v>
      </c>
      <c r="N97" s="9" t="s">
        <v>53</v>
      </c>
      <c r="O97" s="9" t="s">
        <v>54</v>
      </c>
      <c r="P97" s="9"/>
      <c r="Q97" s="11">
        <f t="shared" si="3"/>
        <v>49924937.682799995</v>
      </c>
      <c r="R97" s="11">
        <v>0</v>
      </c>
      <c r="S97" s="11">
        <v>40739996.979999997</v>
      </c>
      <c r="T97" s="11">
        <v>0</v>
      </c>
      <c r="U97" s="9" t="s">
        <v>50</v>
      </c>
      <c r="V97" s="11">
        <v>0</v>
      </c>
      <c r="W97" s="11">
        <v>7918052.3300000001</v>
      </c>
      <c r="X97" s="9" t="s">
        <v>64</v>
      </c>
      <c r="Y97" s="11">
        <f>+W97*0.16</f>
        <v>1266888.3728</v>
      </c>
      <c r="Z97" s="11">
        <v>0</v>
      </c>
      <c r="AA97" s="9" t="s">
        <v>50</v>
      </c>
      <c r="AB97" s="11">
        <v>0</v>
      </c>
      <c r="AC97" s="11"/>
      <c r="AD97" s="9" t="s">
        <v>50</v>
      </c>
      <c r="AE97" s="11">
        <f>+AC97*0.08</f>
        <v>0</v>
      </c>
      <c r="AF97" s="9">
        <v>0</v>
      </c>
      <c r="AG97" s="9" t="s">
        <v>50</v>
      </c>
      <c r="AH97" s="11">
        <v>0</v>
      </c>
      <c r="AI97" s="11">
        <v>0</v>
      </c>
      <c r="AJ97" s="9" t="s">
        <v>50</v>
      </c>
      <c r="AK97" s="11">
        <v>0</v>
      </c>
      <c r="AL97" s="11">
        <v>0</v>
      </c>
      <c r="AM97" s="10" t="s">
        <v>53</v>
      </c>
      <c r="AN97" s="9" t="s">
        <v>53</v>
      </c>
      <c r="AO97" s="10" t="s">
        <v>53</v>
      </c>
      <c r="AP97" s="9" t="s">
        <v>53</v>
      </c>
    </row>
    <row r="98" spans="1:51" s="8" customFormat="1" x14ac:dyDescent="0.25">
      <c r="A98" s="9" t="s">
        <v>195</v>
      </c>
      <c r="B98" s="10" t="s">
        <v>179</v>
      </c>
      <c r="C98" s="9" t="s">
        <v>69</v>
      </c>
      <c r="D98" s="9" t="s">
        <v>48</v>
      </c>
      <c r="E98" s="9" t="s">
        <v>427</v>
      </c>
      <c r="F98" s="9" t="s">
        <v>1096</v>
      </c>
      <c r="G98" s="9" t="s">
        <v>51</v>
      </c>
      <c r="H98" s="9" t="s">
        <v>188</v>
      </c>
      <c r="I98" s="11" t="s">
        <v>53</v>
      </c>
      <c r="J98" s="11" t="s">
        <v>53</v>
      </c>
      <c r="K98" s="11" t="s">
        <v>53</v>
      </c>
      <c r="L98" s="11" t="s">
        <v>53</v>
      </c>
      <c r="M98" s="11">
        <v>0</v>
      </c>
      <c r="N98" s="9" t="s">
        <v>53</v>
      </c>
      <c r="O98" s="9" t="s">
        <v>54</v>
      </c>
      <c r="P98" s="9" t="s">
        <v>53</v>
      </c>
      <c r="Q98" s="11">
        <f t="shared" si="3"/>
        <v>89631636.58130002</v>
      </c>
      <c r="R98" s="11">
        <v>0</v>
      </c>
      <c r="S98" s="11">
        <v>58179678.760900021</v>
      </c>
      <c r="T98" s="11">
        <v>0</v>
      </c>
      <c r="U98" s="9" t="s">
        <v>50</v>
      </c>
      <c r="V98" s="11">
        <v>0</v>
      </c>
      <c r="W98" s="11">
        <v>26362102.550000001</v>
      </c>
      <c r="X98" s="9" t="s">
        <v>64</v>
      </c>
      <c r="Y98" s="11">
        <v>4217936.4080000008</v>
      </c>
      <c r="Z98" s="11">
        <v>0</v>
      </c>
      <c r="AA98" s="9" t="s">
        <v>50</v>
      </c>
      <c r="AB98" s="11">
        <v>0</v>
      </c>
      <c r="AC98" s="11">
        <v>807332.28</v>
      </c>
      <c r="AD98" s="9" t="s">
        <v>55</v>
      </c>
      <c r="AE98" s="11">
        <v>64586.582399999999</v>
      </c>
      <c r="AF98" s="9">
        <v>0</v>
      </c>
      <c r="AG98" s="9" t="s">
        <v>50</v>
      </c>
      <c r="AH98" s="11">
        <v>0</v>
      </c>
      <c r="AI98" s="11">
        <v>0</v>
      </c>
      <c r="AJ98" s="9" t="s">
        <v>50</v>
      </c>
      <c r="AK98" s="11">
        <v>0</v>
      </c>
      <c r="AL98" s="11">
        <v>0</v>
      </c>
      <c r="AM98" s="10" t="s">
        <v>53</v>
      </c>
      <c r="AN98" s="9" t="s">
        <v>53</v>
      </c>
      <c r="AO98" s="10" t="s">
        <v>53</v>
      </c>
      <c r="AP98" s="9" t="s">
        <v>53</v>
      </c>
      <c r="AQ98" s="12"/>
      <c r="AR98" s="12"/>
      <c r="AS98" s="12"/>
      <c r="AT98" s="12"/>
      <c r="AU98" s="12"/>
      <c r="AV98" s="12"/>
      <c r="AW98" s="12"/>
      <c r="AX98" s="12"/>
      <c r="AY98" s="12"/>
    </row>
    <row r="99" spans="1:51" x14ac:dyDescent="0.25">
      <c r="A99" s="9" t="s">
        <v>197</v>
      </c>
      <c r="B99" s="10" t="s">
        <v>179</v>
      </c>
      <c r="C99" s="9" t="s">
        <v>311</v>
      </c>
      <c r="D99" s="9" t="s">
        <v>57</v>
      </c>
      <c r="E99" s="9" t="s">
        <v>424</v>
      </c>
      <c r="F99" s="9" t="s">
        <v>928</v>
      </c>
      <c r="G99" s="9" t="s">
        <v>51</v>
      </c>
      <c r="H99" s="9" t="s">
        <v>929</v>
      </c>
      <c r="I99" s="11" t="s">
        <v>53</v>
      </c>
      <c r="J99" s="11" t="s">
        <v>53</v>
      </c>
      <c r="K99" s="11" t="s">
        <v>53</v>
      </c>
      <c r="L99" s="11" t="s">
        <v>53</v>
      </c>
      <c r="M99" s="11">
        <v>0</v>
      </c>
      <c r="N99" s="9" t="s">
        <v>53</v>
      </c>
      <c r="O99" s="9" t="s">
        <v>54</v>
      </c>
      <c r="P99" s="9"/>
      <c r="Q99" s="11">
        <f t="shared" si="3"/>
        <v>69432168.138400003</v>
      </c>
      <c r="R99" s="11">
        <v>0</v>
      </c>
      <c r="S99" s="11">
        <v>56487224.420000002</v>
      </c>
      <c r="T99" s="11">
        <v>0</v>
      </c>
      <c r="U99" s="9" t="s">
        <v>50</v>
      </c>
      <c r="V99" s="11">
        <v>0</v>
      </c>
      <c r="W99" s="11">
        <v>11159434.24</v>
      </c>
      <c r="X99" s="9" t="s">
        <v>64</v>
      </c>
      <c r="Y99" s="11">
        <f>+W99*0.16</f>
        <v>1785509.4784000001</v>
      </c>
      <c r="Z99" s="11">
        <v>0</v>
      </c>
      <c r="AA99" s="9" t="s">
        <v>50</v>
      </c>
      <c r="AB99" s="11">
        <v>0</v>
      </c>
      <c r="AC99" s="11"/>
      <c r="AD99" s="9" t="s">
        <v>50</v>
      </c>
      <c r="AE99" s="11">
        <f>+AC99*0.08</f>
        <v>0</v>
      </c>
      <c r="AF99" s="9">
        <v>0</v>
      </c>
      <c r="AG99" s="9" t="s">
        <v>50</v>
      </c>
      <c r="AH99" s="11">
        <v>0</v>
      </c>
      <c r="AI99" s="11">
        <v>0</v>
      </c>
      <c r="AJ99" s="9" t="s">
        <v>50</v>
      </c>
      <c r="AK99" s="11">
        <v>0</v>
      </c>
      <c r="AL99" s="11">
        <v>0</v>
      </c>
      <c r="AM99" s="10" t="s">
        <v>53</v>
      </c>
      <c r="AN99" s="9" t="s">
        <v>53</v>
      </c>
      <c r="AO99" s="10" t="s">
        <v>53</v>
      </c>
      <c r="AP99" s="9" t="s">
        <v>53</v>
      </c>
    </row>
    <row r="100" spans="1:51" x14ac:dyDescent="0.25">
      <c r="A100" s="9" t="s">
        <v>199</v>
      </c>
      <c r="B100" s="10" t="s">
        <v>179</v>
      </c>
      <c r="C100" s="9" t="s">
        <v>311</v>
      </c>
      <c r="D100" s="9" t="s">
        <v>57</v>
      </c>
      <c r="E100" s="9" t="s">
        <v>421</v>
      </c>
      <c r="F100" s="9" t="s">
        <v>957</v>
      </c>
      <c r="G100" s="9" t="s">
        <v>51</v>
      </c>
      <c r="H100" s="9" t="s">
        <v>1066</v>
      </c>
      <c r="I100" s="11" t="s">
        <v>53</v>
      </c>
      <c r="J100" s="11" t="s">
        <v>53</v>
      </c>
      <c r="K100" s="11" t="s">
        <v>53</v>
      </c>
      <c r="L100" s="11" t="s">
        <v>53</v>
      </c>
      <c r="M100" s="11">
        <v>0</v>
      </c>
      <c r="N100" s="9" t="s">
        <v>53</v>
      </c>
      <c r="O100" s="9" t="s">
        <v>54</v>
      </c>
      <c r="P100" s="9"/>
      <c r="Q100" s="11">
        <f t="shared" si="3"/>
        <v>14622712.140000001</v>
      </c>
      <c r="R100" s="11">
        <v>0</v>
      </c>
      <c r="S100" s="11">
        <v>14622712.140000001</v>
      </c>
      <c r="T100" s="11">
        <v>0</v>
      </c>
      <c r="U100" s="9" t="s">
        <v>50</v>
      </c>
      <c r="V100" s="11">
        <v>0</v>
      </c>
      <c r="W100" s="11">
        <v>0</v>
      </c>
      <c r="X100" s="9" t="s">
        <v>64</v>
      </c>
      <c r="Y100" s="11">
        <f>+W100*0.16</f>
        <v>0</v>
      </c>
      <c r="Z100" s="11">
        <v>0</v>
      </c>
      <c r="AA100" s="9" t="s">
        <v>50</v>
      </c>
      <c r="AB100" s="11">
        <v>0</v>
      </c>
      <c r="AC100" s="11"/>
      <c r="AD100" s="9" t="s">
        <v>50</v>
      </c>
      <c r="AE100" s="11">
        <f>+AC100*0.08</f>
        <v>0</v>
      </c>
      <c r="AF100" s="9">
        <v>0</v>
      </c>
      <c r="AG100" s="9" t="s">
        <v>50</v>
      </c>
      <c r="AH100" s="11">
        <v>0</v>
      </c>
      <c r="AI100" s="11">
        <v>0</v>
      </c>
      <c r="AJ100" s="9" t="s">
        <v>50</v>
      </c>
      <c r="AK100" s="11">
        <v>0</v>
      </c>
      <c r="AL100" s="11">
        <v>0</v>
      </c>
      <c r="AM100" s="10" t="s">
        <v>53</v>
      </c>
      <c r="AN100" s="9" t="s">
        <v>53</v>
      </c>
      <c r="AO100" s="10" t="s">
        <v>53</v>
      </c>
      <c r="AP100" s="9" t="s">
        <v>53</v>
      </c>
    </row>
    <row r="101" spans="1:51" x14ac:dyDescent="0.25">
      <c r="A101" s="9" t="s">
        <v>202</v>
      </c>
      <c r="B101" s="10" t="s">
        <v>179</v>
      </c>
      <c r="C101" s="9" t="s">
        <v>47</v>
      </c>
      <c r="D101" s="9" t="s">
        <v>57</v>
      </c>
      <c r="E101" s="9" t="s">
        <v>58</v>
      </c>
      <c r="F101" s="9" t="s">
        <v>1083</v>
      </c>
      <c r="G101" s="9" t="s">
        <v>51</v>
      </c>
      <c r="H101" s="9" t="s">
        <v>182</v>
      </c>
      <c r="I101" s="11" t="s">
        <v>53</v>
      </c>
      <c r="J101" s="11" t="s">
        <v>53</v>
      </c>
      <c r="K101" s="11" t="s">
        <v>53</v>
      </c>
      <c r="L101" s="11" t="s">
        <v>53</v>
      </c>
      <c r="M101" s="11">
        <v>0</v>
      </c>
      <c r="N101" s="9" t="s">
        <v>53</v>
      </c>
      <c r="O101" s="9" t="s">
        <v>54</v>
      </c>
      <c r="P101" s="9" t="s">
        <v>53</v>
      </c>
      <c r="Q101" s="11">
        <f t="shared" si="3"/>
        <v>24017236.7097</v>
      </c>
      <c r="R101" s="11">
        <v>0</v>
      </c>
      <c r="S101" s="11">
        <v>20910980.520100001</v>
      </c>
      <c r="T101" s="11">
        <v>0</v>
      </c>
      <c r="U101" s="9" t="s">
        <v>50</v>
      </c>
      <c r="V101" s="11">
        <v>0</v>
      </c>
      <c r="W101" s="11">
        <v>2677807.06</v>
      </c>
      <c r="X101" s="9" t="s">
        <v>50</v>
      </c>
      <c r="Y101" s="11">
        <v>428449.12959999999</v>
      </c>
      <c r="Z101" s="11">
        <v>0</v>
      </c>
      <c r="AA101" s="9" t="s">
        <v>50</v>
      </c>
      <c r="AB101" s="11">
        <v>0</v>
      </c>
      <c r="AC101" s="11">
        <v>0</v>
      </c>
      <c r="AD101" s="9" t="s">
        <v>50</v>
      </c>
      <c r="AE101" s="11">
        <v>0</v>
      </c>
      <c r="AF101" s="9">
        <v>0</v>
      </c>
      <c r="AG101" s="9" t="s">
        <v>50</v>
      </c>
      <c r="AH101" s="11">
        <v>0</v>
      </c>
      <c r="AI101" s="11">
        <v>0</v>
      </c>
      <c r="AJ101" s="9" t="s">
        <v>50</v>
      </c>
      <c r="AK101" s="11">
        <v>0</v>
      </c>
      <c r="AL101" s="11">
        <v>0</v>
      </c>
      <c r="AM101" s="10" t="s">
        <v>53</v>
      </c>
      <c r="AN101" s="9" t="s">
        <v>53</v>
      </c>
      <c r="AO101" s="10" t="s">
        <v>53</v>
      </c>
      <c r="AP101" s="9" t="s">
        <v>53</v>
      </c>
    </row>
    <row r="102" spans="1:51" x14ac:dyDescent="0.25">
      <c r="A102" s="9" t="s">
        <v>206</v>
      </c>
      <c r="B102" s="10" t="s">
        <v>179</v>
      </c>
      <c r="C102" s="9" t="s">
        <v>47</v>
      </c>
      <c r="D102" s="9" t="s">
        <v>61</v>
      </c>
      <c r="E102" s="9" t="s">
        <v>395</v>
      </c>
      <c r="F102" s="9" t="s">
        <v>941</v>
      </c>
      <c r="G102" s="9" t="s">
        <v>51</v>
      </c>
      <c r="H102" s="9" t="s">
        <v>942</v>
      </c>
      <c r="I102" s="11" t="s">
        <v>53</v>
      </c>
      <c r="J102" s="11" t="s">
        <v>53</v>
      </c>
      <c r="K102" s="11" t="s">
        <v>53</v>
      </c>
      <c r="L102" s="11" t="s">
        <v>53</v>
      </c>
      <c r="M102" s="11">
        <v>0</v>
      </c>
      <c r="N102" s="9" t="s">
        <v>53</v>
      </c>
      <c r="O102" s="9" t="s">
        <v>54</v>
      </c>
      <c r="P102" s="9"/>
      <c r="Q102" s="11">
        <f t="shared" si="3"/>
        <v>57474326.187200002</v>
      </c>
      <c r="R102" s="11">
        <v>0</v>
      </c>
      <c r="S102" s="11">
        <v>46206367</v>
      </c>
      <c r="T102" s="11">
        <v>0</v>
      </c>
      <c r="U102" s="9" t="s">
        <v>50</v>
      </c>
      <c r="V102" s="11">
        <v>0</v>
      </c>
      <c r="W102" s="11">
        <v>9713757.9199999999</v>
      </c>
      <c r="X102" s="9" t="s">
        <v>64</v>
      </c>
      <c r="Y102" s="11">
        <f>+W102*0.16</f>
        <v>1554201.2672000001</v>
      </c>
      <c r="Z102" s="11">
        <v>0</v>
      </c>
      <c r="AA102" s="9" t="s">
        <v>50</v>
      </c>
      <c r="AB102" s="11">
        <v>0</v>
      </c>
      <c r="AC102" s="11"/>
      <c r="AD102" s="9" t="s">
        <v>50</v>
      </c>
      <c r="AE102" s="11">
        <f>+AC102*0.08</f>
        <v>0</v>
      </c>
      <c r="AF102" s="9">
        <v>0</v>
      </c>
      <c r="AG102" s="9" t="s">
        <v>50</v>
      </c>
      <c r="AH102" s="11">
        <v>0</v>
      </c>
      <c r="AI102" s="11">
        <v>0</v>
      </c>
      <c r="AJ102" s="9" t="s">
        <v>50</v>
      </c>
      <c r="AK102" s="11">
        <v>0</v>
      </c>
      <c r="AL102" s="11">
        <v>0</v>
      </c>
      <c r="AM102" s="10" t="s">
        <v>53</v>
      </c>
      <c r="AN102" s="9" t="s">
        <v>53</v>
      </c>
      <c r="AO102" s="10" t="s">
        <v>53</v>
      </c>
      <c r="AP102" s="9" t="s">
        <v>53</v>
      </c>
    </row>
    <row r="103" spans="1:51" x14ac:dyDescent="0.25">
      <c r="A103" s="9" t="s">
        <v>208</v>
      </c>
      <c r="B103" s="10" t="s">
        <v>179</v>
      </c>
      <c r="C103" s="9" t="s">
        <v>47</v>
      </c>
      <c r="D103" s="9" t="s">
        <v>61</v>
      </c>
      <c r="E103" s="9" t="s">
        <v>62</v>
      </c>
      <c r="F103" s="9" t="s">
        <v>496</v>
      </c>
      <c r="G103" s="9" t="s">
        <v>51</v>
      </c>
      <c r="H103" s="9" t="s">
        <v>184</v>
      </c>
      <c r="I103" s="11" t="s">
        <v>53</v>
      </c>
      <c r="J103" s="11" t="s">
        <v>53</v>
      </c>
      <c r="K103" s="11" t="s">
        <v>53</v>
      </c>
      <c r="L103" s="11" t="s">
        <v>53</v>
      </c>
      <c r="M103" s="11">
        <v>0</v>
      </c>
      <c r="N103" s="9" t="s">
        <v>53</v>
      </c>
      <c r="O103" s="9" t="s">
        <v>54</v>
      </c>
      <c r="P103" s="9" t="s">
        <v>53</v>
      </c>
      <c r="Q103" s="11">
        <f t="shared" si="3"/>
        <v>36541268.634400003</v>
      </c>
      <c r="R103" s="11">
        <v>0</v>
      </c>
      <c r="S103" s="11">
        <v>32725210.625600003</v>
      </c>
      <c r="T103" s="11">
        <v>0</v>
      </c>
      <c r="U103" s="9" t="s">
        <v>50</v>
      </c>
      <c r="V103" s="11">
        <v>0</v>
      </c>
      <c r="W103" s="11">
        <v>3289705.18</v>
      </c>
      <c r="X103" s="9" t="s">
        <v>50</v>
      </c>
      <c r="Y103" s="11">
        <v>526352.82880000002</v>
      </c>
      <c r="Z103" s="11">
        <v>0</v>
      </c>
      <c r="AA103" s="9" t="s">
        <v>50</v>
      </c>
      <c r="AB103" s="11">
        <v>0</v>
      </c>
      <c r="AC103" s="11">
        <v>0</v>
      </c>
      <c r="AD103" s="9" t="s">
        <v>50</v>
      </c>
      <c r="AE103" s="11">
        <v>0</v>
      </c>
      <c r="AF103" s="9">
        <v>0</v>
      </c>
      <c r="AG103" s="9" t="s">
        <v>50</v>
      </c>
      <c r="AH103" s="11">
        <v>0</v>
      </c>
      <c r="AI103" s="11">
        <v>0</v>
      </c>
      <c r="AJ103" s="9" t="s">
        <v>50</v>
      </c>
      <c r="AK103" s="11">
        <v>0</v>
      </c>
      <c r="AL103" s="11">
        <v>0</v>
      </c>
      <c r="AM103" s="10" t="s">
        <v>53</v>
      </c>
      <c r="AN103" s="9" t="s">
        <v>53</v>
      </c>
      <c r="AO103" s="10" t="s">
        <v>53</v>
      </c>
      <c r="AP103" s="9" t="s">
        <v>53</v>
      </c>
    </row>
    <row r="104" spans="1:51" x14ac:dyDescent="0.25">
      <c r="A104" s="9" t="s">
        <v>210</v>
      </c>
      <c r="B104" s="10" t="s">
        <v>179</v>
      </c>
      <c r="C104" s="9" t="s">
        <v>69</v>
      </c>
      <c r="D104" s="9" t="s">
        <v>61</v>
      </c>
      <c r="E104" s="9" t="s">
        <v>382</v>
      </c>
      <c r="F104" s="9" t="s">
        <v>426</v>
      </c>
      <c r="G104" s="9" t="s">
        <v>51</v>
      </c>
      <c r="H104" s="9" t="s">
        <v>190</v>
      </c>
      <c r="I104" s="11" t="s">
        <v>53</v>
      </c>
      <c r="J104" s="11" t="s">
        <v>53</v>
      </c>
      <c r="K104" s="11" t="s">
        <v>53</v>
      </c>
      <c r="L104" s="11" t="s">
        <v>53</v>
      </c>
      <c r="M104" s="11">
        <v>0</v>
      </c>
      <c r="N104" s="9" t="s">
        <v>53</v>
      </c>
      <c r="O104" s="9" t="s">
        <v>191</v>
      </c>
      <c r="P104" s="9" t="s">
        <v>192</v>
      </c>
      <c r="Q104" s="11">
        <f t="shared" ref="Q104:Q135" si="7">SUM(S104:BA104)</f>
        <v>2214106.5</v>
      </c>
      <c r="R104" s="11">
        <v>0</v>
      </c>
      <c r="S104" s="11">
        <v>2214106.5</v>
      </c>
      <c r="T104" s="11">
        <v>0</v>
      </c>
      <c r="U104" s="9" t="s">
        <v>50</v>
      </c>
      <c r="V104" s="11">
        <v>0</v>
      </c>
      <c r="W104" s="11">
        <v>0</v>
      </c>
      <c r="X104" s="9" t="s">
        <v>50</v>
      </c>
      <c r="Y104" s="11">
        <v>0</v>
      </c>
      <c r="Z104" s="11">
        <v>0</v>
      </c>
      <c r="AA104" s="9" t="s">
        <v>50</v>
      </c>
      <c r="AB104" s="11">
        <v>0</v>
      </c>
      <c r="AC104" s="11">
        <v>0</v>
      </c>
      <c r="AD104" s="9" t="s">
        <v>50</v>
      </c>
      <c r="AE104" s="11">
        <v>0</v>
      </c>
      <c r="AF104" s="9">
        <v>0</v>
      </c>
      <c r="AG104" s="9" t="s">
        <v>50</v>
      </c>
      <c r="AH104" s="11">
        <v>0</v>
      </c>
      <c r="AI104" s="11">
        <v>0</v>
      </c>
      <c r="AJ104" s="9" t="s">
        <v>50</v>
      </c>
      <c r="AK104" s="11">
        <v>0</v>
      </c>
      <c r="AL104" s="11">
        <v>0</v>
      </c>
      <c r="AM104" s="10" t="s">
        <v>53</v>
      </c>
      <c r="AN104" s="9" t="s">
        <v>53</v>
      </c>
      <c r="AO104" s="10" t="s">
        <v>53</v>
      </c>
      <c r="AP104" s="9" t="s">
        <v>53</v>
      </c>
    </row>
    <row r="105" spans="1:51" x14ac:dyDescent="0.25">
      <c r="A105" s="9" t="s">
        <v>212</v>
      </c>
      <c r="B105" s="10" t="s">
        <v>179</v>
      </c>
      <c r="C105" s="9" t="s">
        <v>69</v>
      </c>
      <c r="D105" s="9" t="s">
        <v>61</v>
      </c>
      <c r="E105" s="9" t="s">
        <v>382</v>
      </c>
      <c r="F105" s="9" t="s">
        <v>426</v>
      </c>
      <c r="G105" s="9" t="s">
        <v>51</v>
      </c>
      <c r="H105" s="9" t="s">
        <v>194</v>
      </c>
      <c r="I105" s="11" t="s">
        <v>53</v>
      </c>
      <c r="J105" s="11" t="s">
        <v>53</v>
      </c>
      <c r="K105" s="11" t="s">
        <v>53</v>
      </c>
      <c r="L105" s="11" t="s">
        <v>53</v>
      </c>
      <c r="M105" s="11">
        <v>0</v>
      </c>
      <c r="N105" s="9" t="s">
        <v>53</v>
      </c>
      <c r="O105" s="9" t="s">
        <v>54</v>
      </c>
      <c r="P105" s="9" t="s">
        <v>53</v>
      </c>
      <c r="Q105" s="11">
        <f t="shared" si="7"/>
        <v>83829305.586500004</v>
      </c>
      <c r="R105" s="11">
        <v>0</v>
      </c>
      <c r="S105" s="11">
        <v>55411408.67809999</v>
      </c>
      <c r="T105" s="11">
        <v>0</v>
      </c>
      <c r="U105" s="9" t="s">
        <v>50</v>
      </c>
      <c r="V105" s="11">
        <v>0</v>
      </c>
      <c r="W105" s="11">
        <v>24498186.990000006</v>
      </c>
      <c r="X105" s="9" t="s">
        <v>50</v>
      </c>
      <c r="Y105" s="11">
        <v>3919709.9183999998</v>
      </c>
      <c r="Z105" s="11">
        <v>0</v>
      </c>
      <c r="AA105" s="9" t="s">
        <v>50</v>
      </c>
      <c r="AB105" s="11">
        <v>0</v>
      </c>
      <c r="AC105" s="11">
        <v>0</v>
      </c>
      <c r="AD105" s="9" t="s">
        <v>50</v>
      </c>
      <c r="AE105" s="11">
        <v>0</v>
      </c>
      <c r="AF105" s="9">
        <v>0</v>
      </c>
      <c r="AG105" s="9" t="s">
        <v>50</v>
      </c>
      <c r="AH105" s="11">
        <v>0</v>
      </c>
      <c r="AI105" s="11">
        <v>0</v>
      </c>
      <c r="AJ105" s="9" t="s">
        <v>50</v>
      </c>
      <c r="AK105" s="11">
        <v>0</v>
      </c>
      <c r="AL105" s="11">
        <v>0</v>
      </c>
      <c r="AM105" s="10" t="s">
        <v>53</v>
      </c>
      <c r="AN105" s="9" t="s">
        <v>53</v>
      </c>
      <c r="AO105" s="10" t="s">
        <v>53</v>
      </c>
      <c r="AP105" s="9" t="s">
        <v>53</v>
      </c>
    </row>
    <row r="106" spans="1:51" s="8" customFormat="1" x14ac:dyDescent="0.25">
      <c r="A106" s="9" t="s">
        <v>214</v>
      </c>
      <c r="B106" s="10" t="s">
        <v>179</v>
      </c>
      <c r="C106" s="9" t="s">
        <v>311</v>
      </c>
      <c r="D106" s="9" t="s">
        <v>66</v>
      </c>
      <c r="E106" s="9" t="s">
        <v>378</v>
      </c>
      <c r="F106" s="9" t="s">
        <v>951</v>
      </c>
      <c r="G106" s="9" t="s">
        <v>51</v>
      </c>
      <c r="H106" s="9" t="s">
        <v>952</v>
      </c>
      <c r="I106" s="11" t="s">
        <v>53</v>
      </c>
      <c r="J106" s="11" t="s">
        <v>53</v>
      </c>
      <c r="K106" s="11" t="s">
        <v>53</v>
      </c>
      <c r="L106" s="11" t="s">
        <v>53</v>
      </c>
      <c r="M106" s="11">
        <v>0</v>
      </c>
      <c r="N106" s="9" t="s">
        <v>53</v>
      </c>
      <c r="O106" s="9" t="s">
        <v>54</v>
      </c>
      <c r="P106" s="9"/>
      <c r="Q106" s="11">
        <f t="shared" si="7"/>
        <v>72058585.362800002</v>
      </c>
      <c r="R106" s="11">
        <v>0</v>
      </c>
      <c r="S106" s="11">
        <v>50449850.939999998</v>
      </c>
      <c r="T106" s="11">
        <v>0</v>
      </c>
      <c r="U106" s="9" t="s">
        <v>50</v>
      </c>
      <c r="V106" s="11">
        <v>0</v>
      </c>
      <c r="W106" s="11">
        <v>18628219.329999998</v>
      </c>
      <c r="X106" s="9" t="s">
        <v>64</v>
      </c>
      <c r="Y106" s="11">
        <f>+W106*0.16</f>
        <v>2980515.0927999998</v>
      </c>
      <c r="Z106" s="11">
        <v>0</v>
      </c>
      <c r="AA106" s="9" t="s">
        <v>50</v>
      </c>
      <c r="AB106" s="11">
        <v>0</v>
      </c>
      <c r="AC106" s="11"/>
      <c r="AD106" s="9" t="s">
        <v>50</v>
      </c>
      <c r="AE106" s="11">
        <f>+AC106*0.08</f>
        <v>0</v>
      </c>
      <c r="AF106" s="9">
        <v>0</v>
      </c>
      <c r="AG106" s="9" t="s">
        <v>50</v>
      </c>
      <c r="AH106" s="11">
        <v>0</v>
      </c>
      <c r="AI106" s="11">
        <v>0</v>
      </c>
      <c r="AJ106" s="9" t="s">
        <v>50</v>
      </c>
      <c r="AK106" s="11">
        <v>0</v>
      </c>
      <c r="AL106" s="11">
        <v>0</v>
      </c>
      <c r="AM106" s="10" t="s">
        <v>53</v>
      </c>
      <c r="AN106" s="9" t="s">
        <v>53</v>
      </c>
      <c r="AO106" s="10" t="s">
        <v>53</v>
      </c>
      <c r="AP106" s="9" t="s">
        <v>53</v>
      </c>
      <c r="AQ106" s="12"/>
      <c r="AR106" s="12"/>
      <c r="AS106" s="12"/>
      <c r="AT106" s="12"/>
      <c r="AU106" s="12"/>
      <c r="AV106" s="12"/>
      <c r="AW106" s="12"/>
      <c r="AX106" s="12"/>
      <c r="AY106" s="12"/>
    </row>
    <row r="107" spans="1:51" x14ac:dyDescent="0.25">
      <c r="A107" s="9" t="s">
        <v>216</v>
      </c>
      <c r="B107" s="10" t="s">
        <v>179</v>
      </c>
      <c r="C107" s="9" t="s">
        <v>311</v>
      </c>
      <c r="D107" s="9" t="s">
        <v>66</v>
      </c>
      <c r="E107" s="9" t="s">
        <v>67</v>
      </c>
      <c r="F107" s="9" t="s">
        <v>1090</v>
      </c>
      <c r="G107" s="9" t="s">
        <v>51</v>
      </c>
      <c r="H107" s="9" t="s">
        <v>186</v>
      </c>
      <c r="I107" s="11" t="s">
        <v>53</v>
      </c>
      <c r="J107" s="11" t="s">
        <v>53</v>
      </c>
      <c r="K107" s="11" t="s">
        <v>53</v>
      </c>
      <c r="L107" s="11" t="s">
        <v>53</v>
      </c>
      <c r="M107" s="11">
        <v>0</v>
      </c>
      <c r="N107" s="9" t="s">
        <v>53</v>
      </c>
      <c r="O107" s="9" t="s">
        <v>54</v>
      </c>
      <c r="P107" s="9" t="s">
        <v>53</v>
      </c>
      <c r="Q107" s="11">
        <f t="shared" si="7"/>
        <v>8379995.1623999998</v>
      </c>
      <c r="R107" s="11">
        <v>0</v>
      </c>
      <c r="S107" s="11">
        <v>7081591.3399999999</v>
      </c>
      <c r="T107" s="11">
        <v>0</v>
      </c>
      <c r="U107" s="9" t="s">
        <v>50</v>
      </c>
      <c r="V107" s="11">
        <v>0</v>
      </c>
      <c r="W107" s="11">
        <v>1119313.6399999999</v>
      </c>
      <c r="X107" s="9" t="s">
        <v>50</v>
      </c>
      <c r="Y107" s="11">
        <v>179090.18239999999</v>
      </c>
      <c r="Z107" s="11">
        <v>0</v>
      </c>
      <c r="AA107" s="9" t="s">
        <v>50</v>
      </c>
      <c r="AB107" s="11">
        <v>0</v>
      </c>
      <c r="AC107" s="11">
        <v>0</v>
      </c>
      <c r="AD107" s="9" t="s">
        <v>50</v>
      </c>
      <c r="AE107" s="11">
        <v>0</v>
      </c>
      <c r="AF107" s="9">
        <v>0</v>
      </c>
      <c r="AG107" s="9" t="s">
        <v>50</v>
      </c>
      <c r="AH107" s="11">
        <v>0</v>
      </c>
      <c r="AI107" s="11">
        <v>0</v>
      </c>
      <c r="AJ107" s="9" t="s">
        <v>50</v>
      </c>
      <c r="AK107" s="11">
        <v>0</v>
      </c>
      <c r="AL107" s="11">
        <v>0</v>
      </c>
      <c r="AM107" s="10" t="s">
        <v>53</v>
      </c>
      <c r="AN107" s="9" t="s">
        <v>53</v>
      </c>
      <c r="AO107" s="10" t="s">
        <v>53</v>
      </c>
      <c r="AP107" s="9" t="s">
        <v>53</v>
      </c>
    </row>
    <row r="108" spans="1:51" x14ac:dyDescent="0.25">
      <c r="A108" s="9" t="s">
        <v>618</v>
      </c>
      <c r="B108" s="10" t="s">
        <v>179</v>
      </c>
      <c r="C108" s="9" t="s">
        <v>69</v>
      </c>
      <c r="D108" s="9" t="s">
        <v>66</v>
      </c>
      <c r="E108" s="9" t="s">
        <v>374</v>
      </c>
      <c r="F108" s="9" t="s">
        <v>1094</v>
      </c>
      <c r="G108" s="9" t="s">
        <v>51</v>
      </c>
      <c r="H108" s="9" t="s">
        <v>196</v>
      </c>
      <c r="I108" s="11" t="s">
        <v>53</v>
      </c>
      <c r="J108" s="11" t="s">
        <v>53</v>
      </c>
      <c r="K108" s="11" t="s">
        <v>53</v>
      </c>
      <c r="L108" s="11" t="s">
        <v>53</v>
      </c>
      <c r="M108" s="11">
        <v>0</v>
      </c>
      <c r="N108" s="9" t="s">
        <v>53</v>
      </c>
      <c r="O108" s="9" t="s">
        <v>54</v>
      </c>
      <c r="P108" s="9" t="s">
        <v>53</v>
      </c>
      <c r="Q108" s="11">
        <f t="shared" si="7"/>
        <v>30267106.497500002</v>
      </c>
      <c r="R108" s="11">
        <v>0</v>
      </c>
      <c r="S108" s="11">
        <v>21980562.084300004</v>
      </c>
      <c r="T108" s="11">
        <v>0</v>
      </c>
      <c r="U108" s="9" t="s">
        <v>50</v>
      </c>
      <c r="V108" s="11">
        <v>0</v>
      </c>
      <c r="W108" s="11">
        <v>7143572.7699999986</v>
      </c>
      <c r="X108" s="9" t="s">
        <v>64</v>
      </c>
      <c r="Y108" s="11">
        <v>1142971.6432</v>
      </c>
      <c r="Z108" s="11">
        <v>0</v>
      </c>
      <c r="AA108" s="9" t="s">
        <v>50</v>
      </c>
      <c r="AB108" s="11">
        <v>0</v>
      </c>
      <c r="AC108" s="11">
        <v>0</v>
      </c>
      <c r="AD108" s="9" t="s">
        <v>50</v>
      </c>
      <c r="AE108" s="11">
        <v>0</v>
      </c>
      <c r="AF108" s="9">
        <v>0</v>
      </c>
      <c r="AG108" s="9" t="s">
        <v>50</v>
      </c>
      <c r="AH108" s="11">
        <v>0</v>
      </c>
      <c r="AI108" s="11">
        <v>0</v>
      </c>
      <c r="AJ108" s="9" t="s">
        <v>50</v>
      </c>
      <c r="AK108" s="11">
        <v>0</v>
      </c>
      <c r="AL108" s="11">
        <v>0</v>
      </c>
      <c r="AM108" s="10" t="s">
        <v>53</v>
      </c>
      <c r="AN108" s="9" t="s">
        <v>53</v>
      </c>
      <c r="AO108" s="10" t="s">
        <v>53</v>
      </c>
      <c r="AP108" s="9" t="s">
        <v>53</v>
      </c>
    </row>
    <row r="109" spans="1:51" x14ac:dyDescent="0.25">
      <c r="A109" s="9" t="s">
        <v>615</v>
      </c>
      <c r="B109" s="10" t="s">
        <v>179</v>
      </c>
      <c r="C109" s="9" t="s">
        <v>311</v>
      </c>
      <c r="D109" s="9" t="s">
        <v>119</v>
      </c>
      <c r="E109" s="9" t="s">
        <v>370</v>
      </c>
      <c r="F109" s="9" t="s">
        <v>561</v>
      </c>
      <c r="G109" s="9" t="s">
        <v>51</v>
      </c>
      <c r="H109" s="9" t="s">
        <v>961</v>
      </c>
      <c r="I109" s="11" t="s">
        <v>53</v>
      </c>
      <c r="J109" s="11" t="s">
        <v>53</v>
      </c>
      <c r="K109" s="11" t="s">
        <v>53</v>
      </c>
      <c r="L109" s="11" t="s">
        <v>53</v>
      </c>
      <c r="M109" s="11">
        <v>0</v>
      </c>
      <c r="N109" s="9" t="s">
        <v>53</v>
      </c>
      <c r="O109" s="9" t="s">
        <v>54</v>
      </c>
      <c r="P109" s="9"/>
      <c r="Q109" s="11">
        <f t="shared" si="7"/>
        <v>70182736.694800004</v>
      </c>
      <c r="R109" s="11">
        <v>0</v>
      </c>
      <c r="S109" s="11">
        <v>55248663.5</v>
      </c>
      <c r="T109" s="11">
        <v>0</v>
      </c>
      <c r="U109" s="9" t="s">
        <v>50</v>
      </c>
      <c r="V109" s="11">
        <v>0</v>
      </c>
      <c r="W109" s="11">
        <v>12874201.029999999</v>
      </c>
      <c r="X109" s="9" t="s">
        <v>64</v>
      </c>
      <c r="Y109" s="11">
        <f>+W109*0.16</f>
        <v>2059872.1647999999</v>
      </c>
      <c r="Z109" s="11">
        <v>0</v>
      </c>
      <c r="AA109" s="9" t="s">
        <v>50</v>
      </c>
      <c r="AB109" s="11">
        <v>0</v>
      </c>
      <c r="AC109" s="11"/>
      <c r="AD109" s="9" t="s">
        <v>50</v>
      </c>
      <c r="AE109" s="11">
        <f>+AC109*0.08</f>
        <v>0</v>
      </c>
      <c r="AF109" s="9">
        <v>0</v>
      </c>
      <c r="AG109" s="9" t="s">
        <v>50</v>
      </c>
      <c r="AH109" s="11">
        <v>0</v>
      </c>
      <c r="AI109" s="11">
        <v>0</v>
      </c>
      <c r="AJ109" s="9" t="s">
        <v>50</v>
      </c>
      <c r="AK109" s="11">
        <v>0</v>
      </c>
      <c r="AL109" s="11">
        <v>0</v>
      </c>
      <c r="AM109" s="10" t="s">
        <v>53</v>
      </c>
      <c r="AN109" s="9" t="s">
        <v>53</v>
      </c>
      <c r="AO109" s="10" t="s">
        <v>53</v>
      </c>
      <c r="AP109" s="9" t="s">
        <v>53</v>
      </c>
    </row>
    <row r="110" spans="1:51" x14ac:dyDescent="0.25">
      <c r="A110" s="9" t="s">
        <v>611</v>
      </c>
      <c r="B110" s="10" t="s">
        <v>179</v>
      </c>
      <c r="C110" s="9" t="s">
        <v>69</v>
      </c>
      <c r="D110" s="9" t="s">
        <v>119</v>
      </c>
      <c r="E110" s="9" t="s">
        <v>358</v>
      </c>
      <c r="F110" s="9" t="s">
        <v>373</v>
      </c>
      <c r="G110" s="9" t="s">
        <v>51</v>
      </c>
      <c r="H110" s="9" t="s">
        <v>198</v>
      </c>
      <c r="I110" s="11" t="s">
        <v>53</v>
      </c>
      <c r="J110" s="11" t="s">
        <v>53</v>
      </c>
      <c r="K110" s="11" t="s">
        <v>53</v>
      </c>
      <c r="L110" s="11" t="s">
        <v>53</v>
      </c>
      <c r="M110" s="11">
        <v>0</v>
      </c>
      <c r="N110" s="9" t="s">
        <v>53</v>
      </c>
      <c r="O110" s="9" t="s">
        <v>54</v>
      </c>
      <c r="P110" s="9" t="s">
        <v>53</v>
      </c>
      <c r="Q110" s="11">
        <f t="shared" si="7"/>
        <v>4118922.5348</v>
      </c>
      <c r="R110" s="11">
        <v>0</v>
      </c>
      <c r="S110" s="11">
        <v>3037234.1464</v>
      </c>
      <c r="T110" s="11">
        <v>0</v>
      </c>
      <c r="U110" s="9" t="s">
        <v>50</v>
      </c>
      <c r="V110" s="11">
        <v>0</v>
      </c>
      <c r="W110" s="11">
        <v>932489.99</v>
      </c>
      <c r="X110" s="9" t="s">
        <v>64</v>
      </c>
      <c r="Y110" s="11">
        <v>149198.39840000001</v>
      </c>
      <c r="Z110" s="11">
        <v>0</v>
      </c>
      <c r="AA110" s="9" t="s">
        <v>50</v>
      </c>
      <c r="AB110" s="11">
        <v>0</v>
      </c>
      <c r="AC110" s="11">
        <v>0</v>
      </c>
      <c r="AD110" s="9" t="s">
        <v>50</v>
      </c>
      <c r="AE110" s="11">
        <v>0</v>
      </c>
      <c r="AF110" s="9">
        <v>0</v>
      </c>
      <c r="AG110" s="9" t="s">
        <v>50</v>
      </c>
      <c r="AH110" s="11">
        <v>0</v>
      </c>
      <c r="AI110" s="11">
        <v>0</v>
      </c>
      <c r="AJ110" s="9" t="s">
        <v>50</v>
      </c>
      <c r="AK110" s="11">
        <v>0</v>
      </c>
      <c r="AL110" s="11">
        <v>0</v>
      </c>
      <c r="AM110" s="10" t="s">
        <v>53</v>
      </c>
      <c r="AN110" s="9" t="s">
        <v>53</v>
      </c>
      <c r="AO110" s="10" t="s">
        <v>53</v>
      </c>
      <c r="AP110" s="9" t="s">
        <v>53</v>
      </c>
    </row>
    <row r="111" spans="1:51" x14ac:dyDescent="0.25">
      <c r="A111" s="9" t="s">
        <v>609</v>
      </c>
      <c r="B111" s="10" t="s">
        <v>179</v>
      </c>
      <c r="C111" s="9" t="s">
        <v>311</v>
      </c>
      <c r="D111" s="9" t="s">
        <v>354</v>
      </c>
      <c r="E111" s="9" t="s">
        <v>353</v>
      </c>
      <c r="F111" s="9" t="s">
        <v>680</v>
      </c>
      <c r="G111" s="9" t="s">
        <v>51</v>
      </c>
      <c r="H111" s="9" t="s">
        <v>968</v>
      </c>
      <c r="I111" s="11" t="s">
        <v>53</v>
      </c>
      <c r="J111" s="11" t="s">
        <v>53</v>
      </c>
      <c r="K111" s="11" t="s">
        <v>53</v>
      </c>
      <c r="L111" s="11" t="s">
        <v>53</v>
      </c>
      <c r="M111" s="11">
        <v>0</v>
      </c>
      <c r="N111" s="9" t="s">
        <v>53</v>
      </c>
      <c r="O111" s="9" t="s">
        <v>54</v>
      </c>
      <c r="P111" s="9"/>
      <c r="Q111" s="11">
        <f t="shared" si="7"/>
        <v>49233197.936399996</v>
      </c>
      <c r="R111" s="11">
        <v>0</v>
      </c>
      <c r="S111" s="11">
        <v>38711286.229999997</v>
      </c>
      <c r="T111" s="11">
        <v>0</v>
      </c>
      <c r="U111" s="9" t="s">
        <v>50</v>
      </c>
      <c r="V111" s="11">
        <v>0</v>
      </c>
      <c r="W111" s="11">
        <v>9070613.5399999991</v>
      </c>
      <c r="X111" s="9" t="s">
        <v>64</v>
      </c>
      <c r="Y111" s="11">
        <f>+W111*0.16</f>
        <v>1451298.1664</v>
      </c>
      <c r="Z111" s="11">
        <v>0</v>
      </c>
      <c r="AA111" s="9" t="s">
        <v>50</v>
      </c>
      <c r="AB111" s="11">
        <v>0</v>
      </c>
      <c r="AC111" s="11"/>
      <c r="AD111" s="9" t="s">
        <v>50</v>
      </c>
      <c r="AE111" s="11">
        <f>+AC111*0.08</f>
        <v>0</v>
      </c>
      <c r="AF111" s="9">
        <v>0</v>
      </c>
      <c r="AG111" s="9" t="s">
        <v>50</v>
      </c>
      <c r="AH111" s="11">
        <v>0</v>
      </c>
      <c r="AI111" s="11">
        <v>0</v>
      </c>
      <c r="AJ111" s="9" t="s">
        <v>50</v>
      </c>
      <c r="AK111" s="11">
        <v>0</v>
      </c>
      <c r="AL111" s="11">
        <v>0</v>
      </c>
      <c r="AM111" s="10" t="s">
        <v>53</v>
      </c>
      <c r="AN111" s="9" t="s">
        <v>53</v>
      </c>
      <c r="AO111" s="10" t="s">
        <v>53</v>
      </c>
      <c r="AP111" s="9" t="s">
        <v>53</v>
      </c>
    </row>
    <row r="112" spans="1:51" x14ac:dyDescent="0.25">
      <c r="A112" s="9" t="s">
        <v>606</v>
      </c>
      <c r="B112" s="10" t="s">
        <v>179</v>
      </c>
      <c r="C112" s="9" t="s">
        <v>311</v>
      </c>
      <c r="D112" s="9" t="s">
        <v>350</v>
      </c>
      <c r="E112" s="9" t="s">
        <v>349</v>
      </c>
      <c r="F112" s="9" t="s">
        <v>982</v>
      </c>
      <c r="G112" s="9" t="s">
        <v>51</v>
      </c>
      <c r="H112" s="9" t="s">
        <v>977</v>
      </c>
      <c r="I112" s="11"/>
      <c r="J112" s="11" t="s">
        <v>53</v>
      </c>
      <c r="K112" s="11" t="s">
        <v>53</v>
      </c>
      <c r="L112" s="11" t="s">
        <v>53</v>
      </c>
      <c r="M112" s="11">
        <v>0</v>
      </c>
      <c r="N112" s="9" t="s">
        <v>53</v>
      </c>
      <c r="O112" s="9" t="s">
        <v>54</v>
      </c>
      <c r="P112" s="9"/>
      <c r="Q112" s="11">
        <f t="shared" si="7"/>
        <v>76785154.35239999</v>
      </c>
      <c r="R112" s="11">
        <v>0</v>
      </c>
      <c r="S112" s="11">
        <v>48406658.990000002</v>
      </c>
      <c r="T112" s="11">
        <v>0</v>
      </c>
      <c r="U112" s="9" t="s">
        <v>50</v>
      </c>
      <c r="V112" s="11">
        <v>0</v>
      </c>
      <c r="W112" s="11">
        <v>24464220.140000001</v>
      </c>
      <c r="X112" s="9" t="s">
        <v>64</v>
      </c>
      <c r="Y112" s="11">
        <f>+W112*0.16</f>
        <v>3914275.2224000003</v>
      </c>
      <c r="Z112" s="11">
        <v>0</v>
      </c>
      <c r="AA112" s="9" t="s">
        <v>50</v>
      </c>
      <c r="AB112" s="11">
        <v>0</v>
      </c>
      <c r="AC112" s="11"/>
      <c r="AD112" s="9" t="s">
        <v>50</v>
      </c>
      <c r="AE112" s="11">
        <f>+AC112*0.08</f>
        <v>0</v>
      </c>
      <c r="AF112" s="9">
        <v>0</v>
      </c>
      <c r="AG112" s="9" t="s">
        <v>50</v>
      </c>
      <c r="AH112" s="11">
        <v>0</v>
      </c>
      <c r="AI112" s="11">
        <v>0</v>
      </c>
      <c r="AJ112" s="9" t="s">
        <v>50</v>
      </c>
      <c r="AK112" s="11">
        <v>0</v>
      </c>
      <c r="AL112" s="11">
        <v>0</v>
      </c>
      <c r="AM112" s="10" t="s">
        <v>53</v>
      </c>
      <c r="AN112" s="9" t="s">
        <v>53</v>
      </c>
      <c r="AO112" s="10" t="s">
        <v>53</v>
      </c>
      <c r="AP112" s="9" t="s">
        <v>53</v>
      </c>
    </row>
    <row r="113" spans="1:51" x14ac:dyDescent="0.25">
      <c r="A113" s="9" t="s">
        <v>603</v>
      </c>
      <c r="B113" s="92">
        <v>43937</v>
      </c>
      <c r="C113" s="9" t="s">
        <v>311</v>
      </c>
      <c r="D113" s="9" t="s">
        <v>345</v>
      </c>
      <c r="E113" s="9" t="s">
        <v>344</v>
      </c>
      <c r="F113" s="9" t="s">
        <v>926</v>
      </c>
      <c r="G113" s="9" t="s">
        <v>51</v>
      </c>
      <c r="H113" s="9" t="s">
        <v>988</v>
      </c>
      <c r="I113" s="11" t="s">
        <v>53</v>
      </c>
      <c r="J113" s="11" t="s">
        <v>53</v>
      </c>
      <c r="K113" s="11" t="s">
        <v>53</v>
      </c>
      <c r="L113" s="11" t="s">
        <v>53</v>
      </c>
      <c r="M113" s="11">
        <v>0</v>
      </c>
      <c r="N113" s="9" t="s">
        <v>53</v>
      </c>
      <c r="O113" s="9" t="s">
        <v>54</v>
      </c>
      <c r="P113" s="9"/>
      <c r="Q113" s="11">
        <f t="shared" si="7"/>
        <v>39124479.857600003</v>
      </c>
      <c r="R113" s="11">
        <v>0</v>
      </c>
      <c r="S113" s="11">
        <v>32169091.02</v>
      </c>
      <c r="T113" s="11">
        <v>0</v>
      </c>
      <c r="U113" s="9" t="s">
        <v>50</v>
      </c>
      <c r="V113" s="11">
        <v>0</v>
      </c>
      <c r="W113" s="11">
        <v>5996024.8600000003</v>
      </c>
      <c r="X113" s="9" t="s">
        <v>50</v>
      </c>
      <c r="Y113" s="11">
        <f>+W113*0.16</f>
        <v>959363.9776000001</v>
      </c>
      <c r="Z113" s="11">
        <v>0</v>
      </c>
      <c r="AA113" s="9" t="s">
        <v>50</v>
      </c>
      <c r="AB113" s="11">
        <v>0</v>
      </c>
      <c r="AC113" s="11"/>
      <c r="AD113" s="9" t="s">
        <v>50</v>
      </c>
      <c r="AE113" s="11">
        <f>+AC113*0.08</f>
        <v>0</v>
      </c>
      <c r="AF113" s="9">
        <v>0</v>
      </c>
      <c r="AG113" s="9" t="s">
        <v>50</v>
      </c>
      <c r="AH113" s="11">
        <v>0</v>
      </c>
      <c r="AI113" s="11">
        <v>0</v>
      </c>
      <c r="AJ113" s="9" t="s">
        <v>50</v>
      </c>
      <c r="AK113" s="11">
        <v>0</v>
      </c>
      <c r="AL113" s="11">
        <v>0</v>
      </c>
      <c r="AM113" s="10" t="s">
        <v>53</v>
      </c>
      <c r="AN113" s="9" t="s">
        <v>53</v>
      </c>
      <c r="AO113" s="10" t="s">
        <v>53</v>
      </c>
      <c r="AP113" s="9" t="s">
        <v>53</v>
      </c>
    </row>
    <row r="114" spans="1:51" s="8" customFormat="1" x14ac:dyDescent="0.25">
      <c r="A114" s="9" t="s">
        <v>600</v>
      </c>
      <c r="B114" s="10" t="s">
        <v>179</v>
      </c>
      <c r="C114" s="9" t="s">
        <v>311</v>
      </c>
      <c r="D114" s="9" t="s">
        <v>340</v>
      </c>
      <c r="E114" s="9" t="s">
        <v>339</v>
      </c>
      <c r="F114" s="9" t="s">
        <v>500</v>
      </c>
      <c r="G114" s="9" t="s">
        <v>51</v>
      </c>
      <c r="H114" s="9" t="s">
        <v>1004</v>
      </c>
      <c r="I114" s="11" t="s">
        <v>53</v>
      </c>
      <c r="J114" s="11" t="s">
        <v>53</v>
      </c>
      <c r="K114" s="11" t="s">
        <v>53</v>
      </c>
      <c r="L114" s="11" t="s">
        <v>53</v>
      </c>
      <c r="M114" s="11">
        <v>0</v>
      </c>
      <c r="N114" s="9" t="s">
        <v>53</v>
      </c>
      <c r="O114" s="9" t="s">
        <v>54</v>
      </c>
      <c r="P114" s="9"/>
      <c r="Q114" s="11">
        <f t="shared" si="7"/>
        <v>62678611.213200003</v>
      </c>
      <c r="R114" s="11">
        <v>0</v>
      </c>
      <c r="S114" s="11">
        <v>44682159.490000002</v>
      </c>
      <c r="T114" s="11">
        <v>0</v>
      </c>
      <c r="U114" s="9" t="s">
        <v>50</v>
      </c>
      <c r="V114" s="11">
        <v>0</v>
      </c>
      <c r="W114" s="11">
        <v>15514182.52</v>
      </c>
      <c r="X114" s="9" t="s">
        <v>64</v>
      </c>
      <c r="Y114" s="11">
        <f>+W114*0.16</f>
        <v>2482269.2031999999</v>
      </c>
      <c r="Z114" s="11">
        <v>0</v>
      </c>
      <c r="AA114" s="9" t="s">
        <v>50</v>
      </c>
      <c r="AB114" s="11">
        <v>0</v>
      </c>
      <c r="AC114" s="11"/>
      <c r="AD114" s="9" t="s">
        <v>50</v>
      </c>
      <c r="AE114" s="11">
        <f>+AC114*0.08</f>
        <v>0</v>
      </c>
      <c r="AF114" s="9">
        <v>0</v>
      </c>
      <c r="AG114" s="9" t="s">
        <v>50</v>
      </c>
      <c r="AH114" s="11">
        <v>0</v>
      </c>
      <c r="AI114" s="11">
        <v>0</v>
      </c>
      <c r="AJ114" s="9" t="s">
        <v>50</v>
      </c>
      <c r="AK114" s="11">
        <v>0</v>
      </c>
      <c r="AL114" s="11">
        <v>0</v>
      </c>
      <c r="AM114" s="10" t="s">
        <v>53</v>
      </c>
      <c r="AN114" s="9" t="s">
        <v>53</v>
      </c>
      <c r="AO114" s="10" t="s">
        <v>53</v>
      </c>
      <c r="AP114" s="9" t="s">
        <v>53</v>
      </c>
      <c r="AQ114" s="12"/>
      <c r="AR114" s="12"/>
      <c r="AS114" s="12"/>
      <c r="AT114" s="12"/>
      <c r="AU114" s="12"/>
      <c r="AV114" s="12"/>
      <c r="AW114" s="12"/>
      <c r="AX114" s="12"/>
      <c r="AY114" s="12"/>
    </row>
    <row r="115" spans="1:51" x14ac:dyDescent="0.25">
      <c r="A115" s="9" t="s">
        <v>597</v>
      </c>
      <c r="B115" s="10" t="s">
        <v>179</v>
      </c>
      <c r="C115" s="9" t="s">
        <v>311</v>
      </c>
      <c r="D115" s="9" t="s">
        <v>335</v>
      </c>
      <c r="E115" s="9" t="s">
        <v>334</v>
      </c>
      <c r="F115" s="9" t="s">
        <v>1014</v>
      </c>
      <c r="G115" s="9" t="s">
        <v>51</v>
      </c>
      <c r="H115" s="9" t="s">
        <v>1015</v>
      </c>
      <c r="I115" s="11" t="s">
        <v>53</v>
      </c>
      <c r="J115" s="11" t="s">
        <v>53</v>
      </c>
      <c r="K115" s="11" t="s">
        <v>53</v>
      </c>
      <c r="L115" s="11" t="s">
        <v>53</v>
      </c>
      <c r="M115" s="11">
        <v>0</v>
      </c>
      <c r="N115" s="9" t="s">
        <v>53</v>
      </c>
      <c r="O115" s="9" t="s">
        <v>54</v>
      </c>
      <c r="P115" s="9"/>
      <c r="Q115" s="11">
        <f t="shared" si="7"/>
        <v>37483490.442000002</v>
      </c>
      <c r="R115" s="11">
        <v>0</v>
      </c>
      <c r="S115" s="11">
        <v>26518516.260000002</v>
      </c>
      <c r="T115" s="11">
        <v>0</v>
      </c>
      <c r="U115" s="9" t="s">
        <v>50</v>
      </c>
      <c r="V115" s="11">
        <v>0</v>
      </c>
      <c r="W115" s="11">
        <v>9452563.9499999993</v>
      </c>
      <c r="X115" s="9" t="s">
        <v>64</v>
      </c>
      <c r="Y115" s="11">
        <f>+W115*0.16</f>
        <v>1512410.2319999998</v>
      </c>
      <c r="Z115" s="11">
        <v>0</v>
      </c>
      <c r="AA115" s="9" t="s">
        <v>50</v>
      </c>
      <c r="AB115" s="11">
        <v>0</v>
      </c>
      <c r="AC115" s="11"/>
      <c r="AD115" s="9" t="s">
        <v>50</v>
      </c>
      <c r="AE115" s="11">
        <f>+AC115*0.08</f>
        <v>0</v>
      </c>
      <c r="AF115" s="9">
        <v>0</v>
      </c>
      <c r="AG115" s="9" t="s">
        <v>50</v>
      </c>
      <c r="AH115" s="11">
        <v>0</v>
      </c>
      <c r="AI115" s="11">
        <v>0</v>
      </c>
      <c r="AJ115" s="9" t="s">
        <v>50</v>
      </c>
      <c r="AK115" s="11">
        <v>0</v>
      </c>
      <c r="AL115" s="11">
        <v>0</v>
      </c>
      <c r="AM115" s="10" t="s">
        <v>53</v>
      </c>
      <c r="AN115" s="9" t="s">
        <v>53</v>
      </c>
      <c r="AO115" s="10" t="s">
        <v>53</v>
      </c>
      <c r="AP115" s="9" t="s">
        <v>53</v>
      </c>
    </row>
    <row r="116" spans="1:51" x14ac:dyDescent="0.25">
      <c r="A116" s="9" t="s">
        <v>595</v>
      </c>
      <c r="B116" s="10" t="s">
        <v>179</v>
      </c>
      <c r="C116" s="9" t="s">
        <v>311</v>
      </c>
      <c r="D116" s="9" t="s">
        <v>330</v>
      </c>
      <c r="E116" s="9" t="s">
        <v>49</v>
      </c>
      <c r="F116" s="9" t="s">
        <v>1076</v>
      </c>
      <c r="G116" s="9" t="s">
        <v>51</v>
      </c>
      <c r="H116" s="9" t="s">
        <v>180</v>
      </c>
      <c r="I116" s="11" t="s">
        <v>53</v>
      </c>
      <c r="J116" s="11" t="s">
        <v>53</v>
      </c>
      <c r="K116" s="11" t="s">
        <v>53</v>
      </c>
      <c r="L116" s="11" t="s">
        <v>53</v>
      </c>
      <c r="M116" s="11">
        <v>0</v>
      </c>
      <c r="N116" s="9" t="s">
        <v>53</v>
      </c>
      <c r="O116" s="9" t="s">
        <v>54</v>
      </c>
      <c r="P116" s="9" t="s">
        <v>53</v>
      </c>
      <c r="Q116" s="11">
        <f t="shared" si="7"/>
        <v>26551322.520399999</v>
      </c>
      <c r="R116" s="11">
        <v>0</v>
      </c>
      <c r="S116" s="11">
        <v>24559371.854399998</v>
      </c>
      <c r="T116" s="11">
        <v>0</v>
      </c>
      <c r="U116" s="9" t="s">
        <v>50</v>
      </c>
      <c r="V116" s="11">
        <v>0</v>
      </c>
      <c r="W116" s="11">
        <v>1717198.85</v>
      </c>
      <c r="X116" s="9" t="s">
        <v>64</v>
      </c>
      <c r="Y116" s="11">
        <v>274751.81599999993</v>
      </c>
      <c r="Z116" s="11">
        <v>0</v>
      </c>
      <c r="AA116" s="9" t="s">
        <v>50</v>
      </c>
      <c r="AB116" s="11">
        <v>0</v>
      </c>
      <c r="AC116" s="11">
        <v>0</v>
      </c>
      <c r="AD116" s="9" t="s">
        <v>50</v>
      </c>
      <c r="AE116" s="11">
        <v>0</v>
      </c>
      <c r="AF116" s="9">
        <v>0</v>
      </c>
      <c r="AG116" s="9" t="s">
        <v>50</v>
      </c>
      <c r="AH116" s="11">
        <v>0</v>
      </c>
      <c r="AI116" s="11">
        <v>0</v>
      </c>
      <c r="AJ116" s="9" t="s">
        <v>50</v>
      </c>
      <c r="AK116" s="11">
        <v>0</v>
      </c>
      <c r="AL116" s="11">
        <v>0</v>
      </c>
      <c r="AM116" s="10" t="s">
        <v>53</v>
      </c>
      <c r="AN116" s="9" t="s">
        <v>53</v>
      </c>
      <c r="AO116" s="10" t="s">
        <v>53</v>
      </c>
      <c r="AP116" s="9" t="s">
        <v>53</v>
      </c>
    </row>
    <row r="117" spans="1:51" x14ac:dyDescent="0.25">
      <c r="A117" s="9" t="s">
        <v>592</v>
      </c>
      <c r="B117" s="10" t="s">
        <v>179</v>
      </c>
      <c r="C117" s="9" t="s">
        <v>311</v>
      </c>
      <c r="D117" s="9" t="s">
        <v>326</v>
      </c>
      <c r="E117" s="9" t="s">
        <v>325</v>
      </c>
      <c r="F117" s="9" t="s">
        <v>1029</v>
      </c>
      <c r="G117" s="9" t="s">
        <v>51</v>
      </c>
      <c r="H117" s="9" t="s">
        <v>1030</v>
      </c>
      <c r="I117" s="11" t="s">
        <v>53</v>
      </c>
      <c r="J117" s="11" t="s">
        <v>53</v>
      </c>
      <c r="K117" s="11" t="s">
        <v>53</v>
      </c>
      <c r="L117" s="11" t="s">
        <v>53</v>
      </c>
      <c r="M117" s="11">
        <v>0</v>
      </c>
      <c r="N117" s="9" t="s">
        <v>53</v>
      </c>
      <c r="O117" s="9" t="s">
        <v>54</v>
      </c>
      <c r="P117" s="9"/>
      <c r="Q117" s="11">
        <f t="shared" si="7"/>
        <v>11020000</v>
      </c>
      <c r="R117" s="11">
        <v>0</v>
      </c>
      <c r="S117" s="11">
        <v>11020000</v>
      </c>
      <c r="T117" s="11">
        <v>0</v>
      </c>
      <c r="U117" s="9" t="s">
        <v>50</v>
      </c>
      <c r="V117" s="11">
        <v>0</v>
      </c>
      <c r="W117" s="11"/>
      <c r="X117" s="9" t="s">
        <v>64</v>
      </c>
      <c r="Y117" s="11">
        <f>+W117*0.16</f>
        <v>0</v>
      </c>
      <c r="Z117" s="11">
        <v>0</v>
      </c>
      <c r="AA117" s="9" t="s">
        <v>50</v>
      </c>
      <c r="AB117" s="11">
        <v>0</v>
      </c>
      <c r="AC117" s="11"/>
      <c r="AD117" s="9" t="s">
        <v>50</v>
      </c>
      <c r="AE117" s="11">
        <f>+AC117*0.08</f>
        <v>0</v>
      </c>
      <c r="AF117" s="9">
        <v>0</v>
      </c>
      <c r="AG117" s="9" t="s">
        <v>50</v>
      </c>
      <c r="AH117" s="11">
        <v>0</v>
      </c>
      <c r="AI117" s="11">
        <v>0</v>
      </c>
      <c r="AJ117" s="9" t="s">
        <v>50</v>
      </c>
      <c r="AK117" s="11">
        <v>0</v>
      </c>
      <c r="AL117" s="11">
        <v>0</v>
      </c>
      <c r="AM117" s="10" t="s">
        <v>53</v>
      </c>
      <c r="AN117" s="9" t="s">
        <v>53</v>
      </c>
      <c r="AO117" s="10" t="s">
        <v>53</v>
      </c>
      <c r="AP117" s="9" t="s">
        <v>53</v>
      </c>
    </row>
    <row r="118" spans="1:51" x14ac:dyDescent="0.25">
      <c r="A118" s="9" t="s">
        <v>589</v>
      </c>
      <c r="B118" s="10" t="s">
        <v>179</v>
      </c>
      <c r="C118" s="9" t="s">
        <v>311</v>
      </c>
      <c r="D118" s="9" t="s">
        <v>317</v>
      </c>
      <c r="E118" s="9" t="s">
        <v>316</v>
      </c>
      <c r="F118" s="9" t="s">
        <v>1045</v>
      </c>
      <c r="G118" s="9" t="s">
        <v>51</v>
      </c>
      <c r="H118" s="9" t="s">
        <v>1040</v>
      </c>
      <c r="I118" s="11" t="s">
        <v>53</v>
      </c>
      <c r="J118" s="11" t="s">
        <v>53</v>
      </c>
      <c r="K118" s="11" t="s">
        <v>53</v>
      </c>
      <c r="L118" s="11" t="s">
        <v>53</v>
      </c>
      <c r="M118" s="11">
        <v>0</v>
      </c>
      <c r="N118" s="9" t="s">
        <v>53</v>
      </c>
      <c r="O118" s="9" t="s">
        <v>54</v>
      </c>
      <c r="P118" s="9" t="s">
        <v>53</v>
      </c>
      <c r="Q118" s="11">
        <f t="shared" si="7"/>
        <v>13059185.7984</v>
      </c>
      <c r="R118" s="11">
        <v>0</v>
      </c>
      <c r="S118" s="11">
        <v>7199859.6399999997</v>
      </c>
      <c r="T118" s="11">
        <v>0</v>
      </c>
      <c r="U118" s="9" t="s">
        <v>50</v>
      </c>
      <c r="V118" s="11">
        <v>0</v>
      </c>
      <c r="W118" s="11">
        <v>5051143.24</v>
      </c>
      <c r="X118" s="9" t="s">
        <v>64</v>
      </c>
      <c r="Y118" s="11">
        <f>+W118*0.16</f>
        <v>808182.91840000008</v>
      </c>
      <c r="Z118" s="11">
        <v>0</v>
      </c>
      <c r="AA118" s="9" t="s">
        <v>50</v>
      </c>
      <c r="AB118" s="11">
        <v>0</v>
      </c>
      <c r="AC118" s="11"/>
      <c r="AD118" s="9" t="s">
        <v>50</v>
      </c>
      <c r="AE118" s="11">
        <f>+AC118*0.08</f>
        <v>0</v>
      </c>
      <c r="AF118" s="9">
        <v>0</v>
      </c>
      <c r="AG118" s="9" t="s">
        <v>50</v>
      </c>
      <c r="AH118" s="11">
        <v>0</v>
      </c>
      <c r="AI118" s="11">
        <v>0</v>
      </c>
      <c r="AJ118" s="9" t="s">
        <v>50</v>
      </c>
      <c r="AK118" s="11">
        <v>0</v>
      </c>
      <c r="AL118" s="11">
        <v>0</v>
      </c>
      <c r="AM118" s="10" t="s">
        <v>53</v>
      </c>
      <c r="AN118" s="9" t="s">
        <v>53</v>
      </c>
      <c r="AO118" s="10" t="s">
        <v>53</v>
      </c>
      <c r="AP118" s="9" t="s">
        <v>53</v>
      </c>
    </row>
    <row r="119" spans="1:51" x14ac:dyDescent="0.25">
      <c r="A119" s="9" t="s">
        <v>586</v>
      </c>
      <c r="B119" s="10" t="s">
        <v>179</v>
      </c>
      <c r="C119" s="9" t="s">
        <v>311</v>
      </c>
      <c r="D119" s="9" t="s">
        <v>310</v>
      </c>
      <c r="E119" s="9" t="s">
        <v>309</v>
      </c>
      <c r="F119" s="9" t="s">
        <v>1057</v>
      </c>
      <c r="G119" s="9" t="s">
        <v>51</v>
      </c>
      <c r="H119" s="9" t="s">
        <v>1054</v>
      </c>
      <c r="I119" s="11" t="s">
        <v>53</v>
      </c>
      <c r="J119" s="11" t="s">
        <v>53</v>
      </c>
      <c r="K119" s="11" t="s">
        <v>53</v>
      </c>
      <c r="L119" s="11" t="s">
        <v>53</v>
      </c>
      <c r="M119" s="11">
        <v>0</v>
      </c>
      <c r="N119" s="9" t="s">
        <v>53</v>
      </c>
      <c r="O119" s="9" t="s">
        <v>54</v>
      </c>
      <c r="P119" s="9"/>
      <c r="Q119" s="11">
        <f t="shared" si="7"/>
        <v>64572916.491999991</v>
      </c>
      <c r="R119" s="11">
        <v>0</v>
      </c>
      <c r="S119" s="11">
        <v>48274137.899999999</v>
      </c>
      <c r="T119" s="11">
        <v>0</v>
      </c>
      <c r="U119" s="9" t="s">
        <v>50</v>
      </c>
      <c r="V119" s="11">
        <v>0</v>
      </c>
      <c r="W119" s="11">
        <v>14050671.199999999</v>
      </c>
      <c r="X119" s="9" t="s">
        <v>64</v>
      </c>
      <c r="Y119" s="11">
        <f>+W119*0.16</f>
        <v>2248107.392</v>
      </c>
      <c r="Z119" s="11">
        <v>0</v>
      </c>
      <c r="AA119" s="9" t="s">
        <v>50</v>
      </c>
      <c r="AB119" s="11">
        <v>0</v>
      </c>
      <c r="AC119" s="11"/>
      <c r="AD119" s="9" t="s">
        <v>50</v>
      </c>
      <c r="AE119" s="11">
        <f>+AC119*0.08</f>
        <v>0</v>
      </c>
      <c r="AF119" s="9">
        <v>0</v>
      </c>
      <c r="AG119" s="9" t="s">
        <v>50</v>
      </c>
      <c r="AH119" s="11">
        <v>0</v>
      </c>
      <c r="AI119" s="11">
        <v>0</v>
      </c>
      <c r="AJ119" s="9" t="s">
        <v>50</v>
      </c>
      <c r="AK119" s="11">
        <v>0</v>
      </c>
      <c r="AL119" s="11">
        <v>0</v>
      </c>
      <c r="AM119" s="10" t="s">
        <v>53</v>
      </c>
      <c r="AN119" s="9" t="s">
        <v>53</v>
      </c>
      <c r="AO119" s="10" t="s">
        <v>53</v>
      </c>
      <c r="AP119" s="9" t="s">
        <v>53</v>
      </c>
    </row>
    <row r="120" spans="1:51" x14ac:dyDescent="0.25">
      <c r="A120" s="9" t="s">
        <v>583</v>
      </c>
      <c r="B120" s="10" t="s">
        <v>200</v>
      </c>
      <c r="C120" s="9" t="s">
        <v>311</v>
      </c>
      <c r="D120" s="9" t="s">
        <v>48</v>
      </c>
      <c r="E120" s="9" t="s">
        <v>431</v>
      </c>
      <c r="F120" s="9" t="s">
        <v>912</v>
      </c>
      <c r="G120" s="9" t="s">
        <v>51</v>
      </c>
      <c r="H120" s="9" t="s">
        <v>920</v>
      </c>
      <c r="I120" s="9" t="s">
        <v>53</v>
      </c>
      <c r="J120" s="11" t="s">
        <v>53</v>
      </c>
      <c r="K120" s="11" t="s">
        <v>53</v>
      </c>
      <c r="L120" s="11" t="s">
        <v>53</v>
      </c>
      <c r="M120" s="11">
        <v>0</v>
      </c>
      <c r="N120" s="9" t="s">
        <v>53</v>
      </c>
      <c r="O120" s="9" t="s">
        <v>54</v>
      </c>
      <c r="P120" s="9"/>
      <c r="Q120" s="11">
        <f t="shared" si="7"/>
        <v>48200778.176399998</v>
      </c>
      <c r="R120" s="11">
        <v>0</v>
      </c>
      <c r="S120" s="11">
        <v>37435969.43</v>
      </c>
      <c r="T120" s="11">
        <v>0</v>
      </c>
      <c r="U120" s="9" t="s">
        <v>50</v>
      </c>
      <c r="V120" s="11">
        <v>0</v>
      </c>
      <c r="W120" s="11">
        <v>9280007.5399999991</v>
      </c>
      <c r="X120" s="9" t="s">
        <v>50</v>
      </c>
      <c r="Y120" s="11">
        <f>+W120*0.16</f>
        <v>1484801.2063999998</v>
      </c>
      <c r="Z120" s="11">
        <v>0</v>
      </c>
      <c r="AA120" s="9" t="s">
        <v>50</v>
      </c>
      <c r="AB120" s="11">
        <v>0</v>
      </c>
      <c r="AC120" s="11"/>
      <c r="AD120" s="9" t="s">
        <v>50</v>
      </c>
      <c r="AE120" s="11">
        <f>+AC120*0.08</f>
        <v>0</v>
      </c>
      <c r="AF120" s="9">
        <v>0</v>
      </c>
      <c r="AG120" s="9" t="s">
        <v>50</v>
      </c>
      <c r="AH120" s="11">
        <v>0</v>
      </c>
      <c r="AI120" s="11">
        <v>0</v>
      </c>
      <c r="AJ120" s="9" t="s">
        <v>50</v>
      </c>
      <c r="AK120" s="11">
        <v>0</v>
      </c>
      <c r="AL120" s="11">
        <v>0</v>
      </c>
      <c r="AM120" s="10" t="s">
        <v>53</v>
      </c>
      <c r="AN120" s="9" t="s">
        <v>53</v>
      </c>
      <c r="AO120" s="10" t="s">
        <v>53</v>
      </c>
      <c r="AP120" s="9" t="s">
        <v>53</v>
      </c>
    </row>
    <row r="121" spans="1:51" x14ac:dyDescent="0.25">
      <c r="A121" s="9" t="s">
        <v>580</v>
      </c>
      <c r="B121" s="10" t="s">
        <v>200</v>
      </c>
      <c r="C121" s="9" t="s">
        <v>311</v>
      </c>
      <c r="D121" s="9" t="s">
        <v>48</v>
      </c>
      <c r="E121" s="9" t="s">
        <v>431</v>
      </c>
      <c r="F121" s="9" t="s">
        <v>912</v>
      </c>
      <c r="G121" s="9" t="s">
        <v>91</v>
      </c>
      <c r="H121" s="9"/>
      <c r="I121" s="9" t="s">
        <v>915</v>
      </c>
      <c r="J121" s="11" t="s">
        <v>53</v>
      </c>
      <c r="K121" s="11" t="s">
        <v>53</v>
      </c>
      <c r="L121" s="11" t="s">
        <v>53</v>
      </c>
      <c r="M121" s="11">
        <v>0</v>
      </c>
      <c r="N121" s="9" t="s">
        <v>53</v>
      </c>
      <c r="O121" s="9" t="s">
        <v>54</v>
      </c>
      <c r="P121" s="9"/>
      <c r="Q121" s="11">
        <f t="shared" si="7"/>
        <v>-204792</v>
      </c>
      <c r="R121" s="11">
        <v>0</v>
      </c>
      <c r="S121" s="11">
        <v>-191800</v>
      </c>
      <c r="T121" s="11">
        <v>0</v>
      </c>
      <c r="U121" s="9" t="s">
        <v>50</v>
      </c>
      <c r="V121" s="11">
        <v>0</v>
      </c>
      <c r="W121" s="11">
        <v>-11200</v>
      </c>
      <c r="X121" s="9" t="s">
        <v>50</v>
      </c>
      <c r="Y121" s="11">
        <f>+W121*0.16</f>
        <v>-1792</v>
      </c>
      <c r="Z121" s="11">
        <v>0</v>
      </c>
      <c r="AA121" s="9" t="s">
        <v>50</v>
      </c>
      <c r="AB121" s="11">
        <v>0</v>
      </c>
      <c r="AC121" s="11"/>
      <c r="AD121" s="9" t="s">
        <v>50</v>
      </c>
      <c r="AE121" s="11">
        <f>+AC121*0.08</f>
        <v>0</v>
      </c>
      <c r="AF121" s="9">
        <v>0</v>
      </c>
      <c r="AG121" s="9" t="s">
        <v>50</v>
      </c>
      <c r="AH121" s="11">
        <v>0</v>
      </c>
      <c r="AI121" s="11">
        <v>0</v>
      </c>
      <c r="AJ121" s="9" t="s">
        <v>50</v>
      </c>
      <c r="AK121" s="11">
        <v>0</v>
      </c>
      <c r="AL121" s="11">
        <v>0</v>
      </c>
      <c r="AM121" s="10" t="s">
        <v>53</v>
      </c>
      <c r="AN121" s="9" t="s">
        <v>53</v>
      </c>
      <c r="AO121" s="10" t="s">
        <v>53</v>
      </c>
      <c r="AP121" s="9" t="s">
        <v>53</v>
      </c>
    </row>
    <row r="122" spans="1:51" s="8" customFormat="1" x14ac:dyDescent="0.25">
      <c r="A122" s="9" t="s">
        <v>578</v>
      </c>
      <c r="B122" s="10" t="s">
        <v>200</v>
      </c>
      <c r="C122" s="9" t="s">
        <v>69</v>
      </c>
      <c r="D122" s="9" t="s">
        <v>48</v>
      </c>
      <c r="E122" s="9" t="s">
        <v>427</v>
      </c>
      <c r="F122" s="9" t="s">
        <v>1097</v>
      </c>
      <c r="G122" s="9" t="s">
        <v>51</v>
      </c>
      <c r="H122" s="9" t="s">
        <v>221</v>
      </c>
      <c r="I122" s="11" t="s">
        <v>53</v>
      </c>
      <c r="J122" s="11" t="s">
        <v>53</v>
      </c>
      <c r="K122" s="11" t="s">
        <v>53</v>
      </c>
      <c r="L122" s="11" t="s">
        <v>53</v>
      </c>
      <c r="M122" s="11">
        <v>0</v>
      </c>
      <c r="N122" s="9" t="s">
        <v>53</v>
      </c>
      <c r="O122" s="9" t="s">
        <v>54</v>
      </c>
      <c r="P122" s="9" t="s">
        <v>53</v>
      </c>
      <c r="Q122" s="11">
        <f t="shared" si="7"/>
        <v>76453945.674600005</v>
      </c>
      <c r="R122" s="11">
        <v>0</v>
      </c>
      <c r="S122" s="11">
        <v>54729389.8222</v>
      </c>
      <c r="T122" s="11">
        <v>0</v>
      </c>
      <c r="U122" s="9" t="s">
        <v>50</v>
      </c>
      <c r="V122" s="11">
        <v>0</v>
      </c>
      <c r="W122" s="11">
        <v>18728065.390000004</v>
      </c>
      <c r="X122" s="9" t="s">
        <v>64</v>
      </c>
      <c r="Y122" s="11">
        <v>2996490.4624000001</v>
      </c>
      <c r="Z122" s="11">
        <v>0</v>
      </c>
      <c r="AA122" s="9" t="s">
        <v>50</v>
      </c>
      <c r="AB122" s="11">
        <v>0</v>
      </c>
      <c r="AC122" s="11">
        <v>0</v>
      </c>
      <c r="AD122" s="9" t="s">
        <v>50</v>
      </c>
      <c r="AE122" s="11">
        <v>0</v>
      </c>
      <c r="AF122" s="9">
        <v>0</v>
      </c>
      <c r="AG122" s="9" t="s">
        <v>50</v>
      </c>
      <c r="AH122" s="11">
        <v>0</v>
      </c>
      <c r="AI122" s="11">
        <v>0</v>
      </c>
      <c r="AJ122" s="9" t="s">
        <v>50</v>
      </c>
      <c r="AK122" s="11">
        <v>0</v>
      </c>
      <c r="AL122" s="11">
        <v>0</v>
      </c>
      <c r="AM122" s="10" t="s">
        <v>53</v>
      </c>
      <c r="AN122" s="9" t="s">
        <v>53</v>
      </c>
      <c r="AO122" s="10" t="s">
        <v>53</v>
      </c>
      <c r="AP122" s="9" t="s">
        <v>53</v>
      </c>
      <c r="AQ122" s="12"/>
      <c r="AR122" s="12"/>
      <c r="AS122" s="12"/>
      <c r="AT122" s="12"/>
      <c r="AU122" s="12"/>
      <c r="AV122" s="12"/>
      <c r="AW122" s="12"/>
      <c r="AX122" s="12"/>
      <c r="AY122" s="12"/>
    </row>
    <row r="123" spans="1:51" x14ac:dyDescent="0.25">
      <c r="A123" s="9" t="s">
        <v>220</v>
      </c>
      <c r="B123" s="10" t="s">
        <v>200</v>
      </c>
      <c r="C123" s="9" t="s">
        <v>311</v>
      </c>
      <c r="D123" s="9" t="s">
        <v>57</v>
      </c>
      <c r="E123" s="9" t="s">
        <v>424</v>
      </c>
      <c r="F123" s="9" t="s">
        <v>930</v>
      </c>
      <c r="G123" s="9" t="s">
        <v>51</v>
      </c>
      <c r="H123" s="9" t="s">
        <v>931</v>
      </c>
      <c r="I123" s="11" t="s">
        <v>53</v>
      </c>
      <c r="J123" s="11" t="s">
        <v>53</v>
      </c>
      <c r="K123" s="11" t="s">
        <v>53</v>
      </c>
      <c r="L123" s="11" t="s">
        <v>53</v>
      </c>
      <c r="M123" s="11">
        <v>0</v>
      </c>
      <c r="N123" s="9" t="s">
        <v>53</v>
      </c>
      <c r="O123" s="9" t="s">
        <v>54</v>
      </c>
      <c r="P123" s="9"/>
      <c r="Q123" s="11">
        <f t="shared" si="7"/>
        <v>66092699.282000005</v>
      </c>
      <c r="R123" s="11">
        <v>0</v>
      </c>
      <c r="S123" s="11">
        <v>44679453.140000001</v>
      </c>
      <c r="T123" s="11">
        <v>0</v>
      </c>
      <c r="U123" s="9" t="s">
        <v>50</v>
      </c>
      <c r="V123" s="11">
        <v>0</v>
      </c>
      <c r="W123" s="11">
        <v>18459694.949999999</v>
      </c>
      <c r="X123" s="9" t="s">
        <v>50</v>
      </c>
      <c r="Y123" s="11">
        <f>+W123*0.16</f>
        <v>2953551.1919999998</v>
      </c>
      <c r="Z123" s="11">
        <v>0</v>
      </c>
      <c r="AA123" s="9" t="s">
        <v>50</v>
      </c>
      <c r="AB123" s="11">
        <v>0</v>
      </c>
      <c r="AC123" s="11"/>
      <c r="AD123" s="9" t="s">
        <v>50</v>
      </c>
      <c r="AE123" s="11">
        <f>+AC123*0.08</f>
        <v>0</v>
      </c>
      <c r="AF123" s="9">
        <v>0</v>
      </c>
      <c r="AG123" s="9" t="s">
        <v>50</v>
      </c>
      <c r="AH123" s="11">
        <v>0</v>
      </c>
      <c r="AI123" s="11">
        <v>0</v>
      </c>
      <c r="AJ123" s="9" t="s">
        <v>50</v>
      </c>
      <c r="AK123" s="11">
        <v>0</v>
      </c>
      <c r="AL123" s="11">
        <v>0</v>
      </c>
      <c r="AM123" s="10" t="s">
        <v>53</v>
      </c>
      <c r="AN123" s="9" t="s">
        <v>53</v>
      </c>
      <c r="AO123" s="10" t="s">
        <v>53</v>
      </c>
      <c r="AP123" s="9" t="s">
        <v>53</v>
      </c>
    </row>
    <row r="124" spans="1:51" x14ac:dyDescent="0.25">
      <c r="A124" s="9" t="s">
        <v>222</v>
      </c>
      <c r="B124" s="10" t="s">
        <v>200</v>
      </c>
      <c r="C124" s="9" t="s">
        <v>311</v>
      </c>
      <c r="D124" s="9" t="s">
        <v>57</v>
      </c>
      <c r="E124" s="9" t="s">
        <v>421</v>
      </c>
      <c r="F124" s="9" t="s">
        <v>1067</v>
      </c>
      <c r="G124" s="9" t="s">
        <v>51</v>
      </c>
      <c r="H124" s="9" t="s">
        <v>1068</v>
      </c>
      <c r="I124" s="11" t="s">
        <v>53</v>
      </c>
      <c r="J124" s="11" t="s">
        <v>53</v>
      </c>
      <c r="K124" s="11" t="s">
        <v>53</v>
      </c>
      <c r="L124" s="11" t="s">
        <v>53</v>
      </c>
      <c r="M124" s="11">
        <v>0</v>
      </c>
      <c r="N124" s="9" t="s">
        <v>53</v>
      </c>
      <c r="O124" s="9" t="s">
        <v>54</v>
      </c>
      <c r="P124" s="9"/>
      <c r="Q124" s="11">
        <f t="shared" si="7"/>
        <v>12574946.24</v>
      </c>
      <c r="R124" s="11">
        <v>0</v>
      </c>
      <c r="S124" s="11">
        <v>12574946.24</v>
      </c>
      <c r="T124" s="11">
        <v>0</v>
      </c>
      <c r="U124" s="9" t="s">
        <v>50</v>
      </c>
      <c r="V124" s="11">
        <v>0</v>
      </c>
      <c r="W124" s="11">
        <v>0</v>
      </c>
      <c r="X124" s="9" t="s">
        <v>50</v>
      </c>
      <c r="Y124" s="11">
        <f>+W124*0.16</f>
        <v>0</v>
      </c>
      <c r="Z124" s="11">
        <v>0</v>
      </c>
      <c r="AA124" s="9" t="s">
        <v>50</v>
      </c>
      <c r="AB124" s="11">
        <v>0</v>
      </c>
      <c r="AC124" s="11"/>
      <c r="AD124" s="9" t="s">
        <v>50</v>
      </c>
      <c r="AE124" s="11">
        <f>+AC124*0.08</f>
        <v>0</v>
      </c>
      <c r="AF124" s="9">
        <v>0</v>
      </c>
      <c r="AG124" s="9" t="s">
        <v>50</v>
      </c>
      <c r="AH124" s="11">
        <v>0</v>
      </c>
      <c r="AI124" s="11">
        <v>0</v>
      </c>
      <c r="AJ124" s="9" t="s">
        <v>50</v>
      </c>
      <c r="AK124" s="11">
        <v>0</v>
      </c>
      <c r="AL124" s="11">
        <v>0</v>
      </c>
      <c r="AM124" s="10" t="s">
        <v>53</v>
      </c>
      <c r="AN124" s="9" t="s">
        <v>53</v>
      </c>
      <c r="AO124" s="10" t="s">
        <v>53</v>
      </c>
      <c r="AP124" s="9" t="s">
        <v>53</v>
      </c>
    </row>
    <row r="125" spans="1:51" x14ac:dyDescent="0.25">
      <c r="A125" s="9" t="s">
        <v>224</v>
      </c>
      <c r="B125" s="10" t="s">
        <v>200</v>
      </c>
      <c r="C125" s="9" t="s">
        <v>47</v>
      </c>
      <c r="D125" s="9" t="s">
        <v>57</v>
      </c>
      <c r="E125" s="9" t="s">
        <v>58</v>
      </c>
      <c r="F125" s="9" t="s">
        <v>1084</v>
      </c>
      <c r="G125" s="9" t="s">
        <v>51</v>
      </c>
      <c r="H125" s="9" t="s">
        <v>209</v>
      </c>
      <c r="I125" s="11" t="s">
        <v>53</v>
      </c>
      <c r="J125" s="11" t="s">
        <v>53</v>
      </c>
      <c r="K125" s="11" t="s">
        <v>53</v>
      </c>
      <c r="L125" s="11" t="s">
        <v>53</v>
      </c>
      <c r="M125" s="11">
        <v>0</v>
      </c>
      <c r="N125" s="9" t="s">
        <v>53</v>
      </c>
      <c r="O125" s="9" t="s">
        <v>54</v>
      </c>
      <c r="P125" s="9" t="s">
        <v>53</v>
      </c>
      <c r="Q125" s="11">
        <f t="shared" si="7"/>
        <v>19491015.103</v>
      </c>
      <c r="R125" s="11">
        <v>0</v>
      </c>
      <c r="S125" s="11">
        <v>18049727.515000001</v>
      </c>
      <c r="T125" s="11">
        <v>0</v>
      </c>
      <c r="U125" s="9" t="s">
        <v>50</v>
      </c>
      <c r="V125" s="11">
        <v>0</v>
      </c>
      <c r="W125" s="11">
        <v>1242489.2999999998</v>
      </c>
      <c r="X125" s="9" t="s">
        <v>50</v>
      </c>
      <c r="Y125" s="11">
        <v>198798.288</v>
      </c>
      <c r="Z125" s="11">
        <v>0</v>
      </c>
      <c r="AA125" s="9" t="s">
        <v>50</v>
      </c>
      <c r="AB125" s="11">
        <v>0</v>
      </c>
      <c r="AC125" s="11">
        <v>0</v>
      </c>
      <c r="AD125" s="9" t="s">
        <v>50</v>
      </c>
      <c r="AE125" s="11">
        <v>0</v>
      </c>
      <c r="AF125" s="9">
        <v>0</v>
      </c>
      <c r="AG125" s="9" t="s">
        <v>50</v>
      </c>
      <c r="AH125" s="11">
        <v>0</v>
      </c>
      <c r="AI125" s="11">
        <v>0</v>
      </c>
      <c r="AJ125" s="9" t="s">
        <v>50</v>
      </c>
      <c r="AK125" s="11">
        <v>0</v>
      </c>
      <c r="AL125" s="11">
        <v>0</v>
      </c>
      <c r="AM125" s="10" t="s">
        <v>53</v>
      </c>
      <c r="AN125" s="9" t="s">
        <v>53</v>
      </c>
      <c r="AO125" s="10" t="s">
        <v>53</v>
      </c>
      <c r="AP125" s="9" t="s">
        <v>53</v>
      </c>
    </row>
    <row r="126" spans="1:51" x14ac:dyDescent="0.25">
      <c r="A126" s="9" t="s">
        <v>228</v>
      </c>
      <c r="B126" s="10" t="s">
        <v>200</v>
      </c>
      <c r="C126" s="9" t="s">
        <v>47</v>
      </c>
      <c r="D126" s="9" t="s">
        <v>61</v>
      </c>
      <c r="E126" s="9" t="s">
        <v>395</v>
      </c>
      <c r="F126" s="9" t="s">
        <v>943</v>
      </c>
      <c r="G126" s="9" t="s">
        <v>51</v>
      </c>
      <c r="H126" s="9" t="s">
        <v>944</v>
      </c>
      <c r="I126" s="11" t="s">
        <v>53</v>
      </c>
      <c r="J126" s="11" t="s">
        <v>53</v>
      </c>
      <c r="K126" s="11" t="s">
        <v>53</v>
      </c>
      <c r="L126" s="11" t="s">
        <v>53</v>
      </c>
      <c r="M126" s="11">
        <v>0</v>
      </c>
      <c r="N126" s="9" t="s">
        <v>53</v>
      </c>
      <c r="O126" s="9" t="s">
        <v>54</v>
      </c>
      <c r="P126" s="9"/>
      <c r="Q126" s="11">
        <f t="shared" si="7"/>
        <v>29062134.429599997</v>
      </c>
      <c r="R126" s="11">
        <v>0</v>
      </c>
      <c r="S126" s="11">
        <v>22493494.289999999</v>
      </c>
      <c r="T126" s="11">
        <v>0</v>
      </c>
      <c r="U126" s="9" t="s">
        <v>50</v>
      </c>
      <c r="V126" s="11">
        <v>0</v>
      </c>
      <c r="W126" s="11">
        <v>5662620.8099999996</v>
      </c>
      <c r="X126" s="9" t="s">
        <v>50</v>
      </c>
      <c r="Y126" s="11">
        <f>+W126*0.16</f>
        <v>906019.32959999994</v>
      </c>
      <c r="Z126" s="11">
        <v>0</v>
      </c>
      <c r="AA126" s="9" t="s">
        <v>50</v>
      </c>
      <c r="AB126" s="11">
        <v>0</v>
      </c>
      <c r="AC126" s="11"/>
      <c r="AD126" s="9" t="s">
        <v>50</v>
      </c>
      <c r="AE126" s="11">
        <f>+AC126*0.08</f>
        <v>0</v>
      </c>
      <c r="AF126" s="9">
        <v>0</v>
      </c>
      <c r="AG126" s="9" t="s">
        <v>50</v>
      </c>
      <c r="AH126" s="11">
        <v>0</v>
      </c>
      <c r="AI126" s="11">
        <v>0</v>
      </c>
      <c r="AJ126" s="9" t="s">
        <v>50</v>
      </c>
      <c r="AK126" s="11">
        <v>0</v>
      </c>
      <c r="AL126" s="11">
        <v>0</v>
      </c>
      <c r="AM126" s="10" t="s">
        <v>53</v>
      </c>
      <c r="AN126" s="9" t="s">
        <v>53</v>
      </c>
      <c r="AO126" s="10" t="s">
        <v>53</v>
      </c>
      <c r="AP126" s="9" t="s">
        <v>53</v>
      </c>
    </row>
    <row r="127" spans="1:51" x14ac:dyDescent="0.25">
      <c r="A127" s="9" t="s">
        <v>230</v>
      </c>
      <c r="B127" s="10" t="s">
        <v>200</v>
      </c>
      <c r="C127" s="9" t="s">
        <v>47</v>
      </c>
      <c r="D127" s="9" t="s">
        <v>61</v>
      </c>
      <c r="E127" s="9" t="s">
        <v>62</v>
      </c>
      <c r="F127" s="9" t="s">
        <v>415</v>
      </c>
      <c r="G127" s="9" t="s">
        <v>51</v>
      </c>
      <c r="H127" s="9" t="s">
        <v>211</v>
      </c>
      <c r="I127" s="11" t="s">
        <v>53</v>
      </c>
      <c r="J127" s="11" t="s">
        <v>53</v>
      </c>
      <c r="K127" s="11" t="s">
        <v>53</v>
      </c>
      <c r="L127" s="11" t="s">
        <v>53</v>
      </c>
      <c r="M127" s="11">
        <v>0</v>
      </c>
      <c r="N127" s="9" t="s">
        <v>53</v>
      </c>
      <c r="O127" s="9" t="s">
        <v>54</v>
      </c>
      <c r="P127" s="9" t="s">
        <v>53</v>
      </c>
      <c r="Q127" s="11">
        <f t="shared" si="7"/>
        <v>25201669.475399997</v>
      </c>
      <c r="R127" s="11">
        <v>0</v>
      </c>
      <c r="S127" s="11">
        <v>22946697.694999997</v>
      </c>
      <c r="T127" s="11">
        <v>0</v>
      </c>
      <c r="U127" s="9" t="s">
        <v>50</v>
      </c>
      <c r="V127" s="11">
        <v>0</v>
      </c>
      <c r="W127" s="11">
        <v>1943941.19</v>
      </c>
      <c r="X127" s="9" t="s">
        <v>50</v>
      </c>
      <c r="Y127" s="11">
        <v>311030.59039999999</v>
      </c>
      <c r="Z127" s="11">
        <v>0</v>
      </c>
      <c r="AA127" s="9" t="s">
        <v>50</v>
      </c>
      <c r="AB127" s="11">
        <v>0</v>
      </c>
      <c r="AC127" s="11">
        <v>0</v>
      </c>
      <c r="AD127" s="9" t="s">
        <v>50</v>
      </c>
      <c r="AE127" s="11">
        <v>0</v>
      </c>
      <c r="AF127" s="9">
        <v>0</v>
      </c>
      <c r="AG127" s="9" t="s">
        <v>50</v>
      </c>
      <c r="AH127" s="11">
        <v>0</v>
      </c>
      <c r="AI127" s="11">
        <v>0</v>
      </c>
      <c r="AJ127" s="9" t="s">
        <v>50</v>
      </c>
      <c r="AK127" s="11">
        <v>0</v>
      </c>
      <c r="AL127" s="11">
        <v>0</v>
      </c>
      <c r="AM127" s="10" t="s">
        <v>53</v>
      </c>
      <c r="AN127" s="9" t="s">
        <v>53</v>
      </c>
      <c r="AO127" s="10" t="s">
        <v>53</v>
      </c>
      <c r="AP127" s="9" t="s">
        <v>53</v>
      </c>
    </row>
    <row r="128" spans="1:51" x14ac:dyDescent="0.25">
      <c r="A128" s="9" t="s">
        <v>236</v>
      </c>
      <c r="B128" s="10" t="s">
        <v>200</v>
      </c>
      <c r="C128" s="9" t="s">
        <v>69</v>
      </c>
      <c r="D128" s="9" t="s">
        <v>61</v>
      </c>
      <c r="E128" s="9" t="s">
        <v>382</v>
      </c>
      <c r="F128" s="9" t="s">
        <v>1094</v>
      </c>
      <c r="G128" s="9" t="s">
        <v>51</v>
      </c>
      <c r="H128" s="9" t="s">
        <v>223</v>
      </c>
      <c r="I128" s="11" t="s">
        <v>53</v>
      </c>
      <c r="J128" s="11" t="s">
        <v>53</v>
      </c>
      <c r="K128" s="11" t="s">
        <v>53</v>
      </c>
      <c r="L128" s="11" t="s">
        <v>53</v>
      </c>
      <c r="M128" s="11">
        <v>0</v>
      </c>
      <c r="N128" s="9" t="s">
        <v>53</v>
      </c>
      <c r="O128" s="9" t="s">
        <v>54</v>
      </c>
      <c r="P128" s="9" t="s">
        <v>53</v>
      </c>
      <c r="Q128" s="11">
        <f t="shared" si="7"/>
        <v>30331771.717099998</v>
      </c>
      <c r="R128" s="11">
        <v>0</v>
      </c>
      <c r="S128" s="11">
        <v>25040401.487500001</v>
      </c>
      <c r="T128" s="11">
        <v>0</v>
      </c>
      <c r="U128" s="9" t="s">
        <v>50</v>
      </c>
      <c r="V128" s="11">
        <v>0</v>
      </c>
      <c r="W128" s="11">
        <v>4561526.0599999996</v>
      </c>
      <c r="X128" s="9" t="s">
        <v>64</v>
      </c>
      <c r="Y128" s="11">
        <v>729844.16959999991</v>
      </c>
      <c r="Z128" s="11">
        <v>0</v>
      </c>
      <c r="AA128" s="9" t="s">
        <v>50</v>
      </c>
      <c r="AB128" s="11">
        <v>0</v>
      </c>
      <c r="AC128" s="11">
        <v>0</v>
      </c>
      <c r="AD128" s="9" t="s">
        <v>50</v>
      </c>
      <c r="AE128" s="11">
        <v>0</v>
      </c>
      <c r="AF128" s="9">
        <v>0</v>
      </c>
      <c r="AG128" s="9" t="s">
        <v>50</v>
      </c>
      <c r="AH128" s="11">
        <v>0</v>
      </c>
      <c r="AI128" s="11">
        <v>0</v>
      </c>
      <c r="AJ128" s="9" t="s">
        <v>50</v>
      </c>
      <c r="AK128" s="11">
        <v>0</v>
      </c>
      <c r="AL128" s="11">
        <v>0</v>
      </c>
      <c r="AM128" s="10" t="s">
        <v>53</v>
      </c>
      <c r="AN128" s="9" t="s">
        <v>53</v>
      </c>
      <c r="AO128" s="10" t="s">
        <v>53</v>
      </c>
      <c r="AP128" s="9" t="s">
        <v>53</v>
      </c>
    </row>
    <row r="129" spans="1:51" x14ac:dyDescent="0.25">
      <c r="A129" s="9" t="s">
        <v>242</v>
      </c>
      <c r="B129" s="10" t="s">
        <v>200</v>
      </c>
      <c r="C129" s="9" t="s">
        <v>69</v>
      </c>
      <c r="D129" s="9" t="s">
        <v>61</v>
      </c>
      <c r="E129" s="9" t="s">
        <v>382</v>
      </c>
      <c r="F129" s="9" t="s">
        <v>1094</v>
      </c>
      <c r="G129" s="9" t="s">
        <v>51</v>
      </c>
      <c r="H129" s="9" t="s">
        <v>225</v>
      </c>
      <c r="I129" s="11" t="s">
        <v>53</v>
      </c>
      <c r="J129" s="11" t="s">
        <v>53</v>
      </c>
      <c r="K129" s="11" t="s">
        <v>53</v>
      </c>
      <c r="L129" s="11" t="s">
        <v>53</v>
      </c>
      <c r="M129" s="11">
        <v>0</v>
      </c>
      <c r="N129" s="9" t="s">
        <v>53</v>
      </c>
      <c r="O129" s="9" t="s">
        <v>226</v>
      </c>
      <c r="P129" s="9" t="s">
        <v>227</v>
      </c>
      <c r="Q129" s="11">
        <f t="shared" si="7"/>
        <v>2330099.7200000002</v>
      </c>
      <c r="R129" s="11">
        <v>0</v>
      </c>
      <c r="S129" s="11">
        <v>1674003.7200000002</v>
      </c>
      <c r="T129" s="11">
        <v>565600</v>
      </c>
      <c r="U129" s="9" t="s">
        <v>64</v>
      </c>
      <c r="V129" s="11">
        <v>90496</v>
      </c>
      <c r="W129" s="11">
        <v>0</v>
      </c>
      <c r="X129" s="9" t="s">
        <v>50</v>
      </c>
      <c r="Y129" s="11">
        <v>0</v>
      </c>
      <c r="Z129" s="11">
        <v>0</v>
      </c>
      <c r="AA129" s="9" t="s">
        <v>50</v>
      </c>
      <c r="AB129" s="11">
        <v>0</v>
      </c>
      <c r="AC129" s="11">
        <v>0</v>
      </c>
      <c r="AD129" s="9" t="s">
        <v>50</v>
      </c>
      <c r="AE129" s="11">
        <v>0</v>
      </c>
      <c r="AF129" s="9">
        <v>0</v>
      </c>
      <c r="AG129" s="9" t="s">
        <v>50</v>
      </c>
      <c r="AH129" s="11">
        <v>0</v>
      </c>
      <c r="AI129" s="11">
        <v>0</v>
      </c>
      <c r="AJ129" s="9" t="s">
        <v>50</v>
      </c>
      <c r="AK129" s="11">
        <v>0</v>
      </c>
      <c r="AL129" s="11">
        <v>0</v>
      </c>
      <c r="AM129" s="10" t="s">
        <v>53</v>
      </c>
      <c r="AN129" s="9" t="s">
        <v>53</v>
      </c>
      <c r="AO129" s="10" t="s">
        <v>53</v>
      </c>
      <c r="AP129" s="9" t="s">
        <v>53</v>
      </c>
    </row>
    <row r="130" spans="1:51" s="8" customFormat="1" x14ac:dyDescent="0.25">
      <c r="A130" s="9" t="s">
        <v>244</v>
      </c>
      <c r="B130" s="10" t="s">
        <v>200</v>
      </c>
      <c r="C130" s="9" t="s">
        <v>69</v>
      </c>
      <c r="D130" s="9" t="s">
        <v>61</v>
      </c>
      <c r="E130" s="9" t="s">
        <v>382</v>
      </c>
      <c r="F130" s="9" t="s">
        <v>1094</v>
      </c>
      <c r="G130" s="9" t="s">
        <v>51</v>
      </c>
      <c r="H130" s="9" t="s">
        <v>229</v>
      </c>
      <c r="I130" s="11" t="s">
        <v>53</v>
      </c>
      <c r="J130" s="11" t="s">
        <v>53</v>
      </c>
      <c r="K130" s="11" t="s">
        <v>53</v>
      </c>
      <c r="L130" s="11" t="s">
        <v>53</v>
      </c>
      <c r="M130" s="11">
        <v>0</v>
      </c>
      <c r="N130" s="9" t="s">
        <v>53</v>
      </c>
      <c r="O130" s="9" t="s">
        <v>54</v>
      </c>
      <c r="P130" s="9" t="s">
        <v>53</v>
      </c>
      <c r="Q130" s="11">
        <f t="shared" si="7"/>
        <v>73304294.941399992</v>
      </c>
      <c r="R130" s="11">
        <v>0</v>
      </c>
      <c r="S130" s="11">
        <v>56777191.786199987</v>
      </c>
      <c r="T130" s="11">
        <v>0</v>
      </c>
      <c r="U130" s="9" t="s">
        <v>50</v>
      </c>
      <c r="V130" s="11">
        <v>0</v>
      </c>
      <c r="W130" s="11">
        <v>14247502.720000003</v>
      </c>
      <c r="X130" s="9" t="s">
        <v>64</v>
      </c>
      <c r="Y130" s="11">
        <v>2279600.4352000002</v>
      </c>
      <c r="Z130" s="11">
        <v>0</v>
      </c>
      <c r="AA130" s="9" t="s">
        <v>50</v>
      </c>
      <c r="AB130" s="11">
        <v>0</v>
      </c>
      <c r="AC130" s="11">
        <v>0</v>
      </c>
      <c r="AD130" s="9" t="s">
        <v>50</v>
      </c>
      <c r="AE130" s="11">
        <v>0</v>
      </c>
      <c r="AF130" s="9">
        <v>0</v>
      </c>
      <c r="AG130" s="9" t="s">
        <v>50</v>
      </c>
      <c r="AH130" s="11">
        <v>0</v>
      </c>
      <c r="AI130" s="11">
        <v>0</v>
      </c>
      <c r="AJ130" s="9" t="s">
        <v>50</v>
      </c>
      <c r="AK130" s="11">
        <v>0</v>
      </c>
      <c r="AL130" s="11">
        <v>0</v>
      </c>
      <c r="AM130" s="10" t="s">
        <v>53</v>
      </c>
      <c r="AN130" s="9" t="s">
        <v>53</v>
      </c>
      <c r="AO130" s="10" t="s">
        <v>53</v>
      </c>
      <c r="AP130" s="9" t="s">
        <v>53</v>
      </c>
      <c r="AQ130" s="12"/>
      <c r="AR130" s="12"/>
      <c r="AS130" s="12"/>
      <c r="AT130" s="12"/>
      <c r="AU130" s="12"/>
      <c r="AV130" s="12"/>
      <c r="AW130" s="12"/>
      <c r="AX130" s="12"/>
      <c r="AY130" s="12"/>
    </row>
    <row r="131" spans="1:51" x14ac:dyDescent="0.25">
      <c r="A131" s="9" t="s">
        <v>248</v>
      </c>
      <c r="B131" s="10" t="s">
        <v>200</v>
      </c>
      <c r="C131" s="9" t="s">
        <v>69</v>
      </c>
      <c r="D131" s="9" t="s">
        <v>61</v>
      </c>
      <c r="E131" s="9" t="s">
        <v>382</v>
      </c>
      <c r="F131" s="9" t="s">
        <v>1094</v>
      </c>
      <c r="G131" s="9" t="s">
        <v>91</v>
      </c>
      <c r="H131" s="9" t="s">
        <v>53</v>
      </c>
      <c r="I131" s="11" t="s">
        <v>231</v>
      </c>
      <c r="J131" s="11" t="s">
        <v>53</v>
      </c>
      <c r="K131" s="11" t="s">
        <v>232</v>
      </c>
      <c r="L131" s="11" t="s">
        <v>233</v>
      </c>
      <c r="M131" s="11">
        <v>12.76</v>
      </c>
      <c r="N131" s="9" t="s">
        <v>94</v>
      </c>
      <c r="O131" s="9" t="s">
        <v>234</v>
      </c>
      <c r="P131" s="9" t="s">
        <v>235</v>
      </c>
      <c r="Q131" s="11">
        <f t="shared" si="7"/>
        <v>-5655000</v>
      </c>
      <c r="R131" s="11">
        <v>0</v>
      </c>
      <c r="S131" s="11">
        <v>-5655000</v>
      </c>
      <c r="T131" s="11">
        <v>0</v>
      </c>
      <c r="U131" s="9" t="s">
        <v>50</v>
      </c>
      <c r="V131" s="11">
        <v>0</v>
      </c>
      <c r="W131" s="11">
        <v>0</v>
      </c>
      <c r="X131" s="9" t="s">
        <v>50</v>
      </c>
      <c r="Y131" s="11">
        <v>0</v>
      </c>
      <c r="Z131" s="11">
        <v>0</v>
      </c>
      <c r="AA131" s="9" t="s">
        <v>50</v>
      </c>
      <c r="AB131" s="11">
        <v>0</v>
      </c>
      <c r="AC131" s="11">
        <v>0</v>
      </c>
      <c r="AD131" s="9" t="s">
        <v>50</v>
      </c>
      <c r="AE131" s="11">
        <v>0</v>
      </c>
      <c r="AF131" s="9">
        <v>0</v>
      </c>
      <c r="AG131" s="9" t="s">
        <v>50</v>
      </c>
      <c r="AH131" s="11">
        <v>0</v>
      </c>
      <c r="AI131" s="11">
        <v>0</v>
      </c>
      <c r="AJ131" s="9" t="s">
        <v>50</v>
      </c>
      <c r="AK131" s="11">
        <v>0</v>
      </c>
      <c r="AL131" s="11">
        <v>0</v>
      </c>
      <c r="AM131" s="10" t="s">
        <v>53</v>
      </c>
      <c r="AN131" s="9" t="s">
        <v>53</v>
      </c>
      <c r="AO131" s="10" t="s">
        <v>53</v>
      </c>
      <c r="AP131" s="9" t="s">
        <v>53</v>
      </c>
    </row>
    <row r="132" spans="1:51" x14ac:dyDescent="0.25">
      <c r="A132" s="9" t="s">
        <v>250</v>
      </c>
      <c r="B132" s="10" t="s">
        <v>200</v>
      </c>
      <c r="C132" s="9" t="s">
        <v>69</v>
      </c>
      <c r="D132" s="9" t="s">
        <v>61</v>
      </c>
      <c r="E132" s="9" t="s">
        <v>382</v>
      </c>
      <c r="F132" s="9" t="s">
        <v>1094</v>
      </c>
      <c r="G132" s="9" t="s">
        <v>91</v>
      </c>
      <c r="H132" s="9" t="s">
        <v>53</v>
      </c>
      <c r="I132" s="11" t="s">
        <v>237</v>
      </c>
      <c r="J132" s="11" t="s">
        <v>53</v>
      </c>
      <c r="K132" s="11" t="s">
        <v>238</v>
      </c>
      <c r="L132" s="11" t="s">
        <v>239</v>
      </c>
      <c r="M132" s="11">
        <v>1118.17</v>
      </c>
      <c r="N132" s="9" t="s">
        <v>94</v>
      </c>
      <c r="O132" s="9" t="s">
        <v>240</v>
      </c>
      <c r="P132" s="9" t="s">
        <v>241</v>
      </c>
      <c r="Q132" s="11">
        <f t="shared" si="7"/>
        <v>-175000</v>
      </c>
      <c r="R132" s="11">
        <v>0</v>
      </c>
      <c r="S132" s="11">
        <v>-175000</v>
      </c>
      <c r="T132" s="11">
        <v>0</v>
      </c>
      <c r="U132" s="9" t="s">
        <v>50</v>
      </c>
      <c r="V132" s="11">
        <v>0</v>
      </c>
      <c r="W132" s="11">
        <v>0</v>
      </c>
      <c r="X132" s="9" t="s">
        <v>50</v>
      </c>
      <c r="Y132" s="11">
        <v>0</v>
      </c>
      <c r="Z132" s="11">
        <v>0</v>
      </c>
      <c r="AA132" s="9" t="s">
        <v>50</v>
      </c>
      <c r="AB132" s="11">
        <v>0</v>
      </c>
      <c r="AC132" s="11">
        <v>0</v>
      </c>
      <c r="AD132" s="9" t="s">
        <v>50</v>
      </c>
      <c r="AE132" s="11">
        <v>0</v>
      </c>
      <c r="AF132" s="9">
        <v>0</v>
      </c>
      <c r="AG132" s="9" t="s">
        <v>50</v>
      </c>
      <c r="AH132" s="11">
        <v>0</v>
      </c>
      <c r="AI132" s="11">
        <v>0</v>
      </c>
      <c r="AJ132" s="9" t="s">
        <v>50</v>
      </c>
      <c r="AK132" s="11">
        <v>0</v>
      </c>
      <c r="AL132" s="11">
        <v>0</v>
      </c>
      <c r="AM132" s="10" t="s">
        <v>53</v>
      </c>
      <c r="AN132" s="9" t="s">
        <v>53</v>
      </c>
      <c r="AO132" s="10" t="s">
        <v>53</v>
      </c>
      <c r="AP132" s="9" t="s">
        <v>53</v>
      </c>
    </row>
    <row r="133" spans="1:51" x14ac:dyDescent="0.25">
      <c r="A133" s="9" t="s">
        <v>253</v>
      </c>
      <c r="B133" s="10" t="s">
        <v>200</v>
      </c>
      <c r="C133" s="9" t="s">
        <v>311</v>
      </c>
      <c r="D133" s="9" t="s">
        <v>66</v>
      </c>
      <c r="E133" s="9" t="s">
        <v>378</v>
      </c>
      <c r="F133" s="9" t="s">
        <v>953</v>
      </c>
      <c r="G133" s="9" t="s">
        <v>51</v>
      </c>
      <c r="H133" s="9" t="s">
        <v>954</v>
      </c>
      <c r="I133" s="11" t="s">
        <v>53</v>
      </c>
      <c r="J133" s="11" t="s">
        <v>53</v>
      </c>
      <c r="K133" s="11" t="s">
        <v>53</v>
      </c>
      <c r="L133" s="11" t="s">
        <v>53</v>
      </c>
      <c r="M133" s="11">
        <v>0</v>
      </c>
      <c r="N133" s="9" t="s">
        <v>53</v>
      </c>
      <c r="O133" s="9" t="s">
        <v>54</v>
      </c>
      <c r="P133" s="9"/>
      <c r="Q133" s="11">
        <f t="shared" si="7"/>
        <v>42258230.362800002</v>
      </c>
      <c r="R133" s="11">
        <v>0</v>
      </c>
      <c r="S133" s="11">
        <v>29615538.170000002</v>
      </c>
      <c r="T133" s="11">
        <v>0</v>
      </c>
      <c r="U133" s="9" t="s">
        <v>50</v>
      </c>
      <c r="V133" s="11">
        <v>0</v>
      </c>
      <c r="W133" s="11">
        <v>10898872.58</v>
      </c>
      <c r="X133" s="9" t="s">
        <v>50</v>
      </c>
      <c r="Y133" s="11">
        <f>+W133*0.16</f>
        <v>1743819.6128</v>
      </c>
      <c r="Z133" s="11">
        <v>0</v>
      </c>
      <c r="AA133" s="9" t="s">
        <v>50</v>
      </c>
      <c r="AB133" s="11">
        <v>0</v>
      </c>
      <c r="AC133" s="11"/>
      <c r="AD133" s="9" t="s">
        <v>50</v>
      </c>
      <c r="AE133" s="11">
        <f>+AC133*0.08</f>
        <v>0</v>
      </c>
      <c r="AF133" s="9">
        <v>0</v>
      </c>
      <c r="AG133" s="9" t="s">
        <v>50</v>
      </c>
      <c r="AH133" s="11">
        <v>0</v>
      </c>
      <c r="AI133" s="11">
        <v>0</v>
      </c>
      <c r="AJ133" s="9" t="s">
        <v>50</v>
      </c>
      <c r="AK133" s="11">
        <v>0</v>
      </c>
      <c r="AL133" s="11">
        <v>0</v>
      </c>
      <c r="AM133" s="10" t="s">
        <v>53</v>
      </c>
      <c r="AN133" s="9" t="s">
        <v>53</v>
      </c>
      <c r="AO133" s="10" t="s">
        <v>53</v>
      </c>
      <c r="AP133" s="9" t="s">
        <v>53</v>
      </c>
    </row>
    <row r="134" spans="1:51" x14ac:dyDescent="0.25">
      <c r="A134" s="9" t="s">
        <v>255</v>
      </c>
      <c r="B134" s="10" t="s">
        <v>200</v>
      </c>
      <c r="C134" s="9" t="s">
        <v>311</v>
      </c>
      <c r="D134" s="9" t="s">
        <v>66</v>
      </c>
      <c r="E134" s="9" t="s">
        <v>67</v>
      </c>
      <c r="F134" s="9" t="s">
        <v>1091</v>
      </c>
      <c r="G134" s="9" t="s">
        <v>51</v>
      </c>
      <c r="H134" s="9" t="s">
        <v>217</v>
      </c>
      <c r="I134" s="11" t="s">
        <v>53</v>
      </c>
      <c r="J134" s="11" t="s">
        <v>53</v>
      </c>
      <c r="K134" s="11" t="s">
        <v>53</v>
      </c>
      <c r="L134" s="11" t="s">
        <v>53</v>
      </c>
      <c r="M134" s="11">
        <v>0</v>
      </c>
      <c r="N134" s="9" t="s">
        <v>53</v>
      </c>
      <c r="O134" s="9" t="s">
        <v>218</v>
      </c>
      <c r="P134" s="9" t="s">
        <v>219</v>
      </c>
      <c r="Q134" s="11">
        <f t="shared" si="7"/>
        <v>229680</v>
      </c>
      <c r="R134" s="11">
        <v>0</v>
      </c>
      <c r="S134" s="11">
        <v>229680</v>
      </c>
      <c r="T134" s="11">
        <v>0</v>
      </c>
      <c r="U134" s="9" t="s">
        <v>50</v>
      </c>
      <c r="V134" s="11">
        <v>0</v>
      </c>
      <c r="W134" s="11">
        <v>0</v>
      </c>
      <c r="X134" s="9" t="s">
        <v>50</v>
      </c>
      <c r="Y134" s="11">
        <v>0</v>
      </c>
      <c r="Z134" s="11">
        <v>0</v>
      </c>
      <c r="AA134" s="9" t="s">
        <v>50</v>
      </c>
      <c r="AB134" s="11">
        <v>0</v>
      </c>
      <c r="AC134" s="11">
        <v>0</v>
      </c>
      <c r="AD134" s="9" t="s">
        <v>50</v>
      </c>
      <c r="AE134" s="11">
        <v>0</v>
      </c>
      <c r="AF134" s="9">
        <v>0</v>
      </c>
      <c r="AG134" s="9" t="s">
        <v>50</v>
      </c>
      <c r="AH134" s="11">
        <v>0</v>
      </c>
      <c r="AI134" s="11">
        <v>0</v>
      </c>
      <c r="AJ134" s="9" t="s">
        <v>50</v>
      </c>
      <c r="AK134" s="11">
        <v>0</v>
      </c>
      <c r="AL134" s="11">
        <v>0</v>
      </c>
      <c r="AM134" s="10" t="s">
        <v>53</v>
      </c>
      <c r="AN134" s="9" t="s">
        <v>53</v>
      </c>
      <c r="AO134" s="10" t="s">
        <v>53</v>
      </c>
      <c r="AP134" s="9" t="s">
        <v>53</v>
      </c>
    </row>
    <row r="135" spans="1:51" x14ac:dyDescent="0.25">
      <c r="A135" s="9" t="s">
        <v>257</v>
      </c>
      <c r="B135" s="10" t="s">
        <v>200</v>
      </c>
      <c r="C135" s="9" t="s">
        <v>311</v>
      </c>
      <c r="D135" s="9" t="s">
        <v>66</v>
      </c>
      <c r="E135" s="9" t="s">
        <v>67</v>
      </c>
      <c r="F135" s="9" t="s">
        <v>1091</v>
      </c>
      <c r="G135" s="9" t="s">
        <v>51</v>
      </c>
      <c r="H135" s="9" t="s">
        <v>213</v>
      </c>
      <c r="I135" s="11" t="s">
        <v>53</v>
      </c>
      <c r="J135" s="11" t="s">
        <v>53</v>
      </c>
      <c r="K135" s="11" t="s">
        <v>53</v>
      </c>
      <c r="L135" s="11" t="s">
        <v>53</v>
      </c>
      <c r="M135" s="11">
        <v>0</v>
      </c>
      <c r="N135" s="9" t="s">
        <v>53</v>
      </c>
      <c r="O135" s="9" t="s">
        <v>54</v>
      </c>
      <c r="P135" s="9" t="s">
        <v>53</v>
      </c>
      <c r="Q135" s="11">
        <f t="shared" si="7"/>
        <v>6340524.2135999994</v>
      </c>
      <c r="R135" s="11">
        <v>0</v>
      </c>
      <c r="S135" s="11">
        <f>4609150.89+229680</f>
        <v>4838830.8899999997</v>
      </c>
      <c r="T135" s="11">
        <v>0</v>
      </c>
      <c r="U135" s="9" t="s">
        <v>50</v>
      </c>
      <c r="V135" s="11">
        <v>0</v>
      </c>
      <c r="W135" s="11">
        <v>1294563.21</v>
      </c>
      <c r="X135" s="9" t="s">
        <v>64</v>
      </c>
      <c r="Y135" s="11">
        <v>207130.11359999998</v>
      </c>
      <c r="Z135" s="11">
        <v>0</v>
      </c>
      <c r="AA135" s="9" t="s">
        <v>50</v>
      </c>
      <c r="AB135" s="11">
        <v>0</v>
      </c>
      <c r="AC135" s="11">
        <v>0</v>
      </c>
      <c r="AD135" s="9" t="s">
        <v>50</v>
      </c>
      <c r="AE135" s="11">
        <v>0</v>
      </c>
      <c r="AF135" s="9">
        <v>0</v>
      </c>
      <c r="AG135" s="9" t="s">
        <v>50</v>
      </c>
      <c r="AH135" s="11">
        <v>0</v>
      </c>
      <c r="AI135" s="11">
        <v>0</v>
      </c>
      <c r="AJ135" s="9" t="s">
        <v>50</v>
      </c>
      <c r="AK135" s="11">
        <v>0</v>
      </c>
      <c r="AL135" s="11">
        <v>0</v>
      </c>
      <c r="AM135" s="10" t="s">
        <v>53</v>
      </c>
      <c r="AN135" s="9" t="s">
        <v>53</v>
      </c>
      <c r="AO135" s="10" t="s">
        <v>53</v>
      </c>
      <c r="AP135" s="9" t="s">
        <v>53</v>
      </c>
    </row>
    <row r="136" spans="1:51" x14ac:dyDescent="0.25">
      <c r="A136" s="9" t="s">
        <v>550</v>
      </c>
      <c r="B136" s="10" t="s">
        <v>200</v>
      </c>
      <c r="C136" s="9" t="s">
        <v>311</v>
      </c>
      <c r="D136" s="9" t="s">
        <v>66</v>
      </c>
      <c r="E136" s="9" t="s">
        <v>67</v>
      </c>
      <c r="F136" s="9" t="s">
        <v>1091</v>
      </c>
      <c r="G136" s="9" t="s">
        <v>51</v>
      </c>
      <c r="H136" s="9" t="s">
        <v>215</v>
      </c>
      <c r="I136" s="11" t="s">
        <v>53</v>
      </c>
      <c r="J136" s="11" t="s">
        <v>53</v>
      </c>
      <c r="K136" s="11" t="s">
        <v>53</v>
      </c>
      <c r="L136" s="11" t="s">
        <v>53</v>
      </c>
      <c r="M136" s="11">
        <v>0</v>
      </c>
      <c r="N136" s="9" t="s">
        <v>53</v>
      </c>
      <c r="O136" s="9" t="s">
        <v>54</v>
      </c>
      <c r="P136" s="9" t="s">
        <v>53</v>
      </c>
      <c r="Q136" s="11">
        <f t="shared" ref="Q136:Q167" si="8">SUM(S136:BA136)</f>
        <v>3832948</v>
      </c>
      <c r="R136" s="11">
        <v>0</v>
      </c>
      <c r="S136" s="11">
        <v>3716020</v>
      </c>
      <c r="T136" s="11">
        <v>0</v>
      </c>
      <c r="U136" s="9" t="s">
        <v>50</v>
      </c>
      <c r="V136" s="11">
        <v>0</v>
      </c>
      <c r="W136" s="11">
        <v>100800</v>
      </c>
      <c r="X136" s="9" t="s">
        <v>50</v>
      </c>
      <c r="Y136" s="11">
        <v>16128</v>
      </c>
      <c r="Z136" s="11">
        <v>0</v>
      </c>
      <c r="AA136" s="9" t="s">
        <v>50</v>
      </c>
      <c r="AB136" s="11">
        <v>0</v>
      </c>
      <c r="AC136" s="11">
        <v>0</v>
      </c>
      <c r="AD136" s="9" t="s">
        <v>50</v>
      </c>
      <c r="AE136" s="11">
        <v>0</v>
      </c>
      <c r="AF136" s="9">
        <v>0</v>
      </c>
      <c r="AG136" s="9" t="s">
        <v>50</v>
      </c>
      <c r="AH136" s="11">
        <v>0</v>
      </c>
      <c r="AI136" s="11">
        <v>0</v>
      </c>
      <c r="AJ136" s="9" t="s">
        <v>50</v>
      </c>
      <c r="AK136" s="11">
        <v>0</v>
      </c>
      <c r="AL136" s="11">
        <v>0</v>
      </c>
      <c r="AM136" s="10" t="s">
        <v>53</v>
      </c>
      <c r="AN136" s="9" t="s">
        <v>53</v>
      </c>
      <c r="AO136" s="10" t="s">
        <v>53</v>
      </c>
      <c r="AP136" s="9" t="s">
        <v>53</v>
      </c>
    </row>
    <row r="137" spans="1:51" x14ac:dyDescent="0.25">
      <c r="A137" s="9" t="s">
        <v>548</v>
      </c>
      <c r="B137" s="10" t="s">
        <v>200</v>
      </c>
      <c r="C137" s="9" t="s">
        <v>69</v>
      </c>
      <c r="D137" s="9" t="s">
        <v>66</v>
      </c>
      <c r="E137" s="9" t="s">
        <v>374</v>
      </c>
      <c r="F137" s="9" t="s">
        <v>1095</v>
      </c>
      <c r="G137" s="9" t="s">
        <v>51</v>
      </c>
      <c r="H137" s="9" t="s">
        <v>243</v>
      </c>
      <c r="I137" s="11" t="s">
        <v>53</v>
      </c>
      <c r="J137" s="11" t="s">
        <v>53</v>
      </c>
      <c r="K137" s="11" t="s">
        <v>53</v>
      </c>
      <c r="L137" s="11" t="s">
        <v>53</v>
      </c>
      <c r="M137" s="11">
        <v>0</v>
      </c>
      <c r="N137" s="9" t="s">
        <v>53</v>
      </c>
      <c r="O137" s="9" t="s">
        <v>54</v>
      </c>
      <c r="P137" s="9" t="s">
        <v>53</v>
      </c>
      <c r="Q137" s="11">
        <f t="shared" si="8"/>
        <v>50277536.209600009</v>
      </c>
      <c r="R137" s="11">
        <v>0</v>
      </c>
      <c r="S137" s="11">
        <v>32670847.827200014</v>
      </c>
      <c r="T137" s="11">
        <v>0</v>
      </c>
      <c r="U137" s="9" t="s">
        <v>50</v>
      </c>
      <c r="V137" s="11">
        <v>0</v>
      </c>
      <c r="W137" s="11">
        <v>15178179.639999997</v>
      </c>
      <c r="X137" s="9" t="s">
        <v>50</v>
      </c>
      <c r="Y137" s="11">
        <v>2428508.7423999999</v>
      </c>
      <c r="Z137" s="11">
        <v>0</v>
      </c>
      <c r="AA137" s="9" t="s">
        <v>50</v>
      </c>
      <c r="AB137" s="11">
        <v>0</v>
      </c>
      <c r="AC137" s="11">
        <v>0</v>
      </c>
      <c r="AD137" s="9" t="s">
        <v>50</v>
      </c>
      <c r="AE137" s="11">
        <v>0</v>
      </c>
      <c r="AF137" s="9">
        <v>0</v>
      </c>
      <c r="AG137" s="9" t="s">
        <v>50</v>
      </c>
      <c r="AH137" s="11">
        <v>0</v>
      </c>
      <c r="AI137" s="11">
        <v>0</v>
      </c>
      <c r="AJ137" s="9" t="s">
        <v>50</v>
      </c>
      <c r="AK137" s="11">
        <v>0</v>
      </c>
      <c r="AL137" s="11">
        <v>0</v>
      </c>
      <c r="AM137" s="10" t="s">
        <v>53</v>
      </c>
      <c r="AN137" s="9" t="s">
        <v>53</v>
      </c>
      <c r="AO137" s="10" t="s">
        <v>53</v>
      </c>
      <c r="AP137" s="9" t="s">
        <v>53</v>
      </c>
    </row>
    <row r="138" spans="1:51" x14ac:dyDescent="0.25">
      <c r="A138" s="9" t="s">
        <v>544</v>
      </c>
      <c r="B138" s="10" t="s">
        <v>200</v>
      </c>
      <c r="C138" s="9" t="s">
        <v>69</v>
      </c>
      <c r="D138" s="9" t="s">
        <v>66</v>
      </c>
      <c r="E138" s="9" t="s">
        <v>374</v>
      </c>
      <c r="F138" s="9" t="s">
        <v>1095</v>
      </c>
      <c r="G138" s="9" t="s">
        <v>51</v>
      </c>
      <c r="H138" s="9" t="s">
        <v>245</v>
      </c>
      <c r="I138" s="11" t="s">
        <v>53</v>
      </c>
      <c r="J138" s="11" t="s">
        <v>53</v>
      </c>
      <c r="K138" s="11" t="s">
        <v>53</v>
      </c>
      <c r="L138" s="11" t="s">
        <v>53</v>
      </c>
      <c r="M138" s="11">
        <v>0</v>
      </c>
      <c r="N138" s="9" t="s">
        <v>53</v>
      </c>
      <c r="O138" s="9" t="s">
        <v>246</v>
      </c>
      <c r="P138" s="9" t="s">
        <v>247</v>
      </c>
      <c r="Q138" s="11">
        <f t="shared" si="8"/>
        <v>2606693.7308</v>
      </c>
      <c r="R138" s="11">
        <v>0</v>
      </c>
      <c r="S138" s="11">
        <v>1440429</v>
      </c>
      <c r="T138" s="11">
        <v>1005400.63</v>
      </c>
      <c r="U138" s="9" t="s">
        <v>64</v>
      </c>
      <c r="V138" s="11">
        <v>160864.10079999999</v>
      </c>
      <c r="W138" s="11">
        <v>0</v>
      </c>
      <c r="X138" s="9" t="s">
        <v>50</v>
      </c>
      <c r="Y138" s="11">
        <v>0</v>
      </c>
      <c r="Z138" s="11">
        <v>0</v>
      </c>
      <c r="AA138" s="9" t="s">
        <v>50</v>
      </c>
      <c r="AB138" s="11">
        <v>0</v>
      </c>
      <c r="AC138" s="11">
        <v>0</v>
      </c>
      <c r="AD138" s="9" t="s">
        <v>50</v>
      </c>
      <c r="AE138" s="11">
        <v>0</v>
      </c>
      <c r="AF138" s="9">
        <v>0</v>
      </c>
      <c r="AG138" s="9" t="s">
        <v>50</v>
      </c>
      <c r="AH138" s="11">
        <v>0</v>
      </c>
      <c r="AI138" s="11">
        <v>0</v>
      </c>
      <c r="AJ138" s="9" t="s">
        <v>50</v>
      </c>
      <c r="AK138" s="11">
        <v>0</v>
      </c>
      <c r="AL138" s="11">
        <v>0</v>
      </c>
      <c r="AM138" s="10" t="s">
        <v>53</v>
      </c>
      <c r="AN138" s="9" t="s">
        <v>53</v>
      </c>
      <c r="AO138" s="10" t="s">
        <v>53</v>
      </c>
      <c r="AP138" s="9" t="s">
        <v>53</v>
      </c>
    </row>
    <row r="139" spans="1:51" x14ac:dyDescent="0.25">
      <c r="A139" s="9" t="s">
        <v>541</v>
      </c>
      <c r="B139" s="10" t="s">
        <v>200</v>
      </c>
      <c r="C139" s="9" t="s">
        <v>69</v>
      </c>
      <c r="D139" s="9" t="s">
        <v>66</v>
      </c>
      <c r="E139" s="9" t="s">
        <v>374</v>
      </c>
      <c r="F139" s="9" t="s">
        <v>1095</v>
      </c>
      <c r="G139" s="9" t="s">
        <v>51</v>
      </c>
      <c r="H139" s="9" t="s">
        <v>249</v>
      </c>
      <c r="I139" s="11" t="s">
        <v>53</v>
      </c>
      <c r="J139" s="11" t="s">
        <v>53</v>
      </c>
      <c r="K139" s="11" t="s">
        <v>53</v>
      </c>
      <c r="L139" s="11" t="s">
        <v>53</v>
      </c>
      <c r="M139" s="11">
        <v>0</v>
      </c>
      <c r="N139" s="9" t="s">
        <v>53</v>
      </c>
      <c r="O139" s="9" t="s">
        <v>54</v>
      </c>
      <c r="P139" s="9" t="s">
        <v>53</v>
      </c>
      <c r="Q139" s="11">
        <f t="shared" si="8"/>
        <v>7314278.5850000009</v>
      </c>
      <c r="R139" s="11">
        <v>0</v>
      </c>
      <c r="S139" s="11">
        <v>3720062.665000001</v>
      </c>
      <c r="T139" s="11">
        <v>0</v>
      </c>
      <c r="U139" s="9" t="s">
        <v>50</v>
      </c>
      <c r="V139" s="11">
        <v>0</v>
      </c>
      <c r="W139" s="11">
        <v>3098462</v>
      </c>
      <c r="X139" s="9" t="s">
        <v>50</v>
      </c>
      <c r="Y139" s="11">
        <v>495753.92000000004</v>
      </c>
      <c r="Z139" s="11">
        <v>0</v>
      </c>
      <c r="AA139" s="9" t="s">
        <v>50</v>
      </c>
      <c r="AB139" s="11">
        <v>0</v>
      </c>
      <c r="AC139" s="11">
        <v>0</v>
      </c>
      <c r="AD139" s="9" t="s">
        <v>50</v>
      </c>
      <c r="AE139" s="11">
        <v>0</v>
      </c>
      <c r="AF139" s="9">
        <v>0</v>
      </c>
      <c r="AG139" s="9" t="s">
        <v>50</v>
      </c>
      <c r="AH139" s="11">
        <v>0</v>
      </c>
      <c r="AI139" s="11">
        <v>0</v>
      </c>
      <c r="AJ139" s="9" t="s">
        <v>50</v>
      </c>
      <c r="AK139" s="11">
        <v>0</v>
      </c>
      <c r="AL139" s="11">
        <v>0</v>
      </c>
      <c r="AM139" s="10" t="s">
        <v>53</v>
      </c>
      <c r="AN139" s="9" t="s">
        <v>53</v>
      </c>
      <c r="AO139" s="10" t="s">
        <v>53</v>
      </c>
      <c r="AP139" s="9" t="s">
        <v>53</v>
      </c>
    </row>
    <row r="140" spans="1:51" x14ac:dyDescent="0.25">
      <c r="A140" s="9" t="s">
        <v>538</v>
      </c>
      <c r="B140" s="10" t="s">
        <v>200</v>
      </c>
      <c r="C140" s="9" t="s">
        <v>311</v>
      </c>
      <c r="D140" s="9" t="s">
        <v>119</v>
      </c>
      <c r="E140" s="9" t="s">
        <v>370</v>
      </c>
      <c r="F140" s="9" t="s">
        <v>492</v>
      </c>
      <c r="G140" s="9" t="s">
        <v>51</v>
      </c>
      <c r="H140" s="9" t="s">
        <v>962</v>
      </c>
      <c r="I140" s="11" t="s">
        <v>53</v>
      </c>
      <c r="J140" s="11" t="s">
        <v>53</v>
      </c>
      <c r="K140" s="11" t="s">
        <v>53</v>
      </c>
      <c r="L140" s="11" t="s">
        <v>53</v>
      </c>
      <c r="M140" s="11">
        <v>0</v>
      </c>
      <c r="N140" s="9" t="s">
        <v>53</v>
      </c>
      <c r="O140" s="9" t="s">
        <v>54</v>
      </c>
      <c r="P140" s="9"/>
      <c r="Q140" s="11">
        <f t="shared" si="8"/>
        <v>80876792.981199995</v>
      </c>
      <c r="R140" s="11">
        <v>0</v>
      </c>
      <c r="S140" s="11">
        <v>59978917.009999998</v>
      </c>
      <c r="T140" s="11">
        <v>0</v>
      </c>
      <c r="U140" s="9" t="s">
        <v>50</v>
      </c>
      <c r="V140" s="11">
        <v>0</v>
      </c>
      <c r="W140" s="11">
        <v>18015410.32</v>
      </c>
      <c r="X140" s="9" t="s">
        <v>50</v>
      </c>
      <c r="Y140" s="11">
        <f>+W140*0.16</f>
        <v>2882465.6512000002</v>
      </c>
      <c r="Z140" s="11">
        <v>0</v>
      </c>
      <c r="AA140" s="9" t="s">
        <v>50</v>
      </c>
      <c r="AB140" s="11">
        <v>0</v>
      </c>
      <c r="AC140" s="11"/>
      <c r="AD140" s="9" t="s">
        <v>50</v>
      </c>
      <c r="AE140" s="11">
        <f t="shared" ref="AE140:AE145" si="9">+AC140*0.08</f>
        <v>0</v>
      </c>
      <c r="AF140" s="9">
        <v>0</v>
      </c>
      <c r="AG140" s="9" t="s">
        <v>50</v>
      </c>
      <c r="AH140" s="11">
        <v>0</v>
      </c>
      <c r="AI140" s="11">
        <v>0</v>
      </c>
      <c r="AJ140" s="9" t="s">
        <v>50</v>
      </c>
      <c r="AK140" s="11">
        <v>0</v>
      </c>
      <c r="AL140" s="11">
        <v>0</v>
      </c>
      <c r="AM140" s="10" t="s">
        <v>53</v>
      </c>
      <c r="AN140" s="9" t="s">
        <v>53</v>
      </c>
      <c r="AO140" s="10" t="s">
        <v>53</v>
      </c>
      <c r="AP140" s="9" t="s">
        <v>53</v>
      </c>
    </row>
    <row r="141" spans="1:51" x14ac:dyDescent="0.25">
      <c r="A141" s="9" t="s">
        <v>535</v>
      </c>
      <c r="B141" s="10" t="s">
        <v>200</v>
      </c>
      <c r="C141" s="9" t="s">
        <v>311</v>
      </c>
      <c r="D141" s="9" t="s">
        <v>354</v>
      </c>
      <c r="E141" s="9" t="s">
        <v>353</v>
      </c>
      <c r="F141" s="9" t="s">
        <v>594</v>
      </c>
      <c r="G141" s="9" t="s">
        <v>51</v>
      </c>
      <c r="H141" s="9" t="s">
        <v>969</v>
      </c>
      <c r="I141" s="11" t="s">
        <v>53</v>
      </c>
      <c r="J141" s="11" t="s">
        <v>53</v>
      </c>
      <c r="K141" s="11" t="s">
        <v>53</v>
      </c>
      <c r="L141" s="11" t="s">
        <v>53</v>
      </c>
      <c r="M141" s="11">
        <v>0</v>
      </c>
      <c r="N141" s="9" t="s">
        <v>53</v>
      </c>
      <c r="O141" s="9" t="s">
        <v>54</v>
      </c>
      <c r="P141" s="9"/>
      <c r="Q141" s="11">
        <f t="shared" si="8"/>
        <v>54952167.432000004</v>
      </c>
      <c r="R141" s="11">
        <v>0</v>
      </c>
      <c r="S141" s="11">
        <v>39421261.280000001</v>
      </c>
      <c r="T141" s="11">
        <v>0</v>
      </c>
      <c r="U141" s="9" t="s">
        <v>50</v>
      </c>
      <c r="V141" s="11">
        <v>0</v>
      </c>
      <c r="W141" s="11">
        <v>13388712.199999999</v>
      </c>
      <c r="X141" s="9" t="s">
        <v>50</v>
      </c>
      <c r="Y141" s="11">
        <f>+W141*0.16</f>
        <v>2142193.952</v>
      </c>
      <c r="Z141" s="11">
        <v>0</v>
      </c>
      <c r="AA141" s="9" t="s">
        <v>50</v>
      </c>
      <c r="AB141" s="11">
        <v>0</v>
      </c>
      <c r="AC141" s="11"/>
      <c r="AD141" s="9" t="s">
        <v>50</v>
      </c>
      <c r="AE141" s="11">
        <f t="shared" si="9"/>
        <v>0</v>
      </c>
      <c r="AF141" s="9">
        <v>0</v>
      </c>
      <c r="AG141" s="9" t="s">
        <v>50</v>
      </c>
      <c r="AH141" s="11">
        <v>0</v>
      </c>
      <c r="AI141" s="11">
        <v>0</v>
      </c>
      <c r="AJ141" s="9" t="s">
        <v>50</v>
      </c>
      <c r="AK141" s="11">
        <v>0</v>
      </c>
      <c r="AL141" s="11">
        <v>0</v>
      </c>
      <c r="AM141" s="10" t="s">
        <v>53</v>
      </c>
      <c r="AN141" s="9" t="s">
        <v>53</v>
      </c>
      <c r="AO141" s="10" t="s">
        <v>53</v>
      </c>
      <c r="AP141" s="9" t="s">
        <v>53</v>
      </c>
    </row>
    <row r="142" spans="1:51" x14ac:dyDescent="0.25">
      <c r="A142" s="9" t="s">
        <v>532</v>
      </c>
      <c r="B142" s="10" t="s">
        <v>200</v>
      </c>
      <c r="C142" s="9" t="s">
        <v>311</v>
      </c>
      <c r="D142" s="9" t="s">
        <v>350</v>
      </c>
      <c r="E142" s="9" t="s">
        <v>349</v>
      </c>
      <c r="F142" s="9" t="s">
        <v>978</v>
      </c>
      <c r="G142" s="9" t="s">
        <v>51</v>
      </c>
      <c r="H142" s="9" t="s">
        <v>979</v>
      </c>
      <c r="I142" s="11"/>
      <c r="J142" s="11" t="s">
        <v>53</v>
      </c>
      <c r="K142" s="11" t="s">
        <v>53</v>
      </c>
      <c r="L142" s="11" t="s">
        <v>53</v>
      </c>
      <c r="M142" s="11">
        <v>0</v>
      </c>
      <c r="N142" s="9" t="s">
        <v>53</v>
      </c>
      <c r="O142" s="9" t="s">
        <v>204</v>
      </c>
      <c r="P142" s="9"/>
      <c r="Q142" s="11">
        <f t="shared" si="8"/>
        <v>86340424.049600005</v>
      </c>
      <c r="R142" s="11">
        <v>0</v>
      </c>
      <c r="S142" s="11">
        <v>62305019.530000001</v>
      </c>
      <c r="T142" s="11">
        <v>0</v>
      </c>
      <c r="U142" s="9" t="s">
        <v>50</v>
      </c>
      <c r="V142" s="11">
        <v>0</v>
      </c>
      <c r="W142" s="11">
        <v>20720176.309999999</v>
      </c>
      <c r="X142" s="9" t="s">
        <v>50</v>
      </c>
      <c r="Y142" s="11">
        <f>+W142*0.16</f>
        <v>3315228.2095999997</v>
      </c>
      <c r="Z142" s="11">
        <v>0</v>
      </c>
      <c r="AA142" s="9" t="s">
        <v>50</v>
      </c>
      <c r="AB142" s="11">
        <v>0</v>
      </c>
      <c r="AC142" s="11"/>
      <c r="AD142" s="9" t="s">
        <v>50</v>
      </c>
      <c r="AE142" s="11">
        <f t="shared" si="9"/>
        <v>0</v>
      </c>
      <c r="AF142" s="9">
        <v>0</v>
      </c>
      <c r="AG142" s="9" t="s">
        <v>50</v>
      </c>
      <c r="AH142" s="11">
        <v>0</v>
      </c>
      <c r="AI142" s="11">
        <v>0</v>
      </c>
      <c r="AJ142" s="9" t="s">
        <v>50</v>
      </c>
      <c r="AK142" s="11">
        <v>0</v>
      </c>
      <c r="AL142" s="11">
        <v>0</v>
      </c>
      <c r="AM142" s="10" t="s">
        <v>53</v>
      </c>
      <c r="AN142" s="9" t="s">
        <v>53</v>
      </c>
      <c r="AO142" s="10" t="s">
        <v>53</v>
      </c>
      <c r="AP142" s="9" t="s">
        <v>53</v>
      </c>
    </row>
    <row r="143" spans="1:51" x14ac:dyDescent="0.25">
      <c r="A143" s="9" t="s">
        <v>529</v>
      </c>
      <c r="B143" s="92">
        <v>43938</v>
      </c>
      <c r="C143" s="9" t="s">
        <v>311</v>
      </c>
      <c r="D143" s="9" t="s">
        <v>345</v>
      </c>
      <c r="E143" s="9" t="s">
        <v>344</v>
      </c>
      <c r="F143" s="9" t="s">
        <v>928</v>
      </c>
      <c r="G143" s="9" t="s">
        <v>51</v>
      </c>
      <c r="H143" s="91" t="s">
        <v>989</v>
      </c>
      <c r="I143" s="11" t="s">
        <v>53</v>
      </c>
      <c r="J143" s="11" t="s">
        <v>53</v>
      </c>
      <c r="K143" s="11" t="s">
        <v>53</v>
      </c>
      <c r="L143" s="11" t="s">
        <v>53</v>
      </c>
      <c r="M143" s="11">
        <v>0</v>
      </c>
      <c r="N143" s="9" t="s">
        <v>53</v>
      </c>
      <c r="O143" s="9" t="s">
        <v>54</v>
      </c>
      <c r="P143" s="9"/>
      <c r="Q143" s="11">
        <f t="shared" si="8"/>
        <v>79917631.135999992</v>
      </c>
      <c r="R143" s="11">
        <v>0</v>
      </c>
      <c r="S143" s="11">
        <v>53341472.479999997</v>
      </c>
      <c r="T143" s="11">
        <v>0</v>
      </c>
      <c r="U143" s="9" t="s">
        <v>50</v>
      </c>
      <c r="V143" s="11">
        <v>0</v>
      </c>
      <c r="W143" s="11">
        <v>22910481.600000001</v>
      </c>
      <c r="X143" s="9" t="s">
        <v>50</v>
      </c>
      <c r="Y143" s="11">
        <f>+W143*0.16</f>
        <v>3665677.0560000003</v>
      </c>
      <c r="Z143" s="11">
        <v>0</v>
      </c>
      <c r="AA143" s="9" t="s">
        <v>50</v>
      </c>
      <c r="AB143" s="11">
        <v>0</v>
      </c>
      <c r="AC143" s="11"/>
      <c r="AD143" s="9" t="s">
        <v>50</v>
      </c>
      <c r="AE143" s="11">
        <f t="shared" si="9"/>
        <v>0</v>
      </c>
      <c r="AF143" s="9">
        <v>0</v>
      </c>
      <c r="AG143" s="9" t="s">
        <v>50</v>
      </c>
      <c r="AH143" s="11">
        <v>0</v>
      </c>
      <c r="AI143" s="11">
        <v>0</v>
      </c>
      <c r="AJ143" s="9" t="s">
        <v>50</v>
      </c>
      <c r="AK143" s="11">
        <v>0</v>
      </c>
      <c r="AL143" s="11">
        <v>0</v>
      </c>
      <c r="AM143" s="10" t="s">
        <v>53</v>
      </c>
      <c r="AN143" s="9" t="s">
        <v>53</v>
      </c>
      <c r="AO143" s="10" t="s">
        <v>53</v>
      </c>
      <c r="AP143" s="9" t="s">
        <v>53</v>
      </c>
    </row>
    <row r="144" spans="1:51" x14ac:dyDescent="0.25">
      <c r="A144" s="9" t="s">
        <v>526</v>
      </c>
      <c r="B144" s="10" t="s">
        <v>200</v>
      </c>
      <c r="C144" s="9" t="s">
        <v>311</v>
      </c>
      <c r="D144" s="9" t="s">
        <v>340</v>
      </c>
      <c r="E144" s="9" t="s">
        <v>339</v>
      </c>
      <c r="F144" s="9" t="s">
        <v>423</v>
      </c>
      <c r="G144" s="9" t="s">
        <v>51</v>
      </c>
      <c r="H144" s="9" t="s">
        <v>1005</v>
      </c>
      <c r="I144" s="11" t="s">
        <v>53</v>
      </c>
      <c r="J144" s="11" t="s">
        <v>53</v>
      </c>
      <c r="K144" s="11" t="s">
        <v>53</v>
      </c>
      <c r="L144" s="11" t="s">
        <v>53</v>
      </c>
      <c r="M144" s="11">
        <v>0</v>
      </c>
      <c r="N144" s="9" t="s">
        <v>53</v>
      </c>
      <c r="O144" s="9" t="s">
        <v>54</v>
      </c>
      <c r="P144" s="9"/>
      <c r="Q144" s="11">
        <f t="shared" si="8"/>
        <v>68266944.479600012</v>
      </c>
      <c r="R144" s="11">
        <v>0</v>
      </c>
      <c r="S144" s="11">
        <v>52691895.560000002</v>
      </c>
      <c r="T144" s="11">
        <v>0</v>
      </c>
      <c r="U144" s="9" t="s">
        <v>50</v>
      </c>
      <c r="V144" s="11">
        <v>0</v>
      </c>
      <c r="W144" s="11">
        <v>13426766.310000001</v>
      </c>
      <c r="X144" s="9" t="s">
        <v>50</v>
      </c>
      <c r="Y144" s="11">
        <f>+W144*0.16</f>
        <v>2148282.6096000001</v>
      </c>
      <c r="Z144" s="11">
        <v>0</v>
      </c>
      <c r="AA144" s="9" t="s">
        <v>50</v>
      </c>
      <c r="AB144" s="11">
        <v>0</v>
      </c>
      <c r="AC144" s="11"/>
      <c r="AD144" s="9" t="s">
        <v>50</v>
      </c>
      <c r="AE144" s="11">
        <f t="shared" si="9"/>
        <v>0</v>
      </c>
      <c r="AF144" s="9">
        <v>0</v>
      </c>
      <c r="AG144" s="9" t="s">
        <v>50</v>
      </c>
      <c r="AH144" s="11">
        <v>0</v>
      </c>
      <c r="AI144" s="11">
        <v>0</v>
      </c>
      <c r="AJ144" s="9" t="s">
        <v>50</v>
      </c>
      <c r="AK144" s="11">
        <v>0</v>
      </c>
      <c r="AL144" s="11">
        <v>0</v>
      </c>
      <c r="AM144" s="10" t="s">
        <v>53</v>
      </c>
      <c r="AN144" s="9" t="s">
        <v>53</v>
      </c>
      <c r="AO144" s="10" t="s">
        <v>53</v>
      </c>
      <c r="AP144" s="9" t="s">
        <v>53</v>
      </c>
    </row>
    <row r="145" spans="1:42" x14ac:dyDescent="0.25">
      <c r="A145" s="9" t="s">
        <v>523</v>
      </c>
      <c r="B145" s="10" t="s">
        <v>200</v>
      </c>
      <c r="C145" s="9" t="s">
        <v>311</v>
      </c>
      <c r="D145" s="9" t="s">
        <v>335</v>
      </c>
      <c r="E145" s="9" t="s">
        <v>334</v>
      </c>
      <c r="F145" s="9" t="s">
        <v>1016</v>
      </c>
      <c r="G145" s="9" t="s">
        <v>51</v>
      </c>
      <c r="H145" s="9" t="s">
        <v>1017</v>
      </c>
      <c r="I145" s="11" t="s">
        <v>53</v>
      </c>
      <c r="J145" s="11" t="s">
        <v>53</v>
      </c>
      <c r="K145" s="11" t="s">
        <v>53</v>
      </c>
      <c r="L145" s="11" t="s">
        <v>53</v>
      </c>
      <c r="M145" s="11">
        <v>0</v>
      </c>
      <c r="N145" s="9" t="s">
        <v>53</v>
      </c>
      <c r="O145" s="9" t="s">
        <v>54</v>
      </c>
      <c r="P145" s="9"/>
      <c r="Q145" s="11">
        <f t="shared" si="8"/>
        <v>51542268.420000002</v>
      </c>
      <c r="R145" s="11">
        <v>0</v>
      </c>
      <c r="S145" s="11">
        <v>28249222.579999998</v>
      </c>
      <c r="T145" s="11">
        <v>0</v>
      </c>
      <c r="U145" s="9" t="s">
        <v>50</v>
      </c>
      <c r="V145" s="11">
        <v>0</v>
      </c>
      <c r="W145" s="11">
        <v>20080211.93</v>
      </c>
      <c r="X145" s="9" t="s">
        <v>50</v>
      </c>
      <c r="Y145" s="11">
        <v>3212833.91</v>
      </c>
      <c r="Z145" s="11">
        <v>0</v>
      </c>
      <c r="AA145" s="9" t="s">
        <v>50</v>
      </c>
      <c r="AB145" s="11">
        <v>0</v>
      </c>
      <c r="AC145" s="11"/>
      <c r="AD145" s="9" t="s">
        <v>50</v>
      </c>
      <c r="AE145" s="11">
        <f t="shared" si="9"/>
        <v>0</v>
      </c>
      <c r="AF145" s="9">
        <v>0</v>
      </c>
      <c r="AG145" s="9" t="s">
        <v>50</v>
      </c>
      <c r="AH145" s="11">
        <v>0</v>
      </c>
      <c r="AI145" s="11">
        <v>0</v>
      </c>
      <c r="AJ145" s="9" t="s">
        <v>50</v>
      </c>
      <c r="AK145" s="11">
        <v>0</v>
      </c>
      <c r="AL145" s="11">
        <v>0</v>
      </c>
      <c r="AM145" s="10" t="s">
        <v>53</v>
      </c>
      <c r="AN145" s="9" t="s">
        <v>53</v>
      </c>
      <c r="AO145" s="10" t="s">
        <v>53</v>
      </c>
      <c r="AP145" s="9" t="s">
        <v>53</v>
      </c>
    </row>
    <row r="146" spans="1:42" x14ac:dyDescent="0.25">
      <c r="A146" s="9" t="s">
        <v>520</v>
      </c>
      <c r="B146" s="10" t="s">
        <v>200</v>
      </c>
      <c r="C146" s="9" t="s">
        <v>311</v>
      </c>
      <c r="D146" s="9" t="s">
        <v>330</v>
      </c>
      <c r="E146" s="9" t="s">
        <v>49</v>
      </c>
      <c r="F146" s="9" t="s">
        <v>1077</v>
      </c>
      <c r="G146" s="9" t="s">
        <v>51</v>
      </c>
      <c r="H146" s="9" t="s">
        <v>203</v>
      </c>
      <c r="I146" s="11" t="s">
        <v>53</v>
      </c>
      <c r="J146" s="11" t="s">
        <v>53</v>
      </c>
      <c r="K146" s="11" t="s">
        <v>53</v>
      </c>
      <c r="L146" s="11" t="s">
        <v>53</v>
      </c>
      <c r="M146" s="11">
        <v>0</v>
      </c>
      <c r="N146" s="9" t="s">
        <v>53</v>
      </c>
      <c r="O146" s="9" t="s">
        <v>204</v>
      </c>
      <c r="P146" s="9" t="s">
        <v>205</v>
      </c>
      <c r="Q146" s="11">
        <f t="shared" si="8"/>
        <v>1378080</v>
      </c>
      <c r="R146" s="11">
        <v>0</v>
      </c>
      <c r="S146" s="11">
        <v>1378080</v>
      </c>
      <c r="T146" s="11">
        <v>0</v>
      </c>
      <c r="U146" s="9" t="s">
        <v>50</v>
      </c>
      <c r="V146" s="11">
        <v>0</v>
      </c>
      <c r="W146" s="11">
        <v>0</v>
      </c>
      <c r="X146" s="9" t="s">
        <v>50</v>
      </c>
      <c r="Y146" s="11">
        <v>0</v>
      </c>
      <c r="Z146" s="11">
        <v>0</v>
      </c>
      <c r="AA146" s="9" t="s">
        <v>50</v>
      </c>
      <c r="AB146" s="11">
        <v>0</v>
      </c>
      <c r="AC146" s="11">
        <v>0</v>
      </c>
      <c r="AD146" s="9" t="s">
        <v>50</v>
      </c>
      <c r="AE146" s="11">
        <v>0</v>
      </c>
      <c r="AF146" s="9">
        <v>0</v>
      </c>
      <c r="AG146" s="9" t="s">
        <v>50</v>
      </c>
      <c r="AH146" s="11">
        <v>0</v>
      </c>
      <c r="AI146" s="11">
        <v>0</v>
      </c>
      <c r="AJ146" s="9" t="s">
        <v>50</v>
      </c>
      <c r="AK146" s="11">
        <v>0</v>
      </c>
      <c r="AL146" s="11">
        <v>0</v>
      </c>
      <c r="AM146" s="10" t="s">
        <v>53</v>
      </c>
      <c r="AN146" s="9" t="s">
        <v>53</v>
      </c>
      <c r="AO146" s="10" t="s">
        <v>53</v>
      </c>
      <c r="AP146" s="9" t="s">
        <v>53</v>
      </c>
    </row>
    <row r="147" spans="1:42" x14ac:dyDescent="0.25">
      <c r="A147" s="9" t="s">
        <v>517</v>
      </c>
      <c r="B147" s="10" t="s">
        <v>200</v>
      </c>
      <c r="C147" s="9" t="s">
        <v>311</v>
      </c>
      <c r="D147" s="9" t="s">
        <v>330</v>
      </c>
      <c r="E147" s="9" t="s">
        <v>49</v>
      </c>
      <c r="F147" s="9" t="s">
        <v>1077</v>
      </c>
      <c r="G147" s="9" t="s">
        <v>51</v>
      </c>
      <c r="H147" s="9" t="s">
        <v>201</v>
      </c>
      <c r="I147" s="11" t="s">
        <v>53</v>
      </c>
      <c r="J147" s="11" t="s">
        <v>53</v>
      </c>
      <c r="K147" s="11" t="s">
        <v>53</v>
      </c>
      <c r="L147" s="11" t="s">
        <v>53</v>
      </c>
      <c r="M147" s="11">
        <v>0</v>
      </c>
      <c r="N147" s="9" t="s">
        <v>53</v>
      </c>
      <c r="O147" s="9" t="s">
        <v>54</v>
      </c>
      <c r="P147" s="9" t="s">
        <v>53</v>
      </c>
      <c r="Q147" s="11">
        <f t="shared" si="8"/>
        <v>12153224.997000001</v>
      </c>
      <c r="R147" s="11">
        <v>0</v>
      </c>
      <c r="S147" s="11">
        <v>10758224.715000002</v>
      </c>
      <c r="T147" s="11">
        <v>0</v>
      </c>
      <c r="U147" s="9" t="s">
        <v>50</v>
      </c>
      <c r="V147" s="11">
        <v>0</v>
      </c>
      <c r="W147" s="11">
        <v>1202586.45</v>
      </c>
      <c r="X147" s="9" t="s">
        <v>50</v>
      </c>
      <c r="Y147" s="11">
        <v>192413.83200000002</v>
      </c>
      <c r="Z147" s="11">
        <v>0</v>
      </c>
      <c r="AA147" s="9" t="s">
        <v>50</v>
      </c>
      <c r="AB147" s="11">
        <v>0</v>
      </c>
      <c r="AC147" s="11">
        <v>0</v>
      </c>
      <c r="AD147" s="9" t="s">
        <v>50</v>
      </c>
      <c r="AE147" s="11">
        <v>0</v>
      </c>
      <c r="AF147" s="9">
        <v>0</v>
      </c>
      <c r="AG147" s="9" t="s">
        <v>50</v>
      </c>
      <c r="AH147" s="11">
        <v>0</v>
      </c>
      <c r="AI147" s="11">
        <v>0</v>
      </c>
      <c r="AJ147" s="9" t="s">
        <v>50</v>
      </c>
      <c r="AK147" s="11">
        <v>0</v>
      </c>
      <c r="AL147" s="11">
        <v>0</v>
      </c>
      <c r="AM147" s="10" t="s">
        <v>53</v>
      </c>
      <c r="AN147" s="9" t="s">
        <v>53</v>
      </c>
      <c r="AO147" s="10" t="s">
        <v>53</v>
      </c>
      <c r="AP147" s="9" t="s">
        <v>53</v>
      </c>
    </row>
    <row r="148" spans="1:42" x14ac:dyDescent="0.25">
      <c r="A148" s="9" t="s">
        <v>514</v>
      </c>
      <c r="B148" s="10" t="s">
        <v>200</v>
      </c>
      <c r="C148" s="9" t="s">
        <v>311</v>
      </c>
      <c r="D148" s="9" t="s">
        <v>330</v>
      </c>
      <c r="E148" s="9" t="s">
        <v>49</v>
      </c>
      <c r="F148" s="9" t="s">
        <v>1077</v>
      </c>
      <c r="G148" s="9" t="s">
        <v>51</v>
      </c>
      <c r="H148" s="9" t="s">
        <v>207</v>
      </c>
      <c r="I148" s="11" t="s">
        <v>53</v>
      </c>
      <c r="J148" s="11" t="s">
        <v>53</v>
      </c>
      <c r="K148" s="11" t="s">
        <v>53</v>
      </c>
      <c r="L148" s="11" t="s">
        <v>53</v>
      </c>
      <c r="M148" s="11">
        <v>0</v>
      </c>
      <c r="N148" s="9" t="s">
        <v>53</v>
      </c>
      <c r="O148" s="9" t="s">
        <v>54</v>
      </c>
      <c r="P148" s="9" t="s">
        <v>53</v>
      </c>
      <c r="Q148" s="11">
        <f t="shared" si="8"/>
        <v>16444160.435800001</v>
      </c>
      <c r="R148" s="11">
        <v>0</v>
      </c>
      <c r="S148" s="11">
        <v>14521394.455000002</v>
      </c>
      <c r="T148" s="11">
        <v>0</v>
      </c>
      <c r="U148" s="9" t="s">
        <v>50</v>
      </c>
      <c r="V148" s="11">
        <v>0</v>
      </c>
      <c r="W148" s="11">
        <v>1657556.88</v>
      </c>
      <c r="X148" s="9" t="s">
        <v>50</v>
      </c>
      <c r="Y148" s="11">
        <v>265209.10080000001</v>
      </c>
      <c r="Z148" s="11">
        <v>0</v>
      </c>
      <c r="AA148" s="9" t="s">
        <v>50</v>
      </c>
      <c r="AB148" s="11">
        <v>0</v>
      </c>
      <c r="AC148" s="11">
        <v>0</v>
      </c>
      <c r="AD148" s="9" t="s">
        <v>50</v>
      </c>
      <c r="AE148" s="11">
        <v>0</v>
      </c>
      <c r="AF148" s="9">
        <v>0</v>
      </c>
      <c r="AG148" s="9" t="s">
        <v>50</v>
      </c>
      <c r="AH148" s="11">
        <v>0</v>
      </c>
      <c r="AI148" s="11">
        <v>0</v>
      </c>
      <c r="AJ148" s="9" t="s">
        <v>50</v>
      </c>
      <c r="AK148" s="11">
        <v>0</v>
      </c>
      <c r="AL148" s="11">
        <v>0</v>
      </c>
      <c r="AM148" s="10" t="s">
        <v>53</v>
      </c>
      <c r="AN148" s="9" t="s">
        <v>53</v>
      </c>
      <c r="AO148" s="10" t="s">
        <v>53</v>
      </c>
      <c r="AP148" s="9" t="s">
        <v>53</v>
      </c>
    </row>
    <row r="149" spans="1:42" x14ac:dyDescent="0.25">
      <c r="A149" s="9" t="s">
        <v>510</v>
      </c>
      <c r="B149" s="10" t="s">
        <v>200</v>
      </c>
      <c r="C149" s="9" t="s">
        <v>311</v>
      </c>
      <c r="D149" s="9" t="s">
        <v>326</v>
      </c>
      <c r="E149" s="9" t="s">
        <v>325</v>
      </c>
      <c r="F149" s="9" t="s">
        <v>1031</v>
      </c>
      <c r="G149" s="9" t="s">
        <v>51</v>
      </c>
      <c r="H149" s="9" t="s">
        <v>1032</v>
      </c>
      <c r="I149" s="11" t="s">
        <v>53</v>
      </c>
      <c r="J149" s="11" t="s">
        <v>53</v>
      </c>
      <c r="K149" s="11" t="s">
        <v>53</v>
      </c>
      <c r="L149" s="11" t="s">
        <v>53</v>
      </c>
      <c r="M149" s="11">
        <v>0</v>
      </c>
      <c r="N149" s="9" t="s">
        <v>53</v>
      </c>
      <c r="O149" s="9" t="s">
        <v>204</v>
      </c>
      <c r="P149" s="9"/>
      <c r="Q149" s="11">
        <f t="shared" si="8"/>
        <v>8871336.3223999999</v>
      </c>
      <c r="R149" s="11">
        <v>0</v>
      </c>
      <c r="S149" s="11">
        <v>2021598.8</v>
      </c>
      <c r="T149" s="11">
        <v>0</v>
      </c>
      <c r="U149" s="9" t="s">
        <v>50</v>
      </c>
      <c r="V149" s="11">
        <v>0</v>
      </c>
      <c r="W149" s="11">
        <v>5904946.1399999997</v>
      </c>
      <c r="X149" s="9" t="s">
        <v>50</v>
      </c>
      <c r="Y149" s="11">
        <f>+W149*0.16</f>
        <v>944791.3824</v>
      </c>
      <c r="Z149" s="11">
        <v>0</v>
      </c>
      <c r="AA149" s="9" t="s">
        <v>50</v>
      </c>
      <c r="AB149" s="11">
        <v>0</v>
      </c>
      <c r="AC149" s="11"/>
      <c r="AD149" s="9" t="s">
        <v>50</v>
      </c>
      <c r="AE149" s="11">
        <f>+AC149*0.08</f>
        <v>0</v>
      </c>
      <c r="AF149" s="9">
        <v>0</v>
      </c>
      <c r="AG149" s="9" t="s">
        <v>50</v>
      </c>
      <c r="AH149" s="11">
        <v>0</v>
      </c>
      <c r="AI149" s="11">
        <v>0</v>
      </c>
      <c r="AJ149" s="9" t="s">
        <v>50</v>
      </c>
      <c r="AK149" s="11">
        <v>0</v>
      </c>
      <c r="AL149" s="11">
        <v>0</v>
      </c>
      <c r="AM149" s="10" t="s">
        <v>53</v>
      </c>
      <c r="AN149" s="9" t="s">
        <v>53</v>
      </c>
      <c r="AO149" s="10" t="s">
        <v>53</v>
      </c>
      <c r="AP149" s="9" t="s">
        <v>53</v>
      </c>
    </row>
    <row r="150" spans="1:42" x14ac:dyDescent="0.25">
      <c r="A150" s="9" t="s">
        <v>507</v>
      </c>
      <c r="B150" s="10" t="s">
        <v>200</v>
      </c>
      <c r="C150" s="9" t="s">
        <v>311</v>
      </c>
      <c r="D150" s="9" t="s">
        <v>317</v>
      </c>
      <c r="E150" s="9" t="s">
        <v>316</v>
      </c>
      <c r="F150" s="9" t="s">
        <v>1046</v>
      </c>
      <c r="G150" s="9" t="s">
        <v>51</v>
      </c>
      <c r="H150" s="9" t="s">
        <v>1041</v>
      </c>
      <c r="I150" s="11" t="s">
        <v>53</v>
      </c>
      <c r="J150" s="11" t="s">
        <v>53</v>
      </c>
      <c r="K150" s="11" t="s">
        <v>53</v>
      </c>
      <c r="L150" s="11" t="s">
        <v>53</v>
      </c>
      <c r="M150" s="11">
        <v>0</v>
      </c>
      <c r="N150" s="9" t="s">
        <v>53</v>
      </c>
      <c r="O150" s="9" t="s">
        <v>54</v>
      </c>
      <c r="P150" s="9"/>
      <c r="Q150" s="11">
        <f t="shared" si="8"/>
        <v>2335862</v>
      </c>
      <c r="R150" s="11">
        <v>0</v>
      </c>
      <c r="S150" s="11">
        <v>748750</v>
      </c>
      <c r="T150" s="11">
        <v>0</v>
      </c>
      <c r="U150" s="9" t="s">
        <v>50</v>
      </c>
      <c r="V150" s="11">
        <v>0</v>
      </c>
      <c r="W150" s="11">
        <v>1368200</v>
      </c>
      <c r="X150" s="9" t="s">
        <v>50</v>
      </c>
      <c r="Y150" s="11">
        <f>+W150*0.16</f>
        <v>218912</v>
      </c>
      <c r="Z150" s="11">
        <v>0</v>
      </c>
      <c r="AA150" s="9" t="s">
        <v>50</v>
      </c>
      <c r="AB150" s="11">
        <v>0</v>
      </c>
      <c r="AC150" s="11"/>
      <c r="AD150" s="9" t="s">
        <v>50</v>
      </c>
      <c r="AE150" s="11">
        <f>+AC150*0.08</f>
        <v>0</v>
      </c>
      <c r="AF150" s="9">
        <v>0</v>
      </c>
      <c r="AG150" s="9" t="s">
        <v>50</v>
      </c>
      <c r="AH150" s="11">
        <v>0</v>
      </c>
      <c r="AI150" s="11">
        <v>0</v>
      </c>
      <c r="AJ150" s="9" t="s">
        <v>50</v>
      </c>
      <c r="AK150" s="11">
        <v>0</v>
      </c>
      <c r="AL150" s="11">
        <v>0</v>
      </c>
      <c r="AM150" s="10" t="s">
        <v>53</v>
      </c>
      <c r="AN150" s="9" t="s">
        <v>53</v>
      </c>
      <c r="AO150" s="10" t="s">
        <v>53</v>
      </c>
      <c r="AP150" s="9" t="s">
        <v>53</v>
      </c>
    </row>
    <row r="151" spans="1:42" x14ac:dyDescent="0.25">
      <c r="A151" s="9" t="s">
        <v>505</v>
      </c>
      <c r="B151" s="10" t="s">
        <v>200</v>
      </c>
      <c r="C151" s="9" t="s">
        <v>311</v>
      </c>
      <c r="D151" s="9" t="s">
        <v>310</v>
      </c>
      <c r="E151" s="9" t="s">
        <v>309</v>
      </c>
      <c r="F151" s="9" t="s">
        <v>1059</v>
      </c>
      <c r="G151" s="9" t="s">
        <v>51</v>
      </c>
      <c r="H151" s="9" t="s">
        <v>1056</v>
      </c>
      <c r="I151" s="11" t="s">
        <v>53</v>
      </c>
      <c r="J151" s="11" t="s">
        <v>53</v>
      </c>
      <c r="K151" s="11" t="s">
        <v>53</v>
      </c>
      <c r="L151" s="11" t="s">
        <v>53</v>
      </c>
      <c r="M151" s="11">
        <v>0</v>
      </c>
      <c r="N151" s="9" t="s">
        <v>53</v>
      </c>
      <c r="O151" s="9" t="s">
        <v>54</v>
      </c>
      <c r="P151" s="9"/>
      <c r="Q151" s="11">
        <f t="shared" si="8"/>
        <v>73647302.936800003</v>
      </c>
      <c r="R151" s="11">
        <v>0</v>
      </c>
      <c r="S151" s="11">
        <v>54236094.380000003</v>
      </c>
      <c r="T151" s="11">
        <v>0</v>
      </c>
      <c r="U151" s="9" t="s">
        <v>50</v>
      </c>
      <c r="V151" s="11">
        <v>0</v>
      </c>
      <c r="W151" s="11">
        <v>16733800.48</v>
      </c>
      <c r="X151" s="9" t="s">
        <v>50</v>
      </c>
      <c r="Y151" s="11">
        <f>+W151*0.16</f>
        <v>2677408.0767999999</v>
      </c>
      <c r="Z151" s="11">
        <v>0</v>
      </c>
      <c r="AA151" s="9" t="s">
        <v>50</v>
      </c>
      <c r="AB151" s="11">
        <v>0</v>
      </c>
      <c r="AC151" s="11"/>
      <c r="AD151" s="9" t="s">
        <v>50</v>
      </c>
      <c r="AE151" s="11">
        <f>+AC151*0.08</f>
        <v>0</v>
      </c>
      <c r="AF151" s="9">
        <v>0</v>
      </c>
      <c r="AG151" s="9" t="s">
        <v>50</v>
      </c>
      <c r="AH151" s="11">
        <v>0</v>
      </c>
      <c r="AI151" s="11">
        <v>0</v>
      </c>
      <c r="AJ151" s="9" t="s">
        <v>50</v>
      </c>
      <c r="AK151" s="11">
        <v>0</v>
      </c>
      <c r="AL151" s="11">
        <v>0</v>
      </c>
      <c r="AM151" s="10" t="s">
        <v>53</v>
      </c>
      <c r="AN151" s="9" t="s">
        <v>53</v>
      </c>
      <c r="AO151" s="10" t="s">
        <v>53</v>
      </c>
      <c r="AP151" s="9" t="s">
        <v>53</v>
      </c>
    </row>
    <row r="152" spans="1:42" x14ac:dyDescent="0.25">
      <c r="A152" s="9" t="s">
        <v>259</v>
      </c>
      <c r="B152" s="10" t="s">
        <v>251</v>
      </c>
      <c r="C152" s="9" t="s">
        <v>311</v>
      </c>
      <c r="D152" s="9" t="s">
        <v>48</v>
      </c>
      <c r="E152" s="9" t="s">
        <v>431</v>
      </c>
      <c r="F152" s="9" t="s">
        <v>913</v>
      </c>
      <c r="G152" s="9" t="s">
        <v>51</v>
      </c>
      <c r="H152" s="9" t="s">
        <v>921</v>
      </c>
      <c r="I152" s="9" t="s">
        <v>53</v>
      </c>
      <c r="J152" s="11" t="s">
        <v>53</v>
      </c>
      <c r="K152" s="11" t="s">
        <v>53</v>
      </c>
      <c r="L152" s="11" t="s">
        <v>53</v>
      </c>
      <c r="M152" s="11">
        <v>0</v>
      </c>
      <c r="N152" s="9" t="s">
        <v>53</v>
      </c>
      <c r="O152" s="9" t="s">
        <v>54</v>
      </c>
      <c r="P152" s="9"/>
      <c r="Q152" s="11">
        <f t="shared" si="8"/>
        <v>88432598.799999997</v>
      </c>
      <c r="R152" s="11">
        <v>0</v>
      </c>
      <c r="S152" s="11">
        <v>64542729.130000003</v>
      </c>
      <c r="T152" s="11">
        <v>0</v>
      </c>
      <c r="U152" s="9" t="s">
        <v>50</v>
      </c>
      <c r="V152" s="11">
        <v>0</v>
      </c>
      <c r="W152" s="11">
        <v>20594715.23</v>
      </c>
      <c r="X152" s="9" t="s">
        <v>50</v>
      </c>
      <c r="Y152" s="11">
        <v>3295154.44</v>
      </c>
      <c r="Z152" s="11">
        <v>0</v>
      </c>
      <c r="AA152" s="9" t="s">
        <v>50</v>
      </c>
      <c r="AB152" s="11">
        <v>0</v>
      </c>
      <c r="AC152" s="11"/>
      <c r="AD152" s="9" t="s">
        <v>50</v>
      </c>
      <c r="AE152" s="11">
        <f>+AC152*0.08</f>
        <v>0</v>
      </c>
      <c r="AF152" s="9">
        <v>0</v>
      </c>
      <c r="AG152" s="9" t="s">
        <v>50</v>
      </c>
      <c r="AH152" s="11">
        <v>0</v>
      </c>
      <c r="AI152" s="11">
        <v>0</v>
      </c>
      <c r="AJ152" s="9" t="s">
        <v>50</v>
      </c>
      <c r="AK152" s="11">
        <v>0</v>
      </c>
      <c r="AL152" s="11">
        <v>0</v>
      </c>
      <c r="AM152" s="10" t="s">
        <v>53</v>
      </c>
      <c r="AN152" s="9" t="s">
        <v>53</v>
      </c>
      <c r="AO152" s="10" t="s">
        <v>53</v>
      </c>
      <c r="AP152" s="9" t="s">
        <v>53</v>
      </c>
    </row>
    <row r="153" spans="1:42" x14ac:dyDescent="0.25">
      <c r="A153" s="9" t="s">
        <v>261</v>
      </c>
      <c r="B153" s="10" t="s">
        <v>251</v>
      </c>
      <c r="C153" s="9" t="s">
        <v>69</v>
      </c>
      <c r="D153" s="9" t="s">
        <v>48</v>
      </c>
      <c r="E153" s="9" t="s">
        <v>427</v>
      </c>
      <c r="F153" s="9" t="s">
        <v>1101</v>
      </c>
      <c r="G153" s="9" t="s">
        <v>51</v>
      </c>
      <c r="H153" s="9" t="s">
        <v>260</v>
      </c>
      <c r="I153" s="11" t="s">
        <v>53</v>
      </c>
      <c r="J153" s="11" t="s">
        <v>53</v>
      </c>
      <c r="K153" s="11" t="s">
        <v>53</v>
      </c>
      <c r="L153" s="11" t="s">
        <v>53</v>
      </c>
      <c r="M153" s="11">
        <v>0</v>
      </c>
      <c r="N153" s="9" t="s">
        <v>53</v>
      </c>
      <c r="O153" s="9" t="s">
        <v>54</v>
      </c>
      <c r="P153" s="9" t="s">
        <v>53</v>
      </c>
      <c r="Q153" s="11">
        <f t="shared" si="8"/>
        <v>76363694.783400014</v>
      </c>
      <c r="R153" s="11">
        <v>0</v>
      </c>
      <c r="S153" s="11">
        <v>52611119.584600009</v>
      </c>
      <c r="T153" s="11">
        <v>0</v>
      </c>
      <c r="U153" s="9" t="s">
        <v>50</v>
      </c>
      <c r="V153" s="11">
        <v>0</v>
      </c>
      <c r="W153" s="11">
        <v>20476357.93</v>
      </c>
      <c r="X153" s="9" t="s">
        <v>64</v>
      </c>
      <c r="Y153" s="11">
        <v>3276217.2688000002</v>
      </c>
      <c r="Z153" s="11">
        <v>0</v>
      </c>
      <c r="AA153" s="9" t="s">
        <v>50</v>
      </c>
      <c r="AB153" s="11">
        <v>0</v>
      </c>
      <c r="AC153" s="11">
        <v>0</v>
      </c>
      <c r="AD153" s="9" t="s">
        <v>50</v>
      </c>
      <c r="AE153" s="11">
        <v>0</v>
      </c>
      <c r="AF153" s="9">
        <v>0</v>
      </c>
      <c r="AG153" s="9" t="s">
        <v>50</v>
      </c>
      <c r="AH153" s="11">
        <v>0</v>
      </c>
      <c r="AI153" s="11">
        <v>0</v>
      </c>
      <c r="AJ153" s="9" t="s">
        <v>50</v>
      </c>
      <c r="AK153" s="11">
        <v>0</v>
      </c>
      <c r="AL153" s="11">
        <v>0</v>
      </c>
      <c r="AM153" s="10" t="s">
        <v>53</v>
      </c>
      <c r="AN153" s="9" t="s">
        <v>53</v>
      </c>
      <c r="AO153" s="10" t="s">
        <v>53</v>
      </c>
      <c r="AP153" s="9" t="s">
        <v>53</v>
      </c>
    </row>
    <row r="154" spans="1:42" x14ac:dyDescent="0.25">
      <c r="A154" s="9" t="s">
        <v>263</v>
      </c>
      <c r="B154" s="10" t="s">
        <v>251</v>
      </c>
      <c r="C154" s="9" t="s">
        <v>311</v>
      </c>
      <c r="D154" s="9" t="s">
        <v>57</v>
      </c>
      <c r="E154" s="9" t="s">
        <v>424</v>
      </c>
      <c r="F154" s="9" t="s">
        <v>932</v>
      </c>
      <c r="G154" s="9" t="s">
        <v>51</v>
      </c>
      <c r="H154" s="9" t="s">
        <v>933</v>
      </c>
      <c r="I154" s="11" t="s">
        <v>53</v>
      </c>
      <c r="J154" s="11" t="s">
        <v>53</v>
      </c>
      <c r="K154" s="11" t="s">
        <v>53</v>
      </c>
      <c r="L154" s="11" t="s">
        <v>53</v>
      </c>
      <c r="M154" s="11">
        <v>0</v>
      </c>
      <c r="N154" s="9" t="s">
        <v>53</v>
      </c>
      <c r="O154" s="9" t="s">
        <v>54</v>
      </c>
      <c r="P154" s="9"/>
      <c r="Q154" s="11">
        <f t="shared" si="8"/>
        <v>72644114.92279999</v>
      </c>
      <c r="R154" s="11">
        <v>0</v>
      </c>
      <c r="S154" s="11">
        <v>56221700.189999998</v>
      </c>
      <c r="T154" s="11">
        <v>0</v>
      </c>
      <c r="U154" s="9" t="s">
        <v>50</v>
      </c>
      <c r="V154" s="11">
        <v>0</v>
      </c>
      <c r="W154" s="11">
        <v>14157254.08</v>
      </c>
      <c r="X154" s="9" t="s">
        <v>50</v>
      </c>
      <c r="Y154" s="11">
        <f>+W154*0.16</f>
        <v>2265160.6528000003</v>
      </c>
      <c r="Z154" s="11">
        <v>0</v>
      </c>
      <c r="AA154" s="9" t="s">
        <v>50</v>
      </c>
      <c r="AB154" s="11">
        <v>0</v>
      </c>
      <c r="AC154" s="11"/>
      <c r="AD154" s="9" t="s">
        <v>50</v>
      </c>
      <c r="AE154" s="11">
        <f>+AC154*0.08</f>
        <v>0</v>
      </c>
      <c r="AF154" s="9">
        <v>0</v>
      </c>
      <c r="AG154" s="9" t="s">
        <v>50</v>
      </c>
      <c r="AH154" s="11">
        <v>0</v>
      </c>
      <c r="AI154" s="11">
        <v>0</v>
      </c>
      <c r="AJ154" s="9" t="s">
        <v>50</v>
      </c>
      <c r="AK154" s="11">
        <v>0</v>
      </c>
      <c r="AL154" s="11">
        <v>0</v>
      </c>
      <c r="AM154" s="10" t="s">
        <v>53</v>
      </c>
      <c r="AN154" s="9" t="s">
        <v>53</v>
      </c>
      <c r="AO154" s="10" t="s">
        <v>53</v>
      </c>
      <c r="AP154" s="9" t="s">
        <v>53</v>
      </c>
    </row>
    <row r="155" spans="1:42" x14ac:dyDescent="0.25">
      <c r="A155" s="9" t="s">
        <v>267</v>
      </c>
      <c r="B155" s="10" t="s">
        <v>251</v>
      </c>
      <c r="C155" s="9" t="s">
        <v>311</v>
      </c>
      <c r="D155" s="9" t="s">
        <v>57</v>
      </c>
      <c r="E155" s="9" t="s">
        <v>421</v>
      </c>
      <c r="F155" s="9" t="s">
        <v>1069</v>
      </c>
      <c r="G155" s="9" t="s">
        <v>51</v>
      </c>
      <c r="H155" s="9" t="s">
        <v>1070</v>
      </c>
      <c r="I155" s="11" t="s">
        <v>53</v>
      </c>
      <c r="J155" s="11" t="s">
        <v>53</v>
      </c>
      <c r="K155" s="11" t="s">
        <v>53</v>
      </c>
      <c r="L155" s="11" t="s">
        <v>53</v>
      </c>
      <c r="M155" s="11">
        <v>0</v>
      </c>
      <c r="N155" s="9" t="s">
        <v>53</v>
      </c>
      <c r="O155" s="9" t="s">
        <v>54</v>
      </c>
      <c r="P155" s="9"/>
      <c r="Q155" s="11">
        <f t="shared" si="8"/>
        <v>24961220.800000001</v>
      </c>
      <c r="R155" s="11">
        <v>0</v>
      </c>
      <c r="S155" s="11">
        <v>24961220.800000001</v>
      </c>
      <c r="T155" s="11">
        <v>0</v>
      </c>
      <c r="U155" s="9" t="s">
        <v>50</v>
      </c>
      <c r="V155" s="11">
        <v>0</v>
      </c>
      <c r="W155" s="11">
        <v>0</v>
      </c>
      <c r="X155" s="9" t="s">
        <v>50</v>
      </c>
      <c r="Y155" s="11">
        <f>+W155*0.16</f>
        <v>0</v>
      </c>
      <c r="Z155" s="11">
        <v>0</v>
      </c>
      <c r="AA155" s="9" t="s">
        <v>50</v>
      </c>
      <c r="AB155" s="11">
        <v>0</v>
      </c>
      <c r="AC155" s="11"/>
      <c r="AD155" s="9" t="s">
        <v>50</v>
      </c>
      <c r="AE155" s="11">
        <f>+AC155*0.08</f>
        <v>0</v>
      </c>
      <c r="AF155" s="9">
        <v>0</v>
      </c>
      <c r="AG155" s="9" t="s">
        <v>50</v>
      </c>
      <c r="AH155" s="11">
        <v>0</v>
      </c>
      <c r="AI155" s="11">
        <v>0</v>
      </c>
      <c r="AJ155" s="9" t="s">
        <v>50</v>
      </c>
      <c r="AK155" s="11">
        <v>0</v>
      </c>
      <c r="AL155" s="11">
        <v>0</v>
      </c>
      <c r="AM155" s="10" t="s">
        <v>53</v>
      </c>
      <c r="AN155" s="9" t="s">
        <v>53</v>
      </c>
      <c r="AO155" s="10" t="s">
        <v>53</v>
      </c>
      <c r="AP155" s="9" t="s">
        <v>53</v>
      </c>
    </row>
    <row r="156" spans="1:42" x14ac:dyDescent="0.25">
      <c r="A156" s="9" t="s">
        <v>269</v>
      </c>
      <c r="B156" s="10" t="s">
        <v>251</v>
      </c>
      <c r="C156" s="9" t="s">
        <v>47</v>
      </c>
      <c r="D156" s="9" t="s">
        <v>57</v>
      </c>
      <c r="E156" s="9" t="s">
        <v>58</v>
      </c>
      <c r="F156" s="9" t="s">
        <v>1085</v>
      </c>
      <c r="G156" s="9" t="s">
        <v>51</v>
      </c>
      <c r="H156" s="9" t="s">
        <v>254</v>
      </c>
      <c r="I156" s="11" t="s">
        <v>53</v>
      </c>
      <c r="J156" s="11" t="s">
        <v>53</v>
      </c>
      <c r="K156" s="11" t="s">
        <v>53</v>
      </c>
      <c r="L156" s="11" t="s">
        <v>53</v>
      </c>
      <c r="M156" s="11">
        <v>0</v>
      </c>
      <c r="N156" s="9" t="s">
        <v>53</v>
      </c>
      <c r="O156" s="9" t="s">
        <v>54</v>
      </c>
      <c r="P156" s="9" t="s">
        <v>53</v>
      </c>
      <c r="Q156" s="11">
        <f t="shared" si="8"/>
        <v>31040300.3202</v>
      </c>
      <c r="R156" s="11">
        <v>0</v>
      </c>
      <c r="S156" s="11">
        <v>27613145.315000001</v>
      </c>
      <c r="T156" s="11">
        <v>0</v>
      </c>
      <c r="U156" s="9" t="s">
        <v>50</v>
      </c>
      <c r="V156" s="11">
        <v>0</v>
      </c>
      <c r="W156" s="11">
        <v>2954443.9699999997</v>
      </c>
      <c r="X156" s="9" t="s">
        <v>50</v>
      </c>
      <c r="Y156" s="11">
        <v>472711.03519999998</v>
      </c>
      <c r="Z156" s="11">
        <v>0</v>
      </c>
      <c r="AA156" s="9" t="s">
        <v>50</v>
      </c>
      <c r="AB156" s="11">
        <v>0</v>
      </c>
      <c r="AC156" s="11">
        <v>0</v>
      </c>
      <c r="AD156" s="9" t="s">
        <v>50</v>
      </c>
      <c r="AE156" s="11">
        <v>0</v>
      </c>
      <c r="AF156" s="9">
        <v>0</v>
      </c>
      <c r="AG156" s="9" t="s">
        <v>50</v>
      </c>
      <c r="AH156" s="11">
        <v>0</v>
      </c>
      <c r="AI156" s="11">
        <v>0</v>
      </c>
      <c r="AJ156" s="9" t="s">
        <v>50</v>
      </c>
      <c r="AK156" s="11">
        <v>0</v>
      </c>
      <c r="AL156" s="11">
        <v>0</v>
      </c>
      <c r="AM156" s="10" t="s">
        <v>53</v>
      </c>
      <c r="AN156" s="9" t="s">
        <v>53</v>
      </c>
      <c r="AO156" s="10" t="s">
        <v>53</v>
      </c>
      <c r="AP156" s="9" t="s">
        <v>53</v>
      </c>
    </row>
    <row r="157" spans="1:42" x14ac:dyDescent="0.25">
      <c r="A157" s="9" t="s">
        <v>271</v>
      </c>
      <c r="B157" s="10" t="s">
        <v>251</v>
      </c>
      <c r="C157" s="9" t="s">
        <v>47</v>
      </c>
      <c r="D157" s="9" t="s">
        <v>61</v>
      </c>
      <c r="E157" s="9" t="s">
        <v>395</v>
      </c>
      <c r="F157" s="9" t="s">
        <v>945</v>
      </c>
      <c r="G157" s="9" t="s">
        <v>51</v>
      </c>
      <c r="H157" s="9" t="s">
        <v>946</v>
      </c>
      <c r="I157" s="11" t="s">
        <v>53</v>
      </c>
      <c r="J157" s="11" t="s">
        <v>53</v>
      </c>
      <c r="K157" s="11" t="s">
        <v>53</v>
      </c>
      <c r="L157" s="11" t="s">
        <v>53</v>
      </c>
      <c r="M157" s="11">
        <v>0</v>
      </c>
      <c r="N157" s="9" t="s">
        <v>53</v>
      </c>
      <c r="O157" s="9" t="s">
        <v>54</v>
      </c>
      <c r="P157" s="9"/>
      <c r="Q157" s="11">
        <f t="shared" si="8"/>
        <v>88842274.923600003</v>
      </c>
      <c r="R157" s="11">
        <v>0</v>
      </c>
      <c r="S157" s="11">
        <v>62789071.399999999</v>
      </c>
      <c r="T157" s="11">
        <v>0</v>
      </c>
      <c r="U157" s="9" t="s">
        <v>50</v>
      </c>
      <c r="V157" s="11">
        <v>0</v>
      </c>
      <c r="W157" s="11">
        <v>22459658.210000001</v>
      </c>
      <c r="X157" s="9" t="s">
        <v>50</v>
      </c>
      <c r="Y157" s="11">
        <f>+W157*0.16</f>
        <v>3593545.3136</v>
      </c>
      <c r="Z157" s="11">
        <v>0</v>
      </c>
      <c r="AA157" s="9" t="s">
        <v>50</v>
      </c>
      <c r="AB157" s="11">
        <v>0</v>
      </c>
      <c r="AC157" s="11"/>
      <c r="AD157" s="9" t="s">
        <v>50</v>
      </c>
      <c r="AE157" s="11">
        <f>+AC157*0.08</f>
        <v>0</v>
      </c>
      <c r="AF157" s="9">
        <v>0</v>
      </c>
      <c r="AG157" s="9" t="s">
        <v>50</v>
      </c>
      <c r="AH157" s="11">
        <v>0</v>
      </c>
      <c r="AI157" s="11">
        <v>0</v>
      </c>
      <c r="AJ157" s="9" t="s">
        <v>50</v>
      </c>
      <c r="AK157" s="11">
        <v>0</v>
      </c>
      <c r="AL157" s="11">
        <v>0</v>
      </c>
      <c r="AM157" s="10" t="s">
        <v>53</v>
      </c>
      <c r="AN157" s="9" t="s">
        <v>53</v>
      </c>
      <c r="AO157" s="10" t="s">
        <v>53</v>
      </c>
      <c r="AP157" s="9" t="s">
        <v>53</v>
      </c>
    </row>
    <row r="158" spans="1:42" x14ac:dyDescent="0.25">
      <c r="A158" s="9" t="s">
        <v>273</v>
      </c>
      <c r="B158" s="10" t="s">
        <v>251</v>
      </c>
      <c r="C158" s="9" t="s">
        <v>47</v>
      </c>
      <c r="D158" s="9" t="s">
        <v>61</v>
      </c>
      <c r="E158" s="9" t="s">
        <v>62</v>
      </c>
      <c r="F158" s="9" t="s">
        <v>1080</v>
      </c>
      <c r="G158" s="9" t="s">
        <v>51</v>
      </c>
      <c r="H158" s="9" t="s">
        <v>256</v>
      </c>
      <c r="I158" s="11" t="s">
        <v>53</v>
      </c>
      <c r="J158" s="11" t="s">
        <v>53</v>
      </c>
      <c r="K158" s="11" t="s">
        <v>53</v>
      </c>
      <c r="L158" s="11" t="s">
        <v>53</v>
      </c>
      <c r="M158" s="11">
        <v>0</v>
      </c>
      <c r="N158" s="9" t="s">
        <v>53</v>
      </c>
      <c r="O158" s="9" t="s">
        <v>54</v>
      </c>
      <c r="P158" s="9" t="s">
        <v>53</v>
      </c>
      <c r="Q158" s="11">
        <f t="shared" si="8"/>
        <v>35174630.212000005</v>
      </c>
      <c r="R158" s="11">
        <v>0</v>
      </c>
      <c r="S158" s="11">
        <v>32340897.590000007</v>
      </c>
      <c r="T158" s="11">
        <v>0</v>
      </c>
      <c r="U158" s="9" t="s">
        <v>50</v>
      </c>
      <c r="V158" s="11">
        <v>0</v>
      </c>
      <c r="W158" s="11">
        <v>2442872.9500000002</v>
      </c>
      <c r="X158" s="9" t="s">
        <v>50</v>
      </c>
      <c r="Y158" s="11">
        <v>390859.67199999996</v>
      </c>
      <c r="Z158" s="11">
        <v>0</v>
      </c>
      <c r="AA158" s="9" t="s">
        <v>50</v>
      </c>
      <c r="AB158" s="11">
        <v>0</v>
      </c>
      <c r="AC158" s="11">
        <v>0</v>
      </c>
      <c r="AD158" s="9" t="s">
        <v>50</v>
      </c>
      <c r="AE158" s="11">
        <v>0</v>
      </c>
      <c r="AF158" s="9">
        <v>0</v>
      </c>
      <c r="AG158" s="9" t="s">
        <v>50</v>
      </c>
      <c r="AH158" s="11">
        <v>0</v>
      </c>
      <c r="AI158" s="11">
        <v>0</v>
      </c>
      <c r="AJ158" s="9" t="s">
        <v>50</v>
      </c>
      <c r="AK158" s="11">
        <v>0</v>
      </c>
      <c r="AL158" s="11">
        <v>0</v>
      </c>
      <c r="AM158" s="10" t="s">
        <v>53</v>
      </c>
      <c r="AN158" s="9" t="s">
        <v>53</v>
      </c>
      <c r="AO158" s="10" t="s">
        <v>53</v>
      </c>
      <c r="AP158" s="9" t="s">
        <v>53</v>
      </c>
    </row>
    <row r="159" spans="1:42" x14ac:dyDescent="0.25">
      <c r="A159" s="9" t="s">
        <v>276</v>
      </c>
      <c r="B159" s="10" t="s">
        <v>251</v>
      </c>
      <c r="C159" s="9" t="s">
        <v>69</v>
      </c>
      <c r="D159" s="9" t="s">
        <v>61</v>
      </c>
      <c r="E159" s="9" t="s">
        <v>382</v>
      </c>
      <c r="F159" s="9" t="s">
        <v>1095</v>
      </c>
      <c r="G159" s="9" t="s">
        <v>51</v>
      </c>
      <c r="H159" s="9" t="s">
        <v>262</v>
      </c>
      <c r="I159" s="11" t="s">
        <v>53</v>
      </c>
      <c r="J159" s="11" t="s">
        <v>53</v>
      </c>
      <c r="K159" s="11" t="s">
        <v>53</v>
      </c>
      <c r="L159" s="11" t="s">
        <v>53</v>
      </c>
      <c r="M159" s="11">
        <v>0</v>
      </c>
      <c r="N159" s="9" t="s">
        <v>53</v>
      </c>
      <c r="O159" s="9" t="s">
        <v>54</v>
      </c>
      <c r="P159" s="9" t="s">
        <v>53</v>
      </c>
      <c r="Q159" s="11">
        <f t="shared" si="8"/>
        <v>34778177.99295</v>
      </c>
      <c r="R159" s="11">
        <v>0</v>
      </c>
      <c r="S159" s="11">
        <v>21396998.738399997</v>
      </c>
      <c r="T159" s="11">
        <v>0</v>
      </c>
      <c r="U159" s="9" t="s">
        <v>50</v>
      </c>
      <c r="V159" s="11">
        <v>0</v>
      </c>
      <c r="W159" s="11">
        <v>11535499.357350001</v>
      </c>
      <c r="X159" s="9" t="s">
        <v>64</v>
      </c>
      <c r="Y159" s="11">
        <v>1845679.8972</v>
      </c>
      <c r="Z159" s="11">
        <v>0</v>
      </c>
      <c r="AA159" s="9" t="s">
        <v>50</v>
      </c>
      <c r="AB159" s="11">
        <v>0</v>
      </c>
      <c r="AC159" s="11">
        <v>0</v>
      </c>
      <c r="AD159" s="9" t="s">
        <v>50</v>
      </c>
      <c r="AE159" s="11">
        <v>0</v>
      </c>
      <c r="AF159" s="9">
        <v>0</v>
      </c>
      <c r="AG159" s="9" t="s">
        <v>50</v>
      </c>
      <c r="AH159" s="11">
        <v>0</v>
      </c>
      <c r="AI159" s="11">
        <v>0</v>
      </c>
      <c r="AJ159" s="9" t="s">
        <v>50</v>
      </c>
      <c r="AK159" s="11">
        <v>0</v>
      </c>
      <c r="AL159" s="11">
        <v>0</v>
      </c>
      <c r="AM159" s="10" t="s">
        <v>53</v>
      </c>
      <c r="AN159" s="9" t="s">
        <v>53</v>
      </c>
      <c r="AO159" s="10" t="s">
        <v>53</v>
      </c>
      <c r="AP159" s="9" t="s">
        <v>53</v>
      </c>
    </row>
    <row r="160" spans="1:42" x14ac:dyDescent="0.25">
      <c r="A160" s="9" t="s">
        <v>280</v>
      </c>
      <c r="B160" s="10" t="s">
        <v>251</v>
      </c>
      <c r="C160" s="9" t="s">
        <v>69</v>
      </c>
      <c r="D160" s="9" t="s">
        <v>61</v>
      </c>
      <c r="E160" s="9" t="s">
        <v>382</v>
      </c>
      <c r="F160" s="9" t="s">
        <v>1095</v>
      </c>
      <c r="G160" s="9" t="s">
        <v>51</v>
      </c>
      <c r="H160" s="9" t="s">
        <v>264</v>
      </c>
      <c r="I160" s="11" t="s">
        <v>53</v>
      </c>
      <c r="J160" s="11" t="s">
        <v>53</v>
      </c>
      <c r="K160" s="11" t="s">
        <v>53</v>
      </c>
      <c r="L160" s="11" t="s">
        <v>53</v>
      </c>
      <c r="M160" s="11">
        <v>0</v>
      </c>
      <c r="N160" s="9" t="s">
        <v>53</v>
      </c>
      <c r="O160" s="9" t="s">
        <v>265</v>
      </c>
      <c r="P160" s="9" t="s">
        <v>266</v>
      </c>
      <c r="Q160" s="11">
        <f t="shared" si="8"/>
        <v>2612980.2072000001</v>
      </c>
      <c r="R160" s="11">
        <v>0</v>
      </c>
      <c r="S160" s="11">
        <v>2004907.7200000002</v>
      </c>
      <c r="T160" s="11">
        <v>524200.42</v>
      </c>
      <c r="U160" s="9" t="s">
        <v>64</v>
      </c>
      <c r="V160" s="11">
        <v>83872.067200000005</v>
      </c>
      <c r="W160" s="11">
        <v>0</v>
      </c>
      <c r="X160" s="9" t="s">
        <v>50</v>
      </c>
      <c r="Y160" s="11">
        <v>0</v>
      </c>
      <c r="Z160" s="11">
        <v>0</v>
      </c>
      <c r="AA160" s="9" t="s">
        <v>50</v>
      </c>
      <c r="AB160" s="11">
        <v>0</v>
      </c>
      <c r="AC160" s="11">
        <v>0</v>
      </c>
      <c r="AD160" s="9" t="s">
        <v>50</v>
      </c>
      <c r="AE160" s="11">
        <v>0</v>
      </c>
      <c r="AF160" s="9">
        <v>0</v>
      </c>
      <c r="AG160" s="9" t="s">
        <v>50</v>
      </c>
      <c r="AH160" s="11">
        <v>0</v>
      </c>
      <c r="AI160" s="11">
        <v>0</v>
      </c>
      <c r="AJ160" s="9" t="s">
        <v>50</v>
      </c>
      <c r="AK160" s="11">
        <v>0</v>
      </c>
      <c r="AL160" s="11">
        <v>0</v>
      </c>
      <c r="AM160" s="10" t="s">
        <v>53</v>
      </c>
      <c r="AN160" s="9" t="s">
        <v>53</v>
      </c>
      <c r="AO160" s="10" t="s">
        <v>53</v>
      </c>
      <c r="AP160" s="9" t="s">
        <v>53</v>
      </c>
    </row>
    <row r="161" spans="1:42" x14ac:dyDescent="0.25">
      <c r="A161" s="9" t="s">
        <v>282</v>
      </c>
      <c r="B161" s="10" t="s">
        <v>251</v>
      </c>
      <c r="C161" s="9" t="s">
        <v>69</v>
      </c>
      <c r="D161" s="9" t="s">
        <v>61</v>
      </c>
      <c r="E161" s="9" t="s">
        <v>382</v>
      </c>
      <c r="F161" s="9" t="s">
        <v>1095</v>
      </c>
      <c r="G161" s="9" t="s">
        <v>51</v>
      </c>
      <c r="H161" s="9" t="s">
        <v>268</v>
      </c>
      <c r="I161" s="11" t="s">
        <v>53</v>
      </c>
      <c r="J161" s="11" t="s">
        <v>53</v>
      </c>
      <c r="K161" s="11" t="s">
        <v>53</v>
      </c>
      <c r="L161" s="11" t="s">
        <v>53</v>
      </c>
      <c r="M161" s="11">
        <v>0</v>
      </c>
      <c r="N161" s="9" t="s">
        <v>53</v>
      </c>
      <c r="O161" s="9" t="s">
        <v>54</v>
      </c>
      <c r="P161" s="9" t="s">
        <v>53</v>
      </c>
      <c r="Q161" s="11">
        <f t="shared" si="8"/>
        <v>58731432.454899997</v>
      </c>
      <c r="R161" s="11">
        <v>0</v>
      </c>
      <c r="S161" s="11">
        <v>40798070.405699991</v>
      </c>
      <c r="T161" s="11">
        <v>0</v>
      </c>
      <c r="U161" s="9" t="s">
        <v>50</v>
      </c>
      <c r="V161" s="11">
        <v>0</v>
      </c>
      <c r="W161" s="11">
        <v>15459794.870000003</v>
      </c>
      <c r="X161" s="9" t="s">
        <v>64</v>
      </c>
      <c r="Y161" s="11">
        <v>2473567.1792000001</v>
      </c>
      <c r="Z161" s="11">
        <v>0</v>
      </c>
      <c r="AA161" s="9" t="s">
        <v>50</v>
      </c>
      <c r="AB161" s="11">
        <v>0</v>
      </c>
      <c r="AC161" s="11">
        <v>0</v>
      </c>
      <c r="AD161" s="9" t="s">
        <v>50</v>
      </c>
      <c r="AE161" s="11">
        <v>0</v>
      </c>
      <c r="AF161" s="9">
        <v>0</v>
      </c>
      <c r="AG161" s="9" t="s">
        <v>50</v>
      </c>
      <c r="AH161" s="11">
        <v>0</v>
      </c>
      <c r="AI161" s="11">
        <v>0</v>
      </c>
      <c r="AJ161" s="9" t="s">
        <v>50</v>
      </c>
      <c r="AK161" s="11">
        <v>0</v>
      </c>
      <c r="AL161" s="11">
        <v>0</v>
      </c>
      <c r="AM161" s="10" t="s">
        <v>53</v>
      </c>
      <c r="AN161" s="9" t="s">
        <v>53</v>
      </c>
      <c r="AO161" s="10" t="s">
        <v>53</v>
      </c>
      <c r="AP161" s="9" t="s">
        <v>53</v>
      </c>
    </row>
    <row r="162" spans="1:42" x14ac:dyDescent="0.25">
      <c r="A162" s="9" t="s">
        <v>284</v>
      </c>
      <c r="B162" s="10" t="s">
        <v>251</v>
      </c>
      <c r="C162" s="9" t="s">
        <v>311</v>
      </c>
      <c r="D162" s="9" t="s">
        <v>66</v>
      </c>
      <c r="E162" s="9" t="s">
        <v>378</v>
      </c>
      <c r="F162" s="9" t="s">
        <v>955</v>
      </c>
      <c r="G162" s="9" t="s">
        <v>51</v>
      </c>
      <c r="H162" s="9" t="s">
        <v>956</v>
      </c>
      <c r="I162" s="11" t="s">
        <v>53</v>
      </c>
      <c r="J162" s="11" t="s">
        <v>53</v>
      </c>
      <c r="K162" s="11" t="s">
        <v>53</v>
      </c>
      <c r="L162" s="11" t="s">
        <v>53</v>
      </c>
      <c r="M162" s="11">
        <v>0</v>
      </c>
      <c r="N162" s="9" t="s">
        <v>53</v>
      </c>
      <c r="O162" s="9" t="s">
        <v>54</v>
      </c>
      <c r="P162" s="9"/>
      <c r="Q162" s="11">
        <f t="shared" si="8"/>
        <v>85252766.112800002</v>
      </c>
      <c r="R162" s="11">
        <v>0</v>
      </c>
      <c r="S162" s="11">
        <v>60284821.329999998</v>
      </c>
      <c r="T162" s="11">
        <v>0</v>
      </c>
      <c r="U162" s="9" t="s">
        <v>50</v>
      </c>
      <c r="V162" s="11">
        <v>0</v>
      </c>
      <c r="W162" s="11">
        <v>21524090.329999998</v>
      </c>
      <c r="X162" s="9" t="s">
        <v>50</v>
      </c>
      <c r="Y162" s="11">
        <f>+W162*0.16</f>
        <v>3443854.4527999996</v>
      </c>
      <c r="Z162" s="11">
        <v>0</v>
      </c>
      <c r="AA162" s="9" t="s">
        <v>50</v>
      </c>
      <c r="AB162" s="11">
        <v>0</v>
      </c>
      <c r="AC162" s="11"/>
      <c r="AD162" s="9" t="s">
        <v>50</v>
      </c>
      <c r="AE162" s="11">
        <f>+AC162*0.08</f>
        <v>0</v>
      </c>
      <c r="AF162" s="9">
        <v>0</v>
      </c>
      <c r="AG162" s="9" t="s">
        <v>50</v>
      </c>
      <c r="AH162" s="11">
        <v>0</v>
      </c>
      <c r="AI162" s="11">
        <v>0</v>
      </c>
      <c r="AJ162" s="9" t="s">
        <v>50</v>
      </c>
      <c r="AK162" s="11">
        <v>0</v>
      </c>
      <c r="AL162" s="11">
        <v>0</v>
      </c>
      <c r="AM162" s="10" t="s">
        <v>53</v>
      </c>
      <c r="AN162" s="9" t="s">
        <v>53</v>
      </c>
      <c r="AO162" s="10" t="s">
        <v>53</v>
      </c>
      <c r="AP162" s="9" t="s">
        <v>53</v>
      </c>
    </row>
    <row r="163" spans="1:42" x14ac:dyDescent="0.25">
      <c r="A163" s="9" t="s">
        <v>286</v>
      </c>
      <c r="B163" s="10" t="s">
        <v>251</v>
      </c>
      <c r="C163" s="9" t="s">
        <v>311</v>
      </c>
      <c r="D163" s="9" t="s">
        <v>66</v>
      </c>
      <c r="E163" s="9" t="s">
        <v>67</v>
      </c>
      <c r="F163" s="9" t="s">
        <v>1092</v>
      </c>
      <c r="G163" s="9" t="s">
        <v>51</v>
      </c>
      <c r="H163" s="9" t="s">
        <v>258</v>
      </c>
      <c r="I163" s="11" t="s">
        <v>53</v>
      </c>
      <c r="J163" s="11" t="s">
        <v>53</v>
      </c>
      <c r="K163" s="11" t="s">
        <v>53</v>
      </c>
      <c r="L163" s="11" t="s">
        <v>53</v>
      </c>
      <c r="M163" s="11">
        <v>0</v>
      </c>
      <c r="N163" s="9" t="s">
        <v>53</v>
      </c>
      <c r="O163" s="9" t="s">
        <v>54</v>
      </c>
      <c r="P163" s="9" t="s">
        <v>53</v>
      </c>
      <c r="Q163" s="11">
        <f t="shared" si="8"/>
        <v>13611893.134600002</v>
      </c>
      <c r="R163" s="11">
        <v>0</v>
      </c>
      <c r="S163" s="11">
        <v>11340764.445000002</v>
      </c>
      <c r="T163" s="11">
        <v>0</v>
      </c>
      <c r="U163" s="9" t="s">
        <v>50</v>
      </c>
      <c r="V163" s="11">
        <v>0</v>
      </c>
      <c r="W163" s="11">
        <v>1957869.56</v>
      </c>
      <c r="X163" s="9" t="s">
        <v>50</v>
      </c>
      <c r="Y163" s="11">
        <v>313259.12959999999</v>
      </c>
      <c r="Z163" s="11">
        <v>0</v>
      </c>
      <c r="AA163" s="9" t="s">
        <v>50</v>
      </c>
      <c r="AB163" s="11">
        <v>0</v>
      </c>
      <c r="AC163" s="11">
        <v>0</v>
      </c>
      <c r="AD163" s="9" t="s">
        <v>50</v>
      </c>
      <c r="AE163" s="11">
        <v>0</v>
      </c>
      <c r="AF163" s="9">
        <v>0</v>
      </c>
      <c r="AG163" s="9" t="s">
        <v>50</v>
      </c>
      <c r="AH163" s="11">
        <v>0</v>
      </c>
      <c r="AI163" s="11">
        <v>0</v>
      </c>
      <c r="AJ163" s="9" t="s">
        <v>50</v>
      </c>
      <c r="AK163" s="11">
        <v>0</v>
      </c>
      <c r="AL163" s="11">
        <v>0</v>
      </c>
      <c r="AM163" s="10" t="s">
        <v>53</v>
      </c>
      <c r="AN163" s="9" t="s">
        <v>53</v>
      </c>
      <c r="AO163" s="10" t="s">
        <v>53</v>
      </c>
      <c r="AP163" s="9" t="s">
        <v>53</v>
      </c>
    </row>
    <row r="164" spans="1:42" x14ac:dyDescent="0.25">
      <c r="A164" s="9" t="s">
        <v>476</v>
      </c>
      <c r="B164" s="10" t="s">
        <v>251</v>
      </c>
      <c r="C164" s="9" t="s">
        <v>69</v>
      </c>
      <c r="D164" s="9" t="s">
        <v>66</v>
      </c>
      <c r="E164" s="9" t="s">
        <v>374</v>
      </c>
      <c r="F164" s="9" t="s">
        <v>1093</v>
      </c>
      <c r="G164" s="9" t="s">
        <v>51</v>
      </c>
      <c r="H164" s="9" t="s">
        <v>270</v>
      </c>
      <c r="I164" s="11" t="s">
        <v>53</v>
      </c>
      <c r="J164" s="11" t="s">
        <v>53</v>
      </c>
      <c r="K164" s="11" t="s">
        <v>53</v>
      </c>
      <c r="L164" s="11" t="s">
        <v>53</v>
      </c>
      <c r="M164" s="11">
        <v>0</v>
      </c>
      <c r="N164" s="9" t="s">
        <v>53</v>
      </c>
      <c r="O164" s="9" t="s">
        <v>54</v>
      </c>
      <c r="P164" s="9" t="s">
        <v>53</v>
      </c>
      <c r="Q164" s="11">
        <f t="shared" si="8"/>
        <v>125268202.63939999</v>
      </c>
      <c r="R164" s="11">
        <v>0</v>
      </c>
      <c r="S164" s="11">
        <v>73195999.711799979</v>
      </c>
      <c r="T164" s="11">
        <v>0</v>
      </c>
      <c r="U164" s="9" t="s">
        <v>50</v>
      </c>
      <c r="V164" s="11">
        <v>0</v>
      </c>
      <c r="W164" s="11">
        <v>44889830.110000014</v>
      </c>
      <c r="X164" s="9" t="s">
        <v>50</v>
      </c>
      <c r="Y164" s="11">
        <v>7182372.8175999997</v>
      </c>
      <c r="Z164" s="11">
        <v>0</v>
      </c>
      <c r="AA164" s="9" t="s">
        <v>50</v>
      </c>
      <c r="AB164" s="11">
        <v>0</v>
      </c>
      <c r="AC164" s="11">
        <v>0</v>
      </c>
      <c r="AD164" s="9" t="s">
        <v>50</v>
      </c>
      <c r="AE164" s="11">
        <v>0</v>
      </c>
      <c r="AF164" s="9">
        <v>0</v>
      </c>
      <c r="AG164" s="9" t="s">
        <v>50</v>
      </c>
      <c r="AH164" s="11">
        <v>0</v>
      </c>
      <c r="AI164" s="11">
        <v>0</v>
      </c>
      <c r="AJ164" s="9" t="s">
        <v>50</v>
      </c>
      <c r="AK164" s="11">
        <v>0</v>
      </c>
      <c r="AL164" s="11">
        <v>0</v>
      </c>
      <c r="AM164" s="10" t="s">
        <v>53</v>
      </c>
      <c r="AN164" s="9" t="s">
        <v>53</v>
      </c>
      <c r="AO164" s="10" t="s">
        <v>53</v>
      </c>
      <c r="AP164" s="9" t="s">
        <v>53</v>
      </c>
    </row>
    <row r="165" spans="1:42" x14ac:dyDescent="0.25">
      <c r="A165" s="9" t="s">
        <v>474</v>
      </c>
      <c r="B165" s="10" t="s">
        <v>251</v>
      </c>
      <c r="C165" s="9" t="s">
        <v>311</v>
      </c>
      <c r="D165" s="9" t="s">
        <v>119</v>
      </c>
      <c r="E165" s="9" t="s">
        <v>370</v>
      </c>
      <c r="F165" s="9" t="s">
        <v>394</v>
      </c>
      <c r="G165" s="9" t="s">
        <v>51</v>
      </c>
      <c r="H165" s="9" t="s">
        <v>963</v>
      </c>
      <c r="I165" s="11" t="s">
        <v>53</v>
      </c>
      <c r="J165" s="11" t="s">
        <v>53</v>
      </c>
      <c r="K165" s="11" t="s">
        <v>53</v>
      </c>
      <c r="L165" s="11" t="s">
        <v>53</v>
      </c>
      <c r="M165" s="11">
        <v>0</v>
      </c>
      <c r="N165" s="9" t="s">
        <v>53</v>
      </c>
      <c r="O165" s="9" t="s">
        <v>54</v>
      </c>
      <c r="P165" s="9"/>
      <c r="Q165" s="11">
        <f t="shared" si="8"/>
        <v>111399060.67</v>
      </c>
      <c r="R165" s="11">
        <v>0</v>
      </c>
      <c r="S165" s="11">
        <v>81928721.560000002</v>
      </c>
      <c r="T165" s="11">
        <v>0</v>
      </c>
      <c r="U165" s="9" t="s">
        <v>50</v>
      </c>
      <c r="V165" s="11">
        <v>0</v>
      </c>
      <c r="W165" s="11">
        <v>25405464.75</v>
      </c>
      <c r="X165" s="9" t="s">
        <v>50</v>
      </c>
      <c r="Y165" s="11">
        <f>+W165*0.16</f>
        <v>4064874.36</v>
      </c>
      <c r="Z165" s="11">
        <v>0</v>
      </c>
      <c r="AA165" s="9" t="s">
        <v>50</v>
      </c>
      <c r="AB165" s="11">
        <v>0</v>
      </c>
      <c r="AC165" s="11"/>
      <c r="AD165" s="9" t="s">
        <v>50</v>
      </c>
      <c r="AE165" s="11">
        <f>+AC165*0.08</f>
        <v>0</v>
      </c>
      <c r="AF165" s="9">
        <v>0</v>
      </c>
      <c r="AG165" s="9" t="s">
        <v>50</v>
      </c>
      <c r="AH165" s="11">
        <v>0</v>
      </c>
      <c r="AI165" s="11">
        <v>0</v>
      </c>
      <c r="AJ165" s="9" t="s">
        <v>50</v>
      </c>
      <c r="AK165" s="11">
        <v>0</v>
      </c>
      <c r="AL165" s="11">
        <v>0</v>
      </c>
      <c r="AM165" s="10" t="s">
        <v>53</v>
      </c>
      <c r="AN165" s="9" t="s">
        <v>53</v>
      </c>
      <c r="AO165" s="10" t="s">
        <v>53</v>
      </c>
      <c r="AP165" s="9" t="s">
        <v>53</v>
      </c>
    </row>
    <row r="166" spans="1:42" x14ac:dyDescent="0.25">
      <c r="A166" s="9" t="s">
        <v>471</v>
      </c>
      <c r="B166" s="10" t="s">
        <v>251</v>
      </c>
      <c r="C166" s="9" t="s">
        <v>69</v>
      </c>
      <c r="D166" s="9" t="s">
        <v>119</v>
      </c>
      <c r="E166" s="9" t="s">
        <v>358</v>
      </c>
      <c r="F166" s="9" t="s">
        <v>402</v>
      </c>
      <c r="G166" s="9" t="s">
        <v>51</v>
      </c>
      <c r="H166" s="9" t="s">
        <v>272</v>
      </c>
      <c r="I166" s="11" t="s">
        <v>53</v>
      </c>
      <c r="J166" s="11" t="s">
        <v>53</v>
      </c>
      <c r="K166" s="11" t="s">
        <v>53</v>
      </c>
      <c r="L166" s="11" t="s">
        <v>53</v>
      </c>
      <c r="M166" s="11">
        <v>0</v>
      </c>
      <c r="N166" s="9" t="s">
        <v>53</v>
      </c>
      <c r="O166" s="9" t="s">
        <v>54</v>
      </c>
      <c r="P166" s="9" t="s">
        <v>53</v>
      </c>
      <c r="Q166" s="11">
        <f t="shared" si="8"/>
        <v>52903315.298049994</v>
      </c>
      <c r="R166" s="11">
        <v>0</v>
      </c>
      <c r="S166" s="11">
        <v>28408057.967099991</v>
      </c>
      <c r="T166" s="11">
        <v>0</v>
      </c>
      <c r="U166" s="9" t="s">
        <v>50</v>
      </c>
      <c r="V166" s="11">
        <v>0</v>
      </c>
      <c r="W166" s="11">
        <v>21116601.147350002</v>
      </c>
      <c r="X166" s="9" t="s">
        <v>64</v>
      </c>
      <c r="Y166" s="11">
        <v>3378656.1836000001</v>
      </c>
      <c r="Z166" s="11">
        <v>0</v>
      </c>
      <c r="AA166" s="9" t="s">
        <v>50</v>
      </c>
      <c r="AB166" s="11">
        <v>0</v>
      </c>
      <c r="AC166" s="11">
        <v>0</v>
      </c>
      <c r="AD166" s="9" t="s">
        <v>50</v>
      </c>
      <c r="AE166" s="11">
        <v>0</v>
      </c>
      <c r="AF166" s="9">
        <v>0</v>
      </c>
      <c r="AG166" s="9" t="s">
        <v>50</v>
      </c>
      <c r="AH166" s="11">
        <v>0</v>
      </c>
      <c r="AI166" s="11">
        <v>0</v>
      </c>
      <c r="AJ166" s="9" t="s">
        <v>50</v>
      </c>
      <c r="AK166" s="11">
        <v>0</v>
      </c>
      <c r="AL166" s="11">
        <v>0</v>
      </c>
      <c r="AM166" s="10" t="s">
        <v>53</v>
      </c>
      <c r="AN166" s="9" t="s">
        <v>53</v>
      </c>
      <c r="AO166" s="10" t="s">
        <v>53</v>
      </c>
      <c r="AP166" s="9" t="s">
        <v>53</v>
      </c>
    </row>
    <row r="167" spans="1:42" x14ac:dyDescent="0.25">
      <c r="A167" s="9" t="s">
        <v>468</v>
      </c>
      <c r="B167" s="10" t="s">
        <v>251</v>
      </c>
      <c r="C167" s="9" t="s">
        <v>311</v>
      </c>
      <c r="D167" s="9" t="s">
        <v>354</v>
      </c>
      <c r="E167" s="9" t="s">
        <v>353</v>
      </c>
      <c r="F167" s="9" t="s">
        <v>531</v>
      </c>
      <c r="G167" s="9" t="s">
        <v>51</v>
      </c>
      <c r="H167" s="9" t="s">
        <v>970</v>
      </c>
      <c r="I167" s="11" t="s">
        <v>53</v>
      </c>
      <c r="J167" s="11" t="s">
        <v>53</v>
      </c>
      <c r="K167" s="11" t="s">
        <v>53</v>
      </c>
      <c r="L167" s="11" t="s">
        <v>53</v>
      </c>
      <c r="M167" s="11">
        <v>0</v>
      </c>
      <c r="N167" s="9" t="s">
        <v>53</v>
      </c>
      <c r="O167" s="9" t="s">
        <v>54</v>
      </c>
      <c r="P167" s="9"/>
      <c r="Q167" s="11">
        <f t="shared" si="8"/>
        <v>62446512.977600001</v>
      </c>
      <c r="R167" s="11">
        <v>0</v>
      </c>
      <c r="S167" s="11">
        <v>48014515.240000002</v>
      </c>
      <c r="T167" s="11">
        <v>0</v>
      </c>
      <c r="U167" s="9" t="s">
        <v>50</v>
      </c>
      <c r="V167" s="11">
        <v>0</v>
      </c>
      <c r="W167" s="11">
        <v>12441377.359999999</v>
      </c>
      <c r="X167" s="9" t="s">
        <v>50</v>
      </c>
      <c r="Y167" s="11">
        <f>+W167*0.16</f>
        <v>1990620.3776</v>
      </c>
      <c r="Z167" s="11">
        <v>0</v>
      </c>
      <c r="AA167" s="9" t="s">
        <v>50</v>
      </c>
      <c r="AB167" s="11">
        <v>0</v>
      </c>
      <c r="AC167" s="11"/>
      <c r="AD167" s="9" t="s">
        <v>50</v>
      </c>
      <c r="AE167" s="11">
        <f t="shared" ref="AE167:AE172" si="10">+AC167*0.08</f>
        <v>0</v>
      </c>
      <c r="AF167" s="9">
        <v>0</v>
      </c>
      <c r="AG167" s="9" t="s">
        <v>50</v>
      </c>
      <c r="AH167" s="11">
        <v>0</v>
      </c>
      <c r="AI167" s="11">
        <v>0</v>
      </c>
      <c r="AJ167" s="9" t="s">
        <v>50</v>
      </c>
      <c r="AK167" s="11">
        <v>0</v>
      </c>
      <c r="AL167" s="11">
        <v>0</v>
      </c>
      <c r="AM167" s="10" t="s">
        <v>53</v>
      </c>
      <c r="AN167" s="9" t="s">
        <v>53</v>
      </c>
      <c r="AO167" s="10" t="s">
        <v>53</v>
      </c>
      <c r="AP167" s="9" t="s">
        <v>53</v>
      </c>
    </row>
    <row r="168" spans="1:42" x14ac:dyDescent="0.25">
      <c r="A168" s="9" t="s">
        <v>465</v>
      </c>
      <c r="B168" s="10" t="s">
        <v>251</v>
      </c>
      <c r="C168" s="9" t="s">
        <v>311</v>
      </c>
      <c r="D168" s="9" t="s">
        <v>350</v>
      </c>
      <c r="E168" s="9" t="s">
        <v>349</v>
      </c>
      <c r="F168" s="9" t="s">
        <v>980</v>
      </c>
      <c r="G168" s="9" t="s">
        <v>51</v>
      </c>
      <c r="H168" s="9" t="s">
        <v>981</v>
      </c>
      <c r="I168" s="11"/>
      <c r="J168" s="11" t="s">
        <v>53</v>
      </c>
      <c r="K168" s="11" t="s">
        <v>53</v>
      </c>
      <c r="L168" s="11" t="s">
        <v>53</v>
      </c>
      <c r="M168" s="11">
        <v>0</v>
      </c>
      <c r="N168" s="9" t="s">
        <v>53</v>
      </c>
      <c r="O168" s="9" t="s">
        <v>54</v>
      </c>
      <c r="P168" s="9"/>
      <c r="Q168" s="11">
        <f t="shared" ref="Q168:Q200" si="11">SUM(S168:BA168)</f>
        <v>58037396.433600001</v>
      </c>
      <c r="R168" s="11">
        <v>0</v>
      </c>
      <c r="S168" s="11">
        <v>39663138.289999999</v>
      </c>
      <c r="T168" s="11">
        <v>0</v>
      </c>
      <c r="U168" s="9" t="s">
        <v>50</v>
      </c>
      <c r="V168" s="11">
        <v>0</v>
      </c>
      <c r="W168" s="11">
        <v>15839877.710000001</v>
      </c>
      <c r="X168" s="9" t="s">
        <v>50</v>
      </c>
      <c r="Y168" s="11">
        <f>+W168*0.16</f>
        <v>2534380.4336000001</v>
      </c>
      <c r="Z168" s="11">
        <v>0</v>
      </c>
      <c r="AA168" s="9" t="s">
        <v>50</v>
      </c>
      <c r="AB168" s="11">
        <v>0</v>
      </c>
      <c r="AC168" s="11"/>
      <c r="AD168" s="9" t="s">
        <v>50</v>
      </c>
      <c r="AE168" s="11">
        <f t="shared" si="10"/>
        <v>0</v>
      </c>
      <c r="AF168" s="9">
        <v>0</v>
      </c>
      <c r="AG168" s="9" t="s">
        <v>50</v>
      </c>
      <c r="AH168" s="11">
        <v>0</v>
      </c>
      <c r="AI168" s="11">
        <v>0</v>
      </c>
      <c r="AJ168" s="9" t="s">
        <v>50</v>
      </c>
      <c r="AK168" s="11">
        <v>0</v>
      </c>
      <c r="AL168" s="11">
        <v>0</v>
      </c>
      <c r="AM168" s="10" t="s">
        <v>53</v>
      </c>
      <c r="AN168" s="9" t="s">
        <v>53</v>
      </c>
      <c r="AO168" s="10" t="s">
        <v>53</v>
      </c>
      <c r="AP168" s="9" t="s">
        <v>53</v>
      </c>
    </row>
    <row r="169" spans="1:42" x14ac:dyDescent="0.25">
      <c r="A169" s="9" t="s">
        <v>462</v>
      </c>
      <c r="B169" s="92">
        <v>43939</v>
      </c>
      <c r="C169" s="9" t="s">
        <v>311</v>
      </c>
      <c r="D169" s="9" t="s">
        <v>345</v>
      </c>
      <c r="E169" s="9" t="s">
        <v>344</v>
      </c>
      <c r="F169" s="9" t="s">
        <v>930</v>
      </c>
      <c r="G169" s="9" t="s">
        <v>51</v>
      </c>
      <c r="H169" s="9" t="s">
        <v>990</v>
      </c>
      <c r="I169" s="11" t="s">
        <v>53</v>
      </c>
      <c r="J169" s="11" t="s">
        <v>53</v>
      </c>
      <c r="K169" s="11" t="s">
        <v>53</v>
      </c>
      <c r="L169" s="11" t="s">
        <v>53</v>
      </c>
      <c r="M169" s="11">
        <v>0</v>
      </c>
      <c r="N169" s="9" t="s">
        <v>53</v>
      </c>
      <c r="O169" s="9" t="s">
        <v>54</v>
      </c>
      <c r="P169" s="9" t="s">
        <v>53</v>
      </c>
      <c r="Q169" s="11">
        <f t="shared" si="11"/>
        <v>91562800.743599996</v>
      </c>
      <c r="R169" s="11">
        <v>0</v>
      </c>
      <c r="S169" s="11">
        <v>63719466.950000003</v>
      </c>
      <c r="T169" s="11">
        <v>0</v>
      </c>
      <c r="U169" s="9" t="s">
        <v>50</v>
      </c>
      <c r="V169" s="11">
        <v>0</v>
      </c>
      <c r="W169" s="11">
        <v>24002873.960000001</v>
      </c>
      <c r="X169" s="9" t="s">
        <v>50</v>
      </c>
      <c r="Y169" s="11">
        <f>+W169*0.16</f>
        <v>3840459.8336</v>
      </c>
      <c r="Z169" s="11">
        <v>0</v>
      </c>
      <c r="AA169" s="9" t="s">
        <v>50</v>
      </c>
      <c r="AB169" s="11">
        <v>0</v>
      </c>
      <c r="AC169" s="11"/>
      <c r="AD169" s="9" t="s">
        <v>50</v>
      </c>
      <c r="AE169" s="11">
        <f t="shared" si="10"/>
        <v>0</v>
      </c>
      <c r="AF169" s="9">
        <v>0</v>
      </c>
      <c r="AG169" s="9" t="s">
        <v>50</v>
      </c>
      <c r="AH169" s="11">
        <v>0</v>
      </c>
      <c r="AI169" s="11">
        <v>0</v>
      </c>
      <c r="AJ169" s="9" t="s">
        <v>50</v>
      </c>
      <c r="AK169" s="11">
        <v>0</v>
      </c>
      <c r="AL169" s="11">
        <v>0</v>
      </c>
      <c r="AM169" s="10" t="s">
        <v>53</v>
      </c>
      <c r="AN169" s="9" t="s">
        <v>53</v>
      </c>
      <c r="AO169" s="10" t="s">
        <v>53</v>
      </c>
      <c r="AP169" s="9" t="s">
        <v>53</v>
      </c>
    </row>
    <row r="170" spans="1:42" x14ac:dyDescent="0.25">
      <c r="A170" s="9" t="s">
        <v>459</v>
      </c>
      <c r="B170" s="10" t="s">
        <v>251</v>
      </c>
      <c r="C170" s="9" t="s">
        <v>311</v>
      </c>
      <c r="D170" s="9" t="s">
        <v>340</v>
      </c>
      <c r="E170" s="9" t="s">
        <v>339</v>
      </c>
      <c r="F170" s="9" t="s">
        <v>922</v>
      </c>
      <c r="G170" s="9" t="s">
        <v>51</v>
      </c>
      <c r="H170" s="9" t="s">
        <v>1006</v>
      </c>
      <c r="I170" s="11" t="s">
        <v>53</v>
      </c>
      <c r="J170" s="11" t="s">
        <v>53</v>
      </c>
      <c r="K170" s="11" t="s">
        <v>53</v>
      </c>
      <c r="L170" s="11" t="s">
        <v>53</v>
      </c>
      <c r="M170" s="11">
        <v>0</v>
      </c>
      <c r="N170" s="9" t="s">
        <v>53</v>
      </c>
      <c r="O170" s="9" t="s">
        <v>54</v>
      </c>
      <c r="P170" s="9"/>
      <c r="Q170" s="11">
        <f t="shared" si="11"/>
        <v>91711175.780000001</v>
      </c>
      <c r="R170" s="11">
        <v>0</v>
      </c>
      <c r="S170" s="11">
        <v>53308128.780000001</v>
      </c>
      <c r="T170" s="11">
        <v>0</v>
      </c>
      <c r="U170" s="9" t="s">
        <v>50</v>
      </c>
      <c r="V170" s="11">
        <v>0</v>
      </c>
      <c r="W170" s="11">
        <v>33106075</v>
      </c>
      <c r="X170" s="9" t="s">
        <v>50</v>
      </c>
      <c r="Y170" s="11">
        <f>+W170*0.16</f>
        <v>5296972</v>
      </c>
      <c r="Z170" s="11">
        <v>0</v>
      </c>
      <c r="AA170" s="9" t="s">
        <v>50</v>
      </c>
      <c r="AB170" s="11">
        <v>0</v>
      </c>
      <c r="AC170" s="11"/>
      <c r="AD170" s="9" t="s">
        <v>50</v>
      </c>
      <c r="AE170" s="11">
        <f t="shared" si="10"/>
        <v>0</v>
      </c>
      <c r="AF170" s="9">
        <v>0</v>
      </c>
      <c r="AG170" s="9" t="s">
        <v>50</v>
      </c>
      <c r="AH170" s="11">
        <v>0</v>
      </c>
      <c r="AI170" s="11">
        <v>0</v>
      </c>
      <c r="AJ170" s="9" t="s">
        <v>50</v>
      </c>
      <c r="AK170" s="11">
        <v>0</v>
      </c>
      <c r="AL170" s="11">
        <v>0</v>
      </c>
      <c r="AM170" s="10" t="s">
        <v>53</v>
      </c>
      <c r="AN170" s="9" t="s">
        <v>53</v>
      </c>
      <c r="AO170" s="10" t="s">
        <v>53</v>
      </c>
      <c r="AP170" s="9" t="s">
        <v>53</v>
      </c>
    </row>
    <row r="171" spans="1:42" x14ac:dyDescent="0.25">
      <c r="A171" s="9" t="s">
        <v>456</v>
      </c>
      <c r="B171" s="10" t="s">
        <v>251</v>
      </c>
      <c r="C171" s="9" t="s">
        <v>311</v>
      </c>
      <c r="D171" s="9" t="s">
        <v>335</v>
      </c>
      <c r="E171" s="9" t="s">
        <v>334</v>
      </c>
      <c r="F171" s="9" t="s">
        <v>1018</v>
      </c>
      <c r="G171" s="9" t="s">
        <v>51</v>
      </c>
      <c r="H171" s="9" t="s">
        <v>1019</v>
      </c>
      <c r="I171" s="11" t="s">
        <v>53</v>
      </c>
      <c r="J171" s="11" t="s">
        <v>53</v>
      </c>
      <c r="K171" s="11" t="s">
        <v>53</v>
      </c>
      <c r="L171" s="11" t="s">
        <v>53</v>
      </c>
      <c r="M171" s="11">
        <v>0</v>
      </c>
      <c r="N171" s="9" t="s">
        <v>53</v>
      </c>
      <c r="O171" s="9" t="s">
        <v>54</v>
      </c>
      <c r="P171" s="9"/>
      <c r="Q171" s="11">
        <f t="shared" si="11"/>
        <v>59597111.546399996</v>
      </c>
      <c r="R171" s="11">
        <v>0</v>
      </c>
      <c r="S171" s="11">
        <v>44541373.479999997</v>
      </c>
      <c r="T171" s="11">
        <v>0</v>
      </c>
      <c r="U171" s="9" t="s">
        <v>50</v>
      </c>
      <c r="V171" s="11">
        <v>0</v>
      </c>
      <c r="W171" s="11">
        <v>12979084.539999999</v>
      </c>
      <c r="X171" s="9" t="s">
        <v>50</v>
      </c>
      <c r="Y171" s="11">
        <f>+W171*0.16</f>
        <v>2076653.5263999999</v>
      </c>
      <c r="Z171" s="11">
        <v>0</v>
      </c>
      <c r="AA171" s="9" t="s">
        <v>50</v>
      </c>
      <c r="AB171" s="11">
        <v>0</v>
      </c>
      <c r="AC171" s="11"/>
      <c r="AD171" s="9" t="s">
        <v>50</v>
      </c>
      <c r="AE171" s="11">
        <f t="shared" si="10"/>
        <v>0</v>
      </c>
      <c r="AF171" s="9">
        <v>0</v>
      </c>
      <c r="AG171" s="9" t="s">
        <v>50</v>
      </c>
      <c r="AH171" s="11">
        <v>0</v>
      </c>
      <c r="AI171" s="11">
        <v>0</v>
      </c>
      <c r="AJ171" s="9" t="s">
        <v>50</v>
      </c>
      <c r="AK171" s="11">
        <v>0</v>
      </c>
      <c r="AL171" s="11">
        <v>0</v>
      </c>
      <c r="AM171" s="10" t="s">
        <v>53</v>
      </c>
      <c r="AN171" s="9" t="s">
        <v>53</v>
      </c>
      <c r="AO171" s="10" t="s">
        <v>53</v>
      </c>
      <c r="AP171" s="9" t="s">
        <v>53</v>
      </c>
    </row>
    <row r="172" spans="1:42" x14ac:dyDescent="0.25">
      <c r="A172" s="9" t="s">
        <v>453</v>
      </c>
      <c r="B172" s="10" t="s">
        <v>251</v>
      </c>
      <c r="C172" s="9" t="s">
        <v>311</v>
      </c>
      <c r="D172" s="9" t="s">
        <v>335</v>
      </c>
      <c r="E172" s="9" t="s">
        <v>334</v>
      </c>
      <c r="F172" s="9" t="s">
        <v>1018</v>
      </c>
      <c r="G172" s="9" t="s">
        <v>91</v>
      </c>
      <c r="H172" s="9"/>
      <c r="I172" s="9" t="s">
        <v>1020</v>
      </c>
      <c r="J172" s="11" t="s">
        <v>53</v>
      </c>
      <c r="K172" s="11" t="s">
        <v>53</v>
      </c>
      <c r="L172" s="11" t="s">
        <v>53</v>
      </c>
      <c r="M172" s="11">
        <v>0</v>
      </c>
      <c r="N172" s="9" t="s">
        <v>53</v>
      </c>
      <c r="O172" s="9" t="s">
        <v>54</v>
      </c>
      <c r="P172" s="9"/>
      <c r="Q172" s="11">
        <f t="shared" si="11"/>
        <v>-295800</v>
      </c>
      <c r="R172" s="11">
        <v>0</v>
      </c>
      <c r="S172" s="11">
        <v>-295800</v>
      </c>
      <c r="T172" s="11">
        <v>0</v>
      </c>
      <c r="U172" s="9" t="s">
        <v>50</v>
      </c>
      <c r="V172" s="11">
        <v>0</v>
      </c>
      <c r="W172" s="11">
        <v>0</v>
      </c>
      <c r="X172" s="9" t="s">
        <v>50</v>
      </c>
      <c r="Y172" s="11">
        <v>0</v>
      </c>
      <c r="Z172" s="11">
        <v>0</v>
      </c>
      <c r="AA172" s="9" t="s">
        <v>50</v>
      </c>
      <c r="AB172" s="11">
        <v>0</v>
      </c>
      <c r="AC172" s="11"/>
      <c r="AD172" s="9" t="s">
        <v>50</v>
      </c>
      <c r="AE172" s="11">
        <f t="shared" si="10"/>
        <v>0</v>
      </c>
      <c r="AF172" s="9">
        <v>0</v>
      </c>
      <c r="AG172" s="9" t="s">
        <v>50</v>
      </c>
      <c r="AH172" s="11">
        <v>0</v>
      </c>
      <c r="AI172" s="11">
        <v>0</v>
      </c>
      <c r="AJ172" s="9" t="s">
        <v>50</v>
      </c>
      <c r="AK172" s="11">
        <v>0</v>
      </c>
      <c r="AL172" s="11">
        <v>0</v>
      </c>
      <c r="AM172" s="10" t="s">
        <v>53</v>
      </c>
      <c r="AN172" s="9" t="s">
        <v>53</v>
      </c>
      <c r="AO172" s="10" t="s">
        <v>53</v>
      </c>
      <c r="AP172" s="9" t="s">
        <v>53</v>
      </c>
    </row>
    <row r="173" spans="1:42" x14ac:dyDescent="0.25">
      <c r="A173" s="9" t="s">
        <v>450</v>
      </c>
      <c r="B173" s="10" t="s">
        <v>251</v>
      </c>
      <c r="C173" s="9" t="s">
        <v>311</v>
      </c>
      <c r="D173" s="9" t="s">
        <v>330</v>
      </c>
      <c r="E173" s="9" t="s">
        <v>49</v>
      </c>
      <c r="F173" s="9" t="s">
        <v>1078</v>
      </c>
      <c r="G173" s="9" t="s">
        <v>51</v>
      </c>
      <c r="H173" s="9" t="s">
        <v>252</v>
      </c>
      <c r="I173" s="11" t="s">
        <v>53</v>
      </c>
      <c r="J173" s="11" t="s">
        <v>53</v>
      </c>
      <c r="K173" s="11" t="s">
        <v>53</v>
      </c>
      <c r="L173" s="11" t="s">
        <v>53</v>
      </c>
      <c r="M173" s="11">
        <v>0</v>
      </c>
      <c r="N173" s="9" t="s">
        <v>53</v>
      </c>
      <c r="O173" s="9" t="s">
        <v>54</v>
      </c>
      <c r="P173" s="9" t="s">
        <v>53</v>
      </c>
      <c r="Q173" s="11">
        <f t="shared" si="11"/>
        <v>25532336.962200001</v>
      </c>
      <c r="R173" s="11">
        <v>0</v>
      </c>
      <c r="S173" s="11">
        <v>23485447.164999999</v>
      </c>
      <c r="T173" s="11">
        <v>0</v>
      </c>
      <c r="U173" s="9" t="s">
        <v>50</v>
      </c>
      <c r="V173" s="11">
        <v>0</v>
      </c>
      <c r="W173" s="11">
        <v>1764560.17</v>
      </c>
      <c r="X173" s="9" t="s">
        <v>50</v>
      </c>
      <c r="Y173" s="11">
        <v>282329.62719999999</v>
      </c>
      <c r="Z173" s="11">
        <v>0</v>
      </c>
      <c r="AA173" s="9" t="s">
        <v>50</v>
      </c>
      <c r="AB173" s="11">
        <v>0</v>
      </c>
      <c r="AC173" s="11">
        <v>0</v>
      </c>
      <c r="AD173" s="9" t="s">
        <v>50</v>
      </c>
      <c r="AE173" s="11">
        <v>0</v>
      </c>
      <c r="AF173" s="9">
        <v>0</v>
      </c>
      <c r="AG173" s="9" t="s">
        <v>50</v>
      </c>
      <c r="AH173" s="11">
        <v>0</v>
      </c>
      <c r="AI173" s="11">
        <v>0</v>
      </c>
      <c r="AJ173" s="9" t="s">
        <v>50</v>
      </c>
      <c r="AK173" s="11">
        <v>0</v>
      </c>
      <c r="AL173" s="11">
        <v>0</v>
      </c>
      <c r="AM173" s="10" t="s">
        <v>53</v>
      </c>
      <c r="AN173" s="9" t="s">
        <v>53</v>
      </c>
      <c r="AO173" s="10" t="s">
        <v>53</v>
      </c>
      <c r="AP173" s="9" t="s">
        <v>53</v>
      </c>
    </row>
    <row r="174" spans="1:42" x14ac:dyDescent="0.25">
      <c r="A174" s="9" t="s">
        <v>447</v>
      </c>
      <c r="B174" s="10" t="s">
        <v>251</v>
      </c>
      <c r="C174" s="9" t="s">
        <v>311</v>
      </c>
      <c r="D174" s="9" t="s">
        <v>326</v>
      </c>
      <c r="E174" s="9" t="s">
        <v>325</v>
      </c>
      <c r="F174" s="9" t="s">
        <v>1033</v>
      </c>
      <c r="G174" s="9" t="s">
        <v>51</v>
      </c>
      <c r="H174" s="9" t="s">
        <v>1034</v>
      </c>
      <c r="I174" s="11" t="s">
        <v>53</v>
      </c>
      <c r="J174" s="11" t="s">
        <v>53</v>
      </c>
      <c r="K174" s="11" t="s">
        <v>53</v>
      </c>
      <c r="L174" s="11" t="s">
        <v>53</v>
      </c>
      <c r="M174" s="11">
        <v>0</v>
      </c>
      <c r="N174" s="9" t="s">
        <v>53</v>
      </c>
      <c r="O174" s="9" t="s">
        <v>54</v>
      </c>
      <c r="P174" s="9"/>
      <c r="Q174" s="11">
        <f t="shared" si="11"/>
        <v>11798302.635199999</v>
      </c>
      <c r="R174" s="11">
        <v>0</v>
      </c>
      <c r="S174" s="11">
        <v>2587200</v>
      </c>
      <c r="T174" s="11">
        <v>0</v>
      </c>
      <c r="U174" s="9" t="s">
        <v>50</v>
      </c>
      <c r="V174" s="11">
        <v>0</v>
      </c>
      <c r="W174" s="11">
        <v>7940605.7199999997</v>
      </c>
      <c r="X174" s="9" t="s">
        <v>50</v>
      </c>
      <c r="Y174" s="11">
        <f>+W174*0.16</f>
        <v>1270496.9151999999</v>
      </c>
      <c r="Z174" s="11">
        <v>0</v>
      </c>
      <c r="AA174" s="9" t="s">
        <v>50</v>
      </c>
      <c r="AB174" s="11">
        <v>0</v>
      </c>
      <c r="AC174" s="11"/>
      <c r="AD174" s="9" t="s">
        <v>50</v>
      </c>
      <c r="AE174" s="11">
        <f>+AC174*0.08</f>
        <v>0</v>
      </c>
      <c r="AF174" s="9">
        <v>0</v>
      </c>
      <c r="AG174" s="9" t="s">
        <v>50</v>
      </c>
      <c r="AH174" s="11">
        <v>0</v>
      </c>
      <c r="AI174" s="11">
        <v>0</v>
      </c>
      <c r="AJ174" s="9" t="s">
        <v>50</v>
      </c>
      <c r="AK174" s="11">
        <v>0</v>
      </c>
      <c r="AL174" s="11">
        <v>0</v>
      </c>
      <c r="AM174" s="10" t="s">
        <v>53</v>
      </c>
      <c r="AN174" s="9" t="s">
        <v>53</v>
      </c>
      <c r="AO174" s="10" t="s">
        <v>53</v>
      </c>
      <c r="AP174" s="9" t="s">
        <v>53</v>
      </c>
    </row>
    <row r="175" spans="1:42" x14ac:dyDescent="0.25">
      <c r="A175" s="9" t="s">
        <v>445</v>
      </c>
      <c r="B175" s="10" t="s">
        <v>251</v>
      </c>
      <c r="C175" s="9" t="s">
        <v>311</v>
      </c>
      <c r="D175" s="9" t="s">
        <v>317</v>
      </c>
      <c r="E175" s="9" t="s">
        <v>316</v>
      </c>
      <c r="F175" s="9" t="s">
        <v>1047</v>
      </c>
      <c r="G175" s="9" t="s">
        <v>51</v>
      </c>
      <c r="H175" s="9" t="s">
        <v>1049</v>
      </c>
      <c r="I175" s="11" t="s">
        <v>53</v>
      </c>
      <c r="J175" s="11" t="s">
        <v>53</v>
      </c>
      <c r="K175" s="11" t="s">
        <v>53</v>
      </c>
      <c r="L175" s="11" t="s">
        <v>53</v>
      </c>
      <c r="M175" s="11">
        <v>0</v>
      </c>
      <c r="N175" s="9" t="s">
        <v>53</v>
      </c>
      <c r="O175" s="9" t="s">
        <v>54</v>
      </c>
      <c r="P175" s="9"/>
      <c r="Q175" s="11">
        <f t="shared" si="11"/>
        <v>8863895.2484000009</v>
      </c>
      <c r="R175" s="11">
        <v>0</v>
      </c>
      <c r="S175" s="11">
        <v>2902423.26</v>
      </c>
      <c r="T175" s="11">
        <v>0</v>
      </c>
      <c r="U175" s="9" t="s">
        <v>50</v>
      </c>
      <c r="V175" s="11">
        <v>0</v>
      </c>
      <c r="W175" s="11">
        <v>5139199.99</v>
      </c>
      <c r="X175" s="9" t="s">
        <v>50</v>
      </c>
      <c r="Y175" s="11">
        <f>+W175*0.16</f>
        <v>822271.99840000004</v>
      </c>
      <c r="Z175" s="11">
        <v>0</v>
      </c>
      <c r="AA175" s="9" t="s">
        <v>50</v>
      </c>
      <c r="AB175" s="11">
        <v>0</v>
      </c>
      <c r="AC175" s="11"/>
      <c r="AD175" s="9" t="s">
        <v>50</v>
      </c>
      <c r="AE175" s="11">
        <f>+AC175*0.08</f>
        <v>0</v>
      </c>
      <c r="AF175" s="9">
        <v>0</v>
      </c>
      <c r="AG175" s="9" t="s">
        <v>50</v>
      </c>
      <c r="AH175" s="11">
        <v>0</v>
      </c>
      <c r="AI175" s="11">
        <v>0</v>
      </c>
      <c r="AJ175" s="9" t="s">
        <v>50</v>
      </c>
      <c r="AK175" s="11">
        <v>0</v>
      </c>
      <c r="AL175" s="11">
        <v>0</v>
      </c>
      <c r="AM175" s="10" t="s">
        <v>53</v>
      </c>
      <c r="AN175" s="9" t="s">
        <v>53</v>
      </c>
      <c r="AO175" s="10" t="s">
        <v>53</v>
      </c>
      <c r="AP175" s="9" t="s">
        <v>53</v>
      </c>
    </row>
    <row r="176" spans="1:42" x14ac:dyDescent="0.25">
      <c r="A176" s="9" t="s">
        <v>439</v>
      </c>
      <c r="B176" s="10" t="s">
        <v>251</v>
      </c>
      <c r="C176" s="9" t="s">
        <v>311</v>
      </c>
      <c r="D176" s="9" t="s">
        <v>310</v>
      </c>
      <c r="E176" s="9" t="s">
        <v>309</v>
      </c>
      <c r="F176" s="9" t="s">
        <v>1060</v>
      </c>
      <c r="G176" s="9" t="s">
        <v>51</v>
      </c>
      <c r="H176" s="9" t="s">
        <v>1058</v>
      </c>
      <c r="I176" s="11" t="s">
        <v>53</v>
      </c>
      <c r="J176" s="11" t="s">
        <v>53</v>
      </c>
      <c r="K176" s="11" t="s">
        <v>53</v>
      </c>
      <c r="L176" s="11" t="s">
        <v>53</v>
      </c>
      <c r="M176" s="11">
        <v>0</v>
      </c>
      <c r="N176" s="9" t="s">
        <v>53</v>
      </c>
      <c r="O176" s="9" t="s">
        <v>54</v>
      </c>
      <c r="P176" s="9"/>
      <c r="Q176" s="11">
        <f t="shared" si="11"/>
        <v>51647096.227600001</v>
      </c>
      <c r="R176" s="11">
        <v>0</v>
      </c>
      <c r="S176" s="11">
        <v>34163893.649999999</v>
      </c>
      <c r="T176" s="11">
        <v>0</v>
      </c>
      <c r="U176" s="9" t="s">
        <v>50</v>
      </c>
      <c r="V176" s="11">
        <v>0</v>
      </c>
      <c r="W176" s="11">
        <v>15071726.359999999</v>
      </c>
      <c r="X176" s="9" t="s">
        <v>50</v>
      </c>
      <c r="Y176" s="11">
        <f>+W176*0.16</f>
        <v>2411476.2176000001</v>
      </c>
      <c r="Z176" s="11">
        <v>0</v>
      </c>
      <c r="AA176" s="9" t="s">
        <v>50</v>
      </c>
      <c r="AB176" s="11">
        <v>0</v>
      </c>
      <c r="AC176" s="11"/>
      <c r="AD176" s="9" t="s">
        <v>50</v>
      </c>
      <c r="AE176" s="11">
        <f>+AC176*0.08</f>
        <v>0</v>
      </c>
      <c r="AF176" s="9">
        <v>0</v>
      </c>
      <c r="AG176" s="9" t="s">
        <v>50</v>
      </c>
      <c r="AH176" s="11">
        <v>0</v>
      </c>
      <c r="AI176" s="11">
        <v>0</v>
      </c>
      <c r="AJ176" s="9" t="s">
        <v>50</v>
      </c>
      <c r="AK176" s="11">
        <v>0</v>
      </c>
      <c r="AL176" s="11">
        <v>0</v>
      </c>
      <c r="AM176" s="10" t="s">
        <v>53</v>
      </c>
      <c r="AN176" s="9" t="s">
        <v>53</v>
      </c>
      <c r="AO176" s="10" t="s">
        <v>53</v>
      </c>
      <c r="AP176" s="9" t="s">
        <v>53</v>
      </c>
    </row>
    <row r="177" spans="1:42" x14ac:dyDescent="0.25">
      <c r="A177" s="9" t="s">
        <v>436</v>
      </c>
      <c r="B177" s="10" t="s">
        <v>274</v>
      </c>
      <c r="C177" s="9" t="s">
        <v>311</v>
      </c>
      <c r="D177" s="9" t="s">
        <v>48</v>
      </c>
      <c r="E177" s="9" t="s">
        <v>431</v>
      </c>
      <c r="F177" s="9" t="s">
        <v>914</v>
      </c>
      <c r="G177" s="9" t="s">
        <v>51</v>
      </c>
      <c r="H177" s="9" t="s">
        <v>992</v>
      </c>
      <c r="I177" s="9" t="s">
        <v>53</v>
      </c>
      <c r="J177" s="11" t="s">
        <v>53</v>
      </c>
      <c r="K177" s="11" t="s">
        <v>53</v>
      </c>
      <c r="L177" s="11" t="s">
        <v>53</v>
      </c>
      <c r="M177" s="11">
        <v>0</v>
      </c>
      <c r="N177" s="9" t="s">
        <v>53</v>
      </c>
      <c r="O177" s="9" t="s">
        <v>54</v>
      </c>
      <c r="P177" s="9"/>
      <c r="Q177" s="11">
        <f t="shared" si="11"/>
        <v>47998751.191599995</v>
      </c>
      <c r="R177" s="11">
        <v>0</v>
      </c>
      <c r="S177" s="11">
        <v>31491837.5</v>
      </c>
      <c r="T177" s="11">
        <v>0</v>
      </c>
      <c r="U177" s="9" t="s">
        <v>50</v>
      </c>
      <c r="V177" s="11">
        <v>0</v>
      </c>
      <c r="W177" s="11">
        <v>14230098.01</v>
      </c>
      <c r="X177" s="9" t="s">
        <v>50</v>
      </c>
      <c r="Y177" s="11">
        <f>+W177*0.16</f>
        <v>2276815.6816000002</v>
      </c>
      <c r="Z177" s="11">
        <v>0</v>
      </c>
      <c r="AA177" s="9" t="s">
        <v>50</v>
      </c>
      <c r="AB177" s="11">
        <v>0</v>
      </c>
      <c r="AC177" s="11"/>
      <c r="AD177" s="9" t="s">
        <v>50</v>
      </c>
      <c r="AE177" s="11">
        <f>+AC177*0.08</f>
        <v>0</v>
      </c>
      <c r="AF177" s="9">
        <v>0</v>
      </c>
      <c r="AG177" s="9" t="s">
        <v>50</v>
      </c>
      <c r="AH177" s="11">
        <v>0</v>
      </c>
      <c r="AI177" s="11">
        <v>0</v>
      </c>
      <c r="AJ177" s="9" t="s">
        <v>50</v>
      </c>
      <c r="AK177" s="11">
        <v>0</v>
      </c>
      <c r="AL177" s="11">
        <v>0</v>
      </c>
      <c r="AM177" s="10" t="s">
        <v>53</v>
      </c>
      <c r="AN177" s="9" t="s">
        <v>53</v>
      </c>
      <c r="AO177" s="10" t="s">
        <v>53</v>
      </c>
      <c r="AP177" s="9" t="s">
        <v>53</v>
      </c>
    </row>
    <row r="178" spans="1:42" x14ac:dyDescent="0.25">
      <c r="A178" s="9" t="s">
        <v>432</v>
      </c>
      <c r="B178" s="10" t="s">
        <v>274</v>
      </c>
      <c r="C178" s="9" t="s">
        <v>69</v>
      </c>
      <c r="D178" s="9" t="s">
        <v>48</v>
      </c>
      <c r="E178" s="9" t="s">
        <v>427</v>
      </c>
      <c r="F178" s="9" t="s">
        <v>1099</v>
      </c>
      <c r="G178" s="9" t="s">
        <v>51</v>
      </c>
      <c r="H178" s="9" t="s">
        <v>289</v>
      </c>
      <c r="I178" s="11" t="s">
        <v>53</v>
      </c>
      <c r="J178" s="11" t="s">
        <v>53</v>
      </c>
      <c r="K178" s="11" t="s">
        <v>53</v>
      </c>
      <c r="L178" s="11" t="s">
        <v>53</v>
      </c>
      <c r="M178" s="11">
        <v>0</v>
      </c>
      <c r="N178" s="9" t="s">
        <v>53</v>
      </c>
      <c r="O178" s="9" t="s">
        <v>54</v>
      </c>
      <c r="P178" s="9" t="s">
        <v>53</v>
      </c>
      <c r="Q178" s="11">
        <f t="shared" si="11"/>
        <v>33470361.258799996</v>
      </c>
      <c r="R178" s="11">
        <v>0</v>
      </c>
      <c r="S178" s="11">
        <v>29677648.655999999</v>
      </c>
      <c r="T178" s="11">
        <v>0</v>
      </c>
      <c r="U178" s="9" t="s">
        <v>50</v>
      </c>
      <c r="V178" s="11">
        <v>0</v>
      </c>
      <c r="W178" s="11">
        <v>3269579.8299999996</v>
      </c>
      <c r="X178" s="9" t="s">
        <v>64</v>
      </c>
      <c r="Y178" s="11">
        <v>523132.77280000004</v>
      </c>
      <c r="Z178" s="11">
        <v>0</v>
      </c>
      <c r="AA178" s="9" t="s">
        <v>50</v>
      </c>
      <c r="AB178" s="11">
        <v>0</v>
      </c>
      <c r="AC178" s="11">
        <v>0</v>
      </c>
      <c r="AD178" s="9" t="s">
        <v>50</v>
      </c>
      <c r="AE178" s="11">
        <v>0</v>
      </c>
      <c r="AF178" s="9">
        <v>0</v>
      </c>
      <c r="AG178" s="9" t="s">
        <v>50</v>
      </c>
      <c r="AH178" s="11">
        <v>0</v>
      </c>
      <c r="AI178" s="11">
        <v>0</v>
      </c>
      <c r="AJ178" s="9" t="s">
        <v>50</v>
      </c>
      <c r="AK178" s="11">
        <v>0</v>
      </c>
      <c r="AL178" s="11">
        <v>0</v>
      </c>
      <c r="AM178" s="10" t="s">
        <v>53</v>
      </c>
      <c r="AN178" s="9" t="s">
        <v>53</v>
      </c>
      <c r="AO178" s="10" t="s">
        <v>53</v>
      </c>
      <c r="AP178" s="9" t="s">
        <v>53</v>
      </c>
    </row>
    <row r="179" spans="1:42" x14ac:dyDescent="0.25">
      <c r="A179" s="9" t="s">
        <v>288</v>
      </c>
      <c r="B179" s="10" t="s">
        <v>274</v>
      </c>
      <c r="C179" s="9" t="s">
        <v>311</v>
      </c>
      <c r="D179" s="9" t="s">
        <v>57</v>
      </c>
      <c r="E179" s="9" t="s">
        <v>424</v>
      </c>
      <c r="F179" s="9" t="s">
        <v>934</v>
      </c>
      <c r="G179" s="9" t="s">
        <v>51</v>
      </c>
      <c r="H179" s="9" t="s">
        <v>993</v>
      </c>
      <c r="I179" s="11" t="s">
        <v>53</v>
      </c>
      <c r="J179" s="11" t="s">
        <v>53</v>
      </c>
      <c r="K179" s="11" t="s">
        <v>53</v>
      </c>
      <c r="L179" s="11" t="s">
        <v>53</v>
      </c>
      <c r="M179" s="11">
        <v>0</v>
      </c>
      <c r="N179" s="9" t="s">
        <v>53</v>
      </c>
      <c r="O179" s="9" t="s">
        <v>54</v>
      </c>
      <c r="P179" s="9"/>
      <c r="Q179" s="11">
        <f t="shared" si="11"/>
        <v>33065585.626000002</v>
      </c>
      <c r="R179" s="11">
        <v>0</v>
      </c>
      <c r="S179" s="11">
        <v>19537609.539999999</v>
      </c>
      <c r="T179" s="11">
        <v>0</v>
      </c>
      <c r="U179" s="9" t="s">
        <v>50</v>
      </c>
      <c r="V179" s="11">
        <v>0</v>
      </c>
      <c r="W179" s="11">
        <v>11662048.35</v>
      </c>
      <c r="X179" s="9" t="s">
        <v>50</v>
      </c>
      <c r="Y179" s="11">
        <f>+W179*0.16</f>
        <v>1865927.736</v>
      </c>
      <c r="Z179" s="11">
        <v>0</v>
      </c>
      <c r="AA179" s="9" t="s">
        <v>50</v>
      </c>
      <c r="AB179" s="11">
        <v>0</v>
      </c>
      <c r="AC179" s="11"/>
      <c r="AD179" s="9" t="s">
        <v>50</v>
      </c>
      <c r="AE179" s="11">
        <f>+AC179*0.08</f>
        <v>0</v>
      </c>
      <c r="AF179" s="9">
        <v>0</v>
      </c>
      <c r="AG179" s="9" t="s">
        <v>50</v>
      </c>
      <c r="AH179" s="11">
        <v>0</v>
      </c>
      <c r="AI179" s="11">
        <v>0</v>
      </c>
      <c r="AJ179" s="9" t="s">
        <v>50</v>
      </c>
      <c r="AK179" s="11">
        <v>0</v>
      </c>
      <c r="AL179" s="11">
        <v>0</v>
      </c>
      <c r="AM179" s="10" t="s">
        <v>53</v>
      </c>
      <c r="AN179" s="9" t="s">
        <v>53</v>
      </c>
      <c r="AO179" s="10" t="s">
        <v>53</v>
      </c>
      <c r="AP179" s="9" t="s">
        <v>53</v>
      </c>
    </row>
    <row r="180" spans="1:42" x14ac:dyDescent="0.25">
      <c r="A180" s="9" t="s">
        <v>290</v>
      </c>
      <c r="B180" s="10" t="s">
        <v>274</v>
      </c>
      <c r="C180" s="9" t="s">
        <v>311</v>
      </c>
      <c r="D180" s="9" t="s">
        <v>57</v>
      </c>
      <c r="E180" s="9" t="s">
        <v>421</v>
      </c>
      <c r="F180" s="9" t="s">
        <v>1071</v>
      </c>
      <c r="G180" s="9" t="s">
        <v>51</v>
      </c>
      <c r="H180" s="9" t="s">
        <v>1072</v>
      </c>
      <c r="I180" s="11" t="s">
        <v>53</v>
      </c>
      <c r="J180" s="11" t="s">
        <v>53</v>
      </c>
      <c r="K180" s="11" t="s">
        <v>53</v>
      </c>
      <c r="L180" s="11" t="s">
        <v>53</v>
      </c>
      <c r="M180" s="11">
        <v>0</v>
      </c>
      <c r="N180" s="9" t="s">
        <v>53</v>
      </c>
      <c r="O180" s="9" t="s">
        <v>54</v>
      </c>
      <c r="P180" s="9"/>
      <c r="Q180" s="11">
        <f t="shared" si="11"/>
        <v>1209768.6100000001</v>
      </c>
      <c r="R180" s="11">
        <v>0</v>
      </c>
      <c r="S180" s="11">
        <v>1209768.6100000001</v>
      </c>
      <c r="T180" s="11">
        <v>0</v>
      </c>
      <c r="U180" s="9" t="s">
        <v>50</v>
      </c>
      <c r="V180" s="11">
        <v>0</v>
      </c>
      <c r="W180" s="11">
        <v>0</v>
      </c>
      <c r="X180" s="9" t="s">
        <v>50</v>
      </c>
      <c r="Y180" s="11">
        <f>+W180*0.16</f>
        <v>0</v>
      </c>
      <c r="Z180" s="11">
        <v>0</v>
      </c>
      <c r="AA180" s="9" t="s">
        <v>50</v>
      </c>
      <c r="AB180" s="11">
        <v>0</v>
      </c>
      <c r="AC180" s="11"/>
      <c r="AD180" s="9" t="s">
        <v>50</v>
      </c>
      <c r="AE180" s="11">
        <f>+AC180*0.08</f>
        <v>0</v>
      </c>
      <c r="AF180" s="9">
        <v>0</v>
      </c>
      <c r="AG180" s="9" t="s">
        <v>50</v>
      </c>
      <c r="AH180" s="11">
        <v>0</v>
      </c>
      <c r="AI180" s="11">
        <v>0</v>
      </c>
      <c r="AJ180" s="9" t="s">
        <v>50</v>
      </c>
      <c r="AK180" s="11">
        <v>0</v>
      </c>
      <c r="AL180" s="11">
        <v>0</v>
      </c>
      <c r="AM180" s="10" t="s">
        <v>53</v>
      </c>
      <c r="AN180" s="9" t="s">
        <v>53</v>
      </c>
      <c r="AO180" s="10" t="s">
        <v>53</v>
      </c>
      <c r="AP180" s="9" t="s">
        <v>53</v>
      </c>
    </row>
    <row r="181" spans="1:42" x14ac:dyDescent="0.25">
      <c r="A181" s="9" t="s">
        <v>292</v>
      </c>
      <c r="B181" s="10" t="s">
        <v>274</v>
      </c>
      <c r="C181" s="9" t="s">
        <v>47</v>
      </c>
      <c r="D181" s="9" t="s">
        <v>57</v>
      </c>
      <c r="E181" s="9" t="s">
        <v>58</v>
      </c>
      <c r="F181" s="9" t="s">
        <v>1086</v>
      </c>
      <c r="G181" s="9" t="s">
        <v>51</v>
      </c>
      <c r="H181" s="9" t="s">
        <v>283</v>
      </c>
      <c r="I181" s="11" t="s">
        <v>53</v>
      </c>
      <c r="J181" s="11" t="s">
        <v>53</v>
      </c>
      <c r="K181" s="11" t="s">
        <v>53</v>
      </c>
      <c r="L181" s="11" t="s">
        <v>53</v>
      </c>
      <c r="M181" s="11">
        <v>0</v>
      </c>
      <c r="N181" s="9" t="s">
        <v>53</v>
      </c>
      <c r="O181" s="9" t="s">
        <v>54</v>
      </c>
      <c r="P181" s="9" t="s">
        <v>53</v>
      </c>
      <c r="Q181" s="11">
        <f t="shared" si="11"/>
        <v>28362612.084400002</v>
      </c>
      <c r="R181" s="11">
        <v>0</v>
      </c>
      <c r="S181" s="11">
        <v>24900884.485600002</v>
      </c>
      <c r="T181" s="11">
        <v>0</v>
      </c>
      <c r="U181" s="9" t="s">
        <v>50</v>
      </c>
      <c r="V181" s="11">
        <v>0</v>
      </c>
      <c r="W181" s="11">
        <v>2984247.9299999997</v>
      </c>
      <c r="X181" s="9" t="s">
        <v>64</v>
      </c>
      <c r="Y181" s="11">
        <v>477479.66879999998</v>
      </c>
      <c r="Z181" s="11">
        <v>0</v>
      </c>
      <c r="AA181" s="9" t="s">
        <v>50</v>
      </c>
      <c r="AB181" s="11">
        <v>0</v>
      </c>
      <c r="AC181" s="11">
        <v>0</v>
      </c>
      <c r="AD181" s="9" t="s">
        <v>50</v>
      </c>
      <c r="AE181" s="11">
        <v>0</v>
      </c>
      <c r="AF181" s="9">
        <v>0</v>
      </c>
      <c r="AG181" s="9" t="s">
        <v>50</v>
      </c>
      <c r="AH181" s="11">
        <v>0</v>
      </c>
      <c r="AI181" s="11">
        <v>0</v>
      </c>
      <c r="AJ181" s="9" t="s">
        <v>50</v>
      </c>
      <c r="AK181" s="11">
        <v>0</v>
      </c>
      <c r="AL181" s="11">
        <v>0</v>
      </c>
      <c r="AM181" s="10" t="s">
        <v>53</v>
      </c>
      <c r="AN181" s="9" t="s">
        <v>53</v>
      </c>
      <c r="AO181" s="10" t="s">
        <v>53</v>
      </c>
      <c r="AP181" s="9" t="s">
        <v>53</v>
      </c>
    </row>
    <row r="182" spans="1:42" x14ac:dyDescent="0.25">
      <c r="A182" s="9" t="s">
        <v>294</v>
      </c>
      <c r="B182" s="10" t="s">
        <v>274</v>
      </c>
      <c r="C182" s="9" t="s">
        <v>69</v>
      </c>
      <c r="D182" s="9" t="s">
        <v>57</v>
      </c>
      <c r="E182" s="9" t="s">
        <v>403</v>
      </c>
      <c r="F182" s="9" t="s">
        <v>1099</v>
      </c>
      <c r="G182" s="9" t="s">
        <v>51</v>
      </c>
      <c r="H182" s="9" t="s">
        <v>291</v>
      </c>
      <c r="I182" s="11" t="s">
        <v>53</v>
      </c>
      <c r="J182" s="11" t="s">
        <v>53</v>
      </c>
      <c r="K182" s="11" t="s">
        <v>53</v>
      </c>
      <c r="L182" s="11" t="s">
        <v>53</v>
      </c>
      <c r="M182" s="11">
        <v>0</v>
      </c>
      <c r="N182" s="9" t="s">
        <v>53</v>
      </c>
      <c r="O182" s="9" t="s">
        <v>54</v>
      </c>
      <c r="P182" s="9" t="s">
        <v>53</v>
      </c>
      <c r="Q182" s="11">
        <f t="shared" si="11"/>
        <v>1000766.7876</v>
      </c>
      <c r="R182" s="11">
        <v>0</v>
      </c>
      <c r="S182" s="11">
        <v>273645.02</v>
      </c>
      <c r="T182" s="11">
        <v>0</v>
      </c>
      <c r="U182" s="9" t="s">
        <v>50</v>
      </c>
      <c r="V182" s="11">
        <v>0</v>
      </c>
      <c r="W182" s="11">
        <v>626829.11</v>
      </c>
      <c r="X182" s="9" t="s">
        <v>64</v>
      </c>
      <c r="Y182" s="11">
        <v>100292.65760000001</v>
      </c>
      <c r="Z182" s="11">
        <v>0</v>
      </c>
      <c r="AA182" s="9" t="s">
        <v>50</v>
      </c>
      <c r="AB182" s="11">
        <v>0</v>
      </c>
      <c r="AC182" s="11">
        <v>0</v>
      </c>
      <c r="AD182" s="9" t="s">
        <v>50</v>
      </c>
      <c r="AE182" s="11">
        <v>0</v>
      </c>
      <c r="AF182" s="9">
        <v>0</v>
      </c>
      <c r="AG182" s="9" t="s">
        <v>50</v>
      </c>
      <c r="AH182" s="11">
        <v>0</v>
      </c>
      <c r="AI182" s="11">
        <v>0</v>
      </c>
      <c r="AJ182" s="9" t="s">
        <v>50</v>
      </c>
      <c r="AK182" s="11">
        <v>0</v>
      </c>
      <c r="AL182" s="11">
        <v>0</v>
      </c>
      <c r="AM182" s="10" t="s">
        <v>53</v>
      </c>
      <c r="AN182" s="9" t="s">
        <v>53</v>
      </c>
      <c r="AO182" s="10" t="s">
        <v>53</v>
      </c>
      <c r="AP182" s="9" t="s">
        <v>53</v>
      </c>
    </row>
    <row r="183" spans="1:42" x14ac:dyDescent="0.25">
      <c r="A183" s="9" t="s">
        <v>418</v>
      </c>
      <c r="B183" s="10" t="s">
        <v>274</v>
      </c>
      <c r="C183" s="9" t="s">
        <v>47</v>
      </c>
      <c r="D183" s="9" t="s">
        <v>61</v>
      </c>
      <c r="E183" s="9" t="s">
        <v>395</v>
      </c>
      <c r="F183" s="9" t="s">
        <v>947</v>
      </c>
      <c r="G183" s="9" t="s">
        <v>51</v>
      </c>
      <c r="H183" s="9" t="s">
        <v>994</v>
      </c>
      <c r="I183" s="11" t="s">
        <v>53</v>
      </c>
      <c r="J183" s="11" t="s">
        <v>53</v>
      </c>
      <c r="K183" s="11" t="s">
        <v>53</v>
      </c>
      <c r="L183" s="11" t="s">
        <v>53</v>
      </c>
      <c r="M183" s="11">
        <v>0</v>
      </c>
      <c r="N183" s="9" t="s">
        <v>53</v>
      </c>
      <c r="O183" s="9" t="s">
        <v>54</v>
      </c>
      <c r="P183" s="9"/>
      <c r="Q183" s="11">
        <f t="shared" si="11"/>
        <v>52357716.682000004</v>
      </c>
      <c r="R183" s="11">
        <v>0</v>
      </c>
      <c r="S183" s="11">
        <v>32747518.859999999</v>
      </c>
      <c r="T183" s="11">
        <v>0</v>
      </c>
      <c r="U183" s="9" t="s">
        <v>50</v>
      </c>
      <c r="V183" s="11">
        <v>0</v>
      </c>
      <c r="W183" s="11">
        <v>16905342.949999999</v>
      </c>
      <c r="X183" s="9" t="s">
        <v>50</v>
      </c>
      <c r="Y183" s="11">
        <f>+W183*0.16</f>
        <v>2704854.872</v>
      </c>
      <c r="Z183" s="11">
        <v>0</v>
      </c>
      <c r="AA183" s="9" t="s">
        <v>50</v>
      </c>
      <c r="AB183" s="11">
        <v>0</v>
      </c>
      <c r="AC183" s="11"/>
      <c r="AD183" s="9" t="s">
        <v>50</v>
      </c>
      <c r="AE183" s="11">
        <f>+AC183*0.08</f>
        <v>0</v>
      </c>
      <c r="AF183" s="9">
        <v>0</v>
      </c>
      <c r="AG183" s="9" t="s">
        <v>50</v>
      </c>
      <c r="AH183" s="11">
        <v>0</v>
      </c>
      <c r="AI183" s="11">
        <v>0</v>
      </c>
      <c r="AJ183" s="9" t="s">
        <v>50</v>
      </c>
      <c r="AK183" s="11">
        <v>0</v>
      </c>
      <c r="AL183" s="11">
        <v>0</v>
      </c>
      <c r="AM183" s="10" t="s">
        <v>53</v>
      </c>
      <c r="AN183" s="9" t="s">
        <v>53</v>
      </c>
      <c r="AO183" s="10" t="s">
        <v>53</v>
      </c>
      <c r="AP183" s="9" t="s">
        <v>53</v>
      </c>
    </row>
    <row r="184" spans="1:42" x14ac:dyDescent="0.25">
      <c r="A184" s="9" t="s">
        <v>416</v>
      </c>
      <c r="B184" s="10" t="s">
        <v>274</v>
      </c>
      <c r="C184" s="9" t="s">
        <v>47</v>
      </c>
      <c r="D184" s="9" t="s">
        <v>61</v>
      </c>
      <c r="E184" s="9" t="s">
        <v>62</v>
      </c>
      <c r="F184" s="9" t="s">
        <v>1081</v>
      </c>
      <c r="G184" s="9" t="s">
        <v>51</v>
      </c>
      <c r="H184" s="9" t="s">
        <v>285</v>
      </c>
      <c r="I184" s="11" t="s">
        <v>53</v>
      </c>
      <c r="J184" s="11" t="s">
        <v>53</v>
      </c>
      <c r="K184" s="11" t="s">
        <v>53</v>
      </c>
      <c r="L184" s="11" t="s">
        <v>53</v>
      </c>
      <c r="M184" s="11">
        <v>0</v>
      </c>
      <c r="N184" s="9" t="s">
        <v>53</v>
      </c>
      <c r="O184" s="9" t="s">
        <v>54</v>
      </c>
      <c r="P184" s="9" t="s">
        <v>53</v>
      </c>
      <c r="Q184" s="11">
        <f t="shared" si="11"/>
        <v>24179163.783199999</v>
      </c>
      <c r="R184" s="11">
        <v>0</v>
      </c>
      <c r="S184" s="11">
        <v>20146518.010000002</v>
      </c>
      <c r="T184" s="11">
        <v>0</v>
      </c>
      <c r="U184" s="9" t="s">
        <v>50</v>
      </c>
      <c r="V184" s="11">
        <v>0</v>
      </c>
      <c r="W184" s="11">
        <v>3476418.77</v>
      </c>
      <c r="X184" s="9" t="s">
        <v>64</v>
      </c>
      <c r="Y184" s="11">
        <v>556227.00320000004</v>
      </c>
      <c r="Z184" s="11">
        <v>0</v>
      </c>
      <c r="AA184" s="9" t="s">
        <v>50</v>
      </c>
      <c r="AB184" s="11">
        <v>0</v>
      </c>
      <c r="AC184" s="11">
        <v>0</v>
      </c>
      <c r="AD184" s="9" t="s">
        <v>50</v>
      </c>
      <c r="AE184" s="11">
        <v>0</v>
      </c>
      <c r="AF184" s="9">
        <v>0</v>
      </c>
      <c r="AG184" s="9" t="s">
        <v>50</v>
      </c>
      <c r="AH184" s="11">
        <v>0</v>
      </c>
      <c r="AI184" s="11">
        <v>0</v>
      </c>
      <c r="AJ184" s="9" t="s">
        <v>50</v>
      </c>
      <c r="AK184" s="11">
        <v>0</v>
      </c>
      <c r="AL184" s="11">
        <v>0</v>
      </c>
      <c r="AM184" s="10" t="s">
        <v>53</v>
      </c>
      <c r="AN184" s="9" t="s">
        <v>53</v>
      </c>
      <c r="AO184" s="10" t="s">
        <v>53</v>
      </c>
      <c r="AP184" s="9" t="s">
        <v>53</v>
      </c>
    </row>
    <row r="185" spans="1:42" x14ac:dyDescent="0.25">
      <c r="A185" s="9" t="s">
        <v>410</v>
      </c>
      <c r="B185" s="10" t="s">
        <v>274</v>
      </c>
      <c r="C185" s="9" t="s">
        <v>69</v>
      </c>
      <c r="D185" s="9" t="s">
        <v>61</v>
      </c>
      <c r="E185" s="9" t="s">
        <v>382</v>
      </c>
      <c r="F185" s="9" t="s">
        <v>1093</v>
      </c>
      <c r="G185" s="9" t="s">
        <v>51</v>
      </c>
      <c r="H185" s="9" t="s">
        <v>293</v>
      </c>
      <c r="I185" s="11" t="s">
        <v>53</v>
      </c>
      <c r="J185" s="11" t="s">
        <v>53</v>
      </c>
      <c r="K185" s="11" t="s">
        <v>53</v>
      </c>
      <c r="L185" s="11" t="s">
        <v>53</v>
      </c>
      <c r="M185" s="11">
        <v>0</v>
      </c>
      <c r="N185" s="9" t="s">
        <v>53</v>
      </c>
      <c r="O185" s="9" t="s">
        <v>54</v>
      </c>
      <c r="P185" s="9" t="s">
        <v>53</v>
      </c>
      <c r="Q185" s="11">
        <f t="shared" si="11"/>
        <v>83065266.153600007</v>
      </c>
      <c r="R185" s="11">
        <v>0</v>
      </c>
      <c r="S185" s="11">
        <v>53613905.850000001</v>
      </c>
      <c r="T185" s="11">
        <v>0</v>
      </c>
      <c r="U185" s="9" t="s">
        <v>50</v>
      </c>
      <c r="V185" s="11">
        <v>0</v>
      </c>
      <c r="W185" s="11">
        <v>25389103.710000001</v>
      </c>
      <c r="X185" s="9" t="s">
        <v>64</v>
      </c>
      <c r="Y185" s="11">
        <v>4062256.5936000003</v>
      </c>
      <c r="Z185" s="11">
        <v>0</v>
      </c>
      <c r="AA185" s="9" t="s">
        <v>50</v>
      </c>
      <c r="AB185" s="11">
        <v>0</v>
      </c>
      <c r="AC185" s="11">
        <v>0</v>
      </c>
      <c r="AD185" s="9" t="s">
        <v>50</v>
      </c>
      <c r="AE185" s="11">
        <v>0</v>
      </c>
      <c r="AF185" s="9">
        <v>0</v>
      </c>
      <c r="AG185" s="9" t="s">
        <v>50</v>
      </c>
      <c r="AH185" s="11">
        <v>0</v>
      </c>
      <c r="AI185" s="11">
        <v>0</v>
      </c>
      <c r="AJ185" s="9" t="s">
        <v>50</v>
      </c>
      <c r="AK185" s="11">
        <v>0</v>
      </c>
      <c r="AL185" s="11">
        <v>0</v>
      </c>
      <c r="AM185" s="10" t="s">
        <v>53</v>
      </c>
      <c r="AN185" s="9" t="s">
        <v>53</v>
      </c>
      <c r="AO185" s="10" t="s">
        <v>53</v>
      </c>
      <c r="AP185" s="9" t="s">
        <v>53</v>
      </c>
    </row>
    <row r="186" spans="1:42" x14ac:dyDescent="0.25">
      <c r="A186" s="9" t="s">
        <v>406</v>
      </c>
      <c r="B186" s="10" t="s">
        <v>274</v>
      </c>
      <c r="C186" s="9" t="s">
        <v>311</v>
      </c>
      <c r="D186" s="9" t="s">
        <v>66</v>
      </c>
      <c r="E186" s="9" t="s">
        <v>378</v>
      </c>
      <c r="F186" s="9" t="s">
        <v>957</v>
      </c>
      <c r="G186" s="9" t="s">
        <v>51</v>
      </c>
      <c r="H186" s="9" t="s">
        <v>995</v>
      </c>
      <c r="I186" s="11" t="s">
        <v>53</v>
      </c>
      <c r="J186" s="11" t="s">
        <v>53</v>
      </c>
      <c r="K186" s="11" t="s">
        <v>53</v>
      </c>
      <c r="L186" s="11" t="s">
        <v>53</v>
      </c>
      <c r="M186" s="11">
        <v>0</v>
      </c>
      <c r="N186" s="9" t="s">
        <v>53</v>
      </c>
      <c r="O186" s="9" t="s">
        <v>54</v>
      </c>
      <c r="P186" s="9"/>
      <c r="Q186" s="11">
        <f t="shared" si="11"/>
        <v>51671678.386399999</v>
      </c>
      <c r="R186" s="11">
        <v>0</v>
      </c>
      <c r="S186" s="11">
        <v>35610107.219999999</v>
      </c>
      <c r="T186" s="11">
        <v>0</v>
      </c>
      <c r="U186" s="9" t="s">
        <v>50</v>
      </c>
      <c r="V186" s="11">
        <v>0</v>
      </c>
      <c r="W186" s="11">
        <v>13846182.039999999</v>
      </c>
      <c r="X186" s="9" t="s">
        <v>50</v>
      </c>
      <c r="Y186" s="11">
        <f>+W186*0.16</f>
        <v>2215389.1264</v>
      </c>
      <c r="Z186" s="11">
        <v>0</v>
      </c>
      <c r="AA186" s="9" t="s">
        <v>50</v>
      </c>
      <c r="AB186" s="11">
        <v>0</v>
      </c>
      <c r="AC186" s="11"/>
      <c r="AD186" s="9" t="s">
        <v>50</v>
      </c>
      <c r="AE186" s="11">
        <f>+AC186*0.08</f>
        <v>0</v>
      </c>
      <c r="AF186" s="9">
        <v>0</v>
      </c>
      <c r="AG186" s="9" t="s">
        <v>50</v>
      </c>
      <c r="AH186" s="11">
        <v>0</v>
      </c>
      <c r="AI186" s="11">
        <v>0</v>
      </c>
      <c r="AJ186" s="9" t="s">
        <v>50</v>
      </c>
      <c r="AK186" s="11">
        <v>0</v>
      </c>
      <c r="AL186" s="11">
        <v>0</v>
      </c>
      <c r="AM186" s="10" t="s">
        <v>53</v>
      </c>
      <c r="AN186" s="9" t="s">
        <v>53</v>
      </c>
      <c r="AO186" s="10" t="s">
        <v>53</v>
      </c>
      <c r="AP186" s="9" t="s">
        <v>53</v>
      </c>
    </row>
    <row r="187" spans="1:42" x14ac:dyDescent="0.25">
      <c r="A187" s="9" t="s">
        <v>404</v>
      </c>
      <c r="B187" s="10" t="s">
        <v>274</v>
      </c>
      <c r="C187" s="9" t="s">
        <v>311</v>
      </c>
      <c r="D187" s="9" t="s">
        <v>66</v>
      </c>
      <c r="E187" s="9" t="s">
        <v>67</v>
      </c>
      <c r="F187" s="9" t="s">
        <v>773</v>
      </c>
      <c r="G187" s="9" t="s">
        <v>51</v>
      </c>
      <c r="H187" s="9" t="s">
        <v>287</v>
      </c>
      <c r="I187" s="11" t="s">
        <v>53</v>
      </c>
      <c r="J187" s="11" t="s">
        <v>53</v>
      </c>
      <c r="K187" s="11" t="s">
        <v>53</v>
      </c>
      <c r="L187" s="11" t="s">
        <v>53</v>
      </c>
      <c r="M187" s="11">
        <v>0</v>
      </c>
      <c r="N187" s="9" t="s">
        <v>53</v>
      </c>
      <c r="O187" s="9" t="s">
        <v>54</v>
      </c>
      <c r="P187" s="9" t="s">
        <v>53</v>
      </c>
      <c r="Q187" s="11">
        <f t="shared" si="11"/>
        <v>6720508.8356000008</v>
      </c>
      <c r="R187" s="11">
        <v>0</v>
      </c>
      <c r="S187" s="11">
        <v>5529122.8200000003</v>
      </c>
      <c r="T187" s="11">
        <v>0</v>
      </c>
      <c r="U187" s="9" t="s">
        <v>50</v>
      </c>
      <c r="V187" s="11">
        <v>0</v>
      </c>
      <c r="W187" s="11">
        <v>1027056.9099999999</v>
      </c>
      <c r="X187" s="9" t="s">
        <v>64</v>
      </c>
      <c r="Y187" s="11">
        <v>164329.10560000001</v>
      </c>
      <c r="Z187" s="11">
        <v>0</v>
      </c>
      <c r="AA187" s="9" t="s">
        <v>50</v>
      </c>
      <c r="AB187" s="11">
        <v>0</v>
      </c>
      <c r="AC187" s="11">
        <v>0</v>
      </c>
      <c r="AD187" s="9" t="s">
        <v>50</v>
      </c>
      <c r="AE187" s="11">
        <v>0</v>
      </c>
      <c r="AF187" s="9">
        <v>0</v>
      </c>
      <c r="AG187" s="9" t="s">
        <v>50</v>
      </c>
      <c r="AH187" s="11">
        <v>0</v>
      </c>
      <c r="AI187" s="11">
        <v>0</v>
      </c>
      <c r="AJ187" s="9" t="s">
        <v>50</v>
      </c>
      <c r="AK187" s="11">
        <v>0</v>
      </c>
      <c r="AL187" s="11">
        <v>0</v>
      </c>
      <c r="AM187" s="10" t="s">
        <v>53</v>
      </c>
      <c r="AN187" s="9" t="s">
        <v>53</v>
      </c>
      <c r="AO187" s="10" t="s">
        <v>53</v>
      </c>
      <c r="AP187" s="9" t="s">
        <v>53</v>
      </c>
    </row>
    <row r="188" spans="1:42" x14ac:dyDescent="0.25">
      <c r="A188" s="9" t="s">
        <v>396</v>
      </c>
      <c r="B188" s="10" t="s">
        <v>274</v>
      </c>
      <c r="C188" s="9" t="s">
        <v>311</v>
      </c>
      <c r="D188" s="9" t="s">
        <v>119</v>
      </c>
      <c r="E188" s="9" t="s">
        <v>370</v>
      </c>
      <c r="F188" s="9" t="s">
        <v>935</v>
      </c>
      <c r="G188" s="9" t="s">
        <v>51</v>
      </c>
      <c r="H188" s="9" t="s">
        <v>996</v>
      </c>
      <c r="I188" s="11" t="s">
        <v>53</v>
      </c>
      <c r="J188" s="11" t="s">
        <v>53</v>
      </c>
      <c r="K188" s="11" t="s">
        <v>53</v>
      </c>
      <c r="L188" s="11" t="s">
        <v>53</v>
      </c>
      <c r="M188" s="11">
        <v>0</v>
      </c>
      <c r="N188" s="9" t="s">
        <v>53</v>
      </c>
      <c r="O188" s="9" t="s">
        <v>54</v>
      </c>
      <c r="P188" s="9"/>
      <c r="Q188" s="11">
        <f t="shared" si="11"/>
        <v>100278389.47759999</v>
      </c>
      <c r="R188" s="11">
        <v>0</v>
      </c>
      <c r="S188" s="11">
        <v>58233480.299999997</v>
      </c>
      <c r="T188" s="11">
        <v>0</v>
      </c>
      <c r="U188" s="9" t="s">
        <v>50</v>
      </c>
      <c r="V188" s="11">
        <v>0</v>
      </c>
      <c r="W188" s="11">
        <v>36245611.359999999</v>
      </c>
      <c r="X188" s="9" t="s">
        <v>50</v>
      </c>
      <c r="Y188" s="11">
        <f>+W188*0.16</f>
        <v>5799297.8175999997</v>
      </c>
      <c r="Z188" s="11">
        <v>0</v>
      </c>
      <c r="AA188" s="9" t="s">
        <v>50</v>
      </c>
      <c r="AB188" s="11">
        <v>0</v>
      </c>
      <c r="AC188" s="11"/>
      <c r="AD188" s="9" t="s">
        <v>50</v>
      </c>
      <c r="AE188" s="11">
        <f>+AC188*0.08</f>
        <v>0</v>
      </c>
      <c r="AF188" s="9">
        <v>0</v>
      </c>
      <c r="AG188" s="9" t="s">
        <v>50</v>
      </c>
      <c r="AH188" s="11">
        <v>0</v>
      </c>
      <c r="AI188" s="11">
        <v>0</v>
      </c>
      <c r="AJ188" s="9" t="s">
        <v>50</v>
      </c>
      <c r="AK188" s="11">
        <v>0</v>
      </c>
      <c r="AL188" s="11">
        <v>0</v>
      </c>
      <c r="AM188" s="10" t="s">
        <v>53</v>
      </c>
      <c r="AN188" s="9" t="s">
        <v>53</v>
      </c>
      <c r="AO188" s="10" t="s">
        <v>53</v>
      </c>
      <c r="AP188" s="9" t="s">
        <v>53</v>
      </c>
    </row>
    <row r="189" spans="1:42" x14ac:dyDescent="0.25">
      <c r="A189" s="9" t="s">
        <v>392</v>
      </c>
      <c r="B189" s="10" t="s">
        <v>274</v>
      </c>
      <c r="C189" s="9" t="s">
        <v>69</v>
      </c>
      <c r="D189" s="9" t="s">
        <v>119</v>
      </c>
      <c r="E189" s="9" t="s">
        <v>358</v>
      </c>
      <c r="F189" s="9" t="s">
        <v>426</v>
      </c>
      <c r="G189" s="9" t="s">
        <v>51</v>
      </c>
      <c r="H189" s="9" t="s">
        <v>295</v>
      </c>
      <c r="I189" s="11" t="s">
        <v>53</v>
      </c>
      <c r="J189" s="11" t="s">
        <v>53</v>
      </c>
      <c r="K189" s="11" t="s">
        <v>53</v>
      </c>
      <c r="L189" s="11" t="s">
        <v>53</v>
      </c>
      <c r="M189" s="11">
        <v>0</v>
      </c>
      <c r="N189" s="9" t="s">
        <v>53</v>
      </c>
      <c r="O189" s="9" t="s">
        <v>54</v>
      </c>
      <c r="P189" s="9" t="s">
        <v>53</v>
      </c>
      <c r="Q189" s="11">
        <f t="shared" si="11"/>
        <v>87262728.811149999</v>
      </c>
      <c r="R189" s="11">
        <v>0</v>
      </c>
      <c r="S189" s="11">
        <v>56991034.899999999</v>
      </c>
      <c r="T189" s="11">
        <v>0</v>
      </c>
      <c r="U189" s="9" t="s">
        <v>50</v>
      </c>
      <c r="V189" s="11">
        <v>0</v>
      </c>
      <c r="W189" s="11">
        <v>26096287.854449999</v>
      </c>
      <c r="X189" s="9" t="s">
        <v>64</v>
      </c>
      <c r="Y189" s="11">
        <v>4175406.0567000001</v>
      </c>
      <c r="Z189" s="11">
        <v>0</v>
      </c>
      <c r="AA189" s="9" t="s">
        <v>50</v>
      </c>
      <c r="AB189" s="11">
        <v>0</v>
      </c>
      <c r="AC189" s="11">
        <v>0</v>
      </c>
      <c r="AD189" s="9" t="s">
        <v>50</v>
      </c>
      <c r="AE189" s="11">
        <v>0</v>
      </c>
      <c r="AF189" s="9">
        <v>0</v>
      </c>
      <c r="AG189" s="9" t="s">
        <v>50</v>
      </c>
      <c r="AH189" s="11">
        <v>0</v>
      </c>
      <c r="AI189" s="11">
        <v>0</v>
      </c>
      <c r="AJ189" s="9" t="s">
        <v>50</v>
      </c>
      <c r="AK189" s="11">
        <v>0</v>
      </c>
      <c r="AL189" s="11">
        <v>0</v>
      </c>
      <c r="AM189" s="10" t="s">
        <v>53</v>
      </c>
      <c r="AN189" s="9" t="s">
        <v>53</v>
      </c>
      <c r="AO189" s="10" t="s">
        <v>53</v>
      </c>
      <c r="AP189" s="9" t="s">
        <v>53</v>
      </c>
    </row>
    <row r="190" spans="1:42" x14ac:dyDescent="0.25">
      <c r="A190" s="9" t="s">
        <v>389</v>
      </c>
      <c r="B190" s="10" t="s">
        <v>274</v>
      </c>
      <c r="C190" s="9" t="s">
        <v>311</v>
      </c>
      <c r="D190" s="9" t="s">
        <v>354</v>
      </c>
      <c r="E190" s="9" t="s">
        <v>353</v>
      </c>
      <c r="F190" s="9" t="s">
        <v>458</v>
      </c>
      <c r="G190" s="9" t="s">
        <v>51</v>
      </c>
      <c r="H190" s="9" t="s">
        <v>997</v>
      </c>
      <c r="I190" s="11" t="s">
        <v>53</v>
      </c>
      <c r="J190" s="11" t="s">
        <v>53</v>
      </c>
      <c r="K190" s="11" t="s">
        <v>53</v>
      </c>
      <c r="L190" s="11" t="s">
        <v>53</v>
      </c>
      <c r="M190" s="11">
        <v>0</v>
      </c>
      <c r="N190" s="9" t="s">
        <v>53</v>
      </c>
      <c r="O190" s="9" t="s">
        <v>54</v>
      </c>
      <c r="P190" s="9"/>
      <c r="Q190" s="11">
        <f t="shared" si="11"/>
        <v>40082535.467199996</v>
      </c>
      <c r="R190" s="11">
        <v>0</v>
      </c>
      <c r="S190" s="11">
        <v>27224415.800000001</v>
      </c>
      <c r="T190" s="11">
        <v>0</v>
      </c>
      <c r="U190" s="9" t="s">
        <v>50</v>
      </c>
      <c r="V190" s="11">
        <v>0</v>
      </c>
      <c r="W190" s="11">
        <v>11084585.92</v>
      </c>
      <c r="X190" s="9" t="s">
        <v>50</v>
      </c>
      <c r="Y190" s="11">
        <f>+W190*0.16</f>
        <v>1773533.7472000001</v>
      </c>
      <c r="Z190" s="11">
        <v>0</v>
      </c>
      <c r="AA190" s="9" t="s">
        <v>50</v>
      </c>
      <c r="AB190" s="11">
        <v>0</v>
      </c>
      <c r="AC190" s="11"/>
      <c r="AD190" s="9" t="s">
        <v>50</v>
      </c>
      <c r="AE190" s="11">
        <f>+AC190*0.08</f>
        <v>0</v>
      </c>
      <c r="AF190" s="9">
        <v>0</v>
      </c>
      <c r="AG190" s="9" t="s">
        <v>50</v>
      </c>
      <c r="AH190" s="11">
        <v>0</v>
      </c>
      <c r="AI190" s="11">
        <v>0</v>
      </c>
      <c r="AJ190" s="9" t="s">
        <v>50</v>
      </c>
      <c r="AK190" s="11">
        <v>0</v>
      </c>
      <c r="AL190" s="11">
        <v>0</v>
      </c>
      <c r="AM190" s="10" t="s">
        <v>53</v>
      </c>
      <c r="AN190" s="9" t="s">
        <v>53</v>
      </c>
      <c r="AO190" s="10" t="s">
        <v>53</v>
      </c>
      <c r="AP190" s="9" t="s">
        <v>53</v>
      </c>
    </row>
    <row r="191" spans="1:42" x14ac:dyDescent="0.25">
      <c r="A191" s="9" t="s">
        <v>387</v>
      </c>
      <c r="B191" s="10" t="s">
        <v>274</v>
      </c>
      <c r="C191" s="9" t="s">
        <v>311</v>
      </c>
      <c r="D191" s="9" t="s">
        <v>350</v>
      </c>
      <c r="E191" s="9" t="s">
        <v>349</v>
      </c>
      <c r="F191" s="9" t="s">
        <v>983</v>
      </c>
      <c r="G191" s="9" t="s">
        <v>51</v>
      </c>
      <c r="H191" s="9" t="s">
        <v>998</v>
      </c>
      <c r="I191" s="11"/>
      <c r="J191" s="11" t="s">
        <v>53</v>
      </c>
      <c r="K191" s="11" t="s">
        <v>53</v>
      </c>
      <c r="L191" s="11" t="s">
        <v>53</v>
      </c>
      <c r="M191" s="11">
        <v>0</v>
      </c>
      <c r="N191" s="9" t="s">
        <v>53</v>
      </c>
      <c r="O191" s="9" t="s">
        <v>54</v>
      </c>
      <c r="P191" s="9" t="s">
        <v>53</v>
      </c>
      <c r="Q191" s="11">
        <f t="shared" si="11"/>
        <v>32371123.791999999</v>
      </c>
      <c r="R191" s="11">
        <v>0</v>
      </c>
      <c r="S191" s="11">
        <v>23104342.050000001</v>
      </c>
      <c r="T191" s="11"/>
      <c r="U191" s="9"/>
      <c r="V191" s="11"/>
      <c r="W191" s="11">
        <v>7988604.9500000002</v>
      </c>
      <c r="X191" s="9"/>
      <c r="Y191" s="11">
        <f>+W191*0.16</f>
        <v>1278176.7920000001</v>
      </c>
      <c r="Z191" s="11">
        <v>0</v>
      </c>
      <c r="AA191" s="9" t="s">
        <v>50</v>
      </c>
      <c r="AB191" s="11">
        <v>0</v>
      </c>
      <c r="AC191" s="11"/>
      <c r="AD191" s="9" t="s">
        <v>50</v>
      </c>
      <c r="AE191" s="11">
        <f>+AC191*0.08</f>
        <v>0</v>
      </c>
      <c r="AF191" s="9">
        <v>0</v>
      </c>
      <c r="AG191" s="9" t="s">
        <v>50</v>
      </c>
      <c r="AH191" s="11">
        <v>0</v>
      </c>
      <c r="AI191" s="11">
        <v>0</v>
      </c>
      <c r="AJ191" s="9" t="s">
        <v>50</v>
      </c>
      <c r="AK191" s="11">
        <v>0</v>
      </c>
      <c r="AL191" s="11">
        <v>0</v>
      </c>
      <c r="AM191" s="10" t="s">
        <v>53</v>
      </c>
      <c r="AN191" s="9" t="s">
        <v>53</v>
      </c>
      <c r="AO191" s="10" t="s">
        <v>53</v>
      </c>
      <c r="AP191" s="9" t="s">
        <v>53</v>
      </c>
    </row>
    <row r="192" spans="1:42" x14ac:dyDescent="0.25">
      <c r="A192" s="9" t="s">
        <v>383</v>
      </c>
      <c r="B192" s="10" t="s">
        <v>274</v>
      </c>
      <c r="C192" s="9" t="s">
        <v>311</v>
      </c>
      <c r="D192" s="9" t="s">
        <v>345</v>
      </c>
      <c r="E192" s="9" t="s">
        <v>344</v>
      </c>
      <c r="F192" s="9" t="s">
        <v>932</v>
      </c>
      <c r="G192" s="9" t="s">
        <v>51</v>
      </c>
      <c r="H192" s="9" t="s">
        <v>999</v>
      </c>
      <c r="I192" s="11" t="s">
        <v>53</v>
      </c>
      <c r="J192" s="11" t="s">
        <v>53</v>
      </c>
      <c r="K192" s="11" t="s">
        <v>53</v>
      </c>
      <c r="L192" s="11" t="s">
        <v>53</v>
      </c>
      <c r="M192" s="11">
        <v>0</v>
      </c>
      <c r="N192" s="9" t="s">
        <v>53</v>
      </c>
      <c r="O192" s="9" t="s">
        <v>54</v>
      </c>
      <c r="P192" s="9" t="s">
        <v>53</v>
      </c>
      <c r="Q192" s="11">
        <f t="shared" si="11"/>
        <v>54384717.061999999</v>
      </c>
      <c r="R192" s="11">
        <v>0</v>
      </c>
      <c r="S192" s="11">
        <v>40753544.359999999</v>
      </c>
      <c r="T192" s="11">
        <v>0</v>
      </c>
      <c r="U192" s="9" t="s">
        <v>50</v>
      </c>
      <c r="V192" s="11">
        <v>0</v>
      </c>
      <c r="W192" s="11">
        <v>11751010.949999999</v>
      </c>
      <c r="X192" s="9" t="s">
        <v>50</v>
      </c>
      <c r="Y192" s="11">
        <f>+W192*0.16</f>
        <v>1880161.7519999999</v>
      </c>
      <c r="Z192" s="11">
        <v>0</v>
      </c>
      <c r="AA192" s="9" t="s">
        <v>50</v>
      </c>
      <c r="AB192" s="11">
        <v>0</v>
      </c>
      <c r="AC192" s="11"/>
      <c r="AD192" s="9" t="s">
        <v>50</v>
      </c>
      <c r="AE192" s="11">
        <f>+AC192*0.08</f>
        <v>0</v>
      </c>
      <c r="AF192" s="9">
        <v>0</v>
      </c>
      <c r="AG192" s="9" t="s">
        <v>50</v>
      </c>
      <c r="AH192" s="11">
        <v>0</v>
      </c>
      <c r="AI192" s="11">
        <v>0</v>
      </c>
      <c r="AJ192" s="9" t="s">
        <v>50</v>
      </c>
      <c r="AK192" s="11">
        <v>0</v>
      </c>
      <c r="AL192" s="11">
        <v>0</v>
      </c>
      <c r="AM192" s="10" t="s">
        <v>53</v>
      </c>
      <c r="AN192" s="9" t="s">
        <v>53</v>
      </c>
      <c r="AO192" s="10" t="s">
        <v>53</v>
      </c>
      <c r="AP192" s="9" t="s">
        <v>53</v>
      </c>
    </row>
    <row r="193" spans="1:42" x14ac:dyDescent="0.25">
      <c r="A193" s="9" t="s">
        <v>379</v>
      </c>
      <c r="B193" s="10" t="s">
        <v>274</v>
      </c>
      <c r="C193" s="9" t="s">
        <v>311</v>
      </c>
      <c r="D193" s="9" t="s">
        <v>340</v>
      </c>
      <c r="E193" s="9" t="s">
        <v>339</v>
      </c>
      <c r="F193" s="9" t="s">
        <v>924</v>
      </c>
      <c r="G193" s="9" t="s">
        <v>51</v>
      </c>
      <c r="H193" s="9" t="s">
        <v>1007</v>
      </c>
      <c r="I193" s="11" t="s">
        <v>53</v>
      </c>
      <c r="J193" s="11" t="s">
        <v>53</v>
      </c>
      <c r="K193" s="11" t="s">
        <v>53</v>
      </c>
      <c r="L193" s="11" t="s">
        <v>53</v>
      </c>
      <c r="M193" s="11">
        <v>0</v>
      </c>
      <c r="N193" s="9" t="s">
        <v>53</v>
      </c>
      <c r="O193" s="9" t="s">
        <v>54</v>
      </c>
      <c r="P193" s="9"/>
      <c r="Q193" s="11">
        <f t="shared" si="11"/>
        <v>24808260.792399999</v>
      </c>
      <c r="R193" s="11">
        <v>0</v>
      </c>
      <c r="S193" s="11">
        <v>21052827.329999998</v>
      </c>
      <c r="T193" s="11">
        <v>0</v>
      </c>
      <c r="U193" s="9" t="s">
        <v>50</v>
      </c>
      <c r="V193" s="11">
        <v>0</v>
      </c>
      <c r="W193" s="11">
        <v>3237442.64</v>
      </c>
      <c r="X193" s="9" t="s">
        <v>50</v>
      </c>
      <c r="Y193" s="11">
        <f>+W193*0.16</f>
        <v>517990.8224</v>
      </c>
      <c r="Z193" s="11">
        <v>0</v>
      </c>
      <c r="AA193" s="9" t="s">
        <v>50</v>
      </c>
      <c r="AB193" s="11">
        <v>0</v>
      </c>
      <c r="AC193" s="11"/>
      <c r="AD193" s="9" t="s">
        <v>50</v>
      </c>
      <c r="AE193" s="11">
        <f>+AC193*0.08</f>
        <v>0</v>
      </c>
      <c r="AF193" s="9">
        <v>0</v>
      </c>
      <c r="AG193" s="9" t="s">
        <v>50</v>
      </c>
      <c r="AH193" s="11">
        <v>0</v>
      </c>
      <c r="AI193" s="11">
        <v>0</v>
      </c>
      <c r="AJ193" s="9" t="s">
        <v>50</v>
      </c>
      <c r="AK193" s="11">
        <v>0</v>
      </c>
      <c r="AL193" s="11">
        <v>0</v>
      </c>
      <c r="AM193" s="10" t="s">
        <v>53</v>
      </c>
      <c r="AN193" s="9" t="s">
        <v>53</v>
      </c>
      <c r="AO193" s="10" t="s">
        <v>53</v>
      </c>
      <c r="AP193" s="9" t="s">
        <v>53</v>
      </c>
    </row>
    <row r="194" spans="1:42" x14ac:dyDescent="0.25">
      <c r="A194" s="9" t="s">
        <v>375</v>
      </c>
      <c r="B194" s="10" t="s">
        <v>274</v>
      </c>
      <c r="C194" s="9" t="s">
        <v>311</v>
      </c>
      <c r="D194" s="9" t="s">
        <v>335</v>
      </c>
      <c r="E194" s="9" t="s">
        <v>334</v>
      </c>
      <c r="F194" s="9" t="s">
        <v>1021</v>
      </c>
      <c r="G194" s="9" t="s">
        <v>51</v>
      </c>
      <c r="H194" s="9" t="s">
        <v>1022</v>
      </c>
      <c r="I194" s="11" t="s">
        <v>53</v>
      </c>
      <c r="J194" s="11" t="s">
        <v>53</v>
      </c>
      <c r="K194" s="11" t="s">
        <v>53</v>
      </c>
      <c r="L194" s="11" t="s">
        <v>53</v>
      </c>
      <c r="M194" s="11">
        <v>0</v>
      </c>
      <c r="N194" s="9" t="s">
        <v>53</v>
      </c>
      <c r="O194" s="9" t="s">
        <v>54</v>
      </c>
      <c r="P194" s="9"/>
      <c r="Q194" s="11">
        <f t="shared" si="11"/>
        <v>25627847.8552</v>
      </c>
      <c r="R194" s="11">
        <v>0</v>
      </c>
      <c r="S194" s="11">
        <v>18164000.440000001</v>
      </c>
      <c r="T194" s="11">
        <v>0</v>
      </c>
      <c r="U194" s="9" t="s">
        <v>50</v>
      </c>
      <c r="V194" s="11">
        <v>0</v>
      </c>
      <c r="W194" s="11">
        <v>6434351.2199999997</v>
      </c>
      <c r="X194" s="9" t="s">
        <v>50</v>
      </c>
      <c r="Y194" s="11">
        <f>+W194*0.16</f>
        <v>1029496.1952</v>
      </c>
      <c r="Z194" s="11">
        <v>0</v>
      </c>
      <c r="AA194" s="9" t="s">
        <v>50</v>
      </c>
      <c r="AB194" s="11">
        <v>0</v>
      </c>
      <c r="AC194" s="11"/>
      <c r="AD194" s="9" t="s">
        <v>50</v>
      </c>
      <c r="AE194" s="11">
        <f>+AC194*0.08</f>
        <v>0</v>
      </c>
      <c r="AF194" s="9">
        <v>0</v>
      </c>
      <c r="AG194" s="9" t="s">
        <v>50</v>
      </c>
      <c r="AH194" s="11">
        <v>0</v>
      </c>
      <c r="AI194" s="11">
        <v>0</v>
      </c>
      <c r="AJ194" s="9" t="s">
        <v>50</v>
      </c>
      <c r="AK194" s="11">
        <v>0</v>
      </c>
      <c r="AL194" s="11">
        <v>0</v>
      </c>
      <c r="AM194" s="10" t="s">
        <v>53</v>
      </c>
      <c r="AN194" s="9" t="s">
        <v>53</v>
      </c>
      <c r="AO194" s="10" t="s">
        <v>53</v>
      </c>
      <c r="AP194" s="9" t="s">
        <v>53</v>
      </c>
    </row>
    <row r="195" spans="1:42" x14ac:dyDescent="0.25">
      <c r="A195" s="9" t="s">
        <v>371</v>
      </c>
      <c r="B195" s="10" t="s">
        <v>274</v>
      </c>
      <c r="C195" s="9" t="s">
        <v>311</v>
      </c>
      <c r="D195" s="9" t="s">
        <v>330</v>
      </c>
      <c r="E195" s="9" t="s">
        <v>49</v>
      </c>
      <c r="F195" s="9" t="s">
        <v>1079</v>
      </c>
      <c r="G195" s="9" t="s">
        <v>51</v>
      </c>
      <c r="H195" s="9" t="s">
        <v>277</v>
      </c>
      <c r="I195" s="11" t="s">
        <v>53</v>
      </c>
      <c r="J195" s="11" t="s">
        <v>53</v>
      </c>
      <c r="K195" s="11" t="s">
        <v>53</v>
      </c>
      <c r="L195" s="11" t="s">
        <v>53</v>
      </c>
      <c r="M195" s="11">
        <v>0</v>
      </c>
      <c r="N195" s="9" t="s">
        <v>53</v>
      </c>
      <c r="O195" s="9" t="s">
        <v>278</v>
      </c>
      <c r="P195" s="9" t="s">
        <v>279</v>
      </c>
      <c r="Q195" s="11">
        <f t="shared" si="11"/>
        <v>679000</v>
      </c>
      <c r="R195" s="11">
        <v>0</v>
      </c>
      <c r="S195" s="11">
        <v>679000</v>
      </c>
      <c r="T195" s="11">
        <v>0</v>
      </c>
      <c r="U195" s="9" t="s">
        <v>50</v>
      </c>
      <c r="V195" s="11">
        <v>0</v>
      </c>
      <c r="W195" s="11">
        <v>0</v>
      </c>
      <c r="X195" s="9" t="s">
        <v>50</v>
      </c>
      <c r="Y195" s="11">
        <v>0</v>
      </c>
      <c r="Z195" s="11">
        <v>0</v>
      </c>
      <c r="AA195" s="9" t="s">
        <v>50</v>
      </c>
      <c r="AB195" s="11">
        <v>0</v>
      </c>
      <c r="AC195" s="11">
        <v>0</v>
      </c>
      <c r="AD195" s="9" t="s">
        <v>50</v>
      </c>
      <c r="AE195" s="11">
        <v>0</v>
      </c>
      <c r="AF195" s="9">
        <v>0</v>
      </c>
      <c r="AG195" s="9" t="s">
        <v>50</v>
      </c>
      <c r="AH195" s="11">
        <v>0</v>
      </c>
      <c r="AI195" s="11">
        <v>0</v>
      </c>
      <c r="AJ195" s="9" t="s">
        <v>50</v>
      </c>
      <c r="AK195" s="11">
        <v>0</v>
      </c>
      <c r="AL195" s="11">
        <v>0</v>
      </c>
      <c r="AM195" s="10" t="s">
        <v>53</v>
      </c>
      <c r="AN195" s="9" t="s">
        <v>53</v>
      </c>
      <c r="AO195" s="10" t="s">
        <v>53</v>
      </c>
      <c r="AP195" s="9" t="s">
        <v>53</v>
      </c>
    </row>
    <row r="196" spans="1:42" x14ac:dyDescent="0.25">
      <c r="A196" s="9" t="s">
        <v>367</v>
      </c>
      <c r="B196" s="10" t="s">
        <v>274</v>
      </c>
      <c r="C196" s="9" t="s">
        <v>311</v>
      </c>
      <c r="D196" s="9" t="s">
        <v>330</v>
      </c>
      <c r="E196" s="9" t="s">
        <v>49</v>
      </c>
      <c r="F196" s="9" t="s">
        <v>1079</v>
      </c>
      <c r="G196" s="9" t="s">
        <v>51</v>
      </c>
      <c r="H196" s="9" t="s">
        <v>275</v>
      </c>
      <c r="I196" s="11" t="s">
        <v>53</v>
      </c>
      <c r="J196" s="11" t="s">
        <v>53</v>
      </c>
      <c r="K196" s="11" t="s">
        <v>53</v>
      </c>
      <c r="L196" s="11" t="s">
        <v>53</v>
      </c>
      <c r="M196" s="11">
        <v>0</v>
      </c>
      <c r="N196" s="9" t="s">
        <v>53</v>
      </c>
      <c r="O196" s="9" t="s">
        <v>54</v>
      </c>
      <c r="P196" s="9" t="s">
        <v>53</v>
      </c>
      <c r="Q196" s="11">
        <f t="shared" si="11"/>
        <v>10331957.882200001</v>
      </c>
      <c r="R196" s="11">
        <v>0</v>
      </c>
      <c r="S196" s="11">
        <v>9361325.3650000002</v>
      </c>
      <c r="T196" s="11">
        <v>0</v>
      </c>
      <c r="U196" s="9" t="s">
        <v>50</v>
      </c>
      <c r="V196" s="11">
        <v>0</v>
      </c>
      <c r="W196" s="11">
        <v>836752.16999999993</v>
      </c>
      <c r="X196" s="9" t="s">
        <v>50</v>
      </c>
      <c r="Y196" s="11">
        <v>133880.34720000002</v>
      </c>
      <c r="Z196" s="11">
        <v>0</v>
      </c>
      <c r="AA196" s="9" t="s">
        <v>50</v>
      </c>
      <c r="AB196" s="11">
        <v>0</v>
      </c>
      <c r="AC196" s="11">
        <v>0</v>
      </c>
      <c r="AD196" s="9" t="s">
        <v>50</v>
      </c>
      <c r="AE196" s="11">
        <v>0</v>
      </c>
      <c r="AF196" s="9">
        <v>0</v>
      </c>
      <c r="AG196" s="9" t="s">
        <v>50</v>
      </c>
      <c r="AH196" s="11">
        <v>0</v>
      </c>
      <c r="AI196" s="11">
        <v>0</v>
      </c>
      <c r="AJ196" s="9" t="s">
        <v>50</v>
      </c>
      <c r="AK196" s="11">
        <v>0</v>
      </c>
      <c r="AL196" s="11">
        <v>0</v>
      </c>
      <c r="AM196" s="10" t="s">
        <v>53</v>
      </c>
      <c r="AN196" s="9" t="s">
        <v>53</v>
      </c>
      <c r="AO196" s="10" t="s">
        <v>53</v>
      </c>
      <c r="AP196" s="9" t="s">
        <v>53</v>
      </c>
    </row>
    <row r="197" spans="1:42" x14ac:dyDescent="0.25">
      <c r="A197" s="9" t="s">
        <v>365</v>
      </c>
      <c r="B197" s="10" t="s">
        <v>274</v>
      </c>
      <c r="C197" s="9" t="s">
        <v>311</v>
      </c>
      <c r="D197" s="9" t="s">
        <v>330</v>
      </c>
      <c r="E197" s="9" t="s">
        <v>49</v>
      </c>
      <c r="F197" s="9" t="s">
        <v>1079</v>
      </c>
      <c r="G197" s="9" t="s">
        <v>51</v>
      </c>
      <c r="H197" s="9" t="s">
        <v>281</v>
      </c>
      <c r="I197" s="11" t="s">
        <v>53</v>
      </c>
      <c r="J197" s="11" t="s">
        <v>53</v>
      </c>
      <c r="K197" s="11" t="s">
        <v>53</v>
      </c>
      <c r="L197" s="11" t="s">
        <v>53</v>
      </c>
      <c r="M197" s="11">
        <v>0</v>
      </c>
      <c r="N197" s="9" t="s">
        <v>53</v>
      </c>
      <c r="O197" s="9" t="s">
        <v>54</v>
      </c>
      <c r="P197" s="9" t="s">
        <v>53</v>
      </c>
      <c r="Q197" s="11">
        <f t="shared" si="11"/>
        <v>20031169.354799997</v>
      </c>
      <c r="R197" s="11">
        <v>0</v>
      </c>
      <c r="S197" s="11">
        <v>16710533.889999999</v>
      </c>
      <c r="T197" s="11">
        <v>0</v>
      </c>
      <c r="U197" s="9" t="s">
        <v>50</v>
      </c>
      <c r="V197" s="11">
        <v>0</v>
      </c>
      <c r="W197" s="11">
        <v>2862616.78</v>
      </c>
      <c r="X197" s="9" t="s">
        <v>64</v>
      </c>
      <c r="Y197" s="11">
        <v>458018.68479999993</v>
      </c>
      <c r="Z197" s="11">
        <v>0</v>
      </c>
      <c r="AA197" s="9" t="s">
        <v>50</v>
      </c>
      <c r="AB197" s="11">
        <v>0</v>
      </c>
      <c r="AC197" s="11">
        <v>0</v>
      </c>
      <c r="AD197" s="9" t="s">
        <v>50</v>
      </c>
      <c r="AE197" s="11">
        <v>0</v>
      </c>
      <c r="AF197" s="9">
        <v>0</v>
      </c>
      <c r="AG197" s="9" t="s">
        <v>50</v>
      </c>
      <c r="AH197" s="11">
        <v>0</v>
      </c>
      <c r="AI197" s="11">
        <v>0</v>
      </c>
      <c r="AJ197" s="9" t="s">
        <v>50</v>
      </c>
      <c r="AK197" s="11">
        <v>0</v>
      </c>
      <c r="AL197" s="11">
        <v>0</v>
      </c>
      <c r="AM197" s="10" t="s">
        <v>53</v>
      </c>
      <c r="AN197" s="9" t="s">
        <v>53</v>
      </c>
      <c r="AO197" s="10" t="s">
        <v>53</v>
      </c>
      <c r="AP197" s="9" t="s">
        <v>53</v>
      </c>
    </row>
    <row r="198" spans="1:42" x14ac:dyDescent="0.25">
      <c r="A198" s="9" t="s">
        <v>363</v>
      </c>
      <c r="B198" s="10" t="s">
        <v>274</v>
      </c>
      <c r="C198" s="9" t="s">
        <v>311</v>
      </c>
      <c r="D198" s="9" t="s">
        <v>326</v>
      </c>
      <c r="E198" s="9" t="s">
        <v>325</v>
      </c>
      <c r="F198" s="9" t="s">
        <v>1035</v>
      </c>
      <c r="G198" s="9" t="s">
        <v>51</v>
      </c>
      <c r="H198" s="9" t="s">
        <v>1036</v>
      </c>
      <c r="I198" s="11" t="s">
        <v>53</v>
      </c>
      <c r="J198" s="11" t="s">
        <v>53</v>
      </c>
      <c r="K198" s="11" t="s">
        <v>53</v>
      </c>
      <c r="L198" s="11" t="s">
        <v>53</v>
      </c>
      <c r="M198" s="11">
        <v>0</v>
      </c>
      <c r="N198" s="9" t="s">
        <v>53</v>
      </c>
      <c r="O198" s="9" t="s">
        <v>54</v>
      </c>
      <c r="P198" s="9" t="s">
        <v>53</v>
      </c>
      <c r="Q198" s="11">
        <f t="shared" si="11"/>
        <v>4152627.5947999996</v>
      </c>
      <c r="R198" s="11">
        <v>0</v>
      </c>
      <c r="S198" s="11">
        <v>428400</v>
      </c>
      <c r="T198" s="11">
        <v>0</v>
      </c>
      <c r="U198" s="9" t="s">
        <v>50</v>
      </c>
      <c r="V198" s="11">
        <v>0</v>
      </c>
      <c r="W198" s="11">
        <v>3210541.03</v>
      </c>
      <c r="X198" s="9" t="s">
        <v>50</v>
      </c>
      <c r="Y198" s="11">
        <f>+W198*0.16</f>
        <v>513686.56479999999</v>
      </c>
      <c r="Z198" s="11">
        <v>0</v>
      </c>
      <c r="AA198" s="9" t="s">
        <v>50</v>
      </c>
      <c r="AB198" s="11">
        <v>0</v>
      </c>
      <c r="AC198" s="11"/>
      <c r="AD198" s="9" t="s">
        <v>50</v>
      </c>
      <c r="AE198" s="11">
        <f>+AC198*0.08</f>
        <v>0</v>
      </c>
      <c r="AF198" s="9">
        <v>0</v>
      </c>
      <c r="AG198" s="9" t="s">
        <v>50</v>
      </c>
      <c r="AH198" s="11">
        <v>0</v>
      </c>
      <c r="AI198" s="11">
        <v>0</v>
      </c>
      <c r="AJ198" s="9" t="s">
        <v>50</v>
      </c>
      <c r="AK198" s="11">
        <v>0</v>
      </c>
      <c r="AL198" s="11">
        <v>0</v>
      </c>
      <c r="AM198" s="10" t="s">
        <v>53</v>
      </c>
      <c r="AN198" s="9" t="s">
        <v>53</v>
      </c>
      <c r="AO198" s="10" t="s">
        <v>53</v>
      </c>
      <c r="AP198" s="9" t="s">
        <v>53</v>
      </c>
    </row>
    <row r="199" spans="1:42" x14ac:dyDescent="0.25">
      <c r="A199" s="9" t="s">
        <v>359</v>
      </c>
      <c r="B199" s="10" t="s">
        <v>274</v>
      </c>
      <c r="C199" s="9" t="s">
        <v>311</v>
      </c>
      <c r="D199" s="9" t="s">
        <v>317</v>
      </c>
      <c r="E199" s="9" t="s">
        <v>316</v>
      </c>
      <c r="F199" s="9" t="s">
        <v>1048</v>
      </c>
      <c r="G199" s="9" t="s">
        <v>51</v>
      </c>
      <c r="H199" s="9"/>
      <c r="I199" s="11" t="s">
        <v>53</v>
      </c>
      <c r="J199" s="11" t="s">
        <v>53</v>
      </c>
      <c r="K199" s="11" t="s">
        <v>53</v>
      </c>
      <c r="L199" s="11" t="s">
        <v>53</v>
      </c>
      <c r="M199" s="11">
        <v>0</v>
      </c>
      <c r="N199" s="9" t="s">
        <v>53</v>
      </c>
      <c r="O199" s="9" t="s">
        <v>54</v>
      </c>
      <c r="P199" s="9" t="s">
        <v>53</v>
      </c>
      <c r="Q199" s="11">
        <f t="shared" si="11"/>
        <v>1584435.62</v>
      </c>
      <c r="R199" s="11">
        <v>0</v>
      </c>
      <c r="S199" s="11">
        <v>1425283.62</v>
      </c>
      <c r="T199" s="11">
        <v>0</v>
      </c>
      <c r="U199" s="9" t="s">
        <v>50</v>
      </c>
      <c r="V199" s="11">
        <v>0</v>
      </c>
      <c r="W199" s="11">
        <v>137200</v>
      </c>
      <c r="X199" s="9" t="s">
        <v>50</v>
      </c>
      <c r="Y199" s="11">
        <f>+W199*0.16</f>
        <v>21952</v>
      </c>
      <c r="Z199" s="11">
        <v>0</v>
      </c>
      <c r="AA199" s="9" t="s">
        <v>50</v>
      </c>
      <c r="AB199" s="11">
        <v>0</v>
      </c>
      <c r="AC199" s="11"/>
      <c r="AD199" s="9" t="s">
        <v>50</v>
      </c>
      <c r="AE199" s="11">
        <f>+AC199*0.08</f>
        <v>0</v>
      </c>
      <c r="AF199" s="9">
        <v>0</v>
      </c>
      <c r="AG199" s="9" t="s">
        <v>50</v>
      </c>
      <c r="AH199" s="11">
        <v>0</v>
      </c>
      <c r="AI199" s="11">
        <v>0</v>
      </c>
      <c r="AJ199" s="9" t="s">
        <v>50</v>
      </c>
      <c r="AK199" s="11">
        <v>0</v>
      </c>
      <c r="AL199" s="11">
        <v>0</v>
      </c>
      <c r="AM199" s="10" t="s">
        <v>53</v>
      </c>
      <c r="AN199" s="9" t="s">
        <v>53</v>
      </c>
      <c r="AO199" s="10" t="s">
        <v>53</v>
      </c>
      <c r="AP199" s="9" t="s">
        <v>53</v>
      </c>
    </row>
    <row r="200" spans="1:42" x14ac:dyDescent="0.25">
      <c r="A200" s="9" t="s">
        <v>355</v>
      </c>
      <c r="B200" s="10" t="s">
        <v>274</v>
      </c>
      <c r="C200" s="9" t="s">
        <v>311</v>
      </c>
      <c r="D200" s="9" t="s">
        <v>310</v>
      </c>
      <c r="E200" s="9" t="s">
        <v>309</v>
      </c>
      <c r="F200" s="9" t="s">
        <v>1061</v>
      </c>
      <c r="G200" s="9" t="s">
        <v>51</v>
      </c>
      <c r="H200" s="9" t="s">
        <v>1062</v>
      </c>
      <c r="I200" s="11" t="s">
        <v>53</v>
      </c>
      <c r="J200" s="11" t="s">
        <v>53</v>
      </c>
      <c r="K200" s="11" t="s">
        <v>53</v>
      </c>
      <c r="L200" s="11" t="s">
        <v>53</v>
      </c>
      <c r="M200" s="11">
        <v>0</v>
      </c>
      <c r="N200" s="9" t="s">
        <v>53</v>
      </c>
      <c r="O200" s="9" t="s">
        <v>54</v>
      </c>
      <c r="P200" s="9"/>
      <c r="Q200" s="11">
        <f t="shared" si="11"/>
        <v>24820633.938000001</v>
      </c>
      <c r="R200" s="11">
        <v>0</v>
      </c>
      <c r="S200" s="11">
        <v>17533048.719999999</v>
      </c>
      <c r="T200" s="11">
        <v>0</v>
      </c>
      <c r="U200" s="9" t="s">
        <v>50</v>
      </c>
      <c r="V200" s="11">
        <v>0</v>
      </c>
      <c r="W200" s="11">
        <v>6282401.0499999998</v>
      </c>
      <c r="X200" s="9" t="s">
        <v>50</v>
      </c>
      <c r="Y200" s="11">
        <f>+W200*0.16</f>
        <v>1005184.1679999999</v>
      </c>
      <c r="Z200" s="11">
        <v>0</v>
      </c>
      <c r="AA200" s="9" t="s">
        <v>50</v>
      </c>
      <c r="AB200" s="11">
        <v>0</v>
      </c>
      <c r="AC200" s="11"/>
      <c r="AD200" s="9" t="s">
        <v>50</v>
      </c>
      <c r="AE200" s="11">
        <f>+AC200*0.08</f>
        <v>0</v>
      </c>
      <c r="AF200" s="9">
        <v>0</v>
      </c>
      <c r="AG200" s="9" t="s">
        <v>50</v>
      </c>
      <c r="AH200" s="11">
        <v>0</v>
      </c>
      <c r="AI200" s="11">
        <v>0</v>
      </c>
      <c r="AJ200" s="9" t="s">
        <v>50</v>
      </c>
      <c r="AK200" s="11">
        <v>0</v>
      </c>
      <c r="AL200" s="11">
        <v>0</v>
      </c>
      <c r="AM200" s="10" t="s">
        <v>53</v>
      </c>
      <c r="AN200" s="9" t="s">
        <v>53</v>
      </c>
      <c r="AO200" s="10" t="s">
        <v>53</v>
      </c>
      <c r="AP200" s="9" t="s">
        <v>53</v>
      </c>
    </row>
    <row r="202" spans="1:42" hidden="1" x14ac:dyDescent="0.25">
      <c r="Q202" s="16">
        <f>SUM(Q2:Q200)</f>
        <v>6843358962.8816996</v>
      </c>
      <c r="R202" s="16">
        <f>SUM(R2:R200)</f>
        <v>0</v>
      </c>
      <c r="S202" s="16">
        <f>SUM(S2:S200)</f>
        <v>4975581944.3223</v>
      </c>
      <c r="T202" s="16">
        <f>SUM(T2:T200)</f>
        <v>6692181.8799999999</v>
      </c>
      <c r="V202" s="16">
        <f>SUM(V2:V200)</f>
        <v>1070749.1008000001</v>
      </c>
      <c r="W202" s="16">
        <f>SUM(W2:W200)</f>
        <v>1601706560.5425003</v>
      </c>
      <c r="Y202" s="16">
        <f>SUM(Y2:Y200)</f>
        <v>256273049.69050002</v>
      </c>
      <c r="Z202" s="16">
        <f>SUM(Z2:Z200)</f>
        <v>0</v>
      </c>
      <c r="AB202" s="16">
        <f>SUM(AB2:AB200)</f>
        <v>0</v>
      </c>
      <c r="AC202" s="16">
        <f>SUM(AC2:AC200)</f>
        <v>1883775.32</v>
      </c>
      <c r="AE202" s="16">
        <f>SUM(AE2:AE200)</f>
        <v>150702.02559999999</v>
      </c>
      <c r="AI202" s="16">
        <f>SUM(AI2:AI200)</f>
        <v>0</v>
      </c>
      <c r="AK202" s="16">
        <f t="shared" ref="AK202:AL204" si="12">SUM(AK2:AK200)</f>
        <v>0</v>
      </c>
      <c r="AL202" s="16">
        <f t="shared" si="12"/>
        <v>0</v>
      </c>
    </row>
    <row r="203" spans="1:42" hidden="1" x14ac:dyDescent="0.25">
      <c r="Q203" s="16"/>
      <c r="R203" s="16">
        <f>SUM(R3:R201)</f>
        <v>0</v>
      </c>
      <c r="S203" s="16">
        <f>+S202*0.3</f>
        <v>1492674583.29669</v>
      </c>
      <c r="T203" s="16">
        <f>+T202*0.3</f>
        <v>2007654.5639999998</v>
      </c>
      <c r="V203" s="16">
        <f>+V202*0.3</f>
        <v>321224.73024</v>
      </c>
      <c r="W203" s="16">
        <f>+W202*0.3</f>
        <v>480511968.16275007</v>
      </c>
      <c r="Y203" s="16">
        <f>+Y202*0.3</f>
        <v>76881914.90715</v>
      </c>
      <c r="Z203" s="16">
        <f>SUM(Z3:Z201)</f>
        <v>0</v>
      </c>
      <c r="AB203" s="16">
        <f>SUM(AB3:AB201)</f>
        <v>0</v>
      </c>
      <c r="AC203" s="16"/>
      <c r="AE203" s="16"/>
      <c r="AI203" s="16">
        <f>SUM(AI3:AI201)</f>
        <v>0</v>
      </c>
      <c r="AK203" s="16">
        <f t="shared" si="12"/>
        <v>0</v>
      </c>
      <c r="AL203" s="16">
        <f t="shared" si="12"/>
        <v>0</v>
      </c>
    </row>
    <row r="204" spans="1:42" x14ac:dyDescent="0.25">
      <c r="Q204" s="16">
        <f>SUM(S204:AO204)</f>
        <v>5466274823.3238726</v>
      </c>
      <c r="R204" s="16">
        <f>SUM(R4:R202)</f>
        <v>0</v>
      </c>
      <c r="S204" s="16">
        <v>3879679813.2031622</v>
      </c>
      <c r="T204" s="16">
        <f>+T202-T203</f>
        <v>4684527.3159999996</v>
      </c>
      <c r="V204" s="16">
        <f>+V202-V203</f>
        <v>749524.37056000018</v>
      </c>
      <c r="W204" s="16">
        <v>1361315931.1273997</v>
      </c>
      <c r="Y204" s="16">
        <v>217810549.9611499</v>
      </c>
      <c r="Z204" s="16">
        <f>SUM(Z4:Z202)</f>
        <v>0</v>
      </c>
      <c r="AB204" s="16">
        <f>SUM(AB4:AB202)</f>
        <v>0</v>
      </c>
      <c r="AC204" s="16">
        <v>1883775.32</v>
      </c>
      <c r="AE204" s="16">
        <v>150702.02559999999</v>
      </c>
      <c r="AI204" s="16">
        <f>SUM(AI4:AI202)</f>
        <v>0</v>
      </c>
      <c r="AK204" s="16">
        <f t="shared" si="12"/>
        <v>0</v>
      </c>
      <c r="AL204" s="16">
        <f t="shared" si="12"/>
        <v>0</v>
      </c>
    </row>
    <row r="205" spans="1:42" x14ac:dyDescent="0.25">
      <c r="Q205" s="16"/>
      <c r="R205" s="16"/>
      <c r="S205" s="16"/>
      <c r="T205" s="16"/>
      <c r="V205" s="16"/>
      <c r="W205" s="16"/>
      <c r="Y205" s="16"/>
      <c r="Z205" s="16"/>
      <c r="AB205" s="16"/>
      <c r="AC205" s="16"/>
      <c r="AE205" s="16"/>
      <c r="AI205" s="16"/>
      <c r="AK205" s="16"/>
      <c r="AL205" s="16"/>
    </row>
    <row r="207" spans="1:42" x14ac:dyDescent="0.25">
      <c r="J207" s="135" t="s">
        <v>296</v>
      </c>
      <c r="K207" s="18"/>
      <c r="L207" s="134"/>
    </row>
    <row r="208" spans="1:42" x14ac:dyDescent="0.25">
      <c r="J208" s="134"/>
      <c r="K208" s="134"/>
      <c r="L208" s="134"/>
    </row>
    <row r="209" spans="8:12" x14ac:dyDescent="0.25">
      <c r="I209" s="120"/>
      <c r="J209" s="18" t="s">
        <v>297</v>
      </c>
      <c r="K209" s="18" t="s">
        <v>298</v>
      </c>
      <c r="L209" s="18" t="s">
        <v>299</v>
      </c>
    </row>
    <row r="210" spans="8:12" x14ac:dyDescent="0.25">
      <c r="I210" s="120"/>
      <c r="J210" s="11"/>
      <c r="K210" s="11"/>
      <c r="L210" s="11"/>
    </row>
    <row r="211" spans="8:12" x14ac:dyDescent="0.25">
      <c r="I211" s="123" t="s">
        <v>300</v>
      </c>
      <c r="J211" s="11">
        <f>+S204</f>
        <v>3879679813.2031622</v>
      </c>
      <c r="K211" s="11"/>
      <c r="L211" s="11"/>
    </row>
    <row r="212" spans="8:12" x14ac:dyDescent="0.25">
      <c r="I212" s="120"/>
      <c r="J212" s="11"/>
      <c r="K212" s="11"/>
      <c r="L212" s="11"/>
    </row>
    <row r="213" spans="8:12" x14ac:dyDescent="0.25">
      <c r="H213" s="9"/>
      <c r="I213" s="133" t="s">
        <v>301</v>
      </c>
      <c r="J213" s="11">
        <f>+T204+W204</f>
        <v>1366000458.4433997</v>
      </c>
      <c r="K213" s="11">
        <f>+V204+Y204</f>
        <v>218560074.33170989</v>
      </c>
      <c r="L213" s="11"/>
    </row>
    <row r="214" spans="8:12" x14ac:dyDescent="0.25">
      <c r="I214" s="120"/>
      <c r="J214" s="11"/>
      <c r="K214" s="11"/>
      <c r="L214" s="11"/>
    </row>
    <row r="215" spans="8:12" x14ac:dyDescent="0.25">
      <c r="H215" s="9"/>
      <c r="I215" s="133" t="s">
        <v>302</v>
      </c>
      <c r="J215" s="11">
        <f>+AC204</f>
        <v>1883775.32</v>
      </c>
      <c r="K215" s="11">
        <f>+AE204</f>
        <v>150702.02559999999</v>
      </c>
      <c r="L215" s="11">
        <v>0</v>
      </c>
    </row>
    <row r="216" spans="8:12" x14ac:dyDescent="0.25">
      <c r="I216" s="120"/>
      <c r="J216" s="11"/>
      <c r="K216" s="11"/>
      <c r="L216" s="11"/>
    </row>
    <row r="217" spans="8:12" x14ac:dyDescent="0.25">
      <c r="H217" s="9"/>
      <c r="I217" s="133" t="s">
        <v>303</v>
      </c>
      <c r="J217" s="11">
        <v>0</v>
      </c>
      <c r="K217" s="11">
        <v>0</v>
      </c>
      <c r="L217" s="11"/>
    </row>
    <row r="218" spans="8:12" x14ac:dyDescent="0.25">
      <c r="I218" s="120"/>
      <c r="J218" s="11"/>
      <c r="K218" s="11"/>
      <c r="L218" s="11"/>
    </row>
    <row r="219" spans="8:12" x14ac:dyDescent="0.25">
      <c r="I219" s="123" t="s">
        <v>304</v>
      </c>
      <c r="J219" s="11">
        <f>SUM(J211:J218)</f>
        <v>5247564046.9665613</v>
      </c>
      <c r="K219" s="11">
        <f>SUM(K211:K218)</f>
        <v>218710776.35730988</v>
      </c>
      <c r="L219" s="11">
        <v>0</v>
      </c>
    </row>
    <row r="221" spans="8:12" x14ac:dyDescent="0.25">
      <c r="I221" s="24"/>
      <c r="J221" s="24"/>
      <c r="K221" s="24"/>
    </row>
    <row r="222" spans="8:12" x14ac:dyDescent="0.25">
      <c r="I222" s="132"/>
      <c r="J222" s="24"/>
      <c r="K222" s="24">
        <f>+J219+K219-Q204</f>
        <v>0</v>
      </c>
    </row>
    <row r="223" spans="8:12" x14ac:dyDescent="0.25">
      <c r="I223" s="132"/>
      <c r="J223" s="24"/>
      <c r="K223" s="24"/>
    </row>
    <row r="224" spans="8:12" x14ac:dyDescent="0.25">
      <c r="I224" s="132"/>
      <c r="J224" s="24"/>
      <c r="K224" s="24"/>
    </row>
    <row r="225" spans="9:11" x14ac:dyDescent="0.25">
      <c r="I225" s="221"/>
      <c r="J225" s="24"/>
      <c r="K225" s="24"/>
    </row>
    <row r="226" spans="9:11" x14ac:dyDescent="0.25">
      <c r="I226" s="24"/>
      <c r="J226" s="24"/>
      <c r="K226" s="24"/>
    </row>
  </sheetData>
  <mergeCells count="4">
    <mergeCell ref="A2:I2"/>
    <mergeCell ref="A3:I3"/>
    <mergeCell ref="A4:I4"/>
    <mergeCell ref="A5:I5"/>
  </mergeCells>
  <pageMargins left="0.11811023622047245" right="0.11811023622047245" top="0.55118110236220474" bottom="0.15748031496062992" header="0" footer="0"/>
  <pageSetup paperSize="300" scale="31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19"/>
  <sheetViews>
    <sheetView zoomScale="80" zoomScaleNormal="80" workbookViewId="0">
      <selection activeCell="J14" sqref="J14"/>
    </sheetView>
  </sheetViews>
  <sheetFormatPr baseColWidth="10" defaultRowHeight="15" x14ac:dyDescent="0.25"/>
  <cols>
    <col min="1" max="1" width="5.28515625" style="97" customWidth="1"/>
    <col min="2" max="2" width="34" style="119" customWidth="1"/>
    <col min="3" max="3" width="33.140625" style="97" customWidth="1"/>
    <col min="4" max="4" width="25.42578125" style="97" customWidth="1"/>
    <col min="5" max="5" width="7.42578125" style="97" customWidth="1"/>
    <col min="6" max="6" width="30.42578125" style="97" bestFit="1" customWidth="1"/>
    <col min="7" max="7" width="22.7109375" style="97" bestFit="1" customWidth="1"/>
    <col min="8" max="8" width="7.85546875" style="97" customWidth="1"/>
    <col min="9" max="9" width="27.42578125" style="97" bestFit="1" customWidth="1"/>
    <col min="10" max="10" width="20.42578125" style="97" bestFit="1" customWidth="1"/>
    <col min="11" max="11" width="19" style="97" bestFit="1" customWidth="1"/>
    <col min="12" max="12" width="18" style="97" customWidth="1"/>
    <col min="13" max="16384" width="11.42578125" style="97"/>
  </cols>
  <sheetData>
    <row r="4" spans="2:11" ht="18.75" x14ac:dyDescent="0.25">
      <c r="B4" s="95"/>
      <c r="C4" s="96"/>
      <c r="D4" s="96"/>
      <c r="E4" s="96"/>
      <c r="F4" s="96"/>
      <c r="G4" s="96"/>
      <c r="H4" s="96"/>
      <c r="I4" s="96"/>
      <c r="J4" s="96"/>
      <c r="K4" s="96"/>
    </row>
    <row r="5" spans="2:11" ht="18.75" x14ac:dyDescent="0.25">
      <c r="B5" s="98" t="s">
        <v>1102</v>
      </c>
      <c r="C5" s="96"/>
      <c r="D5" s="99"/>
      <c r="E5" s="96"/>
      <c r="F5" s="98" t="s">
        <v>1103</v>
      </c>
      <c r="G5" s="96"/>
      <c r="H5" s="96"/>
      <c r="I5" s="98" t="s">
        <v>1104</v>
      </c>
      <c r="J5" s="96"/>
    </row>
    <row r="6" spans="2:11" ht="18.75" x14ac:dyDescent="0.25">
      <c r="B6" s="100"/>
      <c r="C6" s="99"/>
      <c r="D6" s="99"/>
      <c r="E6" s="96"/>
      <c r="F6" s="101"/>
      <c r="G6" s="99"/>
      <c r="H6" s="96"/>
      <c r="I6" s="96"/>
      <c r="J6" s="96"/>
    </row>
    <row r="7" spans="2:11" s="106" customFormat="1" ht="18.75" x14ac:dyDescent="0.25">
      <c r="B7" s="102"/>
      <c r="C7" s="103" t="s">
        <v>297</v>
      </c>
      <c r="D7" s="103" t="s">
        <v>298</v>
      </c>
      <c r="E7" s="104"/>
      <c r="F7" s="103" t="s">
        <v>297</v>
      </c>
      <c r="G7" s="103" t="s">
        <v>298</v>
      </c>
      <c r="H7" s="105"/>
      <c r="I7" s="103" t="s">
        <v>297</v>
      </c>
      <c r="J7" s="103" t="s">
        <v>298</v>
      </c>
    </row>
    <row r="8" spans="2:11" ht="18.75" x14ac:dyDescent="0.25">
      <c r="B8" s="107" t="s">
        <v>300</v>
      </c>
      <c r="C8" s="108">
        <v>4743716712.8075523</v>
      </c>
      <c r="D8" s="108"/>
      <c r="E8" s="96"/>
      <c r="F8" s="109">
        <v>4346944260.6300001</v>
      </c>
      <c r="G8" s="109"/>
      <c r="H8" s="96"/>
      <c r="I8" s="109">
        <f>+C8-F8</f>
        <v>396772452.17755222</v>
      </c>
      <c r="J8" s="110"/>
      <c r="K8" s="111"/>
    </row>
    <row r="9" spans="2:11" ht="37.5" x14ac:dyDescent="0.25">
      <c r="B9" s="112" t="s">
        <v>301</v>
      </c>
      <c r="C9" s="108">
        <v>1602337232.6276495</v>
      </c>
      <c r="D9" s="108">
        <v>256373958.1985999</v>
      </c>
      <c r="E9" s="96"/>
      <c r="F9" s="109">
        <v>1362215893.8800001</v>
      </c>
      <c r="G9" s="109">
        <f>+F9*0.16</f>
        <v>217954543.02080002</v>
      </c>
      <c r="H9" s="96"/>
      <c r="I9" s="109">
        <f>+C9-F9</f>
        <v>240121338.74764943</v>
      </c>
      <c r="J9" s="113">
        <f>+D9-G9</f>
        <v>38419415.177799881</v>
      </c>
      <c r="K9" s="111"/>
    </row>
    <row r="10" spans="2:11" ht="37.5" x14ac:dyDescent="0.25">
      <c r="B10" s="112" t="s">
        <v>302</v>
      </c>
      <c r="C10" s="108">
        <v>3439800</v>
      </c>
      <c r="D10" s="108">
        <v>275184</v>
      </c>
      <c r="E10" s="96"/>
      <c r="F10" s="109">
        <v>4907545.24</v>
      </c>
      <c r="G10" s="109">
        <f>+F10*0.08</f>
        <v>392603.61920000002</v>
      </c>
      <c r="H10" s="96"/>
      <c r="I10" s="114">
        <f>+C10-F10</f>
        <v>-1467745.2400000002</v>
      </c>
      <c r="J10" s="115">
        <f>+D10-G10</f>
        <v>-117419.61920000002</v>
      </c>
      <c r="K10" s="111"/>
    </row>
    <row r="11" spans="2:11" ht="18.75" x14ac:dyDescent="0.25">
      <c r="B11" s="112" t="s">
        <v>304</v>
      </c>
      <c r="C11" s="108">
        <v>6349493745.4352016</v>
      </c>
      <c r="D11" s="108">
        <v>256649142.1985999</v>
      </c>
      <c r="E11" s="96"/>
      <c r="F11" s="113">
        <f>SUM(F8:F10)</f>
        <v>5714067699.75</v>
      </c>
      <c r="G11" s="113">
        <f>SUM(G8:G10)</f>
        <v>218347146.64000002</v>
      </c>
      <c r="H11" s="96"/>
      <c r="I11" s="113"/>
      <c r="J11" s="110"/>
    </row>
    <row r="12" spans="2:11" ht="18.75" x14ac:dyDescent="0.25">
      <c r="B12" s="95"/>
      <c r="C12" s="96"/>
      <c r="D12" s="96"/>
      <c r="E12" s="96"/>
      <c r="F12" s="96"/>
      <c r="G12" s="96"/>
      <c r="H12" s="96"/>
      <c r="I12" s="96"/>
      <c r="J12" s="96"/>
    </row>
    <row r="13" spans="2:11" ht="18.75" x14ac:dyDescent="0.25">
      <c r="B13" s="116" t="s">
        <v>1105</v>
      </c>
      <c r="C13" s="96"/>
      <c r="D13" s="96"/>
      <c r="E13" s="96"/>
      <c r="F13" s="96"/>
      <c r="G13" s="96"/>
      <c r="H13" s="96"/>
      <c r="I13" s="96"/>
      <c r="J13" s="96"/>
      <c r="K13" s="96"/>
    </row>
    <row r="14" spans="2:11" ht="18.75" x14ac:dyDescent="0.25">
      <c r="B14" s="95" t="s">
        <v>1106</v>
      </c>
      <c r="C14" s="96" t="s">
        <v>1107</v>
      </c>
      <c r="D14" s="96"/>
      <c r="E14" s="96"/>
      <c r="F14" s="96"/>
      <c r="G14" s="96"/>
      <c r="H14" s="96"/>
      <c r="I14" s="96"/>
      <c r="J14" s="137">
        <f>+I8+I9+J9</f>
        <v>675313206.10300159</v>
      </c>
      <c r="K14" s="96"/>
    </row>
    <row r="15" spans="2:11" ht="15" customHeight="1" x14ac:dyDescent="0.25">
      <c r="B15" s="95" t="s">
        <v>1106</v>
      </c>
      <c r="C15" s="96" t="s">
        <v>1108</v>
      </c>
    </row>
    <row r="16" spans="2:11" ht="18.75" x14ac:dyDescent="0.25">
      <c r="B16" s="95" t="s">
        <v>1106</v>
      </c>
      <c r="C16" s="96" t="s">
        <v>1109</v>
      </c>
    </row>
    <row r="19" spans="3:6" x14ac:dyDescent="0.25">
      <c r="C19" s="117"/>
      <c r="D19" s="118"/>
      <c r="E19" s="118"/>
      <c r="F19" s="118"/>
    </row>
  </sheetData>
  <pageMargins left="0.31496062992125984" right="0.31496062992125984" top="0.74803149606299213" bottom="0.35433070866141736" header="0" footer="0"/>
  <pageSetup scale="5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H79"/>
  <sheetViews>
    <sheetView zoomScaleNormal="100" workbookViewId="0">
      <selection activeCell="AC63" sqref="AC63"/>
    </sheetView>
  </sheetViews>
  <sheetFormatPr baseColWidth="10" defaultRowHeight="14.25" x14ac:dyDescent="0.2"/>
  <cols>
    <col min="1" max="2" width="3.7109375" style="33" customWidth="1"/>
    <col min="3" max="3" width="3.140625" style="33" customWidth="1"/>
    <col min="4" max="4" width="4.42578125" style="33" customWidth="1"/>
    <col min="5" max="6" width="3.85546875" style="33" customWidth="1"/>
    <col min="7" max="7" width="4.7109375" style="33" customWidth="1"/>
    <col min="8" max="8" width="4.28515625" style="33" customWidth="1"/>
    <col min="9" max="9" width="4" style="33" customWidth="1"/>
    <col min="10" max="10" width="3.140625" style="33" customWidth="1"/>
    <col min="11" max="11" width="3.7109375" style="33" customWidth="1"/>
    <col min="12" max="12" width="3.85546875" style="33" customWidth="1"/>
    <col min="13" max="13" width="6.5703125" style="33" customWidth="1"/>
    <col min="14" max="14" width="3.7109375" style="33" customWidth="1"/>
    <col min="15" max="15" width="4.7109375" style="33" customWidth="1"/>
    <col min="16" max="16" width="5" style="33" customWidth="1"/>
    <col min="17" max="17" width="4.42578125" style="33" customWidth="1"/>
    <col min="18" max="18" width="3.5703125" style="33" customWidth="1"/>
    <col min="19" max="19" width="3.42578125" style="33" customWidth="1"/>
    <col min="20" max="20" width="4" style="33" customWidth="1"/>
    <col min="21" max="21" width="3.140625" style="33" customWidth="1"/>
    <col min="22" max="22" width="4.28515625" style="38" customWidth="1"/>
    <col min="23" max="23" width="3.5703125" style="38" customWidth="1"/>
    <col min="24" max="24" width="3.42578125" style="38" customWidth="1"/>
    <col min="25" max="25" width="4.42578125" style="38" customWidth="1"/>
    <col min="26" max="26" width="4.140625" style="38" customWidth="1"/>
    <col min="27" max="27" width="3.85546875" style="38" customWidth="1"/>
    <col min="28" max="28" width="6.5703125" style="38" customWidth="1"/>
    <col min="29" max="29" width="11.42578125" style="33"/>
    <col min="30" max="30" width="15.28515625" style="33" bestFit="1" customWidth="1"/>
    <col min="31" max="31" width="14.7109375" style="33" bestFit="1" customWidth="1"/>
    <col min="32" max="32" width="46.5703125" style="33" customWidth="1"/>
    <col min="33" max="33" width="19.7109375" style="33" customWidth="1"/>
    <col min="34" max="34" width="16.7109375" style="33" customWidth="1"/>
    <col min="35" max="256" width="11.42578125" style="33"/>
    <col min="257" max="258" width="3.7109375" style="33" customWidth="1"/>
    <col min="259" max="259" width="3.140625" style="33" customWidth="1"/>
    <col min="260" max="260" width="4.42578125" style="33" customWidth="1"/>
    <col min="261" max="262" width="3.85546875" style="33" customWidth="1"/>
    <col min="263" max="263" width="4.7109375" style="33" customWidth="1"/>
    <col min="264" max="264" width="4.28515625" style="33" customWidth="1"/>
    <col min="265" max="265" width="4" style="33" customWidth="1"/>
    <col min="266" max="266" width="3.140625" style="33" customWidth="1"/>
    <col min="267" max="267" width="3.7109375" style="33" customWidth="1"/>
    <col min="268" max="268" width="3.85546875" style="33" customWidth="1"/>
    <col min="269" max="269" width="6.5703125" style="33" customWidth="1"/>
    <col min="270" max="270" width="3.7109375" style="33" customWidth="1"/>
    <col min="271" max="271" width="4.7109375" style="33" customWidth="1"/>
    <col min="272" max="272" width="5" style="33" customWidth="1"/>
    <col min="273" max="273" width="4.42578125" style="33" customWidth="1"/>
    <col min="274" max="274" width="3.5703125" style="33" customWidth="1"/>
    <col min="275" max="275" width="3.42578125" style="33" customWidth="1"/>
    <col min="276" max="276" width="4" style="33" customWidth="1"/>
    <col min="277" max="277" width="3.140625" style="33" customWidth="1"/>
    <col min="278" max="278" width="4.28515625" style="33" customWidth="1"/>
    <col min="279" max="279" width="3.5703125" style="33" customWidth="1"/>
    <col min="280" max="280" width="3.42578125" style="33" customWidth="1"/>
    <col min="281" max="281" width="4.42578125" style="33" customWidth="1"/>
    <col min="282" max="282" width="4.140625" style="33" customWidth="1"/>
    <col min="283" max="283" width="3.85546875" style="33" customWidth="1"/>
    <col min="284" max="284" width="6.5703125" style="33" customWidth="1"/>
    <col min="285" max="286" width="11.42578125" style="33"/>
    <col min="287" max="287" width="14.7109375" style="33" bestFit="1" customWidth="1"/>
    <col min="288" max="288" width="46.5703125" style="33" customWidth="1"/>
    <col min="289" max="289" width="19.7109375" style="33" customWidth="1"/>
    <col min="290" max="290" width="16.7109375" style="33" customWidth="1"/>
    <col min="291" max="512" width="11.42578125" style="33"/>
    <col min="513" max="514" width="3.7109375" style="33" customWidth="1"/>
    <col min="515" max="515" width="3.140625" style="33" customWidth="1"/>
    <col min="516" max="516" width="4.42578125" style="33" customWidth="1"/>
    <col min="517" max="518" width="3.85546875" style="33" customWidth="1"/>
    <col min="519" max="519" width="4.7109375" style="33" customWidth="1"/>
    <col min="520" max="520" width="4.28515625" style="33" customWidth="1"/>
    <col min="521" max="521" width="4" style="33" customWidth="1"/>
    <col min="522" max="522" width="3.140625" style="33" customWidth="1"/>
    <col min="523" max="523" width="3.7109375" style="33" customWidth="1"/>
    <col min="524" max="524" width="3.85546875" style="33" customWidth="1"/>
    <col min="525" max="525" width="6.5703125" style="33" customWidth="1"/>
    <col min="526" max="526" width="3.7109375" style="33" customWidth="1"/>
    <col min="527" max="527" width="4.7109375" style="33" customWidth="1"/>
    <col min="528" max="528" width="5" style="33" customWidth="1"/>
    <col min="529" max="529" width="4.42578125" style="33" customWidth="1"/>
    <col min="530" max="530" width="3.5703125" style="33" customWidth="1"/>
    <col min="531" max="531" width="3.42578125" style="33" customWidth="1"/>
    <col min="532" max="532" width="4" style="33" customWidth="1"/>
    <col min="533" max="533" width="3.140625" style="33" customWidth="1"/>
    <col min="534" max="534" width="4.28515625" style="33" customWidth="1"/>
    <col min="535" max="535" width="3.5703125" style="33" customWidth="1"/>
    <col min="536" max="536" width="3.42578125" style="33" customWidth="1"/>
    <col min="537" max="537" width="4.42578125" style="33" customWidth="1"/>
    <col min="538" max="538" width="4.140625" style="33" customWidth="1"/>
    <col min="539" max="539" width="3.85546875" style="33" customWidth="1"/>
    <col min="540" max="540" width="6.5703125" style="33" customWidth="1"/>
    <col min="541" max="542" width="11.42578125" style="33"/>
    <col min="543" max="543" width="14.7109375" style="33" bestFit="1" customWidth="1"/>
    <col min="544" max="544" width="46.5703125" style="33" customWidth="1"/>
    <col min="545" max="545" width="19.7109375" style="33" customWidth="1"/>
    <col min="546" max="546" width="16.7109375" style="33" customWidth="1"/>
    <col min="547" max="768" width="11.42578125" style="33"/>
    <col min="769" max="770" width="3.7109375" style="33" customWidth="1"/>
    <col min="771" max="771" width="3.140625" style="33" customWidth="1"/>
    <col min="772" max="772" width="4.42578125" style="33" customWidth="1"/>
    <col min="773" max="774" width="3.85546875" style="33" customWidth="1"/>
    <col min="775" max="775" width="4.7109375" style="33" customWidth="1"/>
    <col min="776" max="776" width="4.28515625" style="33" customWidth="1"/>
    <col min="777" max="777" width="4" style="33" customWidth="1"/>
    <col min="778" max="778" width="3.140625" style="33" customWidth="1"/>
    <col min="779" max="779" width="3.7109375" style="33" customWidth="1"/>
    <col min="780" max="780" width="3.85546875" style="33" customWidth="1"/>
    <col min="781" max="781" width="6.5703125" style="33" customWidth="1"/>
    <col min="782" max="782" width="3.7109375" style="33" customWidth="1"/>
    <col min="783" max="783" width="4.7109375" style="33" customWidth="1"/>
    <col min="784" max="784" width="5" style="33" customWidth="1"/>
    <col min="785" max="785" width="4.42578125" style="33" customWidth="1"/>
    <col min="786" max="786" width="3.5703125" style="33" customWidth="1"/>
    <col min="787" max="787" width="3.42578125" style="33" customWidth="1"/>
    <col min="788" max="788" width="4" style="33" customWidth="1"/>
    <col min="789" max="789" width="3.140625" style="33" customWidth="1"/>
    <col min="790" max="790" width="4.28515625" style="33" customWidth="1"/>
    <col min="791" max="791" width="3.5703125" style="33" customWidth="1"/>
    <col min="792" max="792" width="3.42578125" style="33" customWidth="1"/>
    <col min="793" max="793" width="4.42578125" style="33" customWidth="1"/>
    <col min="794" max="794" width="4.140625" style="33" customWidth="1"/>
    <col min="795" max="795" width="3.85546875" style="33" customWidth="1"/>
    <col min="796" max="796" width="6.5703125" style="33" customWidth="1"/>
    <col min="797" max="798" width="11.42578125" style="33"/>
    <col min="799" max="799" width="14.7109375" style="33" bestFit="1" customWidth="1"/>
    <col min="800" max="800" width="46.5703125" style="33" customWidth="1"/>
    <col min="801" max="801" width="19.7109375" style="33" customWidth="1"/>
    <col min="802" max="802" width="16.7109375" style="33" customWidth="1"/>
    <col min="803" max="1024" width="11.42578125" style="33"/>
    <col min="1025" max="1026" width="3.7109375" style="33" customWidth="1"/>
    <col min="1027" max="1027" width="3.140625" style="33" customWidth="1"/>
    <col min="1028" max="1028" width="4.42578125" style="33" customWidth="1"/>
    <col min="1029" max="1030" width="3.85546875" style="33" customWidth="1"/>
    <col min="1031" max="1031" width="4.7109375" style="33" customWidth="1"/>
    <col min="1032" max="1032" width="4.28515625" style="33" customWidth="1"/>
    <col min="1033" max="1033" width="4" style="33" customWidth="1"/>
    <col min="1034" max="1034" width="3.140625" style="33" customWidth="1"/>
    <col min="1035" max="1035" width="3.7109375" style="33" customWidth="1"/>
    <col min="1036" max="1036" width="3.85546875" style="33" customWidth="1"/>
    <col min="1037" max="1037" width="6.5703125" style="33" customWidth="1"/>
    <col min="1038" max="1038" width="3.7109375" style="33" customWidth="1"/>
    <col min="1039" max="1039" width="4.7109375" style="33" customWidth="1"/>
    <col min="1040" max="1040" width="5" style="33" customWidth="1"/>
    <col min="1041" max="1041" width="4.42578125" style="33" customWidth="1"/>
    <col min="1042" max="1042" width="3.5703125" style="33" customWidth="1"/>
    <col min="1043" max="1043" width="3.42578125" style="33" customWidth="1"/>
    <col min="1044" max="1044" width="4" style="33" customWidth="1"/>
    <col min="1045" max="1045" width="3.140625" style="33" customWidth="1"/>
    <col min="1046" max="1046" width="4.28515625" style="33" customWidth="1"/>
    <col min="1047" max="1047" width="3.5703125" style="33" customWidth="1"/>
    <col min="1048" max="1048" width="3.42578125" style="33" customWidth="1"/>
    <col min="1049" max="1049" width="4.42578125" style="33" customWidth="1"/>
    <col min="1050" max="1050" width="4.140625" style="33" customWidth="1"/>
    <col min="1051" max="1051" width="3.85546875" style="33" customWidth="1"/>
    <col min="1052" max="1052" width="6.5703125" style="33" customWidth="1"/>
    <col min="1053" max="1054" width="11.42578125" style="33"/>
    <col min="1055" max="1055" width="14.7109375" style="33" bestFit="1" customWidth="1"/>
    <col min="1056" max="1056" width="46.5703125" style="33" customWidth="1"/>
    <col min="1057" max="1057" width="19.7109375" style="33" customWidth="1"/>
    <col min="1058" max="1058" width="16.7109375" style="33" customWidth="1"/>
    <col min="1059" max="1280" width="11.42578125" style="33"/>
    <col min="1281" max="1282" width="3.7109375" style="33" customWidth="1"/>
    <col min="1283" max="1283" width="3.140625" style="33" customWidth="1"/>
    <col min="1284" max="1284" width="4.42578125" style="33" customWidth="1"/>
    <col min="1285" max="1286" width="3.85546875" style="33" customWidth="1"/>
    <col min="1287" max="1287" width="4.7109375" style="33" customWidth="1"/>
    <col min="1288" max="1288" width="4.28515625" style="33" customWidth="1"/>
    <col min="1289" max="1289" width="4" style="33" customWidth="1"/>
    <col min="1290" max="1290" width="3.140625" style="33" customWidth="1"/>
    <col min="1291" max="1291" width="3.7109375" style="33" customWidth="1"/>
    <col min="1292" max="1292" width="3.85546875" style="33" customWidth="1"/>
    <col min="1293" max="1293" width="6.5703125" style="33" customWidth="1"/>
    <col min="1294" max="1294" width="3.7109375" style="33" customWidth="1"/>
    <col min="1295" max="1295" width="4.7109375" style="33" customWidth="1"/>
    <col min="1296" max="1296" width="5" style="33" customWidth="1"/>
    <col min="1297" max="1297" width="4.42578125" style="33" customWidth="1"/>
    <col min="1298" max="1298" width="3.5703125" style="33" customWidth="1"/>
    <col min="1299" max="1299" width="3.42578125" style="33" customWidth="1"/>
    <col min="1300" max="1300" width="4" style="33" customWidth="1"/>
    <col min="1301" max="1301" width="3.140625" style="33" customWidth="1"/>
    <col min="1302" max="1302" width="4.28515625" style="33" customWidth="1"/>
    <col min="1303" max="1303" width="3.5703125" style="33" customWidth="1"/>
    <col min="1304" max="1304" width="3.42578125" style="33" customWidth="1"/>
    <col min="1305" max="1305" width="4.42578125" style="33" customWidth="1"/>
    <col min="1306" max="1306" width="4.140625" style="33" customWidth="1"/>
    <col min="1307" max="1307" width="3.85546875" style="33" customWidth="1"/>
    <col min="1308" max="1308" width="6.5703125" style="33" customWidth="1"/>
    <col min="1309" max="1310" width="11.42578125" style="33"/>
    <col min="1311" max="1311" width="14.7109375" style="33" bestFit="1" customWidth="1"/>
    <col min="1312" max="1312" width="46.5703125" style="33" customWidth="1"/>
    <col min="1313" max="1313" width="19.7109375" style="33" customWidth="1"/>
    <col min="1314" max="1314" width="16.7109375" style="33" customWidth="1"/>
    <col min="1315" max="1536" width="11.42578125" style="33"/>
    <col min="1537" max="1538" width="3.7109375" style="33" customWidth="1"/>
    <col min="1539" max="1539" width="3.140625" style="33" customWidth="1"/>
    <col min="1540" max="1540" width="4.42578125" style="33" customWidth="1"/>
    <col min="1541" max="1542" width="3.85546875" style="33" customWidth="1"/>
    <col min="1543" max="1543" width="4.7109375" style="33" customWidth="1"/>
    <col min="1544" max="1544" width="4.28515625" style="33" customWidth="1"/>
    <col min="1545" max="1545" width="4" style="33" customWidth="1"/>
    <col min="1546" max="1546" width="3.140625" style="33" customWidth="1"/>
    <col min="1547" max="1547" width="3.7109375" style="33" customWidth="1"/>
    <col min="1548" max="1548" width="3.85546875" style="33" customWidth="1"/>
    <col min="1549" max="1549" width="6.5703125" style="33" customWidth="1"/>
    <col min="1550" max="1550" width="3.7109375" style="33" customWidth="1"/>
    <col min="1551" max="1551" width="4.7109375" style="33" customWidth="1"/>
    <col min="1552" max="1552" width="5" style="33" customWidth="1"/>
    <col min="1553" max="1553" width="4.42578125" style="33" customWidth="1"/>
    <col min="1554" max="1554" width="3.5703125" style="33" customWidth="1"/>
    <col min="1555" max="1555" width="3.42578125" style="33" customWidth="1"/>
    <col min="1556" max="1556" width="4" style="33" customWidth="1"/>
    <col min="1557" max="1557" width="3.140625" style="33" customWidth="1"/>
    <col min="1558" max="1558" width="4.28515625" style="33" customWidth="1"/>
    <col min="1559" max="1559" width="3.5703125" style="33" customWidth="1"/>
    <col min="1560" max="1560" width="3.42578125" style="33" customWidth="1"/>
    <col min="1561" max="1561" width="4.42578125" style="33" customWidth="1"/>
    <col min="1562" max="1562" width="4.140625" style="33" customWidth="1"/>
    <col min="1563" max="1563" width="3.85546875" style="33" customWidth="1"/>
    <col min="1564" max="1564" width="6.5703125" style="33" customWidth="1"/>
    <col min="1565" max="1566" width="11.42578125" style="33"/>
    <col min="1567" max="1567" width="14.7109375" style="33" bestFit="1" customWidth="1"/>
    <col min="1568" max="1568" width="46.5703125" style="33" customWidth="1"/>
    <col min="1569" max="1569" width="19.7109375" style="33" customWidth="1"/>
    <col min="1570" max="1570" width="16.7109375" style="33" customWidth="1"/>
    <col min="1571" max="1792" width="11.42578125" style="33"/>
    <col min="1793" max="1794" width="3.7109375" style="33" customWidth="1"/>
    <col min="1795" max="1795" width="3.140625" style="33" customWidth="1"/>
    <col min="1796" max="1796" width="4.42578125" style="33" customWidth="1"/>
    <col min="1797" max="1798" width="3.85546875" style="33" customWidth="1"/>
    <col min="1799" max="1799" width="4.7109375" style="33" customWidth="1"/>
    <col min="1800" max="1800" width="4.28515625" style="33" customWidth="1"/>
    <col min="1801" max="1801" width="4" style="33" customWidth="1"/>
    <col min="1802" max="1802" width="3.140625" style="33" customWidth="1"/>
    <col min="1803" max="1803" width="3.7109375" style="33" customWidth="1"/>
    <col min="1804" max="1804" width="3.85546875" style="33" customWidth="1"/>
    <col min="1805" max="1805" width="6.5703125" style="33" customWidth="1"/>
    <col min="1806" max="1806" width="3.7109375" style="33" customWidth="1"/>
    <col min="1807" max="1807" width="4.7109375" style="33" customWidth="1"/>
    <col min="1808" max="1808" width="5" style="33" customWidth="1"/>
    <col min="1809" max="1809" width="4.42578125" style="33" customWidth="1"/>
    <col min="1810" max="1810" width="3.5703125" style="33" customWidth="1"/>
    <col min="1811" max="1811" width="3.42578125" style="33" customWidth="1"/>
    <col min="1812" max="1812" width="4" style="33" customWidth="1"/>
    <col min="1813" max="1813" width="3.140625" style="33" customWidth="1"/>
    <col min="1814" max="1814" width="4.28515625" style="33" customWidth="1"/>
    <col min="1815" max="1815" width="3.5703125" style="33" customWidth="1"/>
    <col min="1816" max="1816" width="3.42578125" style="33" customWidth="1"/>
    <col min="1817" max="1817" width="4.42578125" style="33" customWidth="1"/>
    <col min="1818" max="1818" width="4.140625" style="33" customWidth="1"/>
    <col min="1819" max="1819" width="3.85546875" style="33" customWidth="1"/>
    <col min="1820" max="1820" width="6.5703125" style="33" customWidth="1"/>
    <col min="1821" max="1822" width="11.42578125" style="33"/>
    <col min="1823" max="1823" width="14.7109375" style="33" bestFit="1" customWidth="1"/>
    <col min="1824" max="1824" width="46.5703125" style="33" customWidth="1"/>
    <col min="1825" max="1825" width="19.7109375" style="33" customWidth="1"/>
    <col min="1826" max="1826" width="16.7109375" style="33" customWidth="1"/>
    <col min="1827" max="2048" width="11.42578125" style="33"/>
    <col min="2049" max="2050" width="3.7109375" style="33" customWidth="1"/>
    <col min="2051" max="2051" width="3.140625" style="33" customWidth="1"/>
    <col min="2052" max="2052" width="4.42578125" style="33" customWidth="1"/>
    <col min="2053" max="2054" width="3.85546875" style="33" customWidth="1"/>
    <col min="2055" max="2055" width="4.7109375" style="33" customWidth="1"/>
    <col min="2056" max="2056" width="4.28515625" style="33" customWidth="1"/>
    <col min="2057" max="2057" width="4" style="33" customWidth="1"/>
    <col min="2058" max="2058" width="3.140625" style="33" customWidth="1"/>
    <col min="2059" max="2059" width="3.7109375" style="33" customWidth="1"/>
    <col min="2060" max="2060" width="3.85546875" style="33" customWidth="1"/>
    <col min="2061" max="2061" width="6.5703125" style="33" customWidth="1"/>
    <col min="2062" max="2062" width="3.7109375" style="33" customWidth="1"/>
    <col min="2063" max="2063" width="4.7109375" style="33" customWidth="1"/>
    <col min="2064" max="2064" width="5" style="33" customWidth="1"/>
    <col min="2065" max="2065" width="4.42578125" style="33" customWidth="1"/>
    <col min="2066" max="2066" width="3.5703125" style="33" customWidth="1"/>
    <col min="2067" max="2067" width="3.42578125" style="33" customWidth="1"/>
    <col min="2068" max="2068" width="4" style="33" customWidth="1"/>
    <col min="2069" max="2069" width="3.140625" style="33" customWidth="1"/>
    <col min="2070" max="2070" width="4.28515625" style="33" customWidth="1"/>
    <col min="2071" max="2071" width="3.5703125" style="33" customWidth="1"/>
    <col min="2072" max="2072" width="3.42578125" style="33" customWidth="1"/>
    <col min="2073" max="2073" width="4.42578125" style="33" customWidth="1"/>
    <col min="2074" max="2074" width="4.140625" style="33" customWidth="1"/>
    <col min="2075" max="2075" width="3.85546875" style="33" customWidth="1"/>
    <col min="2076" max="2076" width="6.5703125" style="33" customWidth="1"/>
    <col min="2077" max="2078" width="11.42578125" style="33"/>
    <col min="2079" max="2079" width="14.7109375" style="33" bestFit="1" customWidth="1"/>
    <col min="2080" max="2080" width="46.5703125" style="33" customWidth="1"/>
    <col min="2081" max="2081" width="19.7109375" style="33" customWidth="1"/>
    <col min="2082" max="2082" width="16.7109375" style="33" customWidth="1"/>
    <col min="2083" max="2304" width="11.42578125" style="33"/>
    <col min="2305" max="2306" width="3.7109375" style="33" customWidth="1"/>
    <col min="2307" max="2307" width="3.140625" style="33" customWidth="1"/>
    <col min="2308" max="2308" width="4.42578125" style="33" customWidth="1"/>
    <col min="2309" max="2310" width="3.85546875" style="33" customWidth="1"/>
    <col min="2311" max="2311" width="4.7109375" style="33" customWidth="1"/>
    <col min="2312" max="2312" width="4.28515625" style="33" customWidth="1"/>
    <col min="2313" max="2313" width="4" style="33" customWidth="1"/>
    <col min="2314" max="2314" width="3.140625" style="33" customWidth="1"/>
    <col min="2315" max="2315" width="3.7109375" style="33" customWidth="1"/>
    <col min="2316" max="2316" width="3.85546875" style="33" customWidth="1"/>
    <col min="2317" max="2317" width="6.5703125" style="33" customWidth="1"/>
    <col min="2318" max="2318" width="3.7109375" style="33" customWidth="1"/>
    <col min="2319" max="2319" width="4.7109375" style="33" customWidth="1"/>
    <col min="2320" max="2320" width="5" style="33" customWidth="1"/>
    <col min="2321" max="2321" width="4.42578125" style="33" customWidth="1"/>
    <col min="2322" max="2322" width="3.5703125" style="33" customWidth="1"/>
    <col min="2323" max="2323" width="3.42578125" style="33" customWidth="1"/>
    <col min="2324" max="2324" width="4" style="33" customWidth="1"/>
    <col min="2325" max="2325" width="3.140625" style="33" customWidth="1"/>
    <col min="2326" max="2326" width="4.28515625" style="33" customWidth="1"/>
    <col min="2327" max="2327" width="3.5703125" style="33" customWidth="1"/>
    <col min="2328" max="2328" width="3.42578125" style="33" customWidth="1"/>
    <col min="2329" max="2329" width="4.42578125" style="33" customWidth="1"/>
    <col min="2330" max="2330" width="4.140625" style="33" customWidth="1"/>
    <col min="2331" max="2331" width="3.85546875" style="33" customWidth="1"/>
    <col min="2332" max="2332" width="6.5703125" style="33" customWidth="1"/>
    <col min="2333" max="2334" width="11.42578125" style="33"/>
    <col min="2335" max="2335" width="14.7109375" style="33" bestFit="1" customWidth="1"/>
    <col min="2336" max="2336" width="46.5703125" style="33" customWidth="1"/>
    <col min="2337" max="2337" width="19.7109375" style="33" customWidth="1"/>
    <col min="2338" max="2338" width="16.7109375" style="33" customWidth="1"/>
    <col min="2339" max="2560" width="11.42578125" style="33"/>
    <col min="2561" max="2562" width="3.7109375" style="33" customWidth="1"/>
    <col min="2563" max="2563" width="3.140625" style="33" customWidth="1"/>
    <col min="2564" max="2564" width="4.42578125" style="33" customWidth="1"/>
    <col min="2565" max="2566" width="3.85546875" style="33" customWidth="1"/>
    <col min="2567" max="2567" width="4.7109375" style="33" customWidth="1"/>
    <col min="2568" max="2568" width="4.28515625" style="33" customWidth="1"/>
    <col min="2569" max="2569" width="4" style="33" customWidth="1"/>
    <col min="2570" max="2570" width="3.140625" style="33" customWidth="1"/>
    <col min="2571" max="2571" width="3.7109375" style="33" customWidth="1"/>
    <col min="2572" max="2572" width="3.85546875" style="33" customWidth="1"/>
    <col min="2573" max="2573" width="6.5703125" style="33" customWidth="1"/>
    <col min="2574" max="2574" width="3.7109375" style="33" customWidth="1"/>
    <col min="2575" max="2575" width="4.7109375" style="33" customWidth="1"/>
    <col min="2576" max="2576" width="5" style="33" customWidth="1"/>
    <col min="2577" max="2577" width="4.42578125" style="33" customWidth="1"/>
    <col min="2578" max="2578" width="3.5703125" style="33" customWidth="1"/>
    <col min="2579" max="2579" width="3.42578125" style="33" customWidth="1"/>
    <col min="2580" max="2580" width="4" style="33" customWidth="1"/>
    <col min="2581" max="2581" width="3.140625" style="33" customWidth="1"/>
    <col min="2582" max="2582" width="4.28515625" style="33" customWidth="1"/>
    <col min="2583" max="2583" width="3.5703125" style="33" customWidth="1"/>
    <col min="2584" max="2584" width="3.42578125" style="33" customWidth="1"/>
    <col min="2585" max="2585" width="4.42578125" style="33" customWidth="1"/>
    <col min="2586" max="2586" width="4.140625" style="33" customWidth="1"/>
    <col min="2587" max="2587" width="3.85546875" style="33" customWidth="1"/>
    <col min="2588" max="2588" width="6.5703125" style="33" customWidth="1"/>
    <col min="2589" max="2590" width="11.42578125" style="33"/>
    <col min="2591" max="2591" width="14.7109375" style="33" bestFit="1" customWidth="1"/>
    <col min="2592" max="2592" width="46.5703125" style="33" customWidth="1"/>
    <col min="2593" max="2593" width="19.7109375" style="33" customWidth="1"/>
    <col min="2594" max="2594" width="16.7109375" style="33" customWidth="1"/>
    <col min="2595" max="2816" width="11.42578125" style="33"/>
    <col min="2817" max="2818" width="3.7109375" style="33" customWidth="1"/>
    <col min="2819" max="2819" width="3.140625" style="33" customWidth="1"/>
    <col min="2820" max="2820" width="4.42578125" style="33" customWidth="1"/>
    <col min="2821" max="2822" width="3.85546875" style="33" customWidth="1"/>
    <col min="2823" max="2823" width="4.7109375" style="33" customWidth="1"/>
    <col min="2824" max="2824" width="4.28515625" style="33" customWidth="1"/>
    <col min="2825" max="2825" width="4" style="33" customWidth="1"/>
    <col min="2826" max="2826" width="3.140625" style="33" customWidth="1"/>
    <col min="2827" max="2827" width="3.7109375" style="33" customWidth="1"/>
    <col min="2828" max="2828" width="3.85546875" style="33" customWidth="1"/>
    <col min="2829" max="2829" width="6.5703125" style="33" customWidth="1"/>
    <col min="2830" max="2830" width="3.7109375" style="33" customWidth="1"/>
    <col min="2831" max="2831" width="4.7109375" style="33" customWidth="1"/>
    <col min="2832" max="2832" width="5" style="33" customWidth="1"/>
    <col min="2833" max="2833" width="4.42578125" style="33" customWidth="1"/>
    <col min="2834" max="2834" width="3.5703125" style="33" customWidth="1"/>
    <col min="2835" max="2835" width="3.42578125" style="33" customWidth="1"/>
    <col min="2836" max="2836" width="4" style="33" customWidth="1"/>
    <col min="2837" max="2837" width="3.140625" style="33" customWidth="1"/>
    <col min="2838" max="2838" width="4.28515625" style="33" customWidth="1"/>
    <col min="2839" max="2839" width="3.5703125" style="33" customWidth="1"/>
    <col min="2840" max="2840" width="3.42578125" style="33" customWidth="1"/>
    <col min="2841" max="2841" width="4.42578125" style="33" customWidth="1"/>
    <col min="2842" max="2842" width="4.140625" style="33" customWidth="1"/>
    <col min="2843" max="2843" width="3.85546875" style="33" customWidth="1"/>
    <col min="2844" max="2844" width="6.5703125" style="33" customWidth="1"/>
    <col min="2845" max="2846" width="11.42578125" style="33"/>
    <col min="2847" max="2847" width="14.7109375" style="33" bestFit="1" customWidth="1"/>
    <col min="2848" max="2848" width="46.5703125" style="33" customWidth="1"/>
    <col min="2849" max="2849" width="19.7109375" style="33" customWidth="1"/>
    <col min="2850" max="2850" width="16.7109375" style="33" customWidth="1"/>
    <col min="2851" max="3072" width="11.42578125" style="33"/>
    <col min="3073" max="3074" width="3.7109375" style="33" customWidth="1"/>
    <col min="3075" max="3075" width="3.140625" style="33" customWidth="1"/>
    <col min="3076" max="3076" width="4.42578125" style="33" customWidth="1"/>
    <col min="3077" max="3078" width="3.85546875" style="33" customWidth="1"/>
    <col min="3079" max="3079" width="4.7109375" style="33" customWidth="1"/>
    <col min="3080" max="3080" width="4.28515625" style="33" customWidth="1"/>
    <col min="3081" max="3081" width="4" style="33" customWidth="1"/>
    <col min="3082" max="3082" width="3.140625" style="33" customWidth="1"/>
    <col min="3083" max="3083" width="3.7109375" style="33" customWidth="1"/>
    <col min="3084" max="3084" width="3.85546875" style="33" customWidth="1"/>
    <col min="3085" max="3085" width="6.5703125" style="33" customWidth="1"/>
    <col min="3086" max="3086" width="3.7109375" style="33" customWidth="1"/>
    <col min="3087" max="3087" width="4.7109375" style="33" customWidth="1"/>
    <col min="3088" max="3088" width="5" style="33" customWidth="1"/>
    <col min="3089" max="3089" width="4.42578125" style="33" customWidth="1"/>
    <col min="3090" max="3090" width="3.5703125" style="33" customWidth="1"/>
    <col min="3091" max="3091" width="3.42578125" style="33" customWidth="1"/>
    <col min="3092" max="3092" width="4" style="33" customWidth="1"/>
    <col min="3093" max="3093" width="3.140625" style="33" customWidth="1"/>
    <col min="3094" max="3094" width="4.28515625" style="33" customWidth="1"/>
    <col min="3095" max="3095" width="3.5703125" style="33" customWidth="1"/>
    <col min="3096" max="3096" width="3.42578125" style="33" customWidth="1"/>
    <col min="3097" max="3097" width="4.42578125" style="33" customWidth="1"/>
    <col min="3098" max="3098" width="4.140625" style="33" customWidth="1"/>
    <col min="3099" max="3099" width="3.85546875" style="33" customWidth="1"/>
    <col min="3100" max="3100" width="6.5703125" style="33" customWidth="1"/>
    <col min="3101" max="3102" width="11.42578125" style="33"/>
    <col min="3103" max="3103" width="14.7109375" style="33" bestFit="1" customWidth="1"/>
    <col min="3104" max="3104" width="46.5703125" style="33" customWidth="1"/>
    <col min="3105" max="3105" width="19.7109375" style="33" customWidth="1"/>
    <col min="3106" max="3106" width="16.7109375" style="33" customWidth="1"/>
    <col min="3107" max="3328" width="11.42578125" style="33"/>
    <col min="3329" max="3330" width="3.7109375" style="33" customWidth="1"/>
    <col min="3331" max="3331" width="3.140625" style="33" customWidth="1"/>
    <col min="3332" max="3332" width="4.42578125" style="33" customWidth="1"/>
    <col min="3333" max="3334" width="3.85546875" style="33" customWidth="1"/>
    <col min="3335" max="3335" width="4.7109375" style="33" customWidth="1"/>
    <col min="3336" max="3336" width="4.28515625" style="33" customWidth="1"/>
    <col min="3337" max="3337" width="4" style="33" customWidth="1"/>
    <col min="3338" max="3338" width="3.140625" style="33" customWidth="1"/>
    <col min="3339" max="3339" width="3.7109375" style="33" customWidth="1"/>
    <col min="3340" max="3340" width="3.85546875" style="33" customWidth="1"/>
    <col min="3341" max="3341" width="6.5703125" style="33" customWidth="1"/>
    <col min="3342" max="3342" width="3.7109375" style="33" customWidth="1"/>
    <col min="3343" max="3343" width="4.7109375" style="33" customWidth="1"/>
    <col min="3344" max="3344" width="5" style="33" customWidth="1"/>
    <col min="3345" max="3345" width="4.42578125" style="33" customWidth="1"/>
    <col min="3346" max="3346" width="3.5703125" style="33" customWidth="1"/>
    <col min="3347" max="3347" width="3.42578125" style="33" customWidth="1"/>
    <col min="3348" max="3348" width="4" style="33" customWidth="1"/>
    <col min="3349" max="3349" width="3.140625" style="33" customWidth="1"/>
    <col min="3350" max="3350" width="4.28515625" style="33" customWidth="1"/>
    <col min="3351" max="3351" width="3.5703125" style="33" customWidth="1"/>
    <col min="3352" max="3352" width="3.42578125" style="33" customWidth="1"/>
    <col min="3353" max="3353" width="4.42578125" style="33" customWidth="1"/>
    <col min="3354" max="3354" width="4.140625" style="33" customWidth="1"/>
    <col min="3355" max="3355" width="3.85546875" style="33" customWidth="1"/>
    <col min="3356" max="3356" width="6.5703125" style="33" customWidth="1"/>
    <col min="3357" max="3358" width="11.42578125" style="33"/>
    <col min="3359" max="3359" width="14.7109375" style="33" bestFit="1" customWidth="1"/>
    <col min="3360" max="3360" width="46.5703125" style="33" customWidth="1"/>
    <col min="3361" max="3361" width="19.7109375" style="33" customWidth="1"/>
    <col min="3362" max="3362" width="16.7109375" style="33" customWidth="1"/>
    <col min="3363" max="3584" width="11.42578125" style="33"/>
    <col min="3585" max="3586" width="3.7109375" style="33" customWidth="1"/>
    <col min="3587" max="3587" width="3.140625" style="33" customWidth="1"/>
    <col min="3588" max="3588" width="4.42578125" style="33" customWidth="1"/>
    <col min="3589" max="3590" width="3.85546875" style="33" customWidth="1"/>
    <col min="3591" max="3591" width="4.7109375" style="33" customWidth="1"/>
    <col min="3592" max="3592" width="4.28515625" style="33" customWidth="1"/>
    <col min="3593" max="3593" width="4" style="33" customWidth="1"/>
    <col min="3594" max="3594" width="3.140625" style="33" customWidth="1"/>
    <col min="3595" max="3595" width="3.7109375" style="33" customWidth="1"/>
    <col min="3596" max="3596" width="3.85546875" style="33" customWidth="1"/>
    <col min="3597" max="3597" width="6.5703125" style="33" customWidth="1"/>
    <col min="3598" max="3598" width="3.7109375" style="33" customWidth="1"/>
    <col min="3599" max="3599" width="4.7109375" style="33" customWidth="1"/>
    <col min="3600" max="3600" width="5" style="33" customWidth="1"/>
    <col min="3601" max="3601" width="4.42578125" style="33" customWidth="1"/>
    <col min="3602" max="3602" width="3.5703125" style="33" customWidth="1"/>
    <col min="3603" max="3603" width="3.42578125" style="33" customWidth="1"/>
    <col min="3604" max="3604" width="4" style="33" customWidth="1"/>
    <col min="3605" max="3605" width="3.140625" style="33" customWidth="1"/>
    <col min="3606" max="3606" width="4.28515625" style="33" customWidth="1"/>
    <col min="3607" max="3607" width="3.5703125" style="33" customWidth="1"/>
    <col min="3608" max="3608" width="3.42578125" style="33" customWidth="1"/>
    <col min="3609" max="3609" width="4.42578125" style="33" customWidth="1"/>
    <col min="3610" max="3610" width="4.140625" style="33" customWidth="1"/>
    <col min="3611" max="3611" width="3.85546875" style="33" customWidth="1"/>
    <col min="3612" max="3612" width="6.5703125" style="33" customWidth="1"/>
    <col min="3613" max="3614" width="11.42578125" style="33"/>
    <col min="3615" max="3615" width="14.7109375" style="33" bestFit="1" customWidth="1"/>
    <col min="3616" max="3616" width="46.5703125" style="33" customWidth="1"/>
    <col min="3617" max="3617" width="19.7109375" style="33" customWidth="1"/>
    <col min="3618" max="3618" width="16.7109375" style="33" customWidth="1"/>
    <col min="3619" max="3840" width="11.42578125" style="33"/>
    <col min="3841" max="3842" width="3.7109375" style="33" customWidth="1"/>
    <col min="3843" max="3843" width="3.140625" style="33" customWidth="1"/>
    <col min="3844" max="3844" width="4.42578125" style="33" customWidth="1"/>
    <col min="3845" max="3846" width="3.85546875" style="33" customWidth="1"/>
    <col min="3847" max="3847" width="4.7109375" style="33" customWidth="1"/>
    <col min="3848" max="3848" width="4.28515625" style="33" customWidth="1"/>
    <col min="3849" max="3849" width="4" style="33" customWidth="1"/>
    <col min="3850" max="3850" width="3.140625" style="33" customWidth="1"/>
    <col min="3851" max="3851" width="3.7109375" style="33" customWidth="1"/>
    <col min="3852" max="3852" width="3.85546875" style="33" customWidth="1"/>
    <col min="3853" max="3853" width="6.5703125" style="33" customWidth="1"/>
    <col min="3854" max="3854" width="3.7109375" style="33" customWidth="1"/>
    <col min="3855" max="3855" width="4.7109375" style="33" customWidth="1"/>
    <col min="3856" max="3856" width="5" style="33" customWidth="1"/>
    <col min="3857" max="3857" width="4.42578125" style="33" customWidth="1"/>
    <col min="3858" max="3858" width="3.5703125" style="33" customWidth="1"/>
    <col min="3859" max="3859" width="3.42578125" style="33" customWidth="1"/>
    <col min="3860" max="3860" width="4" style="33" customWidth="1"/>
    <col min="3861" max="3861" width="3.140625" style="33" customWidth="1"/>
    <col min="3862" max="3862" width="4.28515625" style="33" customWidth="1"/>
    <col min="3863" max="3863" width="3.5703125" style="33" customWidth="1"/>
    <col min="3864" max="3864" width="3.42578125" style="33" customWidth="1"/>
    <col min="3865" max="3865" width="4.42578125" style="33" customWidth="1"/>
    <col min="3866" max="3866" width="4.140625" style="33" customWidth="1"/>
    <col min="3867" max="3867" width="3.85546875" style="33" customWidth="1"/>
    <col min="3868" max="3868" width="6.5703125" style="33" customWidth="1"/>
    <col min="3869" max="3870" width="11.42578125" style="33"/>
    <col min="3871" max="3871" width="14.7109375" style="33" bestFit="1" customWidth="1"/>
    <col min="3872" max="3872" width="46.5703125" style="33" customWidth="1"/>
    <col min="3873" max="3873" width="19.7109375" style="33" customWidth="1"/>
    <col min="3874" max="3874" width="16.7109375" style="33" customWidth="1"/>
    <col min="3875" max="4096" width="11.42578125" style="33"/>
    <col min="4097" max="4098" width="3.7109375" style="33" customWidth="1"/>
    <col min="4099" max="4099" width="3.140625" style="33" customWidth="1"/>
    <col min="4100" max="4100" width="4.42578125" style="33" customWidth="1"/>
    <col min="4101" max="4102" width="3.85546875" style="33" customWidth="1"/>
    <col min="4103" max="4103" width="4.7109375" style="33" customWidth="1"/>
    <col min="4104" max="4104" width="4.28515625" style="33" customWidth="1"/>
    <col min="4105" max="4105" width="4" style="33" customWidth="1"/>
    <col min="4106" max="4106" width="3.140625" style="33" customWidth="1"/>
    <col min="4107" max="4107" width="3.7109375" style="33" customWidth="1"/>
    <col min="4108" max="4108" width="3.85546875" style="33" customWidth="1"/>
    <col min="4109" max="4109" width="6.5703125" style="33" customWidth="1"/>
    <col min="4110" max="4110" width="3.7109375" style="33" customWidth="1"/>
    <col min="4111" max="4111" width="4.7109375" style="33" customWidth="1"/>
    <col min="4112" max="4112" width="5" style="33" customWidth="1"/>
    <col min="4113" max="4113" width="4.42578125" style="33" customWidth="1"/>
    <col min="4114" max="4114" width="3.5703125" style="33" customWidth="1"/>
    <col min="4115" max="4115" width="3.42578125" style="33" customWidth="1"/>
    <col min="4116" max="4116" width="4" style="33" customWidth="1"/>
    <col min="4117" max="4117" width="3.140625" style="33" customWidth="1"/>
    <col min="4118" max="4118" width="4.28515625" style="33" customWidth="1"/>
    <col min="4119" max="4119" width="3.5703125" style="33" customWidth="1"/>
    <col min="4120" max="4120" width="3.42578125" style="33" customWidth="1"/>
    <col min="4121" max="4121" width="4.42578125" style="33" customWidth="1"/>
    <col min="4122" max="4122" width="4.140625" style="33" customWidth="1"/>
    <col min="4123" max="4123" width="3.85546875" style="33" customWidth="1"/>
    <col min="4124" max="4124" width="6.5703125" style="33" customWidth="1"/>
    <col min="4125" max="4126" width="11.42578125" style="33"/>
    <col min="4127" max="4127" width="14.7109375" style="33" bestFit="1" customWidth="1"/>
    <col min="4128" max="4128" width="46.5703125" style="33" customWidth="1"/>
    <col min="4129" max="4129" width="19.7109375" style="33" customWidth="1"/>
    <col min="4130" max="4130" width="16.7109375" style="33" customWidth="1"/>
    <col min="4131" max="4352" width="11.42578125" style="33"/>
    <col min="4353" max="4354" width="3.7109375" style="33" customWidth="1"/>
    <col min="4355" max="4355" width="3.140625" style="33" customWidth="1"/>
    <col min="4356" max="4356" width="4.42578125" style="33" customWidth="1"/>
    <col min="4357" max="4358" width="3.85546875" style="33" customWidth="1"/>
    <col min="4359" max="4359" width="4.7109375" style="33" customWidth="1"/>
    <col min="4360" max="4360" width="4.28515625" style="33" customWidth="1"/>
    <col min="4361" max="4361" width="4" style="33" customWidth="1"/>
    <col min="4362" max="4362" width="3.140625" style="33" customWidth="1"/>
    <col min="4363" max="4363" width="3.7109375" style="33" customWidth="1"/>
    <col min="4364" max="4364" width="3.85546875" style="33" customWidth="1"/>
    <col min="4365" max="4365" width="6.5703125" style="33" customWidth="1"/>
    <col min="4366" max="4366" width="3.7109375" style="33" customWidth="1"/>
    <col min="4367" max="4367" width="4.7109375" style="33" customWidth="1"/>
    <col min="4368" max="4368" width="5" style="33" customWidth="1"/>
    <col min="4369" max="4369" width="4.42578125" style="33" customWidth="1"/>
    <col min="4370" max="4370" width="3.5703125" style="33" customWidth="1"/>
    <col min="4371" max="4371" width="3.42578125" style="33" customWidth="1"/>
    <col min="4372" max="4372" width="4" style="33" customWidth="1"/>
    <col min="4373" max="4373" width="3.140625" style="33" customWidth="1"/>
    <col min="4374" max="4374" width="4.28515625" style="33" customWidth="1"/>
    <col min="4375" max="4375" width="3.5703125" style="33" customWidth="1"/>
    <col min="4376" max="4376" width="3.42578125" style="33" customWidth="1"/>
    <col min="4377" max="4377" width="4.42578125" style="33" customWidth="1"/>
    <col min="4378" max="4378" width="4.140625" style="33" customWidth="1"/>
    <col min="4379" max="4379" width="3.85546875" style="33" customWidth="1"/>
    <col min="4380" max="4380" width="6.5703125" style="33" customWidth="1"/>
    <col min="4381" max="4382" width="11.42578125" style="33"/>
    <col min="4383" max="4383" width="14.7109375" style="33" bestFit="1" customWidth="1"/>
    <col min="4384" max="4384" width="46.5703125" style="33" customWidth="1"/>
    <col min="4385" max="4385" width="19.7109375" style="33" customWidth="1"/>
    <col min="4386" max="4386" width="16.7109375" style="33" customWidth="1"/>
    <col min="4387" max="4608" width="11.42578125" style="33"/>
    <col min="4609" max="4610" width="3.7109375" style="33" customWidth="1"/>
    <col min="4611" max="4611" width="3.140625" style="33" customWidth="1"/>
    <col min="4612" max="4612" width="4.42578125" style="33" customWidth="1"/>
    <col min="4613" max="4614" width="3.85546875" style="33" customWidth="1"/>
    <col min="4615" max="4615" width="4.7109375" style="33" customWidth="1"/>
    <col min="4616" max="4616" width="4.28515625" style="33" customWidth="1"/>
    <col min="4617" max="4617" width="4" style="33" customWidth="1"/>
    <col min="4618" max="4618" width="3.140625" style="33" customWidth="1"/>
    <col min="4619" max="4619" width="3.7109375" style="33" customWidth="1"/>
    <col min="4620" max="4620" width="3.85546875" style="33" customWidth="1"/>
    <col min="4621" max="4621" width="6.5703125" style="33" customWidth="1"/>
    <col min="4622" max="4622" width="3.7109375" style="33" customWidth="1"/>
    <col min="4623" max="4623" width="4.7109375" style="33" customWidth="1"/>
    <col min="4624" max="4624" width="5" style="33" customWidth="1"/>
    <col min="4625" max="4625" width="4.42578125" style="33" customWidth="1"/>
    <col min="4626" max="4626" width="3.5703125" style="33" customWidth="1"/>
    <col min="4627" max="4627" width="3.42578125" style="33" customWidth="1"/>
    <col min="4628" max="4628" width="4" style="33" customWidth="1"/>
    <col min="4629" max="4629" width="3.140625" style="33" customWidth="1"/>
    <col min="4630" max="4630" width="4.28515625" style="33" customWidth="1"/>
    <col min="4631" max="4631" width="3.5703125" style="33" customWidth="1"/>
    <col min="4632" max="4632" width="3.42578125" style="33" customWidth="1"/>
    <col min="4633" max="4633" width="4.42578125" style="33" customWidth="1"/>
    <col min="4634" max="4634" width="4.140625" style="33" customWidth="1"/>
    <col min="4635" max="4635" width="3.85546875" style="33" customWidth="1"/>
    <col min="4636" max="4636" width="6.5703125" style="33" customWidth="1"/>
    <col min="4637" max="4638" width="11.42578125" style="33"/>
    <col min="4639" max="4639" width="14.7109375" style="33" bestFit="1" customWidth="1"/>
    <col min="4640" max="4640" width="46.5703125" style="33" customWidth="1"/>
    <col min="4641" max="4641" width="19.7109375" style="33" customWidth="1"/>
    <col min="4642" max="4642" width="16.7109375" style="33" customWidth="1"/>
    <col min="4643" max="4864" width="11.42578125" style="33"/>
    <col min="4865" max="4866" width="3.7109375" style="33" customWidth="1"/>
    <col min="4867" max="4867" width="3.140625" style="33" customWidth="1"/>
    <col min="4868" max="4868" width="4.42578125" style="33" customWidth="1"/>
    <col min="4869" max="4870" width="3.85546875" style="33" customWidth="1"/>
    <col min="4871" max="4871" width="4.7109375" style="33" customWidth="1"/>
    <col min="4872" max="4872" width="4.28515625" style="33" customWidth="1"/>
    <col min="4873" max="4873" width="4" style="33" customWidth="1"/>
    <col min="4874" max="4874" width="3.140625" style="33" customWidth="1"/>
    <col min="4875" max="4875" width="3.7109375" style="33" customWidth="1"/>
    <col min="4876" max="4876" width="3.85546875" style="33" customWidth="1"/>
    <col min="4877" max="4877" width="6.5703125" style="33" customWidth="1"/>
    <col min="4878" max="4878" width="3.7109375" style="33" customWidth="1"/>
    <col min="4879" max="4879" width="4.7109375" style="33" customWidth="1"/>
    <col min="4880" max="4880" width="5" style="33" customWidth="1"/>
    <col min="4881" max="4881" width="4.42578125" style="33" customWidth="1"/>
    <col min="4882" max="4882" width="3.5703125" style="33" customWidth="1"/>
    <col min="4883" max="4883" width="3.42578125" style="33" customWidth="1"/>
    <col min="4884" max="4884" width="4" style="33" customWidth="1"/>
    <col min="4885" max="4885" width="3.140625" style="33" customWidth="1"/>
    <col min="4886" max="4886" width="4.28515625" style="33" customWidth="1"/>
    <col min="4887" max="4887" width="3.5703125" style="33" customWidth="1"/>
    <col min="4888" max="4888" width="3.42578125" style="33" customWidth="1"/>
    <col min="4889" max="4889" width="4.42578125" style="33" customWidth="1"/>
    <col min="4890" max="4890" width="4.140625" style="33" customWidth="1"/>
    <col min="4891" max="4891" width="3.85546875" style="33" customWidth="1"/>
    <col min="4892" max="4892" width="6.5703125" style="33" customWidth="1"/>
    <col min="4893" max="4894" width="11.42578125" style="33"/>
    <col min="4895" max="4895" width="14.7109375" style="33" bestFit="1" customWidth="1"/>
    <col min="4896" max="4896" width="46.5703125" style="33" customWidth="1"/>
    <col min="4897" max="4897" width="19.7109375" style="33" customWidth="1"/>
    <col min="4898" max="4898" width="16.7109375" style="33" customWidth="1"/>
    <col min="4899" max="5120" width="11.42578125" style="33"/>
    <col min="5121" max="5122" width="3.7109375" style="33" customWidth="1"/>
    <col min="5123" max="5123" width="3.140625" style="33" customWidth="1"/>
    <col min="5124" max="5124" width="4.42578125" style="33" customWidth="1"/>
    <col min="5125" max="5126" width="3.85546875" style="33" customWidth="1"/>
    <col min="5127" max="5127" width="4.7109375" style="33" customWidth="1"/>
    <col min="5128" max="5128" width="4.28515625" style="33" customWidth="1"/>
    <col min="5129" max="5129" width="4" style="33" customWidth="1"/>
    <col min="5130" max="5130" width="3.140625" style="33" customWidth="1"/>
    <col min="5131" max="5131" width="3.7109375" style="33" customWidth="1"/>
    <col min="5132" max="5132" width="3.85546875" style="33" customWidth="1"/>
    <col min="5133" max="5133" width="6.5703125" style="33" customWidth="1"/>
    <col min="5134" max="5134" width="3.7109375" style="33" customWidth="1"/>
    <col min="5135" max="5135" width="4.7109375" style="33" customWidth="1"/>
    <col min="5136" max="5136" width="5" style="33" customWidth="1"/>
    <col min="5137" max="5137" width="4.42578125" style="33" customWidth="1"/>
    <col min="5138" max="5138" width="3.5703125" style="33" customWidth="1"/>
    <col min="5139" max="5139" width="3.42578125" style="33" customWidth="1"/>
    <col min="5140" max="5140" width="4" style="33" customWidth="1"/>
    <col min="5141" max="5141" width="3.140625" style="33" customWidth="1"/>
    <col min="5142" max="5142" width="4.28515625" style="33" customWidth="1"/>
    <col min="5143" max="5143" width="3.5703125" style="33" customWidth="1"/>
    <col min="5144" max="5144" width="3.42578125" style="33" customWidth="1"/>
    <col min="5145" max="5145" width="4.42578125" style="33" customWidth="1"/>
    <col min="5146" max="5146" width="4.140625" style="33" customWidth="1"/>
    <col min="5147" max="5147" width="3.85546875" style="33" customWidth="1"/>
    <col min="5148" max="5148" width="6.5703125" style="33" customWidth="1"/>
    <col min="5149" max="5150" width="11.42578125" style="33"/>
    <col min="5151" max="5151" width="14.7109375" style="33" bestFit="1" customWidth="1"/>
    <col min="5152" max="5152" width="46.5703125" style="33" customWidth="1"/>
    <col min="5153" max="5153" width="19.7109375" style="33" customWidth="1"/>
    <col min="5154" max="5154" width="16.7109375" style="33" customWidth="1"/>
    <col min="5155" max="5376" width="11.42578125" style="33"/>
    <col min="5377" max="5378" width="3.7109375" style="33" customWidth="1"/>
    <col min="5379" max="5379" width="3.140625" style="33" customWidth="1"/>
    <col min="5380" max="5380" width="4.42578125" style="33" customWidth="1"/>
    <col min="5381" max="5382" width="3.85546875" style="33" customWidth="1"/>
    <col min="5383" max="5383" width="4.7109375" style="33" customWidth="1"/>
    <col min="5384" max="5384" width="4.28515625" style="33" customWidth="1"/>
    <col min="5385" max="5385" width="4" style="33" customWidth="1"/>
    <col min="5386" max="5386" width="3.140625" style="33" customWidth="1"/>
    <col min="5387" max="5387" width="3.7109375" style="33" customWidth="1"/>
    <col min="5388" max="5388" width="3.85546875" style="33" customWidth="1"/>
    <col min="5389" max="5389" width="6.5703125" style="33" customWidth="1"/>
    <col min="5390" max="5390" width="3.7109375" style="33" customWidth="1"/>
    <col min="5391" max="5391" width="4.7109375" style="33" customWidth="1"/>
    <col min="5392" max="5392" width="5" style="33" customWidth="1"/>
    <col min="5393" max="5393" width="4.42578125" style="33" customWidth="1"/>
    <col min="5394" max="5394" width="3.5703125" style="33" customWidth="1"/>
    <col min="5395" max="5395" width="3.42578125" style="33" customWidth="1"/>
    <col min="5396" max="5396" width="4" style="33" customWidth="1"/>
    <col min="5397" max="5397" width="3.140625" style="33" customWidth="1"/>
    <col min="5398" max="5398" width="4.28515625" style="33" customWidth="1"/>
    <col min="5399" max="5399" width="3.5703125" style="33" customWidth="1"/>
    <col min="5400" max="5400" width="3.42578125" style="33" customWidth="1"/>
    <col min="5401" max="5401" width="4.42578125" style="33" customWidth="1"/>
    <col min="5402" max="5402" width="4.140625" style="33" customWidth="1"/>
    <col min="5403" max="5403" width="3.85546875" style="33" customWidth="1"/>
    <col min="5404" max="5404" width="6.5703125" style="33" customWidth="1"/>
    <col min="5405" max="5406" width="11.42578125" style="33"/>
    <col min="5407" max="5407" width="14.7109375" style="33" bestFit="1" customWidth="1"/>
    <col min="5408" max="5408" width="46.5703125" style="33" customWidth="1"/>
    <col min="5409" max="5409" width="19.7109375" style="33" customWidth="1"/>
    <col min="5410" max="5410" width="16.7109375" style="33" customWidth="1"/>
    <col min="5411" max="5632" width="11.42578125" style="33"/>
    <col min="5633" max="5634" width="3.7109375" style="33" customWidth="1"/>
    <col min="5635" max="5635" width="3.140625" style="33" customWidth="1"/>
    <col min="5636" max="5636" width="4.42578125" style="33" customWidth="1"/>
    <col min="5637" max="5638" width="3.85546875" style="33" customWidth="1"/>
    <col min="5639" max="5639" width="4.7109375" style="33" customWidth="1"/>
    <col min="5640" max="5640" width="4.28515625" style="33" customWidth="1"/>
    <col min="5641" max="5641" width="4" style="33" customWidth="1"/>
    <col min="5642" max="5642" width="3.140625" style="33" customWidth="1"/>
    <col min="5643" max="5643" width="3.7109375" style="33" customWidth="1"/>
    <col min="5644" max="5644" width="3.85546875" style="33" customWidth="1"/>
    <col min="5645" max="5645" width="6.5703125" style="33" customWidth="1"/>
    <col min="5646" max="5646" width="3.7109375" style="33" customWidth="1"/>
    <col min="5647" max="5647" width="4.7109375" style="33" customWidth="1"/>
    <col min="5648" max="5648" width="5" style="33" customWidth="1"/>
    <col min="5649" max="5649" width="4.42578125" style="33" customWidth="1"/>
    <col min="5650" max="5650" width="3.5703125" style="33" customWidth="1"/>
    <col min="5651" max="5651" width="3.42578125" style="33" customWidth="1"/>
    <col min="5652" max="5652" width="4" style="33" customWidth="1"/>
    <col min="5653" max="5653" width="3.140625" style="33" customWidth="1"/>
    <col min="5654" max="5654" width="4.28515625" style="33" customWidth="1"/>
    <col min="5655" max="5655" width="3.5703125" style="33" customWidth="1"/>
    <col min="5656" max="5656" width="3.42578125" style="33" customWidth="1"/>
    <col min="5657" max="5657" width="4.42578125" style="33" customWidth="1"/>
    <col min="5658" max="5658" width="4.140625" style="33" customWidth="1"/>
    <col min="5659" max="5659" width="3.85546875" style="33" customWidth="1"/>
    <col min="5660" max="5660" width="6.5703125" style="33" customWidth="1"/>
    <col min="5661" max="5662" width="11.42578125" style="33"/>
    <col min="5663" max="5663" width="14.7109375" style="33" bestFit="1" customWidth="1"/>
    <col min="5664" max="5664" width="46.5703125" style="33" customWidth="1"/>
    <col min="5665" max="5665" width="19.7109375" style="33" customWidth="1"/>
    <col min="5666" max="5666" width="16.7109375" style="33" customWidth="1"/>
    <col min="5667" max="5888" width="11.42578125" style="33"/>
    <col min="5889" max="5890" width="3.7109375" style="33" customWidth="1"/>
    <col min="5891" max="5891" width="3.140625" style="33" customWidth="1"/>
    <col min="5892" max="5892" width="4.42578125" style="33" customWidth="1"/>
    <col min="5893" max="5894" width="3.85546875" style="33" customWidth="1"/>
    <col min="5895" max="5895" width="4.7109375" style="33" customWidth="1"/>
    <col min="5896" max="5896" width="4.28515625" style="33" customWidth="1"/>
    <col min="5897" max="5897" width="4" style="33" customWidth="1"/>
    <col min="5898" max="5898" width="3.140625" style="33" customWidth="1"/>
    <col min="5899" max="5899" width="3.7109375" style="33" customWidth="1"/>
    <col min="5900" max="5900" width="3.85546875" style="33" customWidth="1"/>
    <col min="5901" max="5901" width="6.5703125" style="33" customWidth="1"/>
    <col min="5902" max="5902" width="3.7109375" style="33" customWidth="1"/>
    <col min="5903" max="5903" width="4.7109375" style="33" customWidth="1"/>
    <col min="5904" max="5904" width="5" style="33" customWidth="1"/>
    <col min="5905" max="5905" width="4.42578125" style="33" customWidth="1"/>
    <col min="5906" max="5906" width="3.5703125" style="33" customWidth="1"/>
    <col min="5907" max="5907" width="3.42578125" style="33" customWidth="1"/>
    <col min="5908" max="5908" width="4" style="33" customWidth="1"/>
    <col min="5909" max="5909" width="3.140625" style="33" customWidth="1"/>
    <col min="5910" max="5910" width="4.28515625" style="33" customWidth="1"/>
    <col min="5911" max="5911" width="3.5703125" style="33" customWidth="1"/>
    <col min="5912" max="5912" width="3.42578125" style="33" customWidth="1"/>
    <col min="5913" max="5913" width="4.42578125" style="33" customWidth="1"/>
    <col min="5914" max="5914" width="4.140625" style="33" customWidth="1"/>
    <col min="5915" max="5915" width="3.85546875" style="33" customWidth="1"/>
    <col min="5916" max="5916" width="6.5703125" style="33" customWidth="1"/>
    <col min="5917" max="5918" width="11.42578125" style="33"/>
    <col min="5919" max="5919" width="14.7109375" style="33" bestFit="1" customWidth="1"/>
    <col min="5920" max="5920" width="46.5703125" style="33" customWidth="1"/>
    <col min="5921" max="5921" width="19.7109375" style="33" customWidth="1"/>
    <col min="5922" max="5922" width="16.7109375" style="33" customWidth="1"/>
    <col min="5923" max="6144" width="11.42578125" style="33"/>
    <col min="6145" max="6146" width="3.7109375" style="33" customWidth="1"/>
    <col min="6147" max="6147" width="3.140625" style="33" customWidth="1"/>
    <col min="6148" max="6148" width="4.42578125" style="33" customWidth="1"/>
    <col min="6149" max="6150" width="3.85546875" style="33" customWidth="1"/>
    <col min="6151" max="6151" width="4.7109375" style="33" customWidth="1"/>
    <col min="6152" max="6152" width="4.28515625" style="33" customWidth="1"/>
    <col min="6153" max="6153" width="4" style="33" customWidth="1"/>
    <col min="6154" max="6154" width="3.140625" style="33" customWidth="1"/>
    <col min="6155" max="6155" width="3.7109375" style="33" customWidth="1"/>
    <col min="6156" max="6156" width="3.85546875" style="33" customWidth="1"/>
    <col min="6157" max="6157" width="6.5703125" style="33" customWidth="1"/>
    <col min="6158" max="6158" width="3.7109375" style="33" customWidth="1"/>
    <col min="6159" max="6159" width="4.7109375" style="33" customWidth="1"/>
    <col min="6160" max="6160" width="5" style="33" customWidth="1"/>
    <col min="6161" max="6161" width="4.42578125" style="33" customWidth="1"/>
    <col min="6162" max="6162" width="3.5703125" style="33" customWidth="1"/>
    <col min="6163" max="6163" width="3.42578125" style="33" customWidth="1"/>
    <col min="6164" max="6164" width="4" style="33" customWidth="1"/>
    <col min="6165" max="6165" width="3.140625" style="33" customWidth="1"/>
    <col min="6166" max="6166" width="4.28515625" style="33" customWidth="1"/>
    <col min="6167" max="6167" width="3.5703125" style="33" customWidth="1"/>
    <col min="6168" max="6168" width="3.42578125" style="33" customWidth="1"/>
    <col min="6169" max="6169" width="4.42578125" style="33" customWidth="1"/>
    <col min="6170" max="6170" width="4.140625" style="33" customWidth="1"/>
    <col min="6171" max="6171" width="3.85546875" style="33" customWidth="1"/>
    <col min="6172" max="6172" width="6.5703125" style="33" customWidth="1"/>
    <col min="6173" max="6174" width="11.42578125" style="33"/>
    <col min="6175" max="6175" width="14.7109375" style="33" bestFit="1" customWidth="1"/>
    <col min="6176" max="6176" width="46.5703125" style="33" customWidth="1"/>
    <col min="6177" max="6177" width="19.7109375" style="33" customWidth="1"/>
    <col min="6178" max="6178" width="16.7109375" style="33" customWidth="1"/>
    <col min="6179" max="6400" width="11.42578125" style="33"/>
    <col min="6401" max="6402" width="3.7109375" style="33" customWidth="1"/>
    <col min="6403" max="6403" width="3.140625" style="33" customWidth="1"/>
    <col min="6404" max="6404" width="4.42578125" style="33" customWidth="1"/>
    <col min="6405" max="6406" width="3.85546875" style="33" customWidth="1"/>
    <col min="6407" max="6407" width="4.7109375" style="33" customWidth="1"/>
    <col min="6408" max="6408" width="4.28515625" style="33" customWidth="1"/>
    <col min="6409" max="6409" width="4" style="33" customWidth="1"/>
    <col min="6410" max="6410" width="3.140625" style="33" customWidth="1"/>
    <col min="6411" max="6411" width="3.7109375" style="33" customWidth="1"/>
    <col min="6412" max="6412" width="3.85546875" style="33" customWidth="1"/>
    <col min="6413" max="6413" width="6.5703125" style="33" customWidth="1"/>
    <col min="6414" max="6414" width="3.7109375" style="33" customWidth="1"/>
    <col min="6415" max="6415" width="4.7109375" style="33" customWidth="1"/>
    <col min="6416" max="6416" width="5" style="33" customWidth="1"/>
    <col min="6417" max="6417" width="4.42578125" style="33" customWidth="1"/>
    <col min="6418" max="6418" width="3.5703125" style="33" customWidth="1"/>
    <col min="6419" max="6419" width="3.42578125" style="33" customWidth="1"/>
    <col min="6420" max="6420" width="4" style="33" customWidth="1"/>
    <col min="6421" max="6421" width="3.140625" style="33" customWidth="1"/>
    <col min="6422" max="6422" width="4.28515625" style="33" customWidth="1"/>
    <col min="6423" max="6423" width="3.5703125" style="33" customWidth="1"/>
    <col min="6424" max="6424" width="3.42578125" style="33" customWidth="1"/>
    <col min="6425" max="6425" width="4.42578125" style="33" customWidth="1"/>
    <col min="6426" max="6426" width="4.140625" style="33" customWidth="1"/>
    <col min="6427" max="6427" width="3.85546875" style="33" customWidth="1"/>
    <col min="6428" max="6428" width="6.5703125" style="33" customWidth="1"/>
    <col min="6429" max="6430" width="11.42578125" style="33"/>
    <col min="6431" max="6431" width="14.7109375" style="33" bestFit="1" customWidth="1"/>
    <col min="6432" max="6432" width="46.5703125" style="33" customWidth="1"/>
    <col min="6433" max="6433" width="19.7109375" style="33" customWidth="1"/>
    <col min="6434" max="6434" width="16.7109375" style="33" customWidth="1"/>
    <col min="6435" max="6656" width="11.42578125" style="33"/>
    <col min="6657" max="6658" width="3.7109375" style="33" customWidth="1"/>
    <col min="6659" max="6659" width="3.140625" style="33" customWidth="1"/>
    <col min="6660" max="6660" width="4.42578125" style="33" customWidth="1"/>
    <col min="6661" max="6662" width="3.85546875" style="33" customWidth="1"/>
    <col min="6663" max="6663" width="4.7109375" style="33" customWidth="1"/>
    <col min="6664" max="6664" width="4.28515625" style="33" customWidth="1"/>
    <col min="6665" max="6665" width="4" style="33" customWidth="1"/>
    <col min="6666" max="6666" width="3.140625" style="33" customWidth="1"/>
    <col min="6667" max="6667" width="3.7109375" style="33" customWidth="1"/>
    <col min="6668" max="6668" width="3.85546875" style="33" customWidth="1"/>
    <col min="6669" max="6669" width="6.5703125" style="33" customWidth="1"/>
    <col min="6670" max="6670" width="3.7109375" style="33" customWidth="1"/>
    <col min="6671" max="6671" width="4.7109375" style="33" customWidth="1"/>
    <col min="6672" max="6672" width="5" style="33" customWidth="1"/>
    <col min="6673" max="6673" width="4.42578125" style="33" customWidth="1"/>
    <col min="6674" max="6674" width="3.5703125" style="33" customWidth="1"/>
    <col min="6675" max="6675" width="3.42578125" style="33" customWidth="1"/>
    <col min="6676" max="6676" width="4" style="33" customWidth="1"/>
    <col min="6677" max="6677" width="3.140625" style="33" customWidth="1"/>
    <col min="6678" max="6678" width="4.28515625" style="33" customWidth="1"/>
    <col min="6679" max="6679" width="3.5703125" style="33" customWidth="1"/>
    <col min="6680" max="6680" width="3.42578125" style="33" customWidth="1"/>
    <col min="6681" max="6681" width="4.42578125" style="33" customWidth="1"/>
    <col min="6682" max="6682" width="4.140625" style="33" customWidth="1"/>
    <col min="6683" max="6683" width="3.85546875" style="33" customWidth="1"/>
    <col min="6684" max="6684" width="6.5703125" style="33" customWidth="1"/>
    <col min="6685" max="6686" width="11.42578125" style="33"/>
    <col min="6687" max="6687" width="14.7109375" style="33" bestFit="1" customWidth="1"/>
    <col min="6688" max="6688" width="46.5703125" style="33" customWidth="1"/>
    <col min="6689" max="6689" width="19.7109375" style="33" customWidth="1"/>
    <col min="6690" max="6690" width="16.7109375" style="33" customWidth="1"/>
    <col min="6691" max="6912" width="11.42578125" style="33"/>
    <col min="6913" max="6914" width="3.7109375" style="33" customWidth="1"/>
    <col min="6915" max="6915" width="3.140625" style="33" customWidth="1"/>
    <col min="6916" max="6916" width="4.42578125" style="33" customWidth="1"/>
    <col min="6917" max="6918" width="3.85546875" style="33" customWidth="1"/>
    <col min="6919" max="6919" width="4.7109375" style="33" customWidth="1"/>
    <col min="6920" max="6920" width="4.28515625" style="33" customWidth="1"/>
    <col min="6921" max="6921" width="4" style="33" customWidth="1"/>
    <col min="6922" max="6922" width="3.140625" style="33" customWidth="1"/>
    <col min="6923" max="6923" width="3.7109375" style="33" customWidth="1"/>
    <col min="6924" max="6924" width="3.85546875" style="33" customWidth="1"/>
    <col min="6925" max="6925" width="6.5703125" style="33" customWidth="1"/>
    <col min="6926" max="6926" width="3.7109375" style="33" customWidth="1"/>
    <col min="6927" max="6927" width="4.7109375" style="33" customWidth="1"/>
    <col min="6928" max="6928" width="5" style="33" customWidth="1"/>
    <col min="6929" max="6929" width="4.42578125" style="33" customWidth="1"/>
    <col min="6930" max="6930" width="3.5703125" style="33" customWidth="1"/>
    <col min="6931" max="6931" width="3.42578125" style="33" customWidth="1"/>
    <col min="6932" max="6932" width="4" style="33" customWidth="1"/>
    <col min="6933" max="6933" width="3.140625" style="33" customWidth="1"/>
    <col min="6934" max="6934" width="4.28515625" style="33" customWidth="1"/>
    <col min="6935" max="6935" width="3.5703125" style="33" customWidth="1"/>
    <col min="6936" max="6936" width="3.42578125" style="33" customWidth="1"/>
    <col min="6937" max="6937" width="4.42578125" style="33" customWidth="1"/>
    <col min="6938" max="6938" width="4.140625" style="33" customWidth="1"/>
    <col min="6939" max="6939" width="3.85546875" style="33" customWidth="1"/>
    <col min="6940" max="6940" width="6.5703125" style="33" customWidth="1"/>
    <col min="6941" max="6942" width="11.42578125" style="33"/>
    <col min="6943" max="6943" width="14.7109375" style="33" bestFit="1" customWidth="1"/>
    <col min="6944" max="6944" width="46.5703125" style="33" customWidth="1"/>
    <col min="6945" max="6945" width="19.7109375" style="33" customWidth="1"/>
    <col min="6946" max="6946" width="16.7109375" style="33" customWidth="1"/>
    <col min="6947" max="7168" width="11.42578125" style="33"/>
    <col min="7169" max="7170" width="3.7109375" style="33" customWidth="1"/>
    <col min="7171" max="7171" width="3.140625" style="33" customWidth="1"/>
    <col min="7172" max="7172" width="4.42578125" style="33" customWidth="1"/>
    <col min="7173" max="7174" width="3.85546875" style="33" customWidth="1"/>
    <col min="7175" max="7175" width="4.7109375" style="33" customWidth="1"/>
    <col min="7176" max="7176" width="4.28515625" style="33" customWidth="1"/>
    <col min="7177" max="7177" width="4" style="33" customWidth="1"/>
    <col min="7178" max="7178" width="3.140625" style="33" customWidth="1"/>
    <col min="7179" max="7179" width="3.7109375" style="33" customWidth="1"/>
    <col min="7180" max="7180" width="3.85546875" style="33" customWidth="1"/>
    <col min="7181" max="7181" width="6.5703125" style="33" customWidth="1"/>
    <col min="7182" max="7182" width="3.7109375" style="33" customWidth="1"/>
    <col min="7183" max="7183" width="4.7109375" style="33" customWidth="1"/>
    <col min="7184" max="7184" width="5" style="33" customWidth="1"/>
    <col min="7185" max="7185" width="4.42578125" style="33" customWidth="1"/>
    <col min="7186" max="7186" width="3.5703125" style="33" customWidth="1"/>
    <col min="7187" max="7187" width="3.42578125" style="33" customWidth="1"/>
    <col min="7188" max="7188" width="4" style="33" customWidth="1"/>
    <col min="7189" max="7189" width="3.140625" style="33" customWidth="1"/>
    <col min="7190" max="7190" width="4.28515625" style="33" customWidth="1"/>
    <col min="7191" max="7191" width="3.5703125" style="33" customWidth="1"/>
    <col min="7192" max="7192" width="3.42578125" style="33" customWidth="1"/>
    <col min="7193" max="7193" width="4.42578125" style="33" customWidth="1"/>
    <col min="7194" max="7194" width="4.140625" style="33" customWidth="1"/>
    <col min="7195" max="7195" width="3.85546875" style="33" customWidth="1"/>
    <col min="7196" max="7196" width="6.5703125" style="33" customWidth="1"/>
    <col min="7197" max="7198" width="11.42578125" style="33"/>
    <col min="7199" max="7199" width="14.7109375" style="33" bestFit="1" customWidth="1"/>
    <col min="7200" max="7200" width="46.5703125" style="33" customWidth="1"/>
    <col min="7201" max="7201" width="19.7109375" style="33" customWidth="1"/>
    <col min="7202" max="7202" width="16.7109375" style="33" customWidth="1"/>
    <col min="7203" max="7424" width="11.42578125" style="33"/>
    <col min="7425" max="7426" width="3.7109375" style="33" customWidth="1"/>
    <col min="7427" max="7427" width="3.140625" style="33" customWidth="1"/>
    <col min="7428" max="7428" width="4.42578125" style="33" customWidth="1"/>
    <col min="7429" max="7430" width="3.85546875" style="33" customWidth="1"/>
    <col min="7431" max="7431" width="4.7109375" style="33" customWidth="1"/>
    <col min="7432" max="7432" width="4.28515625" style="33" customWidth="1"/>
    <col min="7433" max="7433" width="4" style="33" customWidth="1"/>
    <col min="7434" max="7434" width="3.140625" style="33" customWidth="1"/>
    <col min="7435" max="7435" width="3.7109375" style="33" customWidth="1"/>
    <col min="7436" max="7436" width="3.85546875" style="33" customWidth="1"/>
    <col min="7437" max="7437" width="6.5703125" style="33" customWidth="1"/>
    <col min="7438" max="7438" width="3.7109375" style="33" customWidth="1"/>
    <col min="7439" max="7439" width="4.7109375" style="33" customWidth="1"/>
    <col min="7440" max="7440" width="5" style="33" customWidth="1"/>
    <col min="7441" max="7441" width="4.42578125" style="33" customWidth="1"/>
    <col min="7442" max="7442" width="3.5703125" style="33" customWidth="1"/>
    <col min="7443" max="7443" width="3.42578125" style="33" customWidth="1"/>
    <col min="7444" max="7444" width="4" style="33" customWidth="1"/>
    <col min="7445" max="7445" width="3.140625" style="33" customWidth="1"/>
    <col min="7446" max="7446" width="4.28515625" style="33" customWidth="1"/>
    <col min="7447" max="7447" width="3.5703125" style="33" customWidth="1"/>
    <col min="7448" max="7448" width="3.42578125" style="33" customWidth="1"/>
    <col min="7449" max="7449" width="4.42578125" style="33" customWidth="1"/>
    <col min="7450" max="7450" width="4.140625" style="33" customWidth="1"/>
    <col min="7451" max="7451" width="3.85546875" style="33" customWidth="1"/>
    <col min="7452" max="7452" width="6.5703125" style="33" customWidth="1"/>
    <col min="7453" max="7454" width="11.42578125" style="33"/>
    <col min="7455" max="7455" width="14.7109375" style="33" bestFit="1" customWidth="1"/>
    <col min="7456" max="7456" width="46.5703125" style="33" customWidth="1"/>
    <col min="7457" max="7457" width="19.7109375" style="33" customWidth="1"/>
    <col min="7458" max="7458" width="16.7109375" style="33" customWidth="1"/>
    <col min="7459" max="7680" width="11.42578125" style="33"/>
    <col min="7681" max="7682" width="3.7109375" style="33" customWidth="1"/>
    <col min="7683" max="7683" width="3.140625" style="33" customWidth="1"/>
    <col min="7684" max="7684" width="4.42578125" style="33" customWidth="1"/>
    <col min="7685" max="7686" width="3.85546875" style="33" customWidth="1"/>
    <col min="7687" max="7687" width="4.7109375" style="33" customWidth="1"/>
    <col min="7688" max="7688" width="4.28515625" style="33" customWidth="1"/>
    <col min="7689" max="7689" width="4" style="33" customWidth="1"/>
    <col min="7690" max="7690" width="3.140625" style="33" customWidth="1"/>
    <col min="7691" max="7691" width="3.7109375" style="33" customWidth="1"/>
    <col min="7692" max="7692" width="3.85546875" style="33" customWidth="1"/>
    <col min="7693" max="7693" width="6.5703125" style="33" customWidth="1"/>
    <col min="7694" max="7694" width="3.7109375" style="33" customWidth="1"/>
    <col min="7695" max="7695" width="4.7109375" style="33" customWidth="1"/>
    <col min="7696" max="7696" width="5" style="33" customWidth="1"/>
    <col min="7697" max="7697" width="4.42578125" style="33" customWidth="1"/>
    <col min="7698" max="7698" width="3.5703125" style="33" customWidth="1"/>
    <col min="7699" max="7699" width="3.42578125" style="33" customWidth="1"/>
    <col min="7700" max="7700" width="4" style="33" customWidth="1"/>
    <col min="7701" max="7701" width="3.140625" style="33" customWidth="1"/>
    <col min="7702" max="7702" width="4.28515625" style="33" customWidth="1"/>
    <col min="7703" max="7703" width="3.5703125" style="33" customWidth="1"/>
    <col min="7704" max="7704" width="3.42578125" style="33" customWidth="1"/>
    <col min="7705" max="7705" width="4.42578125" style="33" customWidth="1"/>
    <col min="7706" max="7706" width="4.140625" style="33" customWidth="1"/>
    <col min="7707" max="7707" width="3.85546875" style="33" customWidth="1"/>
    <col min="7708" max="7708" width="6.5703125" style="33" customWidth="1"/>
    <col min="7709" max="7710" width="11.42578125" style="33"/>
    <col min="7711" max="7711" width="14.7109375" style="33" bestFit="1" customWidth="1"/>
    <col min="7712" max="7712" width="46.5703125" style="33" customWidth="1"/>
    <col min="7713" max="7713" width="19.7109375" style="33" customWidth="1"/>
    <col min="7714" max="7714" width="16.7109375" style="33" customWidth="1"/>
    <col min="7715" max="7936" width="11.42578125" style="33"/>
    <col min="7937" max="7938" width="3.7109375" style="33" customWidth="1"/>
    <col min="7939" max="7939" width="3.140625" style="33" customWidth="1"/>
    <col min="7940" max="7940" width="4.42578125" style="33" customWidth="1"/>
    <col min="7941" max="7942" width="3.85546875" style="33" customWidth="1"/>
    <col min="7943" max="7943" width="4.7109375" style="33" customWidth="1"/>
    <col min="7944" max="7944" width="4.28515625" style="33" customWidth="1"/>
    <col min="7945" max="7945" width="4" style="33" customWidth="1"/>
    <col min="7946" max="7946" width="3.140625" style="33" customWidth="1"/>
    <col min="7947" max="7947" width="3.7109375" style="33" customWidth="1"/>
    <col min="7948" max="7948" width="3.85546875" style="33" customWidth="1"/>
    <col min="7949" max="7949" width="6.5703125" style="33" customWidth="1"/>
    <col min="7950" max="7950" width="3.7109375" style="33" customWidth="1"/>
    <col min="7951" max="7951" width="4.7109375" style="33" customWidth="1"/>
    <col min="7952" max="7952" width="5" style="33" customWidth="1"/>
    <col min="7953" max="7953" width="4.42578125" style="33" customWidth="1"/>
    <col min="7954" max="7954" width="3.5703125" style="33" customWidth="1"/>
    <col min="7955" max="7955" width="3.42578125" style="33" customWidth="1"/>
    <col min="7956" max="7956" width="4" style="33" customWidth="1"/>
    <col min="7957" max="7957" width="3.140625" style="33" customWidth="1"/>
    <col min="7958" max="7958" width="4.28515625" style="33" customWidth="1"/>
    <col min="7959" max="7959" width="3.5703125" style="33" customWidth="1"/>
    <col min="7960" max="7960" width="3.42578125" style="33" customWidth="1"/>
    <col min="7961" max="7961" width="4.42578125" style="33" customWidth="1"/>
    <col min="7962" max="7962" width="4.140625" style="33" customWidth="1"/>
    <col min="7963" max="7963" width="3.85546875" style="33" customWidth="1"/>
    <col min="7964" max="7964" width="6.5703125" style="33" customWidth="1"/>
    <col min="7965" max="7966" width="11.42578125" style="33"/>
    <col min="7967" max="7967" width="14.7109375" style="33" bestFit="1" customWidth="1"/>
    <col min="7968" max="7968" width="46.5703125" style="33" customWidth="1"/>
    <col min="7969" max="7969" width="19.7109375" style="33" customWidth="1"/>
    <col min="7970" max="7970" width="16.7109375" style="33" customWidth="1"/>
    <col min="7971" max="8192" width="11.42578125" style="33"/>
    <col min="8193" max="8194" width="3.7109375" style="33" customWidth="1"/>
    <col min="8195" max="8195" width="3.140625" style="33" customWidth="1"/>
    <col min="8196" max="8196" width="4.42578125" style="33" customWidth="1"/>
    <col min="8197" max="8198" width="3.85546875" style="33" customWidth="1"/>
    <col min="8199" max="8199" width="4.7109375" style="33" customWidth="1"/>
    <col min="8200" max="8200" width="4.28515625" style="33" customWidth="1"/>
    <col min="8201" max="8201" width="4" style="33" customWidth="1"/>
    <col min="8202" max="8202" width="3.140625" style="33" customWidth="1"/>
    <col min="8203" max="8203" width="3.7109375" style="33" customWidth="1"/>
    <col min="8204" max="8204" width="3.85546875" style="33" customWidth="1"/>
    <col min="8205" max="8205" width="6.5703125" style="33" customWidth="1"/>
    <col min="8206" max="8206" width="3.7109375" style="33" customWidth="1"/>
    <col min="8207" max="8207" width="4.7109375" style="33" customWidth="1"/>
    <col min="8208" max="8208" width="5" style="33" customWidth="1"/>
    <col min="8209" max="8209" width="4.42578125" style="33" customWidth="1"/>
    <col min="8210" max="8210" width="3.5703125" style="33" customWidth="1"/>
    <col min="8211" max="8211" width="3.42578125" style="33" customWidth="1"/>
    <col min="8212" max="8212" width="4" style="33" customWidth="1"/>
    <col min="8213" max="8213" width="3.140625" style="33" customWidth="1"/>
    <col min="8214" max="8214" width="4.28515625" style="33" customWidth="1"/>
    <col min="8215" max="8215" width="3.5703125" style="33" customWidth="1"/>
    <col min="8216" max="8216" width="3.42578125" style="33" customWidth="1"/>
    <col min="8217" max="8217" width="4.42578125" style="33" customWidth="1"/>
    <col min="8218" max="8218" width="4.140625" style="33" customWidth="1"/>
    <col min="8219" max="8219" width="3.85546875" style="33" customWidth="1"/>
    <col min="8220" max="8220" width="6.5703125" style="33" customWidth="1"/>
    <col min="8221" max="8222" width="11.42578125" style="33"/>
    <col min="8223" max="8223" width="14.7109375" style="33" bestFit="1" customWidth="1"/>
    <col min="8224" max="8224" width="46.5703125" style="33" customWidth="1"/>
    <col min="8225" max="8225" width="19.7109375" style="33" customWidth="1"/>
    <col min="8226" max="8226" width="16.7109375" style="33" customWidth="1"/>
    <col min="8227" max="8448" width="11.42578125" style="33"/>
    <col min="8449" max="8450" width="3.7109375" style="33" customWidth="1"/>
    <col min="8451" max="8451" width="3.140625" style="33" customWidth="1"/>
    <col min="8452" max="8452" width="4.42578125" style="33" customWidth="1"/>
    <col min="8453" max="8454" width="3.85546875" style="33" customWidth="1"/>
    <col min="8455" max="8455" width="4.7109375" style="33" customWidth="1"/>
    <col min="8456" max="8456" width="4.28515625" style="33" customWidth="1"/>
    <col min="8457" max="8457" width="4" style="33" customWidth="1"/>
    <col min="8458" max="8458" width="3.140625" style="33" customWidth="1"/>
    <col min="8459" max="8459" width="3.7109375" style="33" customWidth="1"/>
    <col min="8460" max="8460" width="3.85546875" style="33" customWidth="1"/>
    <col min="8461" max="8461" width="6.5703125" style="33" customWidth="1"/>
    <col min="8462" max="8462" width="3.7109375" style="33" customWidth="1"/>
    <col min="8463" max="8463" width="4.7109375" style="33" customWidth="1"/>
    <col min="8464" max="8464" width="5" style="33" customWidth="1"/>
    <col min="8465" max="8465" width="4.42578125" style="33" customWidth="1"/>
    <col min="8466" max="8466" width="3.5703125" style="33" customWidth="1"/>
    <col min="8467" max="8467" width="3.42578125" style="33" customWidth="1"/>
    <col min="8468" max="8468" width="4" style="33" customWidth="1"/>
    <col min="8469" max="8469" width="3.140625" style="33" customWidth="1"/>
    <col min="8470" max="8470" width="4.28515625" style="33" customWidth="1"/>
    <col min="8471" max="8471" width="3.5703125" style="33" customWidth="1"/>
    <col min="8472" max="8472" width="3.42578125" style="33" customWidth="1"/>
    <col min="8473" max="8473" width="4.42578125" style="33" customWidth="1"/>
    <col min="8474" max="8474" width="4.140625" style="33" customWidth="1"/>
    <col min="8475" max="8475" width="3.85546875" style="33" customWidth="1"/>
    <col min="8476" max="8476" width="6.5703125" style="33" customWidth="1"/>
    <col min="8477" max="8478" width="11.42578125" style="33"/>
    <col min="8479" max="8479" width="14.7109375" style="33" bestFit="1" customWidth="1"/>
    <col min="8480" max="8480" width="46.5703125" style="33" customWidth="1"/>
    <col min="8481" max="8481" width="19.7109375" style="33" customWidth="1"/>
    <col min="8482" max="8482" width="16.7109375" style="33" customWidth="1"/>
    <col min="8483" max="8704" width="11.42578125" style="33"/>
    <col min="8705" max="8706" width="3.7109375" style="33" customWidth="1"/>
    <col min="8707" max="8707" width="3.140625" style="33" customWidth="1"/>
    <col min="8708" max="8708" width="4.42578125" style="33" customWidth="1"/>
    <col min="8709" max="8710" width="3.85546875" style="33" customWidth="1"/>
    <col min="8711" max="8711" width="4.7109375" style="33" customWidth="1"/>
    <col min="8712" max="8712" width="4.28515625" style="33" customWidth="1"/>
    <col min="8713" max="8713" width="4" style="33" customWidth="1"/>
    <col min="8714" max="8714" width="3.140625" style="33" customWidth="1"/>
    <col min="8715" max="8715" width="3.7109375" style="33" customWidth="1"/>
    <col min="8716" max="8716" width="3.85546875" style="33" customWidth="1"/>
    <col min="8717" max="8717" width="6.5703125" style="33" customWidth="1"/>
    <col min="8718" max="8718" width="3.7109375" style="33" customWidth="1"/>
    <col min="8719" max="8719" width="4.7109375" style="33" customWidth="1"/>
    <col min="8720" max="8720" width="5" style="33" customWidth="1"/>
    <col min="8721" max="8721" width="4.42578125" style="33" customWidth="1"/>
    <col min="8722" max="8722" width="3.5703125" style="33" customWidth="1"/>
    <col min="8723" max="8723" width="3.42578125" style="33" customWidth="1"/>
    <col min="8724" max="8724" width="4" style="33" customWidth="1"/>
    <col min="8725" max="8725" width="3.140625" style="33" customWidth="1"/>
    <col min="8726" max="8726" width="4.28515625" style="33" customWidth="1"/>
    <col min="8727" max="8727" width="3.5703125" style="33" customWidth="1"/>
    <col min="8728" max="8728" width="3.42578125" style="33" customWidth="1"/>
    <col min="8729" max="8729" width="4.42578125" style="33" customWidth="1"/>
    <col min="8730" max="8730" width="4.140625" style="33" customWidth="1"/>
    <col min="8731" max="8731" width="3.85546875" style="33" customWidth="1"/>
    <col min="8732" max="8732" width="6.5703125" style="33" customWidth="1"/>
    <col min="8733" max="8734" width="11.42578125" style="33"/>
    <col min="8735" max="8735" width="14.7109375" style="33" bestFit="1" customWidth="1"/>
    <col min="8736" max="8736" width="46.5703125" style="33" customWidth="1"/>
    <col min="8737" max="8737" width="19.7109375" style="33" customWidth="1"/>
    <col min="8738" max="8738" width="16.7109375" style="33" customWidth="1"/>
    <col min="8739" max="8960" width="11.42578125" style="33"/>
    <col min="8961" max="8962" width="3.7109375" style="33" customWidth="1"/>
    <col min="8963" max="8963" width="3.140625" style="33" customWidth="1"/>
    <col min="8964" max="8964" width="4.42578125" style="33" customWidth="1"/>
    <col min="8965" max="8966" width="3.85546875" style="33" customWidth="1"/>
    <col min="8967" max="8967" width="4.7109375" style="33" customWidth="1"/>
    <col min="8968" max="8968" width="4.28515625" style="33" customWidth="1"/>
    <col min="8969" max="8969" width="4" style="33" customWidth="1"/>
    <col min="8970" max="8970" width="3.140625" style="33" customWidth="1"/>
    <col min="8971" max="8971" width="3.7109375" style="33" customWidth="1"/>
    <col min="8972" max="8972" width="3.85546875" style="33" customWidth="1"/>
    <col min="8973" max="8973" width="6.5703125" style="33" customWidth="1"/>
    <col min="8974" max="8974" width="3.7109375" style="33" customWidth="1"/>
    <col min="8975" max="8975" width="4.7109375" style="33" customWidth="1"/>
    <col min="8976" max="8976" width="5" style="33" customWidth="1"/>
    <col min="8977" max="8977" width="4.42578125" style="33" customWidth="1"/>
    <col min="8978" max="8978" width="3.5703125" style="33" customWidth="1"/>
    <col min="8979" max="8979" width="3.42578125" style="33" customWidth="1"/>
    <col min="8980" max="8980" width="4" style="33" customWidth="1"/>
    <col min="8981" max="8981" width="3.140625" style="33" customWidth="1"/>
    <col min="8982" max="8982" width="4.28515625" style="33" customWidth="1"/>
    <col min="8983" max="8983" width="3.5703125" style="33" customWidth="1"/>
    <col min="8984" max="8984" width="3.42578125" style="33" customWidth="1"/>
    <col min="8985" max="8985" width="4.42578125" style="33" customWidth="1"/>
    <col min="8986" max="8986" width="4.140625" style="33" customWidth="1"/>
    <col min="8987" max="8987" width="3.85546875" style="33" customWidth="1"/>
    <col min="8988" max="8988" width="6.5703125" style="33" customWidth="1"/>
    <col min="8989" max="8990" width="11.42578125" style="33"/>
    <col min="8991" max="8991" width="14.7109375" style="33" bestFit="1" customWidth="1"/>
    <col min="8992" max="8992" width="46.5703125" style="33" customWidth="1"/>
    <col min="8993" max="8993" width="19.7109375" style="33" customWidth="1"/>
    <col min="8994" max="8994" width="16.7109375" style="33" customWidth="1"/>
    <col min="8995" max="9216" width="11.42578125" style="33"/>
    <col min="9217" max="9218" width="3.7109375" style="33" customWidth="1"/>
    <col min="9219" max="9219" width="3.140625" style="33" customWidth="1"/>
    <col min="9220" max="9220" width="4.42578125" style="33" customWidth="1"/>
    <col min="9221" max="9222" width="3.85546875" style="33" customWidth="1"/>
    <col min="9223" max="9223" width="4.7109375" style="33" customWidth="1"/>
    <col min="9224" max="9224" width="4.28515625" style="33" customWidth="1"/>
    <col min="9225" max="9225" width="4" style="33" customWidth="1"/>
    <col min="9226" max="9226" width="3.140625" style="33" customWidth="1"/>
    <col min="9227" max="9227" width="3.7109375" style="33" customWidth="1"/>
    <col min="9228" max="9228" width="3.85546875" style="33" customWidth="1"/>
    <col min="9229" max="9229" width="6.5703125" style="33" customWidth="1"/>
    <col min="9230" max="9230" width="3.7109375" style="33" customWidth="1"/>
    <col min="9231" max="9231" width="4.7109375" style="33" customWidth="1"/>
    <col min="9232" max="9232" width="5" style="33" customWidth="1"/>
    <col min="9233" max="9233" width="4.42578125" style="33" customWidth="1"/>
    <col min="9234" max="9234" width="3.5703125" style="33" customWidth="1"/>
    <col min="9235" max="9235" width="3.42578125" style="33" customWidth="1"/>
    <col min="9236" max="9236" width="4" style="33" customWidth="1"/>
    <col min="9237" max="9237" width="3.140625" style="33" customWidth="1"/>
    <col min="9238" max="9238" width="4.28515625" style="33" customWidth="1"/>
    <col min="9239" max="9239" width="3.5703125" style="33" customWidth="1"/>
    <col min="9240" max="9240" width="3.42578125" style="33" customWidth="1"/>
    <col min="9241" max="9241" width="4.42578125" style="33" customWidth="1"/>
    <col min="9242" max="9242" width="4.140625" style="33" customWidth="1"/>
    <col min="9243" max="9243" width="3.85546875" style="33" customWidth="1"/>
    <col min="9244" max="9244" width="6.5703125" style="33" customWidth="1"/>
    <col min="9245" max="9246" width="11.42578125" style="33"/>
    <col min="9247" max="9247" width="14.7109375" style="33" bestFit="1" customWidth="1"/>
    <col min="9248" max="9248" width="46.5703125" style="33" customWidth="1"/>
    <col min="9249" max="9249" width="19.7109375" style="33" customWidth="1"/>
    <col min="9250" max="9250" width="16.7109375" style="33" customWidth="1"/>
    <col min="9251" max="9472" width="11.42578125" style="33"/>
    <col min="9473" max="9474" width="3.7109375" style="33" customWidth="1"/>
    <col min="9475" max="9475" width="3.140625" style="33" customWidth="1"/>
    <col min="9476" max="9476" width="4.42578125" style="33" customWidth="1"/>
    <col min="9477" max="9478" width="3.85546875" style="33" customWidth="1"/>
    <col min="9479" max="9479" width="4.7109375" style="33" customWidth="1"/>
    <col min="9480" max="9480" width="4.28515625" style="33" customWidth="1"/>
    <col min="9481" max="9481" width="4" style="33" customWidth="1"/>
    <col min="9482" max="9482" width="3.140625" style="33" customWidth="1"/>
    <col min="9483" max="9483" width="3.7109375" style="33" customWidth="1"/>
    <col min="9484" max="9484" width="3.85546875" style="33" customWidth="1"/>
    <col min="9485" max="9485" width="6.5703125" style="33" customWidth="1"/>
    <col min="9486" max="9486" width="3.7109375" style="33" customWidth="1"/>
    <col min="9487" max="9487" width="4.7109375" style="33" customWidth="1"/>
    <col min="9488" max="9488" width="5" style="33" customWidth="1"/>
    <col min="9489" max="9489" width="4.42578125" style="33" customWidth="1"/>
    <col min="9490" max="9490" width="3.5703125" style="33" customWidth="1"/>
    <col min="9491" max="9491" width="3.42578125" style="33" customWidth="1"/>
    <col min="9492" max="9492" width="4" style="33" customWidth="1"/>
    <col min="9493" max="9493" width="3.140625" style="33" customWidth="1"/>
    <col min="9494" max="9494" width="4.28515625" style="33" customWidth="1"/>
    <col min="9495" max="9495" width="3.5703125" style="33" customWidth="1"/>
    <col min="9496" max="9496" width="3.42578125" style="33" customWidth="1"/>
    <col min="9497" max="9497" width="4.42578125" style="33" customWidth="1"/>
    <col min="9498" max="9498" width="4.140625" style="33" customWidth="1"/>
    <col min="9499" max="9499" width="3.85546875" style="33" customWidth="1"/>
    <col min="9500" max="9500" width="6.5703125" style="33" customWidth="1"/>
    <col min="9501" max="9502" width="11.42578125" style="33"/>
    <col min="9503" max="9503" width="14.7109375" style="33" bestFit="1" customWidth="1"/>
    <col min="9504" max="9504" width="46.5703125" style="33" customWidth="1"/>
    <col min="9505" max="9505" width="19.7109375" style="33" customWidth="1"/>
    <col min="9506" max="9506" width="16.7109375" style="33" customWidth="1"/>
    <col min="9507" max="9728" width="11.42578125" style="33"/>
    <col min="9729" max="9730" width="3.7109375" style="33" customWidth="1"/>
    <col min="9731" max="9731" width="3.140625" style="33" customWidth="1"/>
    <col min="9732" max="9732" width="4.42578125" style="33" customWidth="1"/>
    <col min="9733" max="9734" width="3.85546875" style="33" customWidth="1"/>
    <col min="9735" max="9735" width="4.7109375" style="33" customWidth="1"/>
    <col min="9736" max="9736" width="4.28515625" style="33" customWidth="1"/>
    <col min="9737" max="9737" width="4" style="33" customWidth="1"/>
    <col min="9738" max="9738" width="3.140625" style="33" customWidth="1"/>
    <col min="9739" max="9739" width="3.7109375" style="33" customWidth="1"/>
    <col min="9740" max="9740" width="3.85546875" style="33" customWidth="1"/>
    <col min="9741" max="9741" width="6.5703125" style="33" customWidth="1"/>
    <col min="9742" max="9742" width="3.7109375" style="33" customWidth="1"/>
    <col min="9743" max="9743" width="4.7109375" style="33" customWidth="1"/>
    <col min="9744" max="9744" width="5" style="33" customWidth="1"/>
    <col min="9745" max="9745" width="4.42578125" style="33" customWidth="1"/>
    <col min="9746" max="9746" width="3.5703125" style="33" customWidth="1"/>
    <col min="9747" max="9747" width="3.42578125" style="33" customWidth="1"/>
    <col min="9748" max="9748" width="4" style="33" customWidth="1"/>
    <col min="9749" max="9749" width="3.140625" style="33" customWidth="1"/>
    <col min="9750" max="9750" width="4.28515625" style="33" customWidth="1"/>
    <col min="9751" max="9751" width="3.5703125" style="33" customWidth="1"/>
    <col min="9752" max="9752" width="3.42578125" style="33" customWidth="1"/>
    <col min="9753" max="9753" width="4.42578125" style="33" customWidth="1"/>
    <col min="9754" max="9754" width="4.140625" style="33" customWidth="1"/>
    <col min="9755" max="9755" width="3.85546875" style="33" customWidth="1"/>
    <col min="9756" max="9756" width="6.5703125" style="33" customWidth="1"/>
    <col min="9757" max="9758" width="11.42578125" style="33"/>
    <col min="9759" max="9759" width="14.7109375" style="33" bestFit="1" customWidth="1"/>
    <col min="9760" max="9760" width="46.5703125" style="33" customWidth="1"/>
    <col min="9761" max="9761" width="19.7109375" style="33" customWidth="1"/>
    <col min="9762" max="9762" width="16.7109375" style="33" customWidth="1"/>
    <col min="9763" max="9984" width="11.42578125" style="33"/>
    <col min="9985" max="9986" width="3.7109375" style="33" customWidth="1"/>
    <col min="9987" max="9987" width="3.140625" style="33" customWidth="1"/>
    <col min="9988" max="9988" width="4.42578125" style="33" customWidth="1"/>
    <col min="9989" max="9990" width="3.85546875" style="33" customWidth="1"/>
    <col min="9991" max="9991" width="4.7109375" style="33" customWidth="1"/>
    <col min="9992" max="9992" width="4.28515625" style="33" customWidth="1"/>
    <col min="9993" max="9993" width="4" style="33" customWidth="1"/>
    <col min="9994" max="9994" width="3.140625" style="33" customWidth="1"/>
    <col min="9995" max="9995" width="3.7109375" style="33" customWidth="1"/>
    <col min="9996" max="9996" width="3.85546875" style="33" customWidth="1"/>
    <col min="9997" max="9997" width="6.5703125" style="33" customWidth="1"/>
    <col min="9998" max="9998" width="3.7109375" style="33" customWidth="1"/>
    <col min="9999" max="9999" width="4.7109375" style="33" customWidth="1"/>
    <col min="10000" max="10000" width="5" style="33" customWidth="1"/>
    <col min="10001" max="10001" width="4.42578125" style="33" customWidth="1"/>
    <col min="10002" max="10002" width="3.5703125" style="33" customWidth="1"/>
    <col min="10003" max="10003" width="3.42578125" style="33" customWidth="1"/>
    <col min="10004" max="10004" width="4" style="33" customWidth="1"/>
    <col min="10005" max="10005" width="3.140625" style="33" customWidth="1"/>
    <col min="10006" max="10006" width="4.28515625" style="33" customWidth="1"/>
    <col min="10007" max="10007" width="3.5703125" style="33" customWidth="1"/>
    <col min="10008" max="10008" width="3.42578125" style="33" customWidth="1"/>
    <col min="10009" max="10009" width="4.42578125" style="33" customWidth="1"/>
    <col min="10010" max="10010" width="4.140625" style="33" customWidth="1"/>
    <col min="10011" max="10011" width="3.85546875" style="33" customWidth="1"/>
    <col min="10012" max="10012" width="6.5703125" style="33" customWidth="1"/>
    <col min="10013" max="10014" width="11.42578125" style="33"/>
    <col min="10015" max="10015" width="14.7109375" style="33" bestFit="1" customWidth="1"/>
    <col min="10016" max="10016" width="46.5703125" style="33" customWidth="1"/>
    <col min="10017" max="10017" width="19.7109375" style="33" customWidth="1"/>
    <col min="10018" max="10018" width="16.7109375" style="33" customWidth="1"/>
    <col min="10019" max="10240" width="11.42578125" style="33"/>
    <col min="10241" max="10242" width="3.7109375" style="33" customWidth="1"/>
    <col min="10243" max="10243" width="3.140625" style="33" customWidth="1"/>
    <col min="10244" max="10244" width="4.42578125" style="33" customWidth="1"/>
    <col min="10245" max="10246" width="3.85546875" style="33" customWidth="1"/>
    <col min="10247" max="10247" width="4.7109375" style="33" customWidth="1"/>
    <col min="10248" max="10248" width="4.28515625" style="33" customWidth="1"/>
    <col min="10249" max="10249" width="4" style="33" customWidth="1"/>
    <col min="10250" max="10250" width="3.140625" style="33" customWidth="1"/>
    <col min="10251" max="10251" width="3.7109375" style="33" customWidth="1"/>
    <col min="10252" max="10252" width="3.85546875" style="33" customWidth="1"/>
    <col min="10253" max="10253" width="6.5703125" style="33" customWidth="1"/>
    <col min="10254" max="10254" width="3.7109375" style="33" customWidth="1"/>
    <col min="10255" max="10255" width="4.7109375" style="33" customWidth="1"/>
    <col min="10256" max="10256" width="5" style="33" customWidth="1"/>
    <col min="10257" max="10257" width="4.42578125" style="33" customWidth="1"/>
    <col min="10258" max="10258" width="3.5703125" style="33" customWidth="1"/>
    <col min="10259" max="10259" width="3.42578125" style="33" customWidth="1"/>
    <col min="10260" max="10260" width="4" style="33" customWidth="1"/>
    <col min="10261" max="10261" width="3.140625" style="33" customWidth="1"/>
    <col min="10262" max="10262" width="4.28515625" style="33" customWidth="1"/>
    <col min="10263" max="10263" width="3.5703125" style="33" customWidth="1"/>
    <col min="10264" max="10264" width="3.42578125" style="33" customWidth="1"/>
    <col min="10265" max="10265" width="4.42578125" style="33" customWidth="1"/>
    <col min="10266" max="10266" width="4.140625" style="33" customWidth="1"/>
    <col min="10267" max="10267" width="3.85546875" style="33" customWidth="1"/>
    <col min="10268" max="10268" width="6.5703125" style="33" customWidth="1"/>
    <col min="10269" max="10270" width="11.42578125" style="33"/>
    <col min="10271" max="10271" width="14.7109375" style="33" bestFit="1" customWidth="1"/>
    <col min="10272" max="10272" width="46.5703125" style="33" customWidth="1"/>
    <col min="10273" max="10273" width="19.7109375" style="33" customWidth="1"/>
    <col min="10274" max="10274" width="16.7109375" style="33" customWidth="1"/>
    <col min="10275" max="10496" width="11.42578125" style="33"/>
    <col min="10497" max="10498" width="3.7109375" style="33" customWidth="1"/>
    <col min="10499" max="10499" width="3.140625" style="33" customWidth="1"/>
    <col min="10500" max="10500" width="4.42578125" style="33" customWidth="1"/>
    <col min="10501" max="10502" width="3.85546875" style="33" customWidth="1"/>
    <col min="10503" max="10503" width="4.7109375" style="33" customWidth="1"/>
    <col min="10504" max="10504" width="4.28515625" style="33" customWidth="1"/>
    <col min="10505" max="10505" width="4" style="33" customWidth="1"/>
    <col min="10506" max="10506" width="3.140625" style="33" customWidth="1"/>
    <col min="10507" max="10507" width="3.7109375" style="33" customWidth="1"/>
    <col min="10508" max="10508" width="3.85546875" style="33" customWidth="1"/>
    <col min="10509" max="10509" width="6.5703125" style="33" customWidth="1"/>
    <col min="10510" max="10510" width="3.7109375" style="33" customWidth="1"/>
    <col min="10511" max="10511" width="4.7109375" style="33" customWidth="1"/>
    <col min="10512" max="10512" width="5" style="33" customWidth="1"/>
    <col min="10513" max="10513" width="4.42578125" style="33" customWidth="1"/>
    <col min="10514" max="10514" width="3.5703125" style="33" customWidth="1"/>
    <col min="10515" max="10515" width="3.42578125" style="33" customWidth="1"/>
    <col min="10516" max="10516" width="4" style="33" customWidth="1"/>
    <col min="10517" max="10517" width="3.140625" style="33" customWidth="1"/>
    <col min="10518" max="10518" width="4.28515625" style="33" customWidth="1"/>
    <col min="10519" max="10519" width="3.5703125" style="33" customWidth="1"/>
    <col min="10520" max="10520" width="3.42578125" style="33" customWidth="1"/>
    <col min="10521" max="10521" width="4.42578125" style="33" customWidth="1"/>
    <col min="10522" max="10522" width="4.140625" style="33" customWidth="1"/>
    <col min="10523" max="10523" width="3.85546875" style="33" customWidth="1"/>
    <col min="10524" max="10524" width="6.5703125" style="33" customWidth="1"/>
    <col min="10525" max="10526" width="11.42578125" style="33"/>
    <col min="10527" max="10527" width="14.7109375" style="33" bestFit="1" customWidth="1"/>
    <col min="10528" max="10528" width="46.5703125" style="33" customWidth="1"/>
    <col min="10529" max="10529" width="19.7109375" style="33" customWidth="1"/>
    <col min="10530" max="10530" width="16.7109375" style="33" customWidth="1"/>
    <col min="10531" max="10752" width="11.42578125" style="33"/>
    <col min="10753" max="10754" width="3.7109375" style="33" customWidth="1"/>
    <col min="10755" max="10755" width="3.140625" style="33" customWidth="1"/>
    <col min="10756" max="10756" width="4.42578125" style="33" customWidth="1"/>
    <col min="10757" max="10758" width="3.85546875" style="33" customWidth="1"/>
    <col min="10759" max="10759" width="4.7109375" style="33" customWidth="1"/>
    <col min="10760" max="10760" width="4.28515625" style="33" customWidth="1"/>
    <col min="10761" max="10761" width="4" style="33" customWidth="1"/>
    <col min="10762" max="10762" width="3.140625" style="33" customWidth="1"/>
    <col min="10763" max="10763" width="3.7109375" style="33" customWidth="1"/>
    <col min="10764" max="10764" width="3.85546875" style="33" customWidth="1"/>
    <col min="10765" max="10765" width="6.5703125" style="33" customWidth="1"/>
    <col min="10766" max="10766" width="3.7109375" style="33" customWidth="1"/>
    <col min="10767" max="10767" width="4.7109375" style="33" customWidth="1"/>
    <col min="10768" max="10768" width="5" style="33" customWidth="1"/>
    <col min="10769" max="10769" width="4.42578125" style="33" customWidth="1"/>
    <col min="10770" max="10770" width="3.5703125" style="33" customWidth="1"/>
    <col min="10771" max="10771" width="3.42578125" style="33" customWidth="1"/>
    <col min="10772" max="10772" width="4" style="33" customWidth="1"/>
    <col min="10773" max="10773" width="3.140625" style="33" customWidth="1"/>
    <col min="10774" max="10774" width="4.28515625" style="33" customWidth="1"/>
    <col min="10775" max="10775" width="3.5703125" style="33" customWidth="1"/>
    <col min="10776" max="10776" width="3.42578125" style="33" customWidth="1"/>
    <col min="10777" max="10777" width="4.42578125" style="33" customWidth="1"/>
    <col min="10778" max="10778" width="4.140625" style="33" customWidth="1"/>
    <col min="10779" max="10779" width="3.85546875" style="33" customWidth="1"/>
    <col min="10780" max="10780" width="6.5703125" style="33" customWidth="1"/>
    <col min="10781" max="10782" width="11.42578125" style="33"/>
    <col min="10783" max="10783" width="14.7109375" style="33" bestFit="1" customWidth="1"/>
    <col min="10784" max="10784" width="46.5703125" style="33" customWidth="1"/>
    <col min="10785" max="10785" width="19.7109375" style="33" customWidth="1"/>
    <col min="10786" max="10786" width="16.7109375" style="33" customWidth="1"/>
    <col min="10787" max="11008" width="11.42578125" style="33"/>
    <col min="11009" max="11010" width="3.7109375" style="33" customWidth="1"/>
    <col min="11011" max="11011" width="3.140625" style="33" customWidth="1"/>
    <col min="11012" max="11012" width="4.42578125" style="33" customWidth="1"/>
    <col min="11013" max="11014" width="3.85546875" style="33" customWidth="1"/>
    <col min="11015" max="11015" width="4.7109375" style="33" customWidth="1"/>
    <col min="11016" max="11016" width="4.28515625" style="33" customWidth="1"/>
    <col min="11017" max="11017" width="4" style="33" customWidth="1"/>
    <col min="11018" max="11018" width="3.140625" style="33" customWidth="1"/>
    <col min="11019" max="11019" width="3.7109375" style="33" customWidth="1"/>
    <col min="11020" max="11020" width="3.85546875" style="33" customWidth="1"/>
    <col min="11021" max="11021" width="6.5703125" style="33" customWidth="1"/>
    <col min="11022" max="11022" width="3.7109375" style="33" customWidth="1"/>
    <col min="11023" max="11023" width="4.7109375" style="33" customWidth="1"/>
    <col min="11024" max="11024" width="5" style="33" customWidth="1"/>
    <col min="11025" max="11025" width="4.42578125" style="33" customWidth="1"/>
    <col min="11026" max="11026" width="3.5703125" style="33" customWidth="1"/>
    <col min="11027" max="11027" width="3.42578125" style="33" customWidth="1"/>
    <col min="11028" max="11028" width="4" style="33" customWidth="1"/>
    <col min="11029" max="11029" width="3.140625" style="33" customWidth="1"/>
    <col min="11030" max="11030" width="4.28515625" style="33" customWidth="1"/>
    <col min="11031" max="11031" width="3.5703125" style="33" customWidth="1"/>
    <col min="11032" max="11032" width="3.42578125" style="33" customWidth="1"/>
    <col min="11033" max="11033" width="4.42578125" style="33" customWidth="1"/>
    <col min="11034" max="11034" width="4.140625" style="33" customWidth="1"/>
    <col min="11035" max="11035" width="3.85546875" style="33" customWidth="1"/>
    <col min="11036" max="11036" width="6.5703125" style="33" customWidth="1"/>
    <col min="11037" max="11038" width="11.42578125" style="33"/>
    <col min="11039" max="11039" width="14.7109375" style="33" bestFit="1" customWidth="1"/>
    <col min="11040" max="11040" width="46.5703125" style="33" customWidth="1"/>
    <col min="11041" max="11041" width="19.7109375" style="33" customWidth="1"/>
    <col min="11042" max="11042" width="16.7109375" style="33" customWidth="1"/>
    <col min="11043" max="11264" width="11.42578125" style="33"/>
    <col min="11265" max="11266" width="3.7109375" style="33" customWidth="1"/>
    <col min="11267" max="11267" width="3.140625" style="33" customWidth="1"/>
    <col min="11268" max="11268" width="4.42578125" style="33" customWidth="1"/>
    <col min="11269" max="11270" width="3.85546875" style="33" customWidth="1"/>
    <col min="11271" max="11271" width="4.7109375" style="33" customWidth="1"/>
    <col min="11272" max="11272" width="4.28515625" style="33" customWidth="1"/>
    <col min="11273" max="11273" width="4" style="33" customWidth="1"/>
    <col min="11274" max="11274" width="3.140625" style="33" customWidth="1"/>
    <col min="11275" max="11275" width="3.7109375" style="33" customWidth="1"/>
    <col min="11276" max="11276" width="3.85546875" style="33" customWidth="1"/>
    <col min="11277" max="11277" width="6.5703125" style="33" customWidth="1"/>
    <col min="11278" max="11278" width="3.7109375" style="33" customWidth="1"/>
    <col min="11279" max="11279" width="4.7109375" style="33" customWidth="1"/>
    <col min="11280" max="11280" width="5" style="33" customWidth="1"/>
    <col min="11281" max="11281" width="4.42578125" style="33" customWidth="1"/>
    <col min="11282" max="11282" width="3.5703125" style="33" customWidth="1"/>
    <col min="11283" max="11283" width="3.42578125" style="33" customWidth="1"/>
    <col min="11284" max="11284" width="4" style="33" customWidth="1"/>
    <col min="11285" max="11285" width="3.140625" style="33" customWidth="1"/>
    <col min="11286" max="11286" width="4.28515625" style="33" customWidth="1"/>
    <col min="11287" max="11287" width="3.5703125" style="33" customWidth="1"/>
    <col min="11288" max="11288" width="3.42578125" style="33" customWidth="1"/>
    <col min="11289" max="11289" width="4.42578125" style="33" customWidth="1"/>
    <col min="11290" max="11290" width="4.140625" style="33" customWidth="1"/>
    <col min="11291" max="11291" width="3.85546875" style="33" customWidth="1"/>
    <col min="11292" max="11292" width="6.5703125" style="33" customWidth="1"/>
    <col min="11293" max="11294" width="11.42578125" style="33"/>
    <col min="11295" max="11295" width="14.7109375" style="33" bestFit="1" customWidth="1"/>
    <col min="11296" max="11296" width="46.5703125" style="33" customWidth="1"/>
    <col min="11297" max="11297" width="19.7109375" style="33" customWidth="1"/>
    <col min="11298" max="11298" width="16.7109375" style="33" customWidth="1"/>
    <col min="11299" max="11520" width="11.42578125" style="33"/>
    <col min="11521" max="11522" width="3.7109375" style="33" customWidth="1"/>
    <col min="11523" max="11523" width="3.140625" style="33" customWidth="1"/>
    <col min="11524" max="11524" width="4.42578125" style="33" customWidth="1"/>
    <col min="11525" max="11526" width="3.85546875" style="33" customWidth="1"/>
    <col min="11527" max="11527" width="4.7109375" style="33" customWidth="1"/>
    <col min="11528" max="11528" width="4.28515625" style="33" customWidth="1"/>
    <col min="11529" max="11529" width="4" style="33" customWidth="1"/>
    <col min="11530" max="11530" width="3.140625" style="33" customWidth="1"/>
    <col min="11531" max="11531" width="3.7109375" style="33" customWidth="1"/>
    <col min="11532" max="11532" width="3.85546875" style="33" customWidth="1"/>
    <col min="11533" max="11533" width="6.5703125" style="33" customWidth="1"/>
    <col min="11534" max="11534" width="3.7109375" style="33" customWidth="1"/>
    <col min="11535" max="11535" width="4.7109375" style="33" customWidth="1"/>
    <col min="11536" max="11536" width="5" style="33" customWidth="1"/>
    <col min="11537" max="11537" width="4.42578125" style="33" customWidth="1"/>
    <col min="11538" max="11538" width="3.5703125" style="33" customWidth="1"/>
    <col min="11539" max="11539" width="3.42578125" style="33" customWidth="1"/>
    <col min="11540" max="11540" width="4" style="33" customWidth="1"/>
    <col min="11541" max="11541" width="3.140625" style="33" customWidth="1"/>
    <col min="11542" max="11542" width="4.28515625" style="33" customWidth="1"/>
    <col min="11543" max="11543" width="3.5703125" style="33" customWidth="1"/>
    <col min="11544" max="11544" width="3.42578125" style="33" customWidth="1"/>
    <col min="11545" max="11545" width="4.42578125" style="33" customWidth="1"/>
    <col min="11546" max="11546" width="4.140625" style="33" customWidth="1"/>
    <col min="11547" max="11547" width="3.85546875" style="33" customWidth="1"/>
    <col min="11548" max="11548" width="6.5703125" style="33" customWidth="1"/>
    <col min="11549" max="11550" width="11.42578125" style="33"/>
    <col min="11551" max="11551" width="14.7109375" style="33" bestFit="1" customWidth="1"/>
    <col min="11552" max="11552" width="46.5703125" style="33" customWidth="1"/>
    <col min="11553" max="11553" width="19.7109375" style="33" customWidth="1"/>
    <col min="11554" max="11554" width="16.7109375" style="33" customWidth="1"/>
    <col min="11555" max="11776" width="11.42578125" style="33"/>
    <col min="11777" max="11778" width="3.7109375" style="33" customWidth="1"/>
    <col min="11779" max="11779" width="3.140625" style="33" customWidth="1"/>
    <col min="11780" max="11780" width="4.42578125" style="33" customWidth="1"/>
    <col min="11781" max="11782" width="3.85546875" style="33" customWidth="1"/>
    <col min="11783" max="11783" width="4.7109375" style="33" customWidth="1"/>
    <col min="11784" max="11784" width="4.28515625" style="33" customWidth="1"/>
    <col min="11785" max="11785" width="4" style="33" customWidth="1"/>
    <col min="11786" max="11786" width="3.140625" style="33" customWidth="1"/>
    <col min="11787" max="11787" width="3.7109375" style="33" customWidth="1"/>
    <col min="11788" max="11788" width="3.85546875" style="33" customWidth="1"/>
    <col min="11789" max="11789" width="6.5703125" style="33" customWidth="1"/>
    <col min="11790" max="11790" width="3.7109375" style="33" customWidth="1"/>
    <col min="11791" max="11791" width="4.7109375" style="33" customWidth="1"/>
    <col min="11792" max="11792" width="5" style="33" customWidth="1"/>
    <col min="11793" max="11793" width="4.42578125" style="33" customWidth="1"/>
    <col min="11794" max="11794" width="3.5703125" style="33" customWidth="1"/>
    <col min="11795" max="11795" width="3.42578125" style="33" customWidth="1"/>
    <col min="11796" max="11796" width="4" style="33" customWidth="1"/>
    <col min="11797" max="11797" width="3.140625" style="33" customWidth="1"/>
    <col min="11798" max="11798" width="4.28515625" style="33" customWidth="1"/>
    <col min="11799" max="11799" width="3.5703125" style="33" customWidth="1"/>
    <col min="11800" max="11800" width="3.42578125" style="33" customWidth="1"/>
    <col min="11801" max="11801" width="4.42578125" style="33" customWidth="1"/>
    <col min="11802" max="11802" width="4.140625" style="33" customWidth="1"/>
    <col min="11803" max="11803" width="3.85546875" style="33" customWidth="1"/>
    <col min="11804" max="11804" width="6.5703125" style="33" customWidth="1"/>
    <col min="11805" max="11806" width="11.42578125" style="33"/>
    <col min="11807" max="11807" width="14.7109375" style="33" bestFit="1" customWidth="1"/>
    <col min="11808" max="11808" width="46.5703125" style="33" customWidth="1"/>
    <col min="11809" max="11809" width="19.7109375" style="33" customWidth="1"/>
    <col min="11810" max="11810" width="16.7109375" style="33" customWidth="1"/>
    <col min="11811" max="12032" width="11.42578125" style="33"/>
    <col min="12033" max="12034" width="3.7109375" style="33" customWidth="1"/>
    <col min="12035" max="12035" width="3.140625" style="33" customWidth="1"/>
    <col min="12036" max="12036" width="4.42578125" style="33" customWidth="1"/>
    <col min="12037" max="12038" width="3.85546875" style="33" customWidth="1"/>
    <col min="12039" max="12039" width="4.7109375" style="33" customWidth="1"/>
    <col min="12040" max="12040" width="4.28515625" style="33" customWidth="1"/>
    <col min="12041" max="12041" width="4" style="33" customWidth="1"/>
    <col min="12042" max="12042" width="3.140625" style="33" customWidth="1"/>
    <col min="12043" max="12043" width="3.7109375" style="33" customWidth="1"/>
    <col min="12044" max="12044" width="3.85546875" style="33" customWidth="1"/>
    <col min="12045" max="12045" width="6.5703125" style="33" customWidth="1"/>
    <col min="12046" max="12046" width="3.7109375" style="33" customWidth="1"/>
    <col min="12047" max="12047" width="4.7109375" style="33" customWidth="1"/>
    <col min="12048" max="12048" width="5" style="33" customWidth="1"/>
    <col min="12049" max="12049" width="4.42578125" style="33" customWidth="1"/>
    <col min="12050" max="12050" width="3.5703125" style="33" customWidth="1"/>
    <col min="12051" max="12051" width="3.42578125" style="33" customWidth="1"/>
    <col min="12052" max="12052" width="4" style="33" customWidth="1"/>
    <col min="12053" max="12053" width="3.140625" style="33" customWidth="1"/>
    <col min="12054" max="12054" width="4.28515625" style="33" customWidth="1"/>
    <col min="12055" max="12055" width="3.5703125" style="33" customWidth="1"/>
    <col min="12056" max="12056" width="3.42578125" style="33" customWidth="1"/>
    <col min="12057" max="12057" width="4.42578125" style="33" customWidth="1"/>
    <col min="12058" max="12058" width="4.140625" style="33" customWidth="1"/>
    <col min="12059" max="12059" width="3.85546875" style="33" customWidth="1"/>
    <col min="12060" max="12060" width="6.5703125" style="33" customWidth="1"/>
    <col min="12061" max="12062" width="11.42578125" style="33"/>
    <col min="12063" max="12063" width="14.7109375" style="33" bestFit="1" customWidth="1"/>
    <col min="12064" max="12064" width="46.5703125" style="33" customWidth="1"/>
    <col min="12065" max="12065" width="19.7109375" style="33" customWidth="1"/>
    <col min="12066" max="12066" width="16.7109375" style="33" customWidth="1"/>
    <col min="12067" max="12288" width="11.42578125" style="33"/>
    <col min="12289" max="12290" width="3.7109375" style="33" customWidth="1"/>
    <col min="12291" max="12291" width="3.140625" style="33" customWidth="1"/>
    <col min="12292" max="12292" width="4.42578125" style="33" customWidth="1"/>
    <col min="12293" max="12294" width="3.85546875" style="33" customWidth="1"/>
    <col min="12295" max="12295" width="4.7109375" style="33" customWidth="1"/>
    <col min="12296" max="12296" width="4.28515625" style="33" customWidth="1"/>
    <col min="12297" max="12297" width="4" style="33" customWidth="1"/>
    <col min="12298" max="12298" width="3.140625" style="33" customWidth="1"/>
    <col min="12299" max="12299" width="3.7109375" style="33" customWidth="1"/>
    <col min="12300" max="12300" width="3.85546875" style="33" customWidth="1"/>
    <col min="12301" max="12301" width="6.5703125" style="33" customWidth="1"/>
    <col min="12302" max="12302" width="3.7109375" style="33" customWidth="1"/>
    <col min="12303" max="12303" width="4.7109375" style="33" customWidth="1"/>
    <col min="12304" max="12304" width="5" style="33" customWidth="1"/>
    <col min="12305" max="12305" width="4.42578125" style="33" customWidth="1"/>
    <col min="12306" max="12306" width="3.5703125" style="33" customWidth="1"/>
    <col min="12307" max="12307" width="3.42578125" style="33" customWidth="1"/>
    <col min="12308" max="12308" width="4" style="33" customWidth="1"/>
    <col min="12309" max="12309" width="3.140625" style="33" customWidth="1"/>
    <col min="12310" max="12310" width="4.28515625" style="33" customWidth="1"/>
    <col min="12311" max="12311" width="3.5703125" style="33" customWidth="1"/>
    <col min="12312" max="12312" width="3.42578125" style="33" customWidth="1"/>
    <col min="12313" max="12313" width="4.42578125" style="33" customWidth="1"/>
    <col min="12314" max="12314" width="4.140625" style="33" customWidth="1"/>
    <col min="12315" max="12315" width="3.85546875" style="33" customWidth="1"/>
    <col min="12316" max="12316" width="6.5703125" style="33" customWidth="1"/>
    <col min="12317" max="12318" width="11.42578125" style="33"/>
    <col min="12319" max="12319" width="14.7109375" style="33" bestFit="1" customWidth="1"/>
    <col min="12320" max="12320" width="46.5703125" style="33" customWidth="1"/>
    <col min="12321" max="12321" width="19.7109375" style="33" customWidth="1"/>
    <col min="12322" max="12322" width="16.7109375" style="33" customWidth="1"/>
    <col min="12323" max="12544" width="11.42578125" style="33"/>
    <col min="12545" max="12546" width="3.7109375" style="33" customWidth="1"/>
    <col min="12547" max="12547" width="3.140625" style="33" customWidth="1"/>
    <col min="12548" max="12548" width="4.42578125" style="33" customWidth="1"/>
    <col min="12549" max="12550" width="3.85546875" style="33" customWidth="1"/>
    <col min="12551" max="12551" width="4.7109375" style="33" customWidth="1"/>
    <col min="12552" max="12552" width="4.28515625" style="33" customWidth="1"/>
    <col min="12553" max="12553" width="4" style="33" customWidth="1"/>
    <col min="12554" max="12554" width="3.140625" style="33" customWidth="1"/>
    <col min="12555" max="12555" width="3.7109375" style="33" customWidth="1"/>
    <col min="12556" max="12556" width="3.85546875" style="33" customWidth="1"/>
    <col min="12557" max="12557" width="6.5703125" style="33" customWidth="1"/>
    <col min="12558" max="12558" width="3.7109375" style="33" customWidth="1"/>
    <col min="12559" max="12559" width="4.7109375" style="33" customWidth="1"/>
    <col min="12560" max="12560" width="5" style="33" customWidth="1"/>
    <col min="12561" max="12561" width="4.42578125" style="33" customWidth="1"/>
    <col min="12562" max="12562" width="3.5703125" style="33" customWidth="1"/>
    <col min="12563" max="12563" width="3.42578125" style="33" customWidth="1"/>
    <col min="12564" max="12564" width="4" style="33" customWidth="1"/>
    <col min="12565" max="12565" width="3.140625" style="33" customWidth="1"/>
    <col min="12566" max="12566" width="4.28515625" style="33" customWidth="1"/>
    <col min="12567" max="12567" width="3.5703125" style="33" customWidth="1"/>
    <col min="12568" max="12568" width="3.42578125" style="33" customWidth="1"/>
    <col min="12569" max="12569" width="4.42578125" style="33" customWidth="1"/>
    <col min="12570" max="12570" width="4.140625" style="33" customWidth="1"/>
    <col min="12571" max="12571" width="3.85546875" style="33" customWidth="1"/>
    <col min="12572" max="12572" width="6.5703125" style="33" customWidth="1"/>
    <col min="12573" max="12574" width="11.42578125" style="33"/>
    <col min="12575" max="12575" width="14.7109375" style="33" bestFit="1" customWidth="1"/>
    <col min="12576" max="12576" width="46.5703125" style="33" customWidth="1"/>
    <col min="12577" max="12577" width="19.7109375" style="33" customWidth="1"/>
    <col min="12578" max="12578" width="16.7109375" style="33" customWidth="1"/>
    <col min="12579" max="12800" width="11.42578125" style="33"/>
    <col min="12801" max="12802" width="3.7109375" style="33" customWidth="1"/>
    <col min="12803" max="12803" width="3.140625" style="33" customWidth="1"/>
    <col min="12804" max="12804" width="4.42578125" style="33" customWidth="1"/>
    <col min="12805" max="12806" width="3.85546875" style="33" customWidth="1"/>
    <col min="12807" max="12807" width="4.7109375" style="33" customWidth="1"/>
    <col min="12808" max="12808" width="4.28515625" style="33" customWidth="1"/>
    <col min="12809" max="12809" width="4" style="33" customWidth="1"/>
    <col min="12810" max="12810" width="3.140625" style="33" customWidth="1"/>
    <col min="12811" max="12811" width="3.7109375" style="33" customWidth="1"/>
    <col min="12812" max="12812" width="3.85546875" style="33" customWidth="1"/>
    <col min="12813" max="12813" width="6.5703125" style="33" customWidth="1"/>
    <col min="12814" max="12814" width="3.7109375" style="33" customWidth="1"/>
    <col min="12815" max="12815" width="4.7109375" style="33" customWidth="1"/>
    <col min="12816" max="12816" width="5" style="33" customWidth="1"/>
    <col min="12817" max="12817" width="4.42578125" style="33" customWidth="1"/>
    <col min="12818" max="12818" width="3.5703125" style="33" customWidth="1"/>
    <col min="12819" max="12819" width="3.42578125" style="33" customWidth="1"/>
    <col min="12820" max="12820" width="4" style="33" customWidth="1"/>
    <col min="12821" max="12821" width="3.140625" style="33" customWidth="1"/>
    <col min="12822" max="12822" width="4.28515625" style="33" customWidth="1"/>
    <col min="12823" max="12823" width="3.5703125" style="33" customWidth="1"/>
    <col min="12824" max="12824" width="3.42578125" style="33" customWidth="1"/>
    <col min="12825" max="12825" width="4.42578125" style="33" customWidth="1"/>
    <col min="12826" max="12826" width="4.140625" style="33" customWidth="1"/>
    <col min="12827" max="12827" width="3.85546875" style="33" customWidth="1"/>
    <col min="12828" max="12828" width="6.5703125" style="33" customWidth="1"/>
    <col min="12829" max="12830" width="11.42578125" style="33"/>
    <col min="12831" max="12831" width="14.7109375" style="33" bestFit="1" customWidth="1"/>
    <col min="12832" max="12832" width="46.5703125" style="33" customWidth="1"/>
    <col min="12833" max="12833" width="19.7109375" style="33" customWidth="1"/>
    <col min="12834" max="12834" width="16.7109375" style="33" customWidth="1"/>
    <col min="12835" max="13056" width="11.42578125" style="33"/>
    <col min="13057" max="13058" width="3.7109375" style="33" customWidth="1"/>
    <col min="13059" max="13059" width="3.140625" style="33" customWidth="1"/>
    <col min="13060" max="13060" width="4.42578125" style="33" customWidth="1"/>
    <col min="13061" max="13062" width="3.85546875" style="33" customWidth="1"/>
    <col min="13063" max="13063" width="4.7109375" style="33" customWidth="1"/>
    <col min="13064" max="13064" width="4.28515625" style="33" customWidth="1"/>
    <col min="13065" max="13065" width="4" style="33" customWidth="1"/>
    <col min="13066" max="13066" width="3.140625" style="33" customWidth="1"/>
    <col min="13067" max="13067" width="3.7109375" style="33" customWidth="1"/>
    <col min="13068" max="13068" width="3.85546875" style="33" customWidth="1"/>
    <col min="13069" max="13069" width="6.5703125" style="33" customWidth="1"/>
    <col min="13070" max="13070" width="3.7109375" style="33" customWidth="1"/>
    <col min="13071" max="13071" width="4.7109375" style="33" customWidth="1"/>
    <col min="13072" max="13072" width="5" style="33" customWidth="1"/>
    <col min="13073" max="13073" width="4.42578125" style="33" customWidth="1"/>
    <col min="13074" max="13074" width="3.5703125" style="33" customWidth="1"/>
    <col min="13075" max="13075" width="3.42578125" style="33" customWidth="1"/>
    <col min="13076" max="13076" width="4" style="33" customWidth="1"/>
    <col min="13077" max="13077" width="3.140625" style="33" customWidth="1"/>
    <col min="13078" max="13078" width="4.28515625" style="33" customWidth="1"/>
    <col min="13079" max="13079" width="3.5703125" style="33" customWidth="1"/>
    <col min="13080" max="13080" width="3.42578125" style="33" customWidth="1"/>
    <col min="13081" max="13081" width="4.42578125" style="33" customWidth="1"/>
    <col min="13082" max="13082" width="4.140625" style="33" customWidth="1"/>
    <col min="13083" max="13083" width="3.85546875" style="33" customWidth="1"/>
    <col min="13084" max="13084" width="6.5703125" style="33" customWidth="1"/>
    <col min="13085" max="13086" width="11.42578125" style="33"/>
    <col min="13087" max="13087" width="14.7109375" style="33" bestFit="1" customWidth="1"/>
    <col min="13088" max="13088" width="46.5703125" style="33" customWidth="1"/>
    <col min="13089" max="13089" width="19.7109375" style="33" customWidth="1"/>
    <col min="13090" max="13090" width="16.7109375" style="33" customWidth="1"/>
    <col min="13091" max="13312" width="11.42578125" style="33"/>
    <col min="13313" max="13314" width="3.7109375" style="33" customWidth="1"/>
    <col min="13315" max="13315" width="3.140625" style="33" customWidth="1"/>
    <col min="13316" max="13316" width="4.42578125" style="33" customWidth="1"/>
    <col min="13317" max="13318" width="3.85546875" style="33" customWidth="1"/>
    <col min="13319" max="13319" width="4.7109375" style="33" customWidth="1"/>
    <col min="13320" max="13320" width="4.28515625" style="33" customWidth="1"/>
    <col min="13321" max="13321" width="4" style="33" customWidth="1"/>
    <col min="13322" max="13322" width="3.140625" style="33" customWidth="1"/>
    <col min="13323" max="13323" width="3.7109375" style="33" customWidth="1"/>
    <col min="13324" max="13324" width="3.85546875" style="33" customWidth="1"/>
    <col min="13325" max="13325" width="6.5703125" style="33" customWidth="1"/>
    <col min="13326" max="13326" width="3.7109375" style="33" customWidth="1"/>
    <col min="13327" max="13327" width="4.7109375" style="33" customWidth="1"/>
    <col min="13328" max="13328" width="5" style="33" customWidth="1"/>
    <col min="13329" max="13329" width="4.42578125" style="33" customWidth="1"/>
    <col min="13330" max="13330" width="3.5703125" style="33" customWidth="1"/>
    <col min="13331" max="13331" width="3.42578125" style="33" customWidth="1"/>
    <col min="13332" max="13332" width="4" style="33" customWidth="1"/>
    <col min="13333" max="13333" width="3.140625" style="33" customWidth="1"/>
    <col min="13334" max="13334" width="4.28515625" style="33" customWidth="1"/>
    <col min="13335" max="13335" width="3.5703125" style="33" customWidth="1"/>
    <col min="13336" max="13336" width="3.42578125" style="33" customWidth="1"/>
    <col min="13337" max="13337" width="4.42578125" style="33" customWidth="1"/>
    <col min="13338" max="13338" width="4.140625" style="33" customWidth="1"/>
    <col min="13339" max="13339" width="3.85546875" style="33" customWidth="1"/>
    <col min="13340" max="13340" width="6.5703125" style="33" customWidth="1"/>
    <col min="13341" max="13342" width="11.42578125" style="33"/>
    <col min="13343" max="13343" width="14.7109375" style="33" bestFit="1" customWidth="1"/>
    <col min="13344" max="13344" width="46.5703125" style="33" customWidth="1"/>
    <col min="13345" max="13345" width="19.7109375" style="33" customWidth="1"/>
    <col min="13346" max="13346" width="16.7109375" style="33" customWidth="1"/>
    <col min="13347" max="13568" width="11.42578125" style="33"/>
    <col min="13569" max="13570" width="3.7109375" style="33" customWidth="1"/>
    <col min="13571" max="13571" width="3.140625" style="33" customWidth="1"/>
    <col min="13572" max="13572" width="4.42578125" style="33" customWidth="1"/>
    <col min="13573" max="13574" width="3.85546875" style="33" customWidth="1"/>
    <col min="13575" max="13575" width="4.7109375" style="33" customWidth="1"/>
    <col min="13576" max="13576" width="4.28515625" style="33" customWidth="1"/>
    <col min="13577" max="13577" width="4" style="33" customWidth="1"/>
    <col min="13578" max="13578" width="3.140625" style="33" customWidth="1"/>
    <col min="13579" max="13579" width="3.7109375" style="33" customWidth="1"/>
    <col min="13580" max="13580" width="3.85546875" style="33" customWidth="1"/>
    <col min="13581" max="13581" width="6.5703125" style="33" customWidth="1"/>
    <col min="13582" max="13582" width="3.7109375" style="33" customWidth="1"/>
    <col min="13583" max="13583" width="4.7109375" style="33" customWidth="1"/>
    <col min="13584" max="13584" width="5" style="33" customWidth="1"/>
    <col min="13585" max="13585" width="4.42578125" style="33" customWidth="1"/>
    <col min="13586" max="13586" width="3.5703125" style="33" customWidth="1"/>
    <col min="13587" max="13587" width="3.42578125" style="33" customWidth="1"/>
    <col min="13588" max="13588" width="4" style="33" customWidth="1"/>
    <col min="13589" max="13589" width="3.140625" style="33" customWidth="1"/>
    <col min="13590" max="13590" width="4.28515625" style="33" customWidth="1"/>
    <col min="13591" max="13591" width="3.5703125" style="33" customWidth="1"/>
    <col min="13592" max="13592" width="3.42578125" style="33" customWidth="1"/>
    <col min="13593" max="13593" width="4.42578125" style="33" customWidth="1"/>
    <col min="13594" max="13594" width="4.140625" style="33" customWidth="1"/>
    <col min="13595" max="13595" width="3.85546875" style="33" customWidth="1"/>
    <col min="13596" max="13596" width="6.5703125" style="33" customWidth="1"/>
    <col min="13597" max="13598" width="11.42578125" style="33"/>
    <col min="13599" max="13599" width="14.7109375" style="33" bestFit="1" customWidth="1"/>
    <col min="13600" max="13600" width="46.5703125" style="33" customWidth="1"/>
    <col min="13601" max="13601" width="19.7109375" style="33" customWidth="1"/>
    <col min="13602" max="13602" width="16.7109375" style="33" customWidth="1"/>
    <col min="13603" max="13824" width="11.42578125" style="33"/>
    <col min="13825" max="13826" width="3.7109375" style="33" customWidth="1"/>
    <col min="13827" max="13827" width="3.140625" style="33" customWidth="1"/>
    <col min="13828" max="13828" width="4.42578125" style="33" customWidth="1"/>
    <col min="13829" max="13830" width="3.85546875" style="33" customWidth="1"/>
    <col min="13831" max="13831" width="4.7109375" style="33" customWidth="1"/>
    <col min="13832" max="13832" width="4.28515625" style="33" customWidth="1"/>
    <col min="13833" max="13833" width="4" style="33" customWidth="1"/>
    <col min="13834" max="13834" width="3.140625" style="33" customWidth="1"/>
    <col min="13835" max="13835" width="3.7109375" style="33" customWidth="1"/>
    <col min="13836" max="13836" width="3.85546875" style="33" customWidth="1"/>
    <col min="13837" max="13837" width="6.5703125" style="33" customWidth="1"/>
    <col min="13838" max="13838" width="3.7109375" style="33" customWidth="1"/>
    <col min="13839" max="13839" width="4.7109375" style="33" customWidth="1"/>
    <col min="13840" max="13840" width="5" style="33" customWidth="1"/>
    <col min="13841" max="13841" width="4.42578125" style="33" customWidth="1"/>
    <col min="13842" max="13842" width="3.5703125" style="33" customWidth="1"/>
    <col min="13843" max="13843" width="3.42578125" style="33" customWidth="1"/>
    <col min="13844" max="13844" width="4" style="33" customWidth="1"/>
    <col min="13845" max="13845" width="3.140625" style="33" customWidth="1"/>
    <col min="13846" max="13846" width="4.28515625" style="33" customWidth="1"/>
    <col min="13847" max="13847" width="3.5703125" style="33" customWidth="1"/>
    <col min="13848" max="13848" width="3.42578125" style="33" customWidth="1"/>
    <col min="13849" max="13849" width="4.42578125" style="33" customWidth="1"/>
    <col min="13850" max="13850" width="4.140625" style="33" customWidth="1"/>
    <col min="13851" max="13851" width="3.85546875" style="33" customWidth="1"/>
    <col min="13852" max="13852" width="6.5703125" style="33" customWidth="1"/>
    <col min="13853" max="13854" width="11.42578125" style="33"/>
    <col min="13855" max="13855" width="14.7109375" style="33" bestFit="1" customWidth="1"/>
    <col min="13856" max="13856" width="46.5703125" style="33" customWidth="1"/>
    <col min="13857" max="13857" width="19.7109375" style="33" customWidth="1"/>
    <col min="13858" max="13858" width="16.7109375" style="33" customWidth="1"/>
    <col min="13859" max="14080" width="11.42578125" style="33"/>
    <col min="14081" max="14082" width="3.7109375" style="33" customWidth="1"/>
    <col min="14083" max="14083" width="3.140625" style="33" customWidth="1"/>
    <col min="14084" max="14084" width="4.42578125" style="33" customWidth="1"/>
    <col min="14085" max="14086" width="3.85546875" style="33" customWidth="1"/>
    <col min="14087" max="14087" width="4.7109375" style="33" customWidth="1"/>
    <col min="14088" max="14088" width="4.28515625" style="33" customWidth="1"/>
    <col min="14089" max="14089" width="4" style="33" customWidth="1"/>
    <col min="14090" max="14090" width="3.140625" style="33" customWidth="1"/>
    <col min="14091" max="14091" width="3.7109375" style="33" customWidth="1"/>
    <col min="14092" max="14092" width="3.85546875" style="33" customWidth="1"/>
    <col min="14093" max="14093" width="6.5703125" style="33" customWidth="1"/>
    <col min="14094" max="14094" width="3.7109375" style="33" customWidth="1"/>
    <col min="14095" max="14095" width="4.7109375" style="33" customWidth="1"/>
    <col min="14096" max="14096" width="5" style="33" customWidth="1"/>
    <col min="14097" max="14097" width="4.42578125" style="33" customWidth="1"/>
    <col min="14098" max="14098" width="3.5703125" style="33" customWidth="1"/>
    <col min="14099" max="14099" width="3.42578125" style="33" customWidth="1"/>
    <col min="14100" max="14100" width="4" style="33" customWidth="1"/>
    <col min="14101" max="14101" width="3.140625" style="33" customWidth="1"/>
    <col min="14102" max="14102" width="4.28515625" style="33" customWidth="1"/>
    <col min="14103" max="14103" width="3.5703125" style="33" customWidth="1"/>
    <col min="14104" max="14104" width="3.42578125" style="33" customWidth="1"/>
    <col min="14105" max="14105" width="4.42578125" style="33" customWidth="1"/>
    <col min="14106" max="14106" width="4.140625" style="33" customWidth="1"/>
    <col min="14107" max="14107" width="3.85546875" style="33" customWidth="1"/>
    <col min="14108" max="14108" width="6.5703125" style="33" customWidth="1"/>
    <col min="14109" max="14110" width="11.42578125" style="33"/>
    <col min="14111" max="14111" width="14.7109375" style="33" bestFit="1" customWidth="1"/>
    <col min="14112" max="14112" width="46.5703125" style="33" customWidth="1"/>
    <col min="14113" max="14113" width="19.7109375" style="33" customWidth="1"/>
    <col min="14114" max="14114" width="16.7109375" style="33" customWidth="1"/>
    <col min="14115" max="14336" width="11.42578125" style="33"/>
    <col min="14337" max="14338" width="3.7109375" style="33" customWidth="1"/>
    <col min="14339" max="14339" width="3.140625" style="33" customWidth="1"/>
    <col min="14340" max="14340" width="4.42578125" style="33" customWidth="1"/>
    <col min="14341" max="14342" width="3.85546875" style="33" customWidth="1"/>
    <col min="14343" max="14343" width="4.7109375" style="33" customWidth="1"/>
    <col min="14344" max="14344" width="4.28515625" style="33" customWidth="1"/>
    <col min="14345" max="14345" width="4" style="33" customWidth="1"/>
    <col min="14346" max="14346" width="3.140625" style="33" customWidth="1"/>
    <col min="14347" max="14347" width="3.7109375" style="33" customWidth="1"/>
    <col min="14348" max="14348" width="3.85546875" style="33" customWidth="1"/>
    <col min="14349" max="14349" width="6.5703125" style="33" customWidth="1"/>
    <col min="14350" max="14350" width="3.7109375" style="33" customWidth="1"/>
    <col min="14351" max="14351" width="4.7109375" style="33" customWidth="1"/>
    <col min="14352" max="14352" width="5" style="33" customWidth="1"/>
    <col min="14353" max="14353" width="4.42578125" style="33" customWidth="1"/>
    <col min="14354" max="14354" width="3.5703125" style="33" customWidth="1"/>
    <col min="14355" max="14355" width="3.42578125" style="33" customWidth="1"/>
    <col min="14356" max="14356" width="4" style="33" customWidth="1"/>
    <col min="14357" max="14357" width="3.140625" style="33" customWidth="1"/>
    <col min="14358" max="14358" width="4.28515625" style="33" customWidth="1"/>
    <col min="14359" max="14359" width="3.5703125" style="33" customWidth="1"/>
    <col min="14360" max="14360" width="3.42578125" style="33" customWidth="1"/>
    <col min="14361" max="14361" width="4.42578125" style="33" customWidth="1"/>
    <col min="14362" max="14362" width="4.140625" style="33" customWidth="1"/>
    <col min="14363" max="14363" width="3.85546875" style="33" customWidth="1"/>
    <col min="14364" max="14364" width="6.5703125" style="33" customWidth="1"/>
    <col min="14365" max="14366" width="11.42578125" style="33"/>
    <col min="14367" max="14367" width="14.7109375" style="33" bestFit="1" customWidth="1"/>
    <col min="14368" max="14368" width="46.5703125" style="33" customWidth="1"/>
    <col min="14369" max="14369" width="19.7109375" style="33" customWidth="1"/>
    <col min="14370" max="14370" width="16.7109375" style="33" customWidth="1"/>
    <col min="14371" max="14592" width="11.42578125" style="33"/>
    <col min="14593" max="14594" width="3.7109375" style="33" customWidth="1"/>
    <col min="14595" max="14595" width="3.140625" style="33" customWidth="1"/>
    <col min="14596" max="14596" width="4.42578125" style="33" customWidth="1"/>
    <col min="14597" max="14598" width="3.85546875" style="33" customWidth="1"/>
    <col min="14599" max="14599" width="4.7109375" style="33" customWidth="1"/>
    <col min="14600" max="14600" width="4.28515625" style="33" customWidth="1"/>
    <col min="14601" max="14601" width="4" style="33" customWidth="1"/>
    <col min="14602" max="14602" width="3.140625" style="33" customWidth="1"/>
    <col min="14603" max="14603" width="3.7109375" style="33" customWidth="1"/>
    <col min="14604" max="14604" width="3.85546875" style="33" customWidth="1"/>
    <col min="14605" max="14605" width="6.5703125" style="33" customWidth="1"/>
    <col min="14606" max="14606" width="3.7109375" style="33" customWidth="1"/>
    <col min="14607" max="14607" width="4.7109375" style="33" customWidth="1"/>
    <col min="14608" max="14608" width="5" style="33" customWidth="1"/>
    <col min="14609" max="14609" width="4.42578125" style="33" customWidth="1"/>
    <col min="14610" max="14610" width="3.5703125" style="33" customWidth="1"/>
    <col min="14611" max="14611" width="3.42578125" style="33" customWidth="1"/>
    <col min="14612" max="14612" width="4" style="33" customWidth="1"/>
    <col min="14613" max="14613" width="3.140625" style="33" customWidth="1"/>
    <col min="14614" max="14614" width="4.28515625" style="33" customWidth="1"/>
    <col min="14615" max="14615" width="3.5703125" style="33" customWidth="1"/>
    <col min="14616" max="14616" width="3.42578125" style="33" customWidth="1"/>
    <col min="14617" max="14617" width="4.42578125" style="33" customWidth="1"/>
    <col min="14618" max="14618" width="4.140625" style="33" customWidth="1"/>
    <col min="14619" max="14619" width="3.85546875" style="33" customWidth="1"/>
    <col min="14620" max="14620" width="6.5703125" style="33" customWidth="1"/>
    <col min="14621" max="14622" width="11.42578125" style="33"/>
    <col min="14623" max="14623" width="14.7109375" style="33" bestFit="1" customWidth="1"/>
    <col min="14624" max="14624" width="46.5703125" style="33" customWidth="1"/>
    <col min="14625" max="14625" width="19.7109375" style="33" customWidth="1"/>
    <col min="14626" max="14626" width="16.7109375" style="33" customWidth="1"/>
    <col min="14627" max="14848" width="11.42578125" style="33"/>
    <col min="14849" max="14850" width="3.7109375" style="33" customWidth="1"/>
    <col min="14851" max="14851" width="3.140625" style="33" customWidth="1"/>
    <col min="14852" max="14852" width="4.42578125" style="33" customWidth="1"/>
    <col min="14853" max="14854" width="3.85546875" style="33" customWidth="1"/>
    <col min="14855" max="14855" width="4.7109375" style="33" customWidth="1"/>
    <col min="14856" max="14856" width="4.28515625" style="33" customWidth="1"/>
    <col min="14857" max="14857" width="4" style="33" customWidth="1"/>
    <col min="14858" max="14858" width="3.140625" style="33" customWidth="1"/>
    <col min="14859" max="14859" width="3.7109375" style="33" customWidth="1"/>
    <col min="14860" max="14860" width="3.85546875" style="33" customWidth="1"/>
    <col min="14861" max="14861" width="6.5703125" style="33" customWidth="1"/>
    <col min="14862" max="14862" width="3.7109375" style="33" customWidth="1"/>
    <col min="14863" max="14863" width="4.7109375" style="33" customWidth="1"/>
    <col min="14864" max="14864" width="5" style="33" customWidth="1"/>
    <col min="14865" max="14865" width="4.42578125" style="33" customWidth="1"/>
    <col min="14866" max="14866" width="3.5703125" style="33" customWidth="1"/>
    <col min="14867" max="14867" width="3.42578125" style="33" customWidth="1"/>
    <col min="14868" max="14868" width="4" style="33" customWidth="1"/>
    <col min="14869" max="14869" width="3.140625" style="33" customWidth="1"/>
    <col min="14870" max="14870" width="4.28515625" style="33" customWidth="1"/>
    <col min="14871" max="14871" width="3.5703125" style="33" customWidth="1"/>
    <col min="14872" max="14872" width="3.42578125" style="33" customWidth="1"/>
    <col min="14873" max="14873" width="4.42578125" style="33" customWidth="1"/>
    <col min="14874" max="14874" width="4.140625" style="33" customWidth="1"/>
    <col min="14875" max="14875" width="3.85546875" style="33" customWidth="1"/>
    <col min="14876" max="14876" width="6.5703125" style="33" customWidth="1"/>
    <col min="14877" max="14878" width="11.42578125" style="33"/>
    <col min="14879" max="14879" width="14.7109375" style="33" bestFit="1" customWidth="1"/>
    <col min="14880" max="14880" width="46.5703125" style="33" customWidth="1"/>
    <col min="14881" max="14881" width="19.7109375" style="33" customWidth="1"/>
    <col min="14882" max="14882" width="16.7109375" style="33" customWidth="1"/>
    <col min="14883" max="15104" width="11.42578125" style="33"/>
    <col min="15105" max="15106" width="3.7109375" style="33" customWidth="1"/>
    <col min="15107" max="15107" width="3.140625" style="33" customWidth="1"/>
    <col min="15108" max="15108" width="4.42578125" style="33" customWidth="1"/>
    <col min="15109" max="15110" width="3.85546875" style="33" customWidth="1"/>
    <col min="15111" max="15111" width="4.7109375" style="33" customWidth="1"/>
    <col min="15112" max="15112" width="4.28515625" style="33" customWidth="1"/>
    <col min="15113" max="15113" width="4" style="33" customWidth="1"/>
    <col min="15114" max="15114" width="3.140625" style="33" customWidth="1"/>
    <col min="15115" max="15115" width="3.7109375" style="33" customWidth="1"/>
    <col min="15116" max="15116" width="3.85546875" style="33" customWidth="1"/>
    <col min="15117" max="15117" width="6.5703125" style="33" customWidth="1"/>
    <col min="15118" max="15118" width="3.7109375" style="33" customWidth="1"/>
    <col min="15119" max="15119" width="4.7109375" style="33" customWidth="1"/>
    <col min="15120" max="15120" width="5" style="33" customWidth="1"/>
    <col min="15121" max="15121" width="4.42578125" style="33" customWidth="1"/>
    <col min="15122" max="15122" width="3.5703125" style="33" customWidth="1"/>
    <col min="15123" max="15123" width="3.42578125" style="33" customWidth="1"/>
    <col min="15124" max="15124" width="4" style="33" customWidth="1"/>
    <col min="15125" max="15125" width="3.140625" style="33" customWidth="1"/>
    <col min="15126" max="15126" width="4.28515625" style="33" customWidth="1"/>
    <col min="15127" max="15127" width="3.5703125" style="33" customWidth="1"/>
    <col min="15128" max="15128" width="3.42578125" style="33" customWidth="1"/>
    <col min="15129" max="15129" width="4.42578125" style="33" customWidth="1"/>
    <col min="15130" max="15130" width="4.140625" style="33" customWidth="1"/>
    <col min="15131" max="15131" width="3.85546875" style="33" customWidth="1"/>
    <col min="15132" max="15132" width="6.5703125" style="33" customWidth="1"/>
    <col min="15133" max="15134" width="11.42578125" style="33"/>
    <col min="15135" max="15135" width="14.7109375" style="33" bestFit="1" customWidth="1"/>
    <col min="15136" max="15136" width="46.5703125" style="33" customWidth="1"/>
    <col min="15137" max="15137" width="19.7109375" style="33" customWidth="1"/>
    <col min="15138" max="15138" width="16.7109375" style="33" customWidth="1"/>
    <col min="15139" max="15360" width="11.42578125" style="33"/>
    <col min="15361" max="15362" width="3.7109375" style="33" customWidth="1"/>
    <col min="15363" max="15363" width="3.140625" style="33" customWidth="1"/>
    <col min="15364" max="15364" width="4.42578125" style="33" customWidth="1"/>
    <col min="15365" max="15366" width="3.85546875" style="33" customWidth="1"/>
    <col min="15367" max="15367" width="4.7109375" style="33" customWidth="1"/>
    <col min="15368" max="15368" width="4.28515625" style="33" customWidth="1"/>
    <col min="15369" max="15369" width="4" style="33" customWidth="1"/>
    <col min="15370" max="15370" width="3.140625" style="33" customWidth="1"/>
    <col min="15371" max="15371" width="3.7109375" style="33" customWidth="1"/>
    <col min="15372" max="15372" width="3.85546875" style="33" customWidth="1"/>
    <col min="15373" max="15373" width="6.5703125" style="33" customWidth="1"/>
    <col min="15374" max="15374" width="3.7109375" style="33" customWidth="1"/>
    <col min="15375" max="15375" width="4.7109375" style="33" customWidth="1"/>
    <col min="15376" max="15376" width="5" style="33" customWidth="1"/>
    <col min="15377" max="15377" width="4.42578125" style="33" customWidth="1"/>
    <col min="15378" max="15378" width="3.5703125" style="33" customWidth="1"/>
    <col min="15379" max="15379" width="3.42578125" style="33" customWidth="1"/>
    <col min="15380" max="15380" width="4" style="33" customWidth="1"/>
    <col min="15381" max="15381" width="3.140625" style="33" customWidth="1"/>
    <col min="15382" max="15382" width="4.28515625" style="33" customWidth="1"/>
    <col min="15383" max="15383" width="3.5703125" style="33" customWidth="1"/>
    <col min="15384" max="15384" width="3.42578125" style="33" customWidth="1"/>
    <col min="15385" max="15385" width="4.42578125" style="33" customWidth="1"/>
    <col min="15386" max="15386" width="4.140625" style="33" customWidth="1"/>
    <col min="15387" max="15387" width="3.85546875" style="33" customWidth="1"/>
    <col min="15388" max="15388" width="6.5703125" style="33" customWidth="1"/>
    <col min="15389" max="15390" width="11.42578125" style="33"/>
    <col min="15391" max="15391" width="14.7109375" style="33" bestFit="1" customWidth="1"/>
    <col min="15392" max="15392" width="46.5703125" style="33" customWidth="1"/>
    <col min="15393" max="15393" width="19.7109375" style="33" customWidth="1"/>
    <col min="15394" max="15394" width="16.7109375" style="33" customWidth="1"/>
    <col min="15395" max="15616" width="11.42578125" style="33"/>
    <col min="15617" max="15618" width="3.7109375" style="33" customWidth="1"/>
    <col min="15619" max="15619" width="3.140625" style="33" customWidth="1"/>
    <col min="15620" max="15620" width="4.42578125" style="33" customWidth="1"/>
    <col min="15621" max="15622" width="3.85546875" style="33" customWidth="1"/>
    <col min="15623" max="15623" width="4.7109375" style="33" customWidth="1"/>
    <col min="15624" max="15624" width="4.28515625" style="33" customWidth="1"/>
    <col min="15625" max="15625" width="4" style="33" customWidth="1"/>
    <col min="15626" max="15626" width="3.140625" style="33" customWidth="1"/>
    <col min="15627" max="15627" width="3.7109375" style="33" customWidth="1"/>
    <col min="15628" max="15628" width="3.85546875" style="33" customWidth="1"/>
    <col min="15629" max="15629" width="6.5703125" style="33" customWidth="1"/>
    <col min="15630" max="15630" width="3.7109375" style="33" customWidth="1"/>
    <col min="15631" max="15631" width="4.7109375" style="33" customWidth="1"/>
    <col min="15632" max="15632" width="5" style="33" customWidth="1"/>
    <col min="15633" max="15633" width="4.42578125" style="33" customWidth="1"/>
    <col min="15634" max="15634" width="3.5703125" style="33" customWidth="1"/>
    <col min="15635" max="15635" width="3.42578125" style="33" customWidth="1"/>
    <col min="15636" max="15636" width="4" style="33" customWidth="1"/>
    <col min="15637" max="15637" width="3.140625" style="33" customWidth="1"/>
    <col min="15638" max="15638" width="4.28515625" style="33" customWidth="1"/>
    <col min="15639" max="15639" width="3.5703125" style="33" customWidth="1"/>
    <col min="15640" max="15640" width="3.42578125" style="33" customWidth="1"/>
    <col min="15641" max="15641" width="4.42578125" style="33" customWidth="1"/>
    <col min="15642" max="15642" width="4.140625" style="33" customWidth="1"/>
    <col min="15643" max="15643" width="3.85546875" style="33" customWidth="1"/>
    <col min="15644" max="15644" width="6.5703125" style="33" customWidth="1"/>
    <col min="15645" max="15646" width="11.42578125" style="33"/>
    <col min="15647" max="15647" width="14.7109375" style="33" bestFit="1" customWidth="1"/>
    <col min="15648" max="15648" width="46.5703125" style="33" customWidth="1"/>
    <col min="15649" max="15649" width="19.7109375" style="33" customWidth="1"/>
    <col min="15650" max="15650" width="16.7109375" style="33" customWidth="1"/>
    <col min="15651" max="15872" width="11.42578125" style="33"/>
    <col min="15873" max="15874" width="3.7109375" style="33" customWidth="1"/>
    <col min="15875" max="15875" width="3.140625" style="33" customWidth="1"/>
    <col min="15876" max="15876" width="4.42578125" style="33" customWidth="1"/>
    <col min="15877" max="15878" width="3.85546875" style="33" customWidth="1"/>
    <col min="15879" max="15879" width="4.7109375" style="33" customWidth="1"/>
    <col min="15880" max="15880" width="4.28515625" style="33" customWidth="1"/>
    <col min="15881" max="15881" width="4" style="33" customWidth="1"/>
    <col min="15882" max="15882" width="3.140625" style="33" customWidth="1"/>
    <col min="15883" max="15883" width="3.7109375" style="33" customWidth="1"/>
    <col min="15884" max="15884" width="3.85546875" style="33" customWidth="1"/>
    <col min="15885" max="15885" width="6.5703125" style="33" customWidth="1"/>
    <col min="15886" max="15886" width="3.7109375" style="33" customWidth="1"/>
    <col min="15887" max="15887" width="4.7109375" style="33" customWidth="1"/>
    <col min="15888" max="15888" width="5" style="33" customWidth="1"/>
    <col min="15889" max="15889" width="4.42578125" style="33" customWidth="1"/>
    <col min="15890" max="15890" width="3.5703125" style="33" customWidth="1"/>
    <col min="15891" max="15891" width="3.42578125" style="33" customWidth="1"/>
    <col min="15892" max="15892" width="4" style="33" customWidth="1"/>
    <col min="15893" max="15893" width="3.140625" style="33" customWidth="1"/>
    <col min="15894" max="15894" width="4.28515625" style="33" customWidth="1"/>
    <col min="15895" max="15895" width="3.5703125" style="33" customWidth="1"/>
    <col min="15896" max="15896" width="3.42578125" style="33" customWidth="1"/>
    <col min="15897" max="15897" width="4.42578125" style="33" customWidth="1"/>
    <col min="15898" max="15898" width="4.140625" style="33" customWidth="1"/>
    <col min="15899" max="15899" width="3.85546875" style="33" customWidth="1"/>
    <col min="15900" max="15900" width="6.5703125" style="33" customWidth="1"/>
    <col min="15901" max="15902" width="11.42578125" style="33"/>
    <col min="15903" max="15903" width="14.7109375" style="33" bestFit="1" customWidth="1"/>
    <col min="15904" max="15904" width="46.5703125" style="33" customWidth="1"/>
    <col min="15905" max="15905" width="19.7109375" style="33" customWidth="1"/>
    <col min="15906" max="15906" width="16.7109375" style="33" customWidth="1"/>
    <col min="15907" max="16128" width="11.42578125" style="33"/>
    <col min="16129" max="16130" width="3.7109375" style="33" customWidth="1"/>
    <col min="16131" max="16131" width="3.140625" style="33" customWidth="1"/>
    <col min="16132" max="16132" width="4.42578125" style="33" customWidth="1"/>
    <col min="16133" max="16134" width="3.85546875" style="33" customWidth="1"/>
    <col min="16135" max="16135" width="4.7109375" style="33" customWidth="1"/>
    <col min="16136" max="16136" width="4.28515625" style="33" customWidth="1"/>
    <col min="16137" max="16137" width="4" style="33" customWidth="1"/>
    <col min="16138" max="16138" width="3.140625" style="33" customWidth="1"/>
    <col min="16139" max="16139" width="3.7109375" style="33" customWidth="1"/>
    <col min="16140" max="16140" width="3.85546875" style="33" customWidth="1"/>
    <col min="16141" max="16141" width="6.5703125" style="33" customWidth="1"/>
    <col min="16142" max="16142" width="3.7109375" style="33" customWidth="1"/>
    <col min="16143" max="16143" width="4.7109375" style="33" customWidth="1"/>
    <col min="16144" max="16144" width="5" style="33" customWidth="1"/>
    <col min="16145" max="16145" width="4.42578125" style="33" customWidth="1"/>
    <col min="16146" max="16146" width="3.5703125" style="33" customWidth="1"/>
    <col min="16147" max="16147" width="3.42578125" style="33" customWidth="1"/>
    <col min="16148" max="16148" width="4" style="33" customWidth="1"/>
    <col min="16149" max="16149" width="3.140625" style="33" customWidth="1"/>
    <col min="16150" max="16150" width="4.28515625" style="33" customWidth="1"/>
    <col min="16151" max="16151" width="3.5703125" style="33" customWidth="1"/>
    <col min="16152" max="16152" width="3.42578125" style="33" customWidth="1"/>
    <col min="16153" max="16153" width="4.42578125" style="33" customWidth="1"/>
    <col min="16154" max="16154" width="4.140625" style="33" customWidth="1"/>
    <col min="16155" max="16155" width="3.85546875" style="33" customWidth="1"/>
    <col min="16156" max="16156" width="6.5703125" style="33" customWidth="1"/>
    <col min="16157" max="16158" width="11.42578125" style="33"/>
    <col min="16159" max="16159" width="14.7109375" style="33" bestFit="1" customWidth="1"/>
    <col min="16160" max="16160" width="46.5703125" style="33" customWidth="1"/>
    <col min="16161" max="16161" width="19.7109375" style="33" customWidth="1"/>
    <col min="16162" max="16162" width="16.7109375" style="33" customWidth="1"/>
    <col min="16163" max="16384" width="11.42578125" style="33"/>
  </cols>
  <sheetData>
    <row r="2" spans="1:34" ht="12.75" x14ac:dyDescent="0.2">
      <c r="B2" s="140" t="s">
        <v>839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</row>
    <row r="3" spans="1:34" s="34" customFormat="1" ht="12.75" x14ac:dyDescent="0.2">
      <c r="B3" s="141" t="s">
        <v>1098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</row>
    <row r="4" spans="1:34" ht="12.75" x14ac:dyDescent="0.2"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F4" s="34"/>
    </row>
    <row r="5" spans="1:34" x14ac:dyDescent="0.2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6"/>
      <c r="W5" s="36"/>
      <c r="X5" s="36"/>
      <c r="Y5" s="36"/>
      <c r="Z5" s="36"/>
      <c r="AA5" s="36"/>
      <c r="AB5" s="36"/>
    </row>
    <row r="6" spans="1:34" ht="15" x14ac:dyDescent="0.2">
      <c r="B6" s="35"/>
      <c r="C6" s="35"/>
      <c r="D6" s="35"/>
      <c r="E6" s="37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6"/>
      <c r="S6" s="35"/>
      <c r="T6" s="35"/>
      <c r="U6" s="36"/>
      <c r="V6" s="36"/>
      <c r="W6" s="36"/>
      <c r="X6" s="36"/>
      <c r="Y6" s="36"/>
      <c r="Z6" s="36"/>
      <c r="AA6" s="36"/>
      <c r="AB6" s="36"/>
    </row>
    <row r="7" spans="1:34" x14ac:dyDescent="0.2">
      <c r="AG7" s="39"/>
      <c r="AH7" s="39"/>
    </row>
    <row r="8" spans="1:34" x14ac:dyDescent="0.2">
      <c r="W8" s="142" t="s">
        <v>840</v>
      </c>
      <c r="X8" s="143"/>
      <c r="Y8" s="143"/>
      <c r="Z8" s="143"/>
      <c r="AA8" s="143"/>
      <c r="AB8" s="144"/>
    </row>
    <row r="9" spans="1:34" ht="12.75" x14ac:dyDescent="0.2">
      <c r="V9" s="33"/>
      <c r="W9" s="145" t="s">
        <v>841</v>
      </c>
      <c r="X9" s="146"/>
      <c r="Y9" s="147" t="s">
        <v>842</v>
      </c>
      <c r="Z9" s="147"/>
      <c r="AA9" s="147"/>
      <c r="AB9" s="148"/>
      <c r="AE9" s="40"/>
      <c r="AG9" s="41"/>
      <c r="AH9" s="41"/>
    </row>
    <row r="10" spans="1:34" ht="21.6" customHeight="1" x14ac:dyDescent="0.2">
      <c r="V10" s="33"/>
      <c r="W10" s="42">
        <v>0</v>
      </c>
      <c r="X10" s="43">
        <v>4</v>
      </c>
      <c r="Y10" s="44">
        <v>2</v>
      </c>
      <c r="Z10" s="42">
        <v>0</v>
      </c>
      <c r="AA10" s="42">
        <v>2</v>
      </c>
      <c r="AB10" s="42">
        <v>0</v>
      </c>
      <c r="AE10" s="40"/>
      <c r="AG10" s="41"/>
      <c r="AH10" s="41"/>
    </row>
    <row r="11" spans="1:34" x14ac:dyDescent="0.2">
      <c r="A11" s="45" t="s">
        <v>843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7"/>
      <c r="R11" s="47"/>
      <c r="S11" s="46"/>
      <c r="T11" s="46"/>
      <c r="U11" s="46"/>
      <c r="V11" s="46" t="s">
        <v>844</v>
      </c>
      <c r="W11" s="48"/>
      <c r="X11" s="49"/>
      <c r="Y11" s="50" t="s">
        <v>845</v>
      </c>
      <c r="Z11" s="49"/>
      <c r="AA11" s="50" t="s">
        <v>845</v>
      </c>
      <c r="AB11" s="51"/>
      <c r="AE11" s="40"/>
      <c r="AG11" s="41"/>
      <c r="AH11" s="41"/>
    </row>
    <row r="12" spans="1:34" ht="15" x14ac:dyDescent="0.25">
      <c r="A12" s="149" t="s">
        <v>846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1"/>
      <c r="Q12" s="155" t="s">
        <v>847</v>
      </c>
      <c r="R12" s="168"/>
      <c r="S12" s="52" t="s">
        <v>848</v>
      </c>
      <c r="T12" s="53">
        <v>4</v>
      </c>
      <c r="U12" s="53">
        <v>0</v>
      </c>
      <c r="V12" s="53">
        <v>6</v>
      </c>
      <c r="W12" s="53">
        <v>7</v>
      </c>
      <c r="X12" s="53">
        <v>0</v>
      </c>
      <c r="Y12" s="53">
        <v>0</v>
      </c>
      <c r="Z12" s="53">
        <v>8</v>
      </c>
      <c r="AA12" s="53">
        <v>2</v>
      </c>
      <c r="AB12" s="53">
        <v>7</v>
      </c>
      <c r="AE12" s="40"/>
      <c r="AG12" s="41"/>
      <c r="AH12" s="41"/>
    </row>
    <row r="13" spans="1:34" s="55" customFormat="1" ht="13.7" customHeight="1" x14ac:dyDescent="0.25">
      <c r="A13" s="152" t="s">
        <v>849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6" t="s">
        <v>850</v>
      </c>
      <c r="R13" s="156"/>
      <c r="S13" s="54" t="s">
        <v>850</v>
      </c>
      <c r="T13" s="54" t="s">
        <v>850</v>
      </c>
      <c r="U13" s="54" t="s">
        <v>850</v>
      </c>
      <c r="V13" s="54" t="s">
        <v>850</v>
      </c>
      <c r="W13" s="54" t="s">
        <v>850</v>
      </c>
      <c r="X13" s="54" t="s">
        <v>850</v>
      </c>
      <c r="Y13" s="54" t="s">
        <v>850</v>
      </c>
      <c r="Z13" s="54" t="s">
        <v>850</v>
      </c>
      <c r="AA13" s="54" t="s">
        <v>851</v>
      </c>
      <c r="AB13" s="52" t="s">
        <v>850</v>
      </c>
      <c r="AE13" s="40"/>
      <c r="AF13" s="33"/>
      <c r="AG13" s="41"/>
      <c r="AH13" s="41"/>
    </row>
    <row r="14" spans="1:34" ht="23.25" customHeight="1" x14ac:dyDescent="0.25">
      <c r="A14" s="169" t="s">
        <v>0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1" t="s">
        <v>850</v>
      </c>
      <c r="R14" s="171"/>
      <c r="S14" s="56" t="s">
        <v>850</v>
      </c>
      <c r="T14" s="56" t="s">
        <v>850</v>
      </c>
      <c r="U14" s="56" t="s">
        <v>850</v>
      </c>
      <c r="V14" s="56" t="s">
        <v>850</v>
      </c>
      <c r="W14" s="56" t="s">
        <v>850</v>
      </c>
      <c r="X14" s="56" t="s">
        <v>850</v>
      </c>
      <c r="Y14" s="56" t="s">
        <v>850</v>
      </c>
      <c r="Z14" s="56" t="s">
        <v>850</v>
      </c>
      <c r="AA14" s="56" t="s">
        <v>851</v>
      </c>
      <c r="AB14" s="57" t="s">
        <v>850</v>
      </c>
      <c r="AE14" s="40"/>
      <c r="AG14" s="41"/>
      <c r="AH14" s="41"/>
    </row>
    <row r="15" spans="1:34" ht="15" customHeight="1" x14ac:dyDescent="0.2">
      <c r="A15" s="149" t="s">
        <v>852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1"/>
      <c r="AE15" s="40"/>
      <c r="AG15" s="41"/>
      <c r="AH15" s="41"/>
    </row>
    <row r="16" spans="1:34" s="55" customFormat="1" ht="13.7" customHeight="1" x14ac:dyDescent="0.25">
      <c r="A16" s="152" t="s">
        <v>853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4"/>
      <c r="Q16" s="155" t="s">
        <v>850</v>
      </c>
      <c r="R16" s="156"/>
      <c r="S16" s="53" t="s">
        <v>850</v>
      </c>
      <c r="T16" s="54" t="s">
        <v>850</v>
      </c>
      <c r="U16" s="53" t="s">
        <v>850</v>
      </c>
      <c r="V16" s="54" t="s">
        <v>850</v>
      </c>
      <c r="W16" s="53" t="s">
        <v>850</v>
      </c>
      <c r="X16" s="54" t="s">
        <v>850</v>
      </c>
      <c r="Y16" s="53" t="s">
        <v>850</v>
      </c>
      <c r="Z16" s="54" t="s">
        <v>850</v>
      </c>
      <c r="AA16" s="53" t="s">
        <v>851</v>
      </c>
      <c r="AB16" s="52" t="s">
        <v>850</v>
      </c>
      <c r="AG16" s="58"/>
      <c r="AH16" s="58"/>
    </row>
    <row r="17" spans="1:34" ht="23.25" customHeight="1" x14ac:dyDescent="0.25">
      <c r="A17" s="157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9"/>
      <c r="Q17" s="160" t="s">
        <v>847</v>
      </c>
      <c r="R17" s="161"/>
      <c r="S17" s="59" t="s">
        <v>850</v>
      </c>
      <c r="T17" s="60" t="s">
        <v>850</v>
      </c>
      <c r="U17" s="59" t="s">
        <v>850</v>
      </c>
      <c r="V17" s="60" t="s">
        <v>850</v>
      </c>
      <c r="W17" s="59" t="s">
        <v>850</v>
      </c>
      <c r="X17" s="60" t="s">
        <v>850</v>
      </c>
      <c r="Y17" s="59" t="s">
        <v>850</v>
      </c>
      <c r="Z17" s="60" t="s">
        <v>850</v>
      </c>
      <c r="AA17" s="59" t="s">
        <v>851</v>
      </c>
      <c r="AB17" s="61" t="s">
        <v>850</v>
      </c>
      <c r="AG17" s="41"/>
      <c r="AH17" s="41"/>
    </row>
    <row r="18" spans="1:34" ht="21.75" customHeight="1" x14ac:dyDescent="0.25">
      <c r="A18" s="162" t="s">
        <v>854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4"/>
      <c r="N18" s="62"/>
      <c r="O18" s="163" t="s">
        <v>855</v>
      </c>
      <c r="P18" s="163"/>
      <c r="Q18" s="163"/>
      <c r="R18" s="163"/>
      <c r="S18" s="163"/>
      <c r="T18" s="163"/>
      <c r="U18" s="164"/>
      <c r="V18" s="165" t="s">
        <v>856</v>
      </c>
      <c r="W18" s="166"/>
      <c r="X18" s="166"/>
      <c r="Y18" s="166"/>
      <c r="Z18" s="166"/>
      <c r="AA18" s="166"/>
      <c r="AB18" s="167"/>
      <c r="AE18" s="40"/>
      <c r="AG18" s="41"/>
      <c r="AH18" s="41"/>
    </row>
    <row r="19" spans="1:34" ht="15" customHeight="1" x14ac:dyDescent="0.2">
      <c r="A19" s="178" t="s">
        <v>857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80"/>
      <c r="N19" s="63">
        <v>40</v>
      </c>
      <c r="O19" s="172">
        <f>+'4.2'!J211</f>
        <v>3879679813.2031622</v>
      </c>
      <c r="P19" s="173"/>
      <c r="Q19" s="173"/>
      <c r="R19" s="173"/>
      <c r="S19" s="173"/>
      <c r="T19" s="173"/>
      <c r="U19" s="64">
        <v>0</v>
      </c>
      <c r="V19" s="65"/>
      <c r="W19" s="66"/>
      <c r="X19" s="66"/>
      <c r="Y19" s="66"/>
      <c r="Z19" s="66"/>
      <c r="AA19" s="66"/>
      <c r="AB19" s="67"/>
      <c r="AC19" s="93"/>
      <c r="AE19" s="40"/>
      <c r="AG19" s="41"/>
      <c r="AH19" s="41"/>
    </row>
    <row r="20" spans="1:34" ht="15.95" customHeight="1" x14ac:dyDescent="0.2">
      <c r="A20" s="178" t="s">
        <v>858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80"/>
      <c r="N20" s="63">
        <v>41</v>
      </c>
      <c r="O20" s="172">
        <v>0</v>
      </c>
      <c r="P20" s="173"/>
      <c r="Q20" s="173"/>
      <c r="R20" s="173"/>
      <c r="S20" s="173"/>
      <c r="T20" s="173"/>
      <c r="U20" s="64">
        <v>9</v>
      </c>
      <c r="V20" s="65"/>
      <c r="W20" s="66"/>
      <c r="X20" s="66"/>
      <c r="Y20" s="66"/>
      <c r="Z20" s="66"/>
      <c r="AA20" s="66"/>
      <c r="AB20" s="67"/>
      <c r="AC20" s="93"/>
      <c r="AD20" s="41"/>
      <c r="AE20" s="40"/>
      <c r="AF20" s="55"/>
      <c r="AG20" s="68"/>
      <c r="AH20" s="58"/>
    </row>
    <row r="21" spans="1:34" ht="15.95" customHeight="1" x14ac:dyDescent="0.2">
      <c r="A21" s="178" t="s">
        <v>859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80"/>
      <c r="N21" s="63">
        <v>42</v>
      </c>
      <c r="O21" s="172">
        <f>+'4.2'!J213</f>
        <v>1366000458.4433997</v>
      </c>
      <c r="P21" s="173"/>
      <c r="Q21" s="173"/>
      <c r="R21" s="173"/>
      <c r="S21" s="173"/>
      <c r="T21" s="173"/>
      <c r="U21" s="64">
        <v>8</v>
      </c>
      <c r="V21" s="69">
        <v>43</v>
      </c>
      <c r="W21" s="172">
        <f>O21*16%</f>
        <v>218560073.35094395</v>
      </c>
      <c r="X21" s="173"/>
      <c r="Y21" s="173"/>
      <c r="Z21" s="173"/>
      <c r="AA21" s="174"/>
      <c r="AB21" s="70">
        <v>7</v>
      </c>
      <c r="AC21" s="93"/>
      <c r="AE21" s="40"/>
      <c r="AF21" s="55"/>
      <c r="AG21" s="68"/>
      <c r="AH21" s="58"/>
    </row>
    <row r="22" spans="1:34" ht="15.95" customHeight="1" x14ac:dyDescent="0.2">
      <c r="A22" s="175" t="s">
        <v>860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7"/>
      <c r="N22" s="63">
        <v>442</v>
      </c>
      <c r="O22" s="172">
        <v>0</v>
      </c>
      <c r="P22" s="173"/>
      <c r="Q22" s="173"/>
      <c r="R22" s="173"/>
      <c r="S22" s="173"/>
      <c r="T22" s="173"/>
      <c r="U22" s="64">
        <v>8</v>
      </c>
      <c r="V22" s="69">
        <v>452</v>
      </c>
      <c r="W22" s="172">
        <v>0</v>
      </c>
      <c r="X22" s="173"/>
      <c r="Y22" s="173"/>
      <c r="Z22" s="173"/>
      <c r="AA22" s="174"/>
      <c r="AB22" s="70">
        <v>8</v>
      </c>
      <c r="AC22" s="93"/>
      <c r="AE22" s="40"/>
      <c r="AG22" s="41"/>
      <c r="AH22" s="41"/>
    </row>
    <row r="23" spans="1:34" ht="15.95" customHeight="1" x14ac:dyDescent="0.2">
      <c r="A23" s="178" t="s">
        <v>861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80"/>
      <c r="N23" s="63">
        <v>442</v>
      </c>
      <c r="O23" s="172">
        <v>0</v>
      </c>
      <c r="P23" s="173"/>
      <c r="Q23" s="173"/>
      <c r="R23" s="173"/>
      <c r="S23" s="173"/>
      <c r="T23" s="173"/>
      <c r="U23" s="64">
        <v>8</v>
      </c>
      <c r="V23" s="69">
        <v>452</v>
      </c>
      <c r="W23" s="172">
        <v>0</v>
      </c>
      <c r="X23" s="173"/>
      <c r="Y23" s="173"/>
      <c r="Z23" s="173"/>
      <c r="AA23" s="174"/>
      <c r="AB23" s="70">
        <v>8</v>
      </c>
      <c r="AC23" s="93"/>
      <c r="AG23" s="41"/>
      <c r="AH23" s="41"/>
    </row>
    <row r="24" spans="1:34" ht="15.95" customHeight="1" x14ac:dyDescent="0.2">
      <c r="A24" s="178" t="s">
        <v>862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80"/>
      <c r="N24" s="63">
        <v>443</v>
      </c>
      <c r="O24" s="172">
        <f>+'4.2'!J215</f>
        <v>1883775.32</v>
      </c>
      <c r="P24" s="173"/>
      <c r="Q24" s="173"/>
      <c r="R24" s="173"/>
      <c r="S24" s="173"/>
      <c r="T24" s="173"/>
      <c r="U24" s="64">
        <v>7</v>
      </c>
      <c r="V24" s="69">
        <v>453</v>
      </c>
      <c r="W24" s="172">
        <f>O24*8%</f>
        <v>150702.02560000002</v>
      </c>
      <c r="X24" s="173"/>
      <c r="Y24" s="173"/>
      <c r="Z24" s="173"/>
      <c r="AA24" s="174"/>
      <c r="AB24" s="70">
        <v>7</v>
      </c>
      <c r="AC24" s="93">
        <f>+W24-'4.2'!K215</f>
        <v>0</v>
      </c>
      <c r="AD24" s="41"/>
      <c r="AG24" s="41"/>
      <c r="AH24" s="41"/>
    </row>
    <row r="25" spans="1:34" ht="17.25" customHeight="1" x14ac:dyDescent="0.25">
      <c r="A25" s="190" t="s">
        <v>863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2"/>
      <c r="N25" s="63">
        <v>46</v>
      </c>
      <c r="O25" s="187">
        <f>SUM(O19:T24)</f>
        <v>5247564046.9665613</v>
      </c>
      <c r="P25" s="188"/>
      <c r="Q25" s="188"/>
      <c r="R25" s="188"/>
      <c r="S25" s="188"/>
      <c r="T25" s="188"/>
      <c r="U25" s="64">
        <v>4</v>
      </c>
      <c r="V25" s="69">
        <v>47</v>
      </c>
      <c r="W25" s="187">
        <f>+W24+W22+W21</f>
        <v>218710775.37654394</v>
      </c>
      <c r="X25" s="188"/>
      <c r="Y25" s="188"/>
      <c r="Z25" s="188"/>
      <c r="AA25" s="189"/>
      <c r="AB25" s="70">
        <v>3</v>
      </c>
      <c r="AC25" s="93"/>
      <c r="AE25" s="40"/>
      <c r="AG25" s="41"/>
      <c r="AH25" s="41"/>
    </row>
    <row r="26" spans="1:34" x14ac:dyDescent="0.2">
      <c r="A26" s="181" t="s">
        <v>864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3"/>
      <c r="V26" s="69">
        <v>48</v>
      </c>
      <c r="W26" s="172">
        <v>0</v>
      </c>
      <c r="X26" s="173"/>
      <c r="Y26" s="173"/>
      <c r="Z26" s="173"/>
      <c r="AA26" s="174"/>
      <c r="AB26" s="70">
        <v>2</v>
      </c>
      <c r="AC26" s="93"/>
    </row>
    <row r="27" spans="1:34" ht="15.95" customHeight="1" x14ac:dyDescent="0.2">
      <c r="A27" s="181" t="s">
        <v>865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3"/>
      <c r="V27" s="69">
        <v>80</v>
      </c>
      <c r="W27" s="172">
        <v>0</v>
      </c>
      <c r="X27" s="173"/>
      <c r="Y27" s="173"/>
      <c r="Z27" s="173"/>
      <c r="AA27" s="174"/>
      <c r="AB27" s="70">
        <v>0</v>
      </c>
      <c r="AC27" s="93"/>
    </row>
    <row r="28" spans="1:34" s="34" customFormat="1" ht="15.95" customHeight="1" x14ac:dyDescent="0.25">
      <c r="A28" s="184" t="s">
        <v>866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6"/>
      <c r="V28" s="71">
        <v>49</v>
      </c>
      <c r="W28" s="187">
        <f>+W25+W26</f>
        <v>218710775.37654394</v>
      </c>
      <c r="X28" s="188"/>
      <c r="Y28" s="188"/>
      <c r="Z28" s="188"/>
      <c r="AA28" s="189"/>
      <c r="AB28" s="72">
        <v>1</v>
      </c>
      <c r="AC28" s="94"/>
      <c r="AE28" s="33"/>
      <c r="AF28" s="33"/>
      <c r="AG28" s="33"/>
      <c r="AH28" s="33"/>
    </row>
    <row r="29" spans="1:34" ht="24" customHeight="1" x14ac:dyDescent="0.25">
      <c r="A29" s="162" t="s">
        <v>867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4"/>
      <c r="N29" s="62"/>
      <c r="O29" s="163" t="s">
        <v>855</v>
      </c>
      <c r="P29" s="163"/>
      <c r="Q29" s="163"/>
      <c r="R29" s="163"/>
      <c r="S29" s="163"/>
      <c r="T29" s="163"/>
      <c r="U29" s="164"/>
      <c r="V29" s="193" t="s">
        <v>868</v>
      </c>
      <c r="W29" s="194"/>
      <c r="X29" s="194"/>
      <c r="Y29" s="194"/>
      <c r="Z29" s="194"/>
      <c r="AA29" s="194"/>
      <c r="AB29" s="195"/>
    </row>
    <row r="30" spans="1:34" ht="15" customHeight="1" x14ac:dyDescent="0.2">
      <c r="A30" s="178" t="s">
        <v>869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80"/>
      <c r="N30" s="73">
        <v>30</v>
      </c>
      <c r="O30" s="172">
        <f>+[1]DECLARAR!$J$114</f>
        <v>1455335613.9600003</v>
      </c>
      <c r="P30" s="173"/>
      <c r="Q30" s="173"/>
      <c r="R30" s="173"/>
      <c r="S30" s="173"/>
      <c r="T30" s="173"/>
      <c r="U30" s="64">
        <v>0</v>
      </c>
      <c r="V30" s="196"/>
      <c r="W30" s="197"/>
      <c r="X30" s="197"/>
      <c r="Y30" s="197"/>
      <c r="Z30" s="197"/>
      <c r="AA30" s="197"/>
      <c r="AB30" s="198"/>
      <c r="AD30" s="41"/>
    </row>
    <row r="31" spans="1:34" ht="15" customHeight="1" x14ac:dyDescent="0.2">
      <c r="A31" s="178" t="s">
        <v>870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80"/>
      <c r="N31" s="73">
        <v>31</v>
      </c>
      <c r="O31" s="172">
        <v>0</v>
      </c>
      <c r="P31" s="173"/>
      <c r="Q31" s="173"/>
      <c r="R31" s="173"/>
      <c r="S31" s="173"/>
      <c r="T31" s="173"/>
      <c r="U31" s="64">
        <v>9</v>
      </c>
      <c r="V31" s="69">
        <v>32</v>
      </c>
      <c r="W31" s="172">
        <v>0</v>
      </c>
      <c r="X31" s="173"/>
      <c r="Y31" s="173"/>
      <c r="Z31" s="173"/>
      <c r="AA31" s="174"/>
      <c r="AB31" s="70">
        <v>8</v>
      </c>
    </row>
    <row r="32" spans="1:34" ht="15" customHeight="1" x14ac:dyDescent="0.25">
      <c r="A32" s="178" t="s">
        <v>871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80"/>
      <c r="N32" s="73">
        <v>312</v>
      </c>
      <c r="O32" s="172">
        <v>0</v>
      </c>
      <c r="P32" s="173"/>
      <c r="Q32" s="173"/>
      <c r="R32" s="173"/>
      <c r="S32" s="173"/>
      <c r="T32" s="173"/>
      <c r="U32" s="64">
        <v>8</v>
      </c>
      <c r="V32" s="69">
        <v>322</v>
      </c>
      <c r="W32" s="172">
        <v>0</v>
      </c>
      <c r="X32" s="173"/>
      <c r="Y32" s="173"/>
      <c r="Z32" s="173"/>
      <c r="AA32" s="174"/>
      <c r="AB32" s="70">
        <v>8</v>
      </c>
      <c r="AE32" s="74"/>
    </row>
    <row r="33" spans="1:34" ht="15" customHeight="1" x14ac:dyDescent="0.2">
      <c r="A33" s="178" t="s">
        <v>872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80"/>
      <c r="N33" s="73">
        <v>313</v>
      </c>
      <c r="O33" s="172">
        <v>0</v>
      </c>
      <c r="P33" s="173"/>
      <c r="Q33" s="173"/>
      <c r="R33" s="173"/>
      <c r="S33" s="173"/>
      <c r="T33" s="173"/>
      <c r="U33" s="64">
        <v>7</v>
      </c>
      <c r="V33" s="69">
        <v>323</v>
      </c>
      <c r="W33" s="172">
        <v>0</v>
      </c>
      <c r="X33" s="173"/>
      <c r="Y33" s="173"/>
      <c r="Z33" s="173"/>
      <c r="AA33" s="174"/>
      <c r="AB33" s="70">
        <v>7</v>
      </c>
      <c r="AE33" s="75"/>
      <c r="AF33" s="34"/>
      <c r="AG33" s="34"/>
      <c r="AH33" s="34"/>
    </row>
    <row r="34" spans="1:34" ht="14.25" customHeight="1" x14ac:dyDescent="0.25">
      <c r="A34" s="178" t="s">
        <v>873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80"/>
      <c r="N34" s="73">
        <v>33</v>
      </c>
      <c r="O34" s="172">
        <f>+[1]DECLARAR!$J$116</f>
        <v>1490607455.8500001</v>
      </c>
      <c r="P34" s="173"/>
      <c r="Q34" s="173"/>
      <c r="R34" s="173"/>
      <c r="S34" s="173"/>
      <c r="T34" s="173"/>
      <c r="U34" s="64">
        <v>7</v>
      </c>
      <c r="V34" s="69">
        <v>34</v>
      </c>
      <c r="W34" s="172">
        <f>O34*16%</f>
        <v>238497192.93600002</v>
      </c>
      <c r="X34" s="173"/>
      <c r="Y34" s="173"/>
      <c r="Z34" s="173"/>
      <c r="AA34" s="174"/>
      <c r="AB34" s="70">
        <v>6</v>
      </c>
      <c r="AD34" s="41"/>
      <c r="AE34" s="74"/>
    </row>
    <row r="35" spans="1:34" ht="14.25" customHeight="1" x14ac:dyDescent="0.25">
      <c r="A35" s="178" t="s">
        <v>874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80"/>
      <c r="N35" s="73">
        <v>332</v>
      </c>
      <c r="O35" s="172">
        <v>0</v>
      </c>
      <c r="P35" s="173"/>
      <c r="Q35" s="173"/>
      <c r="R35" s="173"/>
      <c r="S35" s="173"/>
      <c r="T35" s="173"/>
      <c r="U35" s="64">
        <v>8</v>
      </c>
      <c r="V35" s="69">
        <v>342</v>
      </c>
      <c r="W35" s="172">
        <v>0</v>
      </c>
      <c r="X35" s="173"/>
      <c r="Y35" s="173"/>
      <c r="Z35" s="173"/>
      <c r="AA35" s="174"/>
      <c r="AB35" s="70">
        <v>8</v>
      </c>
      <c r="AE35" s="74"/>
    </row>
    <row r="36" spans="1:34" ht="14.25" customHeight="1" x14ac:dyDescent="0.25">
      <c r="A36" s="178" t="s">
        <v>875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80"/>
      <c r="N36" s="73">
        <v>333</v>
      </c>
      <c r="O36" s="172">
        <f>+[1]DECLARAR!$J$118</f>
        <v>-3801600</v>
      </c>
      <c r="P36" s="173"/>
      <c r="Q36" s="173"/>
      <c r="R36" s="173"/>
      <c r="S36" s="173"/>
      <c r="T36" s="173"/>
      <c r="U36" s="64">
        <v>7</v>
      </c>
      <c r="V36" s="69">
        <v>343</v>
      </c>
      <c r="W36" s="172">
        <f>+O36*8%</f>
        <v>-304128</v>
      </c>
      <c r="X36" s="173"/>
      <c r="Y36" s="173"/>
      <c r="Z36" s="173"/>
      <c r="AA36" s="174"/>
      <c r="AB36" s="70">
        <v>7</v>
      </c>
      <c r="AD36" s="41"/>
      <c r="AE36" s="74"/>
    </row>
    <row r="37" spans="1:34" ht="15" customHeight="1" x14ac:dyDescent="0.25">
      <c r="A37" s="190" t="s">
        <v>876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2"/>
      <c r="N37" s="63">
        <v>35</v>
      </c>
      <c r="O37" s="187">
        <f>SUM(O30:T36)</f>
        <v>2942141469.8100004</v>
      </c>
      <c r="P37" s="188"/>
      <c r="Q37" s="188"/>
      <c r="R37" s="188"/>
      <c r="S37" s="188"/>
      <c r="T37" s="188"/>
      <c r="U37" s="64">
        <v>5</v>
      </c>
      <c r="V37" s="69">
        <v>36</v>
      </c>
      <c r="W37" s="187">
        <f>W34+W36</f>
        <v>238193064.93600002</v>
      </c>
      <c r="X37" s="188"/>
      <c r="Y37" s="188"/>
      <c r="Z37" s="188"/>
      <c r="AA37" s="189"/>
      <c r="AB37" s="70">
        <v>4</v>
      </c>
      <c r="AE37" s="74"/>
    </row>
    <row r="38" spans="1:34" ht="12.75" customHeight="1" x14ac:dyDescent="0.25">
      <c r="A38" s="175" t="s">
        <v>877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7"/>
      <c r="V38" s="76">
        <v>70</v>
      </c>
      <c r="W38" s="172">
        <v>0</v>
      </c>
      <c r="X38" s="173"/>
      <c r="Y38" s="173"/>
      <c r="Z38" s="173"/>
      <c r="AA38" s="174"/>
      <c r="AB38" s="70">
        <v>0</v>
      </c>
      <c r="AE38" s="74"/>
    </row>
    <row r="39" spans="1:34" ht="12.75" customHeight="1" x14ac:dyDescent="0.2">
      <c r="A39" s="175" t="s">
        <v>878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7"/>
      <c r="V39" s="76">
        <v>37</v>
      </c>
      <c r="W39" s="172">
        <v>0</v>
      </c>
      <c r="X39" s="173"/>
      <c r="Y39" s="173"/>
      <c r="Z39" s="173"/>
      <c r="AA39" s="174"/>
      <c r="AB39" s="70">
        <v>3</v>
      </c>
    </row>
    <row r="40" spans="1:34" ht="12.75" customHeight="1" x14ac:dyDescent="0.2">
      <c r="A40" s="175" t="s">
        <v>879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7"/>
      <c r="V40" s="76">
        <v>71</v>
      </c>
      <c r="W40" s="172">
        <f>W37</f>
        <v>238193064.93600002</v>
      </c>
      <c r="X40" s="173"/>
      <c r="Y40" s="173"/>
      <c r="Z40" s="173"/>
      <c r="AA40" s="174"/>
      <c r="AB40" s="70">
        <v>9</v>
      </c>
    </row>
    <row r="41" spans="1:34" ht="12.75" customHeight="1" x14ac:dyDescent="0.2">
      <c r="A41" s="175" t="s">
        <v>880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7"/>
      <c r="V41" s="77">
        <v>20</v>
      </c>
      <c r="W41" s="172">
        <v>0</v>
      </c>
      <c r="X41" s="173"/>
      <c r="Y41" s="173"/>
      <c r="Z41" s="173"/>
      <c r="AA41" s="174"/>
      <c r="AB41" s="70">
        <v>0</v>
      </c>
    </row>
    <row r="42" spans="1:34" ht="12.75" customHeight="1" x14ac:dyDescent="0.2">
      <c r="A42" s="175" t="s">
        <v>881</v>
      </c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7"/>
      <c r="V42" s="77">
        <v>21</v>
      </c>
      <c r="W42" s="172">
        <v>0</v>
      </c>
      <c r="X42" s="173"/>
      <c r="Y42" s="173"/>
      <c r="Z42" s="173"/>
      <c r="AA42" s="174"/>
      <c r="AB42" s="70">
        <v>9</v>
      </c>
    </row>
    <row r="43" spans="1:34" ht="12.75" customHeight="1" x14ac:dyDescent="0.2">
      <c r="A43" s="175" t="s">
        <v>882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7"/>
      <c r="V43" s="77">
        <v>81</v>
      </c>
      <c r="W43" s="172">
        <v>0</v>
      </c>
      <c r="X43" s="173"/>
      <c r="Y43" s="173"/>
      <c r="Z43" s="173"/>
      <c r="AA43" s="174"/>
      <c r="AB43" s="70">
        <v>9</v>
      </c>
    </row>
    <row r="44" spans="1:34" ht="12.75" customHeight="1" x14ac:dyDescent="0.2">
      <c r="A44" s="175" t="s">
        <v>883</v>
      </c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7"/>
      <c r="V44" s="77">
        <v>38</v>
      </c>
      <c r="W44" s="172">
        <v>0</v>
      </c>
      <c r="X44" s="173"/>
      <c r="Y44" s="173"/>
      <c r="Z44" s="173"/>
      <c r="AA44" s="174"/>
      <c r="AB44" s="70">
        <v>2</v>
      </c>
    </row>
    <row r="45" spans="1:34" ht="12.75" customHeight="1" x14ac:dyDescent="0.2">
      <c r="A45" s="175" t="s">
        <v>865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7"/>
      <c r="V45" s="77">
        <v>82</v>
      </c>
      <c r="W45" s="172">
        <v>0</v>
      </c>
      <c r="X45" s="173"/>
      <c r="Y45" s="173"/>
      <c r="Z45" s="173"/>
      <c r="AA45" s="174"/>
      <c r="AB45" s="70">
        <v>8</v>
      </c>
    </row>
    <row r="46" spans="1:34" ht="12.75" customHeight="1" x14ac:dyDescent="0.25">
      <c r="A46" s="199" t="s">
        <v>884</v>
      </c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1"/>
      <c r="V46" s="77">
        <v>39</v>
      </c>
      <c r="W46" s="187">
        <f>W40+W41+W44</f>
        <v>238193064.93600002</v>
      </c>
      <c r="X46" s="188"/>
      <c r="Y46" s="188"/>
      <c r="Z46" s="188"/>
      <c r="AA46" s="189"/>
      <c r="AB46" s="70">
        <v>1</v>
      </c>
    </row>
    <row r="47" spans="1:34" ht="26.25" customHeight="1" x14ac:dyDescent="0.2">
      <c r="A47" s="202" t="s">
        <v>885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4"/>
    </row>
    <row r="48" spans="1:34" ht="12.75" customHeight="1" x14ac:dyDescent="0.2">
      <c r="A48" s="175" t="s">
        <v>886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7"/>
      <c r="V48" s="77">
        <v>53</v>
      </c>
      <c r="W48" s="172">
        <v>0</v>
      </c>
      <c r="X48" s="173"/>
      <c r="Y48" s="173"/>
      <c r="Z48" s="173"/>
      <c r="AA48" s="174"/>
      <c r="AB48" s="70">
        <v>7</v>
      </c>
    </row>
    <row r="49" spans="1:28" ht="12.75" customHeight="1" x14ac:dyDescent="0.2">
      <c r="A49" s="175" t="s">
        <v>887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7"/>
      <c r="V49" s="78">
        <v>60</v>
      </c>
      <c r="W49" s="205">
        <f>+W46-W28</f>
        <v>19482289.55945608</v>
      </c>
      <c r="X49" s="206"/>
      <c r="Y49" s="206"/>
      <c r="Z49" s="206"/>
      <c r="AA49" s="207"/>
      <c r="AB49" s="79">
        <v>0</v>
      </c>
    </row>
    <row r="50" spans="1:28" ht="14.25" customHeight="1" x14ac:dyDescent="0.2">
      <c r="A50" s="178" t="s">
        <v>888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80"/>
      <c r="N50" s="73">
        <v>22</v>
      </c>
      <c r="O50" s="208"/>
      <c r="P50" s="209"/>
      <c r="Q50" s="209"/>
      <c r="R50" s="209"/>
      <c r="S50" s="209"/>
      <c r="T50" s="209"/>
      <c r="U50" s="69">
        <v>8</v>
      </c>
      <c r="V50" s="196"/>
      <c r="W50" s="197"/>
      <c r="X50" s="197"/>
      <c r="Y50" s="197"/>
      <c r="Z50" s="197"/>
      <c r="AA50" s="197"/>
      <c r="AB50" s="198"/>
    </row>
    <row r="51" spans="1:28" ht="14.25" customHeight="1" x14ac:dyDescent="0.2">
      <c r="A51" s="178" t="s">
        <v>889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80"/>
      <c r="N51" s="73">
        <v>51</v>
      </c>
      <c r="O51" s="208"/>
      <c r="P51" s="209"/>
      <c r="Q51" s="209"/>
      <c r="R51" s="209"/>
      <c r="S51" s="209"/>
      <c r="T51" s="209"/>
      <c r="U51" s="69">
        <v>9</v>
      </c>
      <c r="V51" s="196"/>
      <c r="W51" s="197"/>
      <c r="X51" s="197"/>
      <c r="Y51" s="197"/>
      <c r="Z51" s="197"/>
      <c r="AA51" s="197"/>
      <c r="AB51" s="198"/>
    </row>
    <row r="52" spans="1:28" ht="14.25" customHeight="1" x14ac:dyDescent="0.2">
      <c r="A52" s="178" t="s">
        <v>890</v>
      </c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80"/>
      <c r="N52" s="73">
        <v>24</v>
      </c>
      <c r="O52" s="208"/>
      <c r="P52" s="209"/>
      <c r="Q52" s="209"/>
      <c r="R52" s="209"/>
      <c r="S52" s="209"/>
      <c r="T52" s="209"/>
      <c r="U52" s="69">
        <v>6</v>
      </c>
      <c r="V52" s="196"/>
      <c r="W52" s="197"/>
      <c r="X52" s="197"/>
      <c r="Y52" s="197"/>
      <c r="Z52" s="197"/>
      <c r="AA52" s="197"/>
      <c r="AB52" s="198"/>
    </row>
    <row r="53" spans="1:28" ht="14.25" customHeight="1" x14ac:dyDescent="0.2">
      <c r="A53" s="210" t="s">
        <v>891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2"/>
      <c r="U53" s="77">
        <v>53</v>
      </c>
      <c r="V53" s="78">
        <v>78</v>
      </c>
      <c r="W53" s="205">
        <v>0</v>
      </c>
      <c r="X53" s="206"/>
      <c r="Y53" s="206"/>
      <c r="Z53" s="206"/>
      <c r="AA53" s="207"/>
      <c r="AB53" s="79">
        <v>2</v>
      </c>
    </row>
    <row r="54" spans="1:28" ht="14.25" customHeight="1" x14ac:dyDescent="0.2">
      <c r="A54" s="178" t="s">
        <v>892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80"/>
      <c r="N54" s="73">
        <v>54</v>
      </c>
      <c r="O54" s="208">
        <v>338443.18</v>
      </c>
      <c r="P54" s="209"/>
      <c r="Q54" s="209"/>
      <c r="R54" s="209"/>
      <c r="S54" s="209"/>
      <c r="T54" s="209"/>
      <c r="U54" s="69">
        <v>6</v>
      </c>
      <c r="V54" s="196"/>
      <c r="W54" s="197"/>
      <c r="X54" s="197"/>
      <c r="Y54" s="197"/>
      <c r="Z54" s="197"/>
      <c r="AA54" s="197"/>
      <c r="AB54" s="198"/>
    </row>
    <row r="55" spans="1:28" ht="14.25" customHeight="1" x14ac:dyDescent="0.2">
      <c r="A55" s="178" t="s">
        <v>893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80"/>
      <c r="N55" s="73">
        <v>66</v>
      </c>
      <c r="O55" s="208">
        <v>0</v>
      </c>
      <c r="P55" s="209"/>
      <c r="Q55" s="209"/>
      <c r="R55" s="209"/>
      <c r="S55" s="209"/>
      <c r="T55" s="209"/>
      <c r="U55" s="69">
        <v>4</v>
      </c>
      <c r="V55" s="196"/>
      <c r="W55" s="197"/>
      <c r="X55" s="197"/>
      <c r="Y55" s="197"/>
      <c r="Z55" s="197"/>
      <c r="AA55" s="197"/>
      <c r="AB55" s="198"/>
    </row>
    <row r="56" spans="1:28" ht="14.25" customHeight="1" x14ac:dyDescent="0.2">
      <c r="A56" s="178" t="s">
        <v>894</v>
      </c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80"/>
      <c r="N56" s="73">
        <v>72</v>
      </c>
      <c r="O56" s="208">
        <v>0</v>
      </c>
      <c r="P56" s="209"/>
      <c r="Q56" s="209"/>
      <c r="R56" s="209"/>
      <c r="S56" s="209"/>
      <c r="T56" s="209"/>
      <c r="U56" s="69">
        <v>8</v>
      </c>
      <c r="V56" s="80"/>
      <c r="W56" s="81"/>
      <c r="X56" s="81"/>
      <c r="Y56" s="81"/>
      <c r="Z56" s="81"/>
      <c r="AA56" s="81"/>
      <c r="AB56" s="82"/>
    </row>
    <row r="57" spans="1:28" ht="14.25" customHeight="1" x14ac:dyDescent="0.2">
      <c r="A57" s="175" t="s">
        <v>895</v>
      </c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73">
        <v>73</v>
      </c>
      <c r="O57" s="208">
        <v>0</v>
      </c>
      <c r="P57" s="209"/>
      <c r="Q57" s="209"/>
      <c r="R57" s="209"/>
      <c r="S57" s="209"/>
      <c r="T57" s="209"/>
      <c r="U57" s="69">
        <v>7</v>
      </c>
      <c r="V57" s="80"/>
      <c r="W57" s="81"/>
      <c r="X57" s="81"/>
      <c r="Y57" s="81"/>
      <c r="Z57" s="81"/>
      <c r="AA57" s="81"/>
      <c r="AB57" s="82"/>
    </row>
    <row r="58" spans="1:28" ht="14.25" customHeight="1" x14ac:dyDescent="0.2">
      <c r="A58" s="199" t="s">
        <v>896</v>
      </c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1"/>
      <c r="N58" s="83">
        <v>74</v>
      </c>
      <c r="O58" s="213">
        <f>O54+O55</f>
        <v>338443.18</v>
      </c>
      <c r="P58" s="214"/>
      <c r="Q58" s="214"/>
      <c r="R58" s="214"/>
      <c r="S58" s="214"/>
      <c r="T58" s="214"/>
      <c r="U58" s="84">
        <v>6</v>
      </c>
      <c r="V58" s="80"/>
      <c r="W58" s="81"/>
      <c r="X58" s="81"/>
      <c r="Y58" s="81"/>
      <c r="Z58" s="81"/>
      <c r="AA58" s="81"/>
      <c r="AB58" s="82"/>
    </row>
    <row r="59" spans="1:28" ht="12.75" customHeight="1" x14ac:dyDescent="0.2">
      <c r="A59" s="215" t="s">
        <v>897</v>
      </c>
      <c r="B59" s="216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7"/>
      <c r="V59" s="85">
        <v>55</v>
      </c>
      <c r="W59" s="205">
        <f>+W53</f>
        <v>0</v>
      </c>
      <c r="X59" s="206"/>
      <c r="Y59" s="206"/>
      <c r="Z59" s="206"/>
      <c r="AA59" s="207"/>
      <c r="AB59" s="79">
        <v>5</v>
      </c>
    </row>
    <row r="60" spans="1:28" ht="14.25" customHeight="1" x14ac:dyDescent="0.2">
      <c r="A60" s="178" t="s">
        <v>898</v>
      </c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80"/>
      <c r="N60" s="86">
        <v>67</v>
      </c>
      <c r="O60" s="208">
        <f>+O58-W59</f>
        <v>338443.18</v>
      </c>
      <c r="P60" s="209"/>
      <c r="Q60" s="209"/>
      <c r="R60" s="209"/>
      <c r="S60" s="209"/>
      <c r="T60" s="209"/>
      <c r="U60" s="87">
        <v>3</v>
      </c>
      <c r="V60" s="196"/>
      <c r="W60" s="197"/>
      <c r="X60" s="197"/>
      <c r="Y60" s="197"/>
      <c r="Z60" s="197"/>
      <c r="AA60" s="197"/>
      <c r="AB60" s="198"/>
    </row>
    <row r="61" spans="1:28" ht="12.75" customHeight="1" x14ac:dyDescent="0.2">
      <c r="A61" s="210" t="s">
        <v>899</v>
      </c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2"/>
      <c r="V61" s="85">
        <v>56</v>
      </c>
      <c r="W61" s="205">
        <v>0</v>
      </c>
      <c r="X61" s="206"/>
      <c r="Y61" s="206"/>
      <c r="Z61" s="206"/>
      <c r="AA61" s="207"/>
      <c r="AB61" s="79">
        <v>4</v>
      </c>
    </row>
    <row r="62" spans="1:28" ht="14.25" customHeight="1" x14ac:dyDescent="0.2">
      <c r="A62" s="178" t="s">
        <v>900</v>
      </c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80"/>
      <c r="N62" s="73">
        <v>57</v>
      </c>
      <c r="O62" s="208"/>
      <c r="P62" s="209"/>
      <c r="Q62" s="209"/>
      <c r="R62" s="209"/>
      <c r="S62" s="209"/>
      <c r="T62" s="209"/>
      <c r="U62" s="87">
        <v>3</v>
      </c>
      <c r="V62" s="218"/>
      <c r="W62" s="219"/>
      <c r="X62" s="219"/>
      <c r="Y62" s="219"/>
      <c r="Z62" s="219"/>
      <c r="AA62" s="219"/>
      <c r="AB62" s="220"/>
    </row>
    <row r="63" spans="1:28" ht="14.25" customHeight="1" x14ac:dyDescent="0.2">
      <c r="A63" s="178" t="s">
        <v>901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80"/>
      <c r="N63" s="73">
        <v>68</v>
      </c>
      <c r="O63" s="208"/>
      <c r="P63" s="209"/>
      <c r="Q63" s="209"/>
      <c r="R63" s="209"/>
      <c r="S63" s="209"/>
      <c r="T63" s="209"/>
      <c r="U63" s="87">
        <v>2</v>
      </c>
      <c r="V63" s="218"/>
      <c r="W63" s="219"/>
      <c r="X63" s="219"/>
      <c r="Y63" s="219"/>
      <c r="Z63" s="219"/>
      <c r="AA63" s="219"/>
      <c r="AB63" s="220"/>
    </row>
    <row r="64" spans="1:28" ht="14.25" customHeight="1" x14ac:dyDescent="0.2">
      <c r="A64" s="178" t="s">
        <v>902</v>
      </c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80"/>
      <c r="N64" s="73">
        <v>75</v>
      </c>
      <c r="O64" s="208"/>
      <c r="P64" s="209"/>
      <c r="Q64" s="209"/>
      <c r="R64" s="209"/>
      <c r="S64" s="209"/>
      <c r="T64" s="209"/>
      <c r="U64" s="87">
        <v>5</v>
      </c>
      <c r="V64" s="218"/>
      <c r="W64" s="219"/>
      <c r="X64" s="219"/>
      <c r="Y64" s="219"/>
      <c r="Z64" s="219"/>
      <c r="AA64" s="219"/>
      <c r="AB64" s="220"/>
    </row>
    <row r="65" spans="1:34" ht="14.25" customHeight="1" x14ac:dyDescent="0.2">
      <c r="A65" s="178" t="s">
        <v>903</v>
      </c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80"/>
      <c r="N65" s="73">
        <v>76</v>
      </c>
      <c r="O65" s="208"/>
      <c r="P65" s="209"/>
      <c r="Q65" s="209"/>
      <c r="R65" s="209"/>
      <c r="S65" s="209"/>
      <c r="T65" s="209"/>
      <c r="U65" s="87">
        <v>4</v>
      </c>
      <c r="V65" s="218"/>
      <c r="W65" s="219"/>
      <c r="X65" s="219"/>
      <c r="Y65" s="219"/>
      <c r="Z65" s="219"/>
      <c r="AA65" s="219"/>
      <c r="AB65" s="220"/>
    </row>
    <row r="66" spans="1:34" ht="14.25" customHeight="1" x14ac:dyDescent="0.2">
      <c r="A66" s="199" t="s">
        <v>904</v>
      </c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1"/>
      <c r="N66" s="73">
        <v>77</v>
      </c>
      <c r="O66" s="208">
        <f>SUM(O62:T65)</f>
        <v>0</v>
      </c>
      <c r="P66" s="209"/>
      <c r="Q66" s="209"/>
      <c r="R66" s="209"/>
      <c r="S66" s="209"/>
      <c r="T66" s="209"/>
      <c r="U66" s="87">
        <v>3</v>
      </c>
      <c r="V66" s="218"/>
      <c r="W66" s="219"/>
      <c r="X66" s="219"/>
      <c r="Y66" s="219"/>
      <c r="Z66" s="219"/>
      <c r="AA66" s="219"/>
      <c r="AB66" s="220"/>
    </row>
    <row r="67" spans="1:34" ht="12.75" customHeight="1" x14ac:dyDescent="0.2">
      <c r="A67" s="215" t="s">
        <v>905</v>
      </c>
      <c r="B67" s="216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7"/>
      <c r="V67" s="85">
        <v>58</v>
      </c>
      <c r="W67" s="205"/>
      <c r="X67" s="206"/>
      <c r="Y67" s="206"/>
      <c r="Z67" s="206"/>
      <c r="AA67" s="207"/>
      <c r="AB67" s="79">
        <v>2</v>
      </c>
    </row>
    <row r="68" spans="1:34" ht="14.25" customHeight="1" x14ac:dyDescent="0.2">
      <c r="A68" s="178" t="s">
        <v>906</v>
      </c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80"/>
      <c r="N68" s="73">
        <v>69</v>
      </c>
      <c r="O68" s="208"/>
      <c r="P68" s="209"/>
      <c r="Q68" s="209"/>
      <c r="R68" s="209"/>
      <c r="S68" s="209"/>
      <c r="T68" s="209"/>
      <c r="U68" s="87">
        <v>1</v>
      </c>
      <c r="V68" s="218"/>
      <c r="W68" s="219"/>
      <c r="X68" s="219"/>
      <c r="Y68" s="219"/>
      <c r="Z68" s="219"/>
      <c r="AA68" s="219"/>
      <c r="AB68" s="220"/>
    </row>
    <row r="69" spans="1:34" ht="18" customHeight="1" x14ac:dyDescent="0.2">
      <c r="A69" s="210" t="s">
        <v>907</v>
      </c>
      <c r="B69" s="211"/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88"/>
      <c r="V69" s="88">
        <v>90</v>
      </c>
      <c r="W69" s="172">
        <f>+W53-W59</f>
        <v>0</v>
      </c>
      <c r="X69" s="173"/>
      <c r="Y69" s="173"/>
      <c r="Z69" s="173"/>
      <c r="AA69" s="174"/>
      <c r="AB69" s="70">
        <v>0</v>
      </c>
    </row>
    <row r="70" spans="1:34" s="89" customFormat="1" x14ac:dyDescent="0.2">
      <c r="V70" s="90"/>
      <c r="W70" s="90"/>
      <c r="X70" s="90"/>
      <c r="Y70" s="90"/>
      <c r="Z70" s="90"/>
      <c r="AA70" s="90"/>
      <c r="AB70" s="90"/>
    </row>
    <row r="71" spans="1:34" s="89" customFormat="1" x14ac:dyDescent="0.2">
      <c r="V71" s="90"/>
      <c r="W71" s="90"/>
      <c r="X71" s="90"/>
      <c r="Y71" s="90"/>
      <c r="Z71" s="90"/>
      <c r="AA71" s="90"/>
      <c r="AB71" s="90"/>
    </row>
    <row r="72" spans="1:34" s="89" customFormat="1" x14ac:dyDescent="0.2">
      <c r="V72" s="90"/>
      <c r="W72" s="90"/>
      <c r="X72" s="90"/>
      <c r="Y72" s="90"/>
      <c r="Z72" s="90"/>
      <c r="AA72" s="90"/>
      <c r="AB72" s="90"/>
    </row>
    <row r="73" spans="1:34" s="89" customFormat="1" x14ac:dyDescent="0.2">
      <c r="V73" s="90"/>
      <c r="W73" s="90"/>
      <c r="X73" s="90"/>
      <c r="Y73" s="90"/>
      <c r="Z73" s="90"/>
      <c r="AA73" s="90"/>
      <c r="AB73" s="90"/>
      <c r="AE73" s="33"/>
      <c r="AF73" s="33"/>
      <c r="AG73" s="33"/>
      <c r="AH73" s="33"/>
    </row>
    <row r="76" spans="1:34" x14ac:dyDescent="0.2">
      <c r="AE76" s="89"/>
      <c r="AF76" s="89"/>
      <c r="AG76" s="89"/>
      <c r="AH76" s="89"/>
    </row>
    <row r="77" spans="1:34" x14ac:dyDescent="0.2">
      <c r="AE77" s="89"/>
      <c r="AF77" s="89"/>
      <c r="AG77" s="89"/>
      <c r="AH77" s="89"/>
    </row>
    <row r="78" spans="1:34" x14ac:dyDescent="0.2">
      <c r="AE78" s="89"/>
      <c r="AF78" s="89"/>
      <c r="AG78" s="89"/>
      <c r="AH78" s="89"/>
    </row>
    <row r="79" spans="1:34" x14ac:dyDescent="0.2">
      <c r="W79" s="38" t="s">
        <v>850</v>
      </c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6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Y149"/>
  <sheetViews>
    <sheetView topLeftCell="M1" workbookViewId="0">
      <pane ySplit="7" topLeftCell="A121" activePane="bottomLeft" state="frozen"/>
      <selection activeCell="A7" sqref="A7:XFD137"/>
      <selection pane="bottomLeft" activeCell="A7" sqref="A7:XFD137"/>
    </sheetView>
  </sheetViews>
  <sheetFormatPr baseColWidth="10" defaultRowHeight="15" x14ac:dyDescent="0.25"/>
  <cols>
    <col min="1" max="1" width="5.7109375" style="13" customWidth="1"/>
    <col min="2" max="2" width="10.42578125" style="14" bestFit="1" customWidth="1"/>
    <col min="3" max="3" width="9" style="13" bestFit="1" customWidth="1"/>
    <col min="4" max="4" width="5.5703125" style="13" bestFit="1" customWidth="1"/>
    <col min="5" max="5" width="12" style="13" bestFit="1" customWidth="1"/>
    <col min="6" max="6" width="12.140625" style="13" bestFit="1" customWidth="1"/>
    <col min="7" max="7" width="9.85546875" style="13" bestFit="1" customWidth="1"/>
    <col min="8" max="8" width="19.85546875" style="13" customWidth="1"/>
    <col min="9" max="9" width="23.5703125" style="15" customWidth="1"/>
    <col min="10" max="10" width="20.85546875" style="15" customWidth="1"/>
    <col min="11" max="11" width="17.85546875" style="15" customWidth="1"/>
    <col min="12" max="12" width="22.42578125" style="15" customWidth="1"/>
    <col min="13" max="13" width="11.140625" style="15" customWidth="1"/>
    <col min="14" max="14" width="11.140625" style="13" customWidth="1"/>
    <col min="15" max="15" width="33.42578125" style="13" customWidth="1"/>
    <col min="16" max="16" width="12.5703125" style="13" customWidth="1"/>
    <col min="17" max="17" width="17" style="15" bestFit="1" customWidth="1"/>
    <col min="18" max="18" width="5.140625" style="15" customWidth="1"/>
    <col min="19" max="19" width="15.85546875" style="15" bestFit="1" customWidth="1"/>
    <col min="20" max="20" width="18.7109375" style="15" customWidth="1"/>
    <col min="21" max="21" width="17" style="13" customWidth="1"/>
    <col min="22" max="22" width="12.28515625" style="15" customWidth="1"/>
    <col min="23" max="23" width="20.28515625" style="15" customWidth="1"/>
    <col min="24" max="24" width="20" style="13" customWidth="1"/>
    <col min="25" max="25" width="14.28515625" style="15" customWidth="1"/>
    <col min="26" max="26" width="5.140625" style="15" customWidth="1"/>
    <col min="27" max="27" width="18.140625" style="13" customWidth="1"/>
    <col min="28" max="28" width="5.140625" style="15" customWidth="1"/>
    <col min="29" max="29" width="12.28515625" style="15" customWidth="1"/>
    <col min="30" max="30" width="21.140625" style="13" customWidth="1"/>
    <col min="31" max="31" width="10.7109375" style="15" customWidth="1"/>
    <col min="32" max="32" width="27.5703125" style="13" hidden="1" customWidth="1"/>
    <col min="33" max="33" width="18.42578125" style="13" hidden="1" customWidth="1"/>
    <col min="34" max="34" width="30.85546875" style="15" hidden="1" customWidth="1"/>
    <col min="35" max="35" width="5.140625" style="15" hidden="1" customWidth="1"/>
    <col min="36" max="36" width="21.5703125" style="13" hidden="1" customWidth="1"/>
    <col min="37" max="38" width="5.140625" style="15" hidden="1" customWidth="1"/>
    <col min="39" max="39" width="15.42578125" style="14" customWidth="1"/>
    <col min="40" max="40" width="13.42578125" style="13" customWidth="1"/>
    <col min="41" max="41" width="13.140625" style="14" customWidth="1"/>
    <col min="42" max="42" width="10.5703125" style="13" customWidth="1"/>
    <col min="43" max="51" width="11.42578125" style="12" customWidth="1"/>
    <col min="52" max="16384" width="11.42578125" style="12"/>
  </cols>
  <sheetData>
    <row r="2" spans="1:51" s="122" customFormat="1" x14ac:dyDescent="0.2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51" s="122" customFormat="1" x14ac:dyDescent="0.2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51" s="122" customFormat="1" x14ac:dyDescent="0.25">
      <c r="A4" s="139" t="s">
        <v>305</v>
      </c>
      <c r="B4" s="139"/>
      <c r="C4" s="139"/>
      <c r="D4" s="139"/>
      <c r="E4" s="139"/>
      <c r="F4" s="139"/>
      <c r="G4" s="139"/>
      <c r="H4" s="139"/>
      <c r="I4" s="139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51" s="122" customFormat="1" x14ac:dyDescent="0.25">
      <c r="A5" s="138" t="s">
        <v>2</v>
      </c>
      <c r="B5" s="138"/>
      <c r="C5" s="138"/>
      <c r="D5" s="138"/>
      <c r="E5" s="138"/>
      <c r="F5" s="138"/>
      <c r="G5" s="138"/>
      <c r="H5" s="138"/>
      <c r="I5" s="138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51" s="129" customFormat="1" ht="84" customHeight="1" x14ac:dyDescent="0.25">
      <c r="A7" s="124" t="s">
        <v>3</v>
      </c>
      <c r="B7" s="125" t="s">
        <v>4</v>
      </c>
      <c r="C7" s="124" t="s">
        <v>5</v>
      </c>
      <c r="D7" s="124" t="s">
        <v>6</v>
      </c>
      <c r="E7" s="124" t="s">
        <v>7</v>
      </c>
      <c r="F7" s="124" t="s">
        <v>8</v>
      </c>
      <c r="G7" s="124" t="s">
        <v>9</v>
      </c>
      <c r="H7" s="124" t="s">
        <v>10</v>
      </c>
      <c r="I7" s="126" t="s">
        <v>11</v>
      </c>
      <c r="J7" s="126" t="s">
        <v>12</v>
      </c>
      <c r="K7" s="126" t="s">
        <v>13</v>
      </c>
      <c r="L7" s="126" t="s">
        <v>14</v>
      </c>
      <c r="M7" s="126" t="s">
        <v>15</v>
      </c>
      <c r="N7" s="124" t="s">
        <v>16</v>
      </c>
      <c r="O7" s="124" t="s">
        <v>17</v>
      </c>
      <c r="P7" s="124" t="s">
        <v>18</v>
      </c>
      <c r="Q7" s="126" t="s">
        <v>19</v>
      </c>
      <c r="R7" s="126" t="s">
        <v>20</v>
      </c>
      <c r="S7" s="126" t="s">
        <v>21</v>
      </c>
      <c r="T7" s="126" t="s">
        <v>22</v>
      </c>
      <c r="U7" s="124" t="s">
        <v>23</v>
      </c>
      <c r="V7" s="126" t="s">
        <v>24</v>
      </c>
      <c r="W7" s="126" t="s">
        <v>25</v>
      </c>
      <c r="X7" s="124" t="s">
        <v>26</v>
      </c>
      <c r="Y7" s="126" t="s">
        <v>27</v>
      </c>
      <c r="Z7" s="127" t="s">
        <v>28</v>
      </c>
      <c r="AA7" s="124" t="s">
        <v>29</v>
      </c>
      <c r="AB7" s="128" t="s">
        <v>30</v>
      </c>
      <c r="AC7" s="126" t="s">
        <v>31</v>
      </c>
      <c r="AD7" s="124" t="s">
        <v>32</v>
      </c>
      <c r="AE7" s="126" t="s">
        <v>33</v>
      </c>
      <c r="AF7" s="124" t="s">
        <v>34</v>
      </c>
      <c r="AG7" s="124" t="s">
        <v>35</v>
      </c>
      <c r="AH7" s="126" t="s">
        <v>36</v>
      </c>
      <c r="AI7" s="126" t="s">
        <v>37</v>
      </c>
      <c r="AJ7" s="124" t="s">
        <v>38</v>
      </c>
      <c r="AK7" s="126" t="s">
        <v>39</v>
      </c>
      <c r="AL7" s="126" t="s">
        <v>40</v>
      </c>
      <c r="AM7" s="125" t="s">
        <v>41</v>
      </c>
      <c r="AN7" s="124" t="s">
        <v>42</v>
      </c>
      <c r="AO7" s="125" t="s">
        <v>43</v>
      </c>
      <c r="AP7" s="124" t="s">
        <v>44</v>
      </c>
    </row>
    <row r="8" spans="1:51" x14ac:dyDescent="0.25">
      <c r="A8" s="9" t="s">
        <v>45</v>
      </c>
      <c r="B8" s="10" t="s">
        <v>46</v>
      </c>
      <c r="C8" s="9" t="s">
        <v>311</v>
      </c>
      <c r="D8" s="9" t="s">
        <v>48</v>
      </c>
      <c r="E8" s="9" t="s">
        <v>431</v>
      </c>
      <c r="F8" s="9" t="s">
        <v>908</v>
      </c>
      <c r="G8" s="9" t="s">
        <v>51</v>
      </c>
      <c r="H8" s="9" t="s">
        <v>916</v>
      </c>
      <c r="I8" s="11" t="s">
        <v>53</v>
      </c>
      <c r="J8" s="11" t="s">
        <v>53</v>
      </c>
      <c r="K8" s="11" t="s">
        <v>53</v>
      </c>
      <c r="L8" s="11" t="s">
        <v>53</v>
      </c>
      <c r="M8" s="11">
        <v>0</v>
      </c>
      <c r="N8" s="9" t="s">
        <v>53</v>
      </c>
      <c r="O8" s="9" t="s">
        <v>54</v>
      </c>
      <c r="P8" s="9" t="s">
        <v>53</v>
      </c>
      <c r="Q8" s="11">
        <f t="shared" ref="Q8:Q39" si="0">SUM(S8:BA8)</f>
        <v>25785394.974800002</v>
      </c>
      <c r="R8" s="11">
        <v>0</v>
      </c>
      <c r="S8" s="11">
        <v>18410025.91</v>
      </c>
      <c r="T8" s="11">
        <v>0</v>
      </c>
      <c r="U8" s="9" t="s">
        <v>50</v>
      </c>
      <c r="V8" s="11">
        <v>0</v>
      </c>
      <c r="W8" s="11">
        <v>6358076.7800000003</v>
      </c>
      <c r="X8" s="9" t="s">
        <v>50</v>
      </c>
      <c r="Y8" s="11">
        <f>+W8*0.16</f>
        <v>1017292.2848</v>
      </c>
      <c r="Z8" s="11">
        <v>0</v>
      </c>
      <c r="AA8" s="9" t="s">
        <v>50</v>
      </c>
      <c r="AB8" s="11">
        <v>0</v>
      </c>
      <c r="AC8" s="11"/>
      <c r="AD8" s="9" t="s">
        <v>55</v>
      </c>
      <c r="AE8" s="11">
        <f>+AC8*0.08</f>
        <v>0</v>
      </c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53</v>
      </c>
      <c r="AN8" s="9" t="s">
        <v>53</v>
      </c>
      <c r="AO8" s="10" t="s">
        <v>53</v>
      </c>
      <c r="AP8" s="9" t="s">
        <v>53</v>
      </c>
    </row>
    <row r="9" spans="1:51" x14ac:dyDescent="0.25">
      <c r="A9" s="9" t="s">
        <v>60</v>
      </c>
      <c r="B9" s="10" t="s">
        <v>46</v>
      </c>
      <c r="C9" s="9" t="s">
        <v>311</v>
      </c>
      <c r="D9" s="9" t="s">
        <v>57</v>
      </c>
      <c r="E9" s="9" t="s">
        <v>424</v>
      </c>
      <c r="F9" s="9" t="s">
        <v>922</v>
      </c>
      <c r="G9" s="9" t="s">
        <v>51</v>
      </c>
      <c r="H9" s="9" t="s">
        <v>923</v>
      </c>
      <c r="I9" s="9" t="s">
        <v>53</v>
      </c>
      <c r="J9" s="11" t="s">
        <v>53</v>
      </c>
      <c r="K9" s="11" t="s">
        <v>53</v>
      </c>
      <c r="L9" s="11" t="s">
        <v>53</v>
      </c>
      <c r="M9" s="11">
        <v>0</v>
      </c>
      <c r="N9" s="9" t="s">
        <v>53</v>
      </c>
      <c r="O9" s="9" t="s">
        <v>54</v>
      </c>
      <c r="P9" s="9"/>
      <c r="Q9" s="11">
        <f t="shared" si="0"/>
        <v>33707042.189199999</v>
      </c>
      <c r="R9" s="11">
        <v>0</v>
      </c>
      <c r="S9" s="11">
        <v>23223466.649999999</v>
      </c>
      <c r="T9" s="11">
        <v>0</v>
      </c>
      <c r="U9" s="9" t="s">
        <v>50</v>
      </c>
      <c r="V9" s="11">
        <v>0</v>
      </c>
      <c r="W9" s="11">
        <v>9037565.1199999992</v>
      </c>
      <c r="X9" s="9" t="s">
        <v>50</v>
      </c>
      <c r="Y9" s="11">
        <f>+W9*0.16</f>
        <v>1446010.4191999999</v>
      </c>
      <c r="Z9" s="11">
        <v>0</v>
      </c>
      <c r="AA9" s="9" t="s">
        <v>50</v>
      </c>
      <c r="AB9" s="11">
        <v>0</v>
      </c>
      <c r="AC9" s="11"/>
      <c r="AD9" s="9" t="s">
        <v>55</v>
      </c>
      <c r="AE9" s="11">
        <f>+AC9*0.08</f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53</v>
      </c>
      <c r="AN9" s="9" t="s">
        <v>53</v>
      </c>
      <c r="AO9" s="10" t="s">
        <v>53</v>
      </c>
      <c r="AP9" s="9" t="s">
        <v>53</v>
      </c>
    </row>
    <row r="10" spans="1:51" x14ac:dyDescent="0.25">
      <c r="A10" s="9" t="s">
        <v>65</v>
      </c>
      <c r="B10" s="10" t="s">
        <v>46</v>
      </c>
      <c r="C10" s="9" t="s">
        <v>311</v>
      </c>
      <c r="D10" s="9" t="s">
        <v>57</v>
      </c>
      <c r="E10" s="9" t="s">
        <v>421</v>
      </c>
      <c r="F10" s="9" t="s">
        <v>951</v>
      </c>
      <c r="G10" s="9" t="s">
        <v>51</v>
      </c>
      <c r="H10" s="9" t="s">
        <v>1063</v>
      </c>
      <c r="I10" s="11" t="s">
        <v>53</v>
      </c>
      <c r="J10" s="11" t="s">
        <v>53</v>
      </c>
      <c r="K10" s="11" t="s">
        <v>53</v>
      </c>
      <c r="L10" s="11" t="s">
        <v>53</v>
      </c>
      <c r="M10" s="11">
        <v>0</v>
      </c>
      <c r="N10" s="9" t="s">
        <v>53</v>
      </c>
      <c r="O10" s="9" t="s">
        <v>54</v>
      </c>
      <c r="P10" s="9"/>
      <c r="Q10" s="11">
        <f t="shared" si="0"/>
        <v>2499341.39</v>
      </c>
      <c r="R10" s="11">
        <v>0</v>
      </c>
      <c r="S10" s="11">
        <v>2499341.39</v>
      </c>
      <c r="T10" s="11">
        <v>0</v>
      </c>
      <c r="U10" s="9" t="s">
        <v>50</v>
      </c>
      <c r="V10" s="11">
        <v>0</v>
      </c>
      <c r="W10" s="11">
        <v>0</v>
      </c>
      <c r="X10" s="9" t="s">
        <v>50</v>
      </c>
      <c r="Y10" s="11">
        <v>0</v>
      </c>
      <c r="Z10" s="11">
        <v>0</v>
      </c>
      <c r="AA10" s="9" t="s">
        <v>50</v>
      </c>
      <c r="AB10" s="11">
        <v>0</v>
      </c>
      <c r="AC10" s="11"/>
      <c r="AD10" s="9" t="s">
        <v>55</v>
      </c>
      <c r="AE10" s="11">
        <f>+AC10*0.08</f>
        <v>0</v>
      </c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53</v>
      </c>
      <c r="AN10" s="9" t="s">
        <v>53</v>
      </c>
      <c r="AO10" s="10" t="s">
        <v>53</v>
      </c>
      <c r="AP10" s="9" t="s">
        <v>53</v>
      </c>
    </row>
    <row r="11" spans="1:51" x14ac:dyDescent="0.25">
      <c r="A11" s="9" t="s">
        <v>826</v>
      </c>
      <c r="B11" s="10" t="s">
        <v>46</v>
      </c>
      <c r="C11" s="9" t="s">
        <v>311</v>
      </c>
      <c r="D11" s="9" t="s">
        <v>61</v>
      </c>
      <c r="E11" s="9" t="s">
        <v>395</v>
      </c>
      <c r="F11" s="9" t="s">
        <v>935</v>
      </c>
      <c r="G11" s="9" t="s">
        <v>51</v>
      </c>
      <c r="H11" s="9" t="s">
        <v>936</v>
      </c>
      <c r="I11" s="11" t="s">
        <v>53</v>
      </c>
      <c r="J11" s="11" t="s">
        <v>53</v>
      </c>
      <c r="K11" s="11" t="s">
        <v>53</v>
      </c>
      <c r="L11" s="11" t="s">
        <v>53</v>
      </c>
      <c r="M11" s="11">
        <v>0</v>
      </c>
      <c r="N11" s="9" t="s">
        <v>53</v>
      </c>
      <c r="O11" s="9" t="s">
        <v>54</v>
      </c>
      <c r="P11" s="9"/>
      <c r="Q11" s="11">
        <f t="shared" si="0"/>
        <v>31151546.337200001</v>
      </c>
      <c r="R11" s="11">
        <v>0</v>
      </c>
      <c r="S11" s="11">
        <v>26203827.140000001</v>
      </c>
      <c r="T11" s="11">
        <v>0</v>
      </c>
      <c r="U11" s="9" t="s">
        <v>50</v>
      </c>
      <c r="V11" s="11">
        <v>0</v>
      </c>
      <c r="W11" s="11">
        <v>4265275.17</v>
      </c>
      <c r="X11" s="9" t="s">
        <v>50</v>
      </c>
      <c r="Y11" s="11">
        <f>+W11*0.16</f>
        <v>682444.02720000001</v>
      </c>
      <c r="Z11" s="11">
        <v>0</v>
      </c>
      <c r="AA11" s="9" t="s">
        <v>50</v>
      </c>
      <c r="AB11" s="11">
        <v>0</v>
      </c>
      <c r="AC11" s="11"/>
      <c r="AD11" s="9" t="s">
        <v>55</v>
      </c>
      <c r="AE11" s="11">
        <f>+AC11*0.08</f>
        <v>0</v>
      </c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53</v>
      </c>
      <c r="AN11" s="9" t="s">
        <v>53</v>
      </c>
      <c r="AO11" s="10" t="s">
        <v>53</v>
      </c>
      <c r="AP11" s="9" t="s">
        <v>53</v>
      </c>
    </row>
    <row r="12" spans="1:51" x14ac:dyDescent="0.25">
      <c r="A12" s="9" t="s">
        <v>813</v>
      </c>
      <c r="B12" s="10" t="s">
        <v>46</v>
      </c>
      <c r="C12" s="9" t="s">
        <v>311</v>
      </c>
      <c r="D12" s="9" t="s">
        <v>66</v>
      </c>
      <c r="E12" s="9" t="s">
        <v>378</v>
      </c>
      <c r="F12" s="9" t="s">
        <v>569</v>
      </c>
      <c r="G12" s="9" t="s">
        <v>51</v>
      </c>
      <c r="H12" s="9" t="s">
        <v>948</v>
      </c>
      <c r="I12" s="11" t="s">
        <v>53</v>
      </c>
      <c r="J12" s="11" t="s">
        <v>53</v>
      </c>
      <c r="K12" s="11" t="s">
        <v>53</v>
      </c>
      <c r="L12" s="11" t="s">
        <v>53</v>
      </c>
      <c r="M12" s="11">
        <v>0</v>
      </c>
      <c r="N12" s="9" t="s">
        <v>53</v>
      </c>
      <c r="O12" s="9" t="s">
        <v>54</v>
      </c>
      <c r="P12" s="9"/>
      <c r="Q12" s="11">
        <f t="shared" si="0"/>
        <v>34718917.988399997</v>
      </c>
      <c r="R12" s="11">
        <v>0</v>
      </c>
      <c r="S12" s="11">
        <v>26080430.190000001</v>
      </c>
      <c r="T12" s="11">
        <v>0</v>
      </c>
      <c r="U12" s="9" t="s">
        <v>50</v>
      </c>
      <c r="V12" s="11">
        <v>0</v>
      </c>
      <c r="W12" s="11">
        <v>7446972.2400000002</v>
      </c>
      <c r="X12" s="9" t="s">
        <v>50</v>
      </c>
      <c r="Y12" s="11">
        <f>+W12*0.16</f>
        <v>1191515.5584</v>
      </c>
      <c r="Z12" s="11">
        <v>0</v>
      </c>
      <c r="AA12" s="9" t="s">
        <v>50</v>
      </c>
      <c r="AB12" s="11">
        <v>0</v>
      </c>
      <c r="AC12" s="11"/>
      <c r="AD12" s="9" t="s">
        <v>55</v>
      </c>
      <c r="AE12" s="11">
        <f>+AC12*0.08</f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53</v>
      </c>
      <c r="AN12" s="9" t="s">
        <v>53</v>
      </c>
      <c r="AO12" s="10" t="s">
        <v>53</v>
      </c>
      <c r="AP12" s="9" t="s">
        <v>53</v>
      </c>
    </row>
    <row r="13" spans="1:51" x14ac:dyDescent="0.25">
      <c r="A13" s="9" t="s">
        <v>811</v>
      </c>
      <c r="B13" s="10" t="s">
        <v>46</v>
      </c>
      <c r="C13" s="9" t="s">
        <v>311</v>
      </c>
      <c r="D13" s="9" t="s">
        <v>66</v>
      </c>
      <c r="E13" s="9" t="s">
        <v>67</v>
      </c>
      <c r="F13" s="9" t="s">
        <v>1087</v>
      </c>
      <c r="G13" s="9" t="s">
        <v>51</v>
      </c>
      <c r="H13" s="9" t="s">
        <v>68</v>
      </c>
      <c r="I13" s="11" t="s">
        <v>53</v>
      </c>
      <c r="J13" s="11" t="s">
        <v>53</v>
      </c>
      <c r="K13" s="11" t="s">
        <v>53</v>
      </c>
      <c r="L13" s="11" t="s">
        <v>53</v>
      </c>
      <c r="M13" s="11">
        <v>0</v>
      </c>
      <c r="N13" s="9" t="s">
        <v>53</v>
      </c>
      <c r="O13" s="9" t="s">
        <v>54</v>
      </c>
      <c r="P13" s="9" t="s">
        <v>53</v>
      </c>
      <c r="Q13" s="11">
        <f t="shared" si="0"/>
        <v>8976912.6061999984</v>
      </c>
      <c r="R13" s="11">
        <v>0</v>
      </c>
      <c r="S13" s="11">
        <v>7656007.1849999987</v>
      </c>
      <c r="T13" s="11">
        <v>0</v>
      </c>
      <c r="U13" s="9" t="s">
        <v>50</v>
      </c>
      <c r="V13" s="11">
        <v>0</v>
      </c>
      <c r="W13" s="11">
        <v>1138711.57</v>
      </c>
      <c r="X13" s="9" t="s">
        <v>50</v>
      </c>
      <c r="Y13" s="11">
        <v>182193.8512</v>
      </c>
      <c r="Z13" s="11">
        <v>0</v>
      </c>
      <c r="AA13" s="9" t="s">
        <v>50</v>
      </c>
      <c r="AB13" s="11">
        <v>0</v>
      </c>
      <c r="AC13" s="11">
        <v>0</v>
      </c>
      <c r="AD13" s="9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53</v>
      </c>
      <c r="AN13" s="9" t="s">
        <v>53</v>
      </c>
      <c r="AO13" s="10" t="s">
        <v>53</v>
      </c>
      <c r="AP13" s="9" t="s">
        <v>53</v>
      </c>
    </row>
    <row r="14" spans="1:51" s="8" customFormat="1" x14ac:dyDescent="0.25">
      <c r="A14" s="9" t="s">
        <v>802</v>
      </c>
      <c r="B14" s="10" t="s">
        <v>46</v>
      </c>
      <c r="C14" s="9" t="s">
        <v>311</v>
      </c>
      <c r="D14" s="9" t="s">
        <v>119</v>
      </c>
      <c r="E14" s="9" t="s">
        <v>370</v>
      </c>
      <c r="F14" s="9" t="s">
        <v>749</v>
      </c>
      <c r="G14" s="9" t="s">
        <v>51</v>
      </c>
      <c r="H14" s="9" t="s">
        <v>958</v>
      </c>
      <c r="I14" s="11" t="s">
        <v>53</v>
      </c>
      <c r="J14" s="11" t="s">
        <v>53</v>
      </c>
      <c r="K14" s="11" t="s">
        <v>53</v>
      </c>
      <c r="L14" s="11" t="s">
        <v>53</v>
      </c>
      <c r="M14" s="11">
        <v>0</v>
      </c>
      <c r="N14" s="9" t="s">
        <v>53</v>
      </c>
      <c r="O14" s="9" t="s">
        <v>54</v>
      </c>
      <c r="P14" s="9"/>
      <c r="Q14" s="11">
        <f t="shared" si="0"/>
        <v>28200418.227200001</v>
      </c>
      <c r="R14" s="11">
        <v>0</v>
      </c>
      <c r="S14" s="11">
        <v>20458400.260000002</v>
      </c>
      <c r="T14" s="11">
        <v>0</v>
      </c>
      <c r="U14" s="9" t="s">
        <v>50</v>
      </c>
      <c r="V14" s="11">
        <v>0</v>
      </c>
      <c r="W14" s="11">
        <v>6674153.4199999999</v>
      </c>
      <c r="X14" s="9" t="s">
        <v>50</v>
      </c>
      <c r="Y14" s="11">
        <f t="shared" ref="Y14:Y20" si="1">+W14*0.16</f>
        <v>1067864.5471999999</v>
      </c>
      <c r="Z14" s="11">
        <v>0</v>
      </c>
      <c r="AA14" s="9" t="s">
        <v>50</v>
      </c>
      <c r="AB14" s="11">
        <v>0</v>
      </c>
      <c r="AC14" s="11"/>
      <c r="AD14" s="9" t="s">
        <v>55</v>
      </c>
      <c r="AE14" s="11">
        <f t="shared" ref="AE14:AE20" si="2">+AC14*0.08</f>
        <v>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53</v>
      </c>
      <c r="AN14" s="9" t="s">
        <v>53</v>
      </c>
      <c r="AO14" s="10" t="s">
        <v>53</v>
      </c>
      <c r="AP14" s="9" t="s">
        <v>53</v>
      </c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x14ac:dyDescent="0.25">
      <c r="A15" s="9" t="s">
        <v>64</v>
      </c>
      <c r="B15" s="10" t="s">
        <v>46</v>
      </c>
      <c r="C15" s="9" t="s">
        <v>311</v>
      </c>
      <c r="D15" s="9" t="s">
        <v>354</v>
      </c>
      <c r="E15" s="9" t="s">
        <v>353</v>
      </c>
      <c r="F15" s="9" t="s">
        <v>516</v>
      </c>
      <c r="G15" s="9" t="s">
        <v>51</v>
      </c>
      <c r="H15" s="9" t="s">
        <v>965</v>
      </c>
      <c r="I15" s="11" t="s">
        <v>53</v>
      </c>
      <c r="J15" s="11" t="s">
        <v>53</v>
      </c>
      <c r="K15" s="11" t="s">
        <v>53</v>
      </c>
      <c r="L15" s="11" t="s">
        <v>53</v>
      </c>
      <c r="M15" s="11">
        <v>0</v>
      </c>
      <c r="N15" s="9" t="s">
        <v>53</v>
      </c>
      <c r="O15" s="9" t="s">
        <v>54</v>
      </c>
      <c r="P15" s="9"/>
      <c r="Q15" s="11">
        <f t="shared" si="0"/>
        <v>36007745.304399997</v>
      </c>
      <c r="R15" s="11">
        <v>0</v>
      </c>
      <c r="S15" s="11">
        <v>27639867.989999998</v>
      </c>
      <c r="T15" s="11">
        <v>0</v>
      </c>
      <c r="U15" s="9" t="s">
        <v>50</v>
      </c>
      <c r="V15" s="11">
        <v>0</v>
      </c>
      <c r="W15" s="11">
        <v>7213687.3399999999</v>
      </c>
      <c r="X15" s="9" t="s">
        <v>50</v>
      </c>
      <c r="Y15" s="11">
        <f t="shared" si="1"/>
        <v>1154189.9743999999</v>
      </c>
      <c r="Z15" s="11">
        <v>0</v>
      </c>
      <c r="AA15" s="9" t="s">
        <v>50</v>
      </c>
      <c r="AB15" s="11">
        <v>0</v>
      </c>
      <c r="AC15" s="11"/>
      <c r="AD15" s="9" t="s">
        <v>55</v>
      </c>
      <c r="AE15" s="11">
        <f t="shared" si="2"/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53</v>
      </c>
      <c r="AN15" s="9" t="s">
        <v>53</v>
      </c>
      <c r="AO15" s="10" t="s">
        <v>53</v>
      </c>
      <c r="AP15" s="9" t="s">
        <v>53</v>
      </c>
    </row>
    <row r="16" spans="1:51" x14ac:dyDescent="0.25">
      <c r="A16" s="9" t="s">
        <v>71</v>
      </c>
      <c r="B16" s="10" t="s">
        <v>46</v>
      </c>
      <c r="C16" s="9" t="s">
        <v>311</v>
      </c>
      <c r="D16" s="9" t="s">
        <v>350</v>
      </c>
      <c r="E16" s="9" t="s">
        <v>349</v>
      </c>
      <c r="F16" s="9" t="s">
        <v>971</v>
      </c>
      <c r="G16" s="9" t="s">
        <v>51</v>
      </c>
      <c r="H16" s="9" t="s">
        <v>972</v>
      </c>
      <c r="I16" s="11" t="s">
        <v>53</v>
      </c>
      <c r="J16" s="11" t="s">
        <v>53</v>
      </c>
      <c r="K16" s="11" t="s">
        <v>53</v>
      </c>
      <c r="L16" s="11" t="s">
        <v>53</v>
      </c>
      <c r="M16" s="11">
        <v>0</v>
      </c>
      <c r="N16" s="9" t="s">
        <v>53</v>
      </c>
      <c r="O16" s="9" t="s">
        <v>54</v>
      </c>
      <c r="P16" s="9"/>
      <c r="Q16" s="11">
        <f t="shared" si="0"/>
        <v>37045535.141599998</v>
      </c>
      <c r="R16" s="11">
        <v>0</v>
      </c>
      <c r="S16" s="11">
        <f>26923063.92-229069.22</f>
        <v>26693994.700000003</v>
      </c>
      <c r="T16" s="11">
        <v>0</v>
      </c>
      <c r="U16" s="9" t="s">
        <v>50</v>
      </c>
      <c r="V16" s="11">
        <v>0</v>
      </c>
      <c r="W16" s="11">
        <v>8923741.7599999998</v>
      </c>
      <c r="X16" s="9" t="s">
        <v>50</v>
      </c>
      <c r="Y16" s="11">
        <f t="shared" si="1"/>
        <v>1427798.6816</v>
      </c>
      <c r="Z16" s="11">
        <v>0</v>
      </c>
      <c r="AA16" s="9" t="s">
        <v>50</v>
      </c>
      <c r="AB16" s="11">
        <v>0</v>
      </c>
      <c r="AC16" s="11"/>
      <c r="AD16" s="9" t="s">
        <v>55</v>
      </c>
      <c r="AE16" s="11">
        <f t="shared" si="2"/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53</v>
      </c>
      <c r="AN16" s="9" t="s">
        <v>53</v>
      </c>
      <c r="AO16" s="10" t="s">
        <v>53</v>
      </c>
      <c r="AP16" s="9" t="s">
        <v>53</v>
      </c>
    </row>
    <row r="17" spans="1:51" x14ac:dyDescent="0.25">
      <c r="A17" s="9" t="s">
        <v>73</v>
      </c>
      <c r="B17" s="10" t="s">
        <v>46</v>
      </c>
      <c r="C17" s="9" t="s">
        <v>311</v>
      </c>
      <c r="D17" s="9" t="s">
        <v>345</v>
      </c>
      <c r="E17" s="9" t="s">
        <v>344</v>
      </c>
      <c r="F17" s="9" t="s">
        <v>571</v>
      </c>
      <c r="G17" s="9" t="s">
        <v>51</v>
      </c>
      <c r="H17" s="9" t="s">
        <v>984</v>
      </c>
      <c r="I17" s="11" t="s">
        <v>53</v>
      </c>
      <c r="J17" s="11" t="s">
        <v>53</v>
      </c>
      <c r="K17" s="11" t="s">
        <v>53</v>
      </c>
      <c r="L17" s="11" t="s">
        <v>53</v>
      </c>
      <c r="M17" s="11">
        <v>0</v>
      </c>
      <c r="N17" s="9" t="s">
        <v>53</v>
      </c>
      <c r="O17" s="9" t="s">
        <v>54</v>
      </c>
      <c r="P17" s="9" t="s">
        <v>53</v>
      </c>
      <c r="Q17" s="11">
        <f t="shared" si="0"/>
        <v>36262494.623999998</v>
      </c>
      <c r="R17" s="11">
        <v>0</v>
      </c>
      <c r="S17" s="11">
        <v>25513299.350000001</v>
      </c>
      <c r="T17" s="11">
        <v>0</v>
      </c>
      <c r="U17" s="9" t="s">
        <v>50</v>
      </c>
      <c r="V17" s="11">
        <v>0</v>
      </c>
      <c r="W17" s="11">
        <v>9266547.6500000004</v>
      </c>
      <c r="X17" s="9" t="s">
        <v>50</v>
      </c>
      <c r="Y17" s="11">
        <f t="shared" si="1"/>
        <v>1482647.6240000001</v>
      </c>
      <c r="Z17" s="11">
        <v>0</v>
      </c>
      <c r="AA17" s="9" t="s">
        <v>50</v>
      </c>
      <c r="AB17" s="11">
        <v>0</v>
      </c>
      <c r="AC17" s="11"/>
      <c r="AD17" s="9" t="s">
        <v>55</v>
      </c>
      <c r="AE17" s="11">
        <f t="shared" si="2"/>
        <v>0</v>
      </c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0" t="s">
        <v>53</v>
      </c>
      <c r="AN17" s="9" t="s">
        <v>53</v>
      </c>
      <c r="AO17" s="10" t="s">
        <v>53</v>
      </c>
      <c r="AP17" s="9" t="s">
        <v>53</v>
      </c>
    </row>
    <row r="18" spans="1:51" x14ac:dyDescent="0.25">
      <c r="A18" s="9" t="s">
        <v>75</v>
      </c>
      <c r="B18" s="10" t="s">
        <v>46</v>
      </c>
      <c r="C18" s="9" t="s">
        <v>311</v>
      </c>
      <c r="D18" s="9" t="s">
        <v>340</v>
      </c>
      <c r="E18" s="9" t="s">
        <v>339</v>
      </c>
      <c r="F18" s="9" t="s">
        <v>534</v>
      </c>
      <c r="G18" s="9" t="s">
        <v>51</v>
      </c>
      <c r="H18" s="9" t="s">
        <v>1000</v>
      </c>
      <c r="I18" s="11" t="s">
        <v>53</v>
      </c>
      <c r="J18" s="11" t="s">
        <v>53</v>
      </c>
      <c r="K18" s="11" t="s">
        <v>53</v>
      </c>
      <c r="L18" s="11" t="s">
        <v>53</v>
      </c>
      <c r="M18" s="11">
        <v>0</v>
      </c>
      <c r="N18" s="9" t="s">
        <v>53</v>
      </c>
      <c r="O18" s="9" t="s">
        <v>54</v>
      </c>
      <c r="P18" s="9"/>
      <c r="Q18" s="11">
        <f t="shared" si="0"/>
        <v>47313311.9868</v>
      </c>
      <c r="R18" s="11">
        <v>0</v>
      </c>
      <c r="S18" s="11">
        <v>39641493.380000003</v>
      </c>
      <c r="T18" s="11">
        <v>0</v>
      </c>
      <c r="U18" s="9" t="s">
        <v>50</v>
      </c>
      <c r="V18" s="11">
        <v>0</v>
      </c>
      <c r="W18" s="11">
        <v>6613636.7300000004</v>
      </c>
      <c r="X18" s="9" t="s">
        <v>50</v>
      </c>
      <c r="Y18" s="11">
        <f t="shared" si="1"/>
        <v>1058181.8768000002</v>
      </c>
      <c r="Z18" s="11">
        <v>0</v>
      </c>
      <c r="AA18" s="9" t="s">
        <v>50</v>
      </c>
      <c r="AB18" s="11">
        <v>0</v>
      </c>
      <c r="AC18" s="11"/>
      <c r="AD18" s="9" t="s">
        <v>55</v>
      </c>
      <c r="AE18" s="11">
        <f t="shared" si="2"/>
        <v>0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0" t="s">
        <v>53</v>
      </c>
      <c r="AN18" s="9" t="s">
        <v>53</v>
      </c>
      <c r="AO18" s="10" t="s">
        <v>53</v>
      </c>
      <c r="AP18" s="9" t="s">
        <v>53</v>
      </c>
    </row>
    <row r="19" spans="1:51" x14ac:dyDescent="0.25">
      <c r="A19" s="9" t="s">
        <v>79</v>
      </c>
      <c r="B19" s="10" t="s">
        <v>46</v>
      </c>
      <c r="C19" s="9" t="s">
        <v>311</v>
      </c>
      <c r="D19" s="9" t="s">
        <v>340</v>
      </c>
      <c r="E19" s="9" t="s">
        <v>339</v>
      </c>
      <c r="F19" s="9" t="s">
        <v>461</v>
      </c>
      <c r="G19" s="9" t="s">
        <v>51</v>
      </c>
      <c r="H19" s="9" t="s">
        <v>1001</v>
      </c>
      <c r="I19" s="11" t="s">
        <v>53</v>
      </c>
      <c r="J19" s="11" t="s">
        <v>53</v>
      </c>
      <c r="K19" s="11" t="s">
        <v>53</v>
      </c>
      <c r="L19" s="11" t="s">
        <v>53</v>
      </c>
      <c r="M19" s="11">
        <v>0</v>
      </c>
      <c r="N19" s="9" t="s">
        <v>53</v>
      </c>
      <c r="O19" s="9" t="s">
        <v>54</v>
      </c>
      <c r="P19" s="9"/>
      <c r="Q19" s="11">
        <f t="shared" si="0"/>
        <v>3356613.4159999997</v>
      </c>
      <c r="R19" s="11">
        <v>0</v>
      </c>
      <c r="S19" s="11">
        <v>2051733.07</v>
      </c>
      <c r="T19" s="11">
        <v>0</v>
      </c>
      <c r="U19" s="9" t="s">
        <v>50</v>
      </c>
      <c r="V19" s="11">
        <v>0</v>
      </c>
      <c r="W19" s="11">
        <v>1124896.8500000001</v>
      </c>
      <c r="X19" s="9" t="s">
        <v>50</v>
      </c>
      <c r="Y19" s="11">
        <f t="shared" si="1"/>
        <v>179983.49600000001</v>
      </c>
      <c r="Z19" s="11">
        <v>0</v>
      </c>
      <c r="AA19" s="9" t="s">
        <v>50</v>
      </c>
      <c r="AB19" s="11">
        <v>0</v>
      </c>
      <c r="AC19" s="11"/>
      <c r="AD19" s="9" t="s">
        <v>55</v>
      </c>
      <c r="AE19" s="11">
        <f t="shared" si="2"/>
        <v>0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53</v>
      </c>
      <c r="AN19" s="9" t="s">
        <v>53</v>
      </c>
      <c r="AO19" s="10" t="s">
        <v>53</v>
      </c>
      <c r="AP19" s="9" t="s">
        <v>53</v>
      </c>
    </row>
    <row r="20" spans="1:51" x14ac:dyDescent="0.25">
      <c r="A20" s="9" t="s">
        <v>81</v>
      </c>
      <c r="B20" s="10" t="s">
        <v>46</v>
      </c>
      <c r="C20" s="9" t="s">
        <v>311</v>
      </c>
      <c r="D20" s="9" t="s">
        <v>335</v>
      </c>
      <c r="E20" s="9" t="s">
        <v>334</v>
      </c>
      <c r="F20" s="9" t="s">
        <v>1008</v>
      </c>
      <c r="G20" s="9" t="s">
        <v>51</v>
      </c>
      <c r="H20" s="9" t="s">
        <v>1009</v>
      </c>
      <c r="I20" s="11" t="s">
        <v>53</v>
      </c>
      <c r="J20" s="11" t="s">
        <v>53</v>
      </c>
      <c r="K20" s="11" t="s">
        <v>53</v>
      </c>
      <c r="L20" s="11" t="s">
        <v>53</v>
      </c>
      <c r="M20" s="11">
        <v>0</v>
      </c>
      <c r="N20" s="9" t="s">
        <v>53</v>
      </c>
      <c r="O20" s="9" t="s">
        <v>54</v>
      </c>
      <c r="P20" s="9"/>
      <c r="Q20" s="11">
        <f t="shared" si="0"/>
        <v>16141205.5404</v>
      </c>
      <c r="R20" s="11">
        <v>0</v>
      </c>
      <c r="S20" s="11">
        <v>13895251.890000001</v>
      </c>
      <c r="T20" s="11">
        <v>0</v>
      </c>
      <c r="U20" s="9" t="s">
        <v>50</v>
      </c>
      <c r="V20" s="11">
        <v>0</v>
      </c>
      <c r="W20" s="11">
        <v>1936166.94</v>
      </c>
      <c r="X20" s="9" t="s">
        <v>50</v>
      </c>
      <c r="Y20" s="11">
        <f t="shared" si="1"/>
        <v>309786.71039999998</v>
      </c>
      <c r="Z20" s="11">
        <v>0</v>
      </c>
      <c r="AA20" s="9" t="s">
        <v>50</v>
      </c>
      <c r="AB20" s="11">
        <v>0</v>
      </c>
      <c r="AC20" s="11"/>
      <c r="AD20" s="9" t="s">
        <v>55</v>
      </c>
      <c r="AE20" s="11">
        <f t="shared" si="2"/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0" t="s">
        <v>53</v>
      </c>
      <c r="AN20" s="9" t="s">
        <v>53</v>
      </c>
      <c r="AO20" s="10" t="s">
        <v>53</v>
      </c>
      <c r="AP20" s="9" t="s">
        <v>53</v>
      </c>
    </row>
    <row r="21" spans="1:51" x14ac:dyDescent="0.25">
      <c r="A21" s="9" t="s">
        <v>83</v>
      </c>
      <c r="B21" s="10" t="s">
        <v>46</v>
      </c>
      <c r="C21" s="9" t="s">
        <v>311</v>
      </c>
      <c r="D21" s="9" t="s">
        <v>330</v>
      </c>
      <c r="E21" s="9" t="s">
        <v>49</v>
      </c>
      <c r="F21" s="9" t="s">
        <v>1073</v>
      </c>
      <c r="G21" s="9" t="s">
        <v>51</v>
      </c>
      <c r="H21" s="9" t="s">
        <v>52</v>
      </c>
      <c r="I21" s="11" t="s">
        <v>53</v>
      </c>
      <c r="J21" s="11" t="s">
        <v>53</v>
      </c>
      <c r="K21" s="11" t="s">
        <v>53</v>
      </c>
      <c r="L21" s="11" t="s">
        <v>53</v>
      </c>
      <c r="M21" s="11">
        <v>0</v>
      </c>
      <c r="N21" s="9" t="s">
        <v>53</v>
      </c>
      <c r="O21" s="9" t="s">
        <v>54</v>
      </c>
      <c r="P21" s="9" t="s">
        <v>53</v>
      </c>
      <c r="Q21" s="11">
        <f t="shared" si="0"/>
        <v>20627898.242200006</v>
      </c>
      <c r="R21" s="11">
        <v>0</v>
      </c>
      <c r="S21" s="11">
        <v>19020900.110200003</v>
      </c>
      <c r="T21" s="11">
        <v>0</v>
      </c>
      <c r="U21" s="9" t="s">
        <v>50</v>
      </c>
      <c r="V21" s="11">
        <v>0</v>
      </c>
      <c r="W21" s="11">
        <v>1134791.8199999998</v>
      </c>
      <c r="X21" s="9" t="s">
        <v>50</v>
      </c>
      <c r="Y21" s="11">
        <v>181566.6912</v>
      </c>
      <c r="Z21" s="11">
        <v>0</v>
      </c>
      <c r="AA21" s="9" t="s">
        <v>50</v>
      </c>
      <c r="AB21" s="11">
        <v>0</v>
      </c>
      <c r="AC21" s="11">
        <v>269110.76</v>
      </c>
      <c r="AD21" s="9" t="s">
        <v>55</v>
      </c>
      <c r="AE21" s="11">
        <v>21528.860799999999</v>
      </c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0" t="s">
        <v>53</v>
      </c>
      <c r="AN21" s="9" t="s">
        <v>53</v>
      </c>
      <c r="AO21" s="10" t="s">
        <v>53</v>
      </c>
      <c r="AP21" s="9" t="s">
        <v>53</v>
      </c>
    </row>
    <row r="22" spans="1:51" s="8" customFormat="1" x14ac:dyDescent="0.25">
      <c r="A22" s="9" t="s">
        <v>86</v>
      </c>
      <c r="B22" s="10" t="s">
        <v>46</v>
      </c>
      <c r="C22" s="9" t="s">
        <v>311</v>
      </c>
      <c r="D22" s="9" t="s">
        <v>326</v>
      </c>
      <c r="E22" s="9" t="s">
        <v>325</v>
      </c>
      <c r="F22" s="9" t="s">
        <v>1023</v>
      </c>
      <c r="G22" s="9" t="s">
        <v>51</v>
      </c>
      <c r="H22" s="9" t="s">
        <v>1024</v>
      </c>
      <c r="I22" s="11" t="s">
        <v>53</v>
      </c>
      <c r="J22" s="11" t="s">
        <v>53</v>
      </c>
      <c r="K22" s="11" t="s">
        <v>53</v>
      </c>
      <c r="L22" s="11" t="s">
        <v>53</v>
      </c>
      <c r="M22" s="11">
        <v>0</v>
      </c>
      <c r="N22" s="9" t="s">
        <v>53</v>
      </c>
      <c r="O22" s="9" t="s">
        <v>54</v>
      </c>
      <c r="P22" s="9"/>
      <c r="Q22" s="11">
        <f t="shared" si="0"/>
        <v>3355357.2344</v>
      </c>
      <c r="R22" s="11">
        <v>0</v>
      </c>
      <c r="S22" s="11"/>
      <c r="T22" s="11">
        <v>0</v>
      </c>
      <c r="U22" s="9" t="s">
        <v>50</v>
      </c>
      <c r="V22" s="11">
        <v>0</v>
      </c>
      <c r="W22" s="11">
        <v>2892549.34</v>
      </c>
      <c r="X22" s="9" t="s">
        <v>50</v>
      </c>
      <c r="Y22" s="11">
        <f>+W22*0.16</f>
        <v>462807.89439999999</v>
      </c>
      <c r="Z22" s="11">
        <v>0</v>
      </c>
      <c r="AA22" s="9" t="s">
        <v>50</v>
      </c>
      <c r="AB22" s="11">
        <v>0</v>
      </c>
      <c r="AC22" s="11"/>
      <c r="AD22" s="9" t="s">
        <v>55</v>
      </c>
      <c r="AE22" s="11">
        <f t="shared" ref="AE22:AE28" si="3">+AC22*0.08</f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0" t="s">
        <v>53</v>
      </c>
      <c r="AN22" s="9" t="s">
        <v>53</v>
      </c>
      <c r="AO22" s="10" t="s">
        <v>53</v>
      </c>
      <c r="AP22" s="9" t="s">
        <v>53</v>
      </c>
      <c r="AQ22" s="12"/>
      <c r="AR22" s="12"/>
      <c r="AS22" s="12"/>
      <c r="AT22" s="12"/>
      <c r="AU22" s="12"/>
      <c r="AV22" s="12"/>
      <c r="AW22" s="12"/>
      <c r="AX22" s="12"/>
      <c r="AY22" s="12"/>
    </row>
    <row r="23" spans="1:51" x14ac:dyDescent="0.25">
      <c r="A23" s="9" t="s">
        <v>88</v>
      </c>
      <c r="B23" s="10" t="s">
        <v>46</v>
      </c>
      <c r="C23" s="9" t="s">
        <v>311</v>
      </c>
      <c r="D23" s="9" t="s">
        <v>317</v>
      </c>
      <c r="E23" s="9" t="s">
        <v>316</v>
      </c>
      <c r="F23" s="9" t="s">
        <v>1042</v>
      </c>
      <c r="G23" s="9" t="s">
        <v>51</v>
      </c>
      <c r="H23" s="9" t="s">
        <v>1037</v>
      </c>
      <c r="I23" s="11" t="s">
        <v>53</v>
      </c>
      <c r="J23" s="11" t="s">
        <v>53</v>
      </c>
      <c r="K23" s="11" t="s">
        <v>53</v>
      </c>
      <c r="L23" s="11" t="s">
        <v>53</v>
      </c>
      <c r="M23" s="11">
        <v>0</v>
      </c>
      <c r="N23" s="9" t="s">
        <v>53</v>
      </c>
      <c r="O23" s="9" t="s">
        <v>54</v>
      </c>
      <c r="P23" s="9" t="s">
        <v>53</v>
      </c>
      <c r="Q23" s="11">
        <f t="shared" si="0"/>
        <v>1427582.25</v>
      </c>
      <c r="R23" s="11">
        <v>0</v>
      </c>
      <c r="S23" s="11">
        <v>594849.06000000006</v>
      </c>
      <c r="T23" s="11">
        <v>0</v>
      </c>
      <c r="U23" s="9" t="s">
        <v>50</v>
      </c>
      <c r="V23" s="11">
        <v>0</v>
      </c>
      <c r="W23" s="11">
        <v>717873.44</v>
      </c>
      <c r="X23" s="9" t="s">
        <v>50</v>
      </c>
      <c r="Y23" s="11">
        <v>114859.75</v>
      </c>
      <c r="Z23" s="11">
        <v>0</v>
      </c>
      <c r="AA23" s="9" t="s">
        <v>50</v>
      </c>
      <c r="AB23" s="11">
        <v>0</v>
      </c>
      <c r="AC23" s="11"/>
      <c r="AD23" s="9" t="s">
        <v>55</v>
      </c>
      <c r="AE23" s="11">
        <f t="shared" si="3"/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0" t="s">
        <v>53</v>
      </c>
      <c r="AN23" s="9" t="s">
        <v>53</v>
      </c>
      <c r="AO23" s="10" t="s">
        <v>53</v>
      </c>
      <c r="AP23" s="9" t="s">
        <v>53</v>
      </c>
    </row>
    <row r="24" spans="1:51" x14ac:dyDescent="0.25">
      <c r="A24" s="9" t="s">
        <v>90</v>
      </c>
      <c r="B24" s="10" t="s">
        <v>46</v>
      </c>
      <c r="C24" s="9" t="s">
        <v>311</v>
      </c>
      <c r="D24" s="9" t="s">
        <v>310</v>
      </c>
      <c r="E24" s="9" t="s">
        <v>309</v>
      </c>
      <c r="F24" s="9" t="s">
        <v>1051</v>
      </c>
      <c r="G24" s="9" t="s">
        <v>51</v>
      </c>
      <c r="H24" s="9" t="s">
        <v>307</v>
      </c>
      <c r="I24" s="11"/>
      <c r="J24" s="11" t="s">
        <v>53</v>
      </c>
      <c r="K24" s="11" t="s">
        <v>53</v>
      </c>
      <c r="L24" s="11" t="s">
        <v>53</v>
      </c>
      <c r="M24" s="11">
        <v>0</v>
      </c>
      <c r="N24" s="9" t="s">
        <v>53</v>
      </c>
      <c r="O24" s="9" t="s">
        <v>54</v>
      </c>
      <c r="P24" s="9"/>
      <c r="Q24" s="11">
        <f t="shared" si="0"/>
        <v>12725086.939999999</v>
      </c>
      <c r="R24" s="11">
        <v>0</v>
      </c>
      <c r="S24" s="11">
        <v>11130396.1</v>
      </c>
      <c r="T24" s="11">
        <v>0</v>
      </c>
      <c r="U24" s="9" t="s">
        <v>50</v>
      </c>
      <c r="V24" s="11">
        <v>0</v>
      </c>
      <c r="W24" s="11">
        <v>1374733.48</v>
      </c>
      <c r="X24" s="9" t="s">
        <v>50</v>
      </c>
      <c r="Y24" s="11">
        <v>219957.36</v>
      </c>
      <c r="Z24" s="11">
        <v>0</v>
      </c>
      <c r="AA24" s="9" t="s">
        <v>50</v>
      </c>
      <c r="AB24" s="11">
        <v>0</v>
      </c>
      <c r="AC24" s="11"/>
      <c r="AD24" s="9" t="s">
        <v>55</v>
      </c>
      <c r="AE24" s="11">
        <f t="shared" si="3"/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53</v>
      </c>
      <c r="AN24" s="9" t="s">
        <v>53</v>
      </c>
      <c r="AO24" s="10" t="s">
        <v>53</v>
      </c>
      <c r="AP24" s="9" t="s">
        <v>53</v>
      </c>
    </row>
    <row r="25" spans="1:51" x14ac:dyDescent="0.25">
      <c r="A25" s="9" t="s">
        <v>97</v>
      </c>
      <c r="B25" s="10" t="s">
        <v>84</v>
      </c>
      <c r="C25" s="9" t="s">
        <v>311</v>
      </c>
      <c r="D25" s="9" t="s">
        <v>48</v>
      </c>
      <c r="E25" s="9" t="s">
        <v>431</v>
      </c>
      <c r="F25" s="9" t="s">
        <v>909</v>
      </c>
      <c r="G25" s="9" t="s">
        <v>51</v>
      </c>
      <c r="H25" s="9" t="s">
        <v>917</v>
      </c>
      <c r="I25" s="11" t="s">
        <v>53</v>
      </c>
      <c r="J25" s="11" t="s">
        <v>53</v>
      </c>
      <c r="K25" s="11" t="s">
        <v>53</v>
      </c>
      <c r="L25" s="11" t="s">
        <v>53</v>
      </c>
      <c r="M25" s="11">
        <v>0</v>
      </c>
      <c r="N25" s="9" t="s">
        <v>53</v>
      </c>
      <c r="O25" s="9" t="s">
        <v>54</v>
      </c>
      <c r="P25" s="9" t="s">
        <v>53</v>
      </c>
      <c r="Q25" s="11">
        <f t="shared" si="0"/>
        <v>54191599.613600001</v>
      </c>
      <c r="R25" s="11">
        <v>0</v>
      </c>
      <c r="S25" s="11">
        <v>42875285.200000003</v>
      </c>
      <c r="T25" s="11">
        <v>0</v>
      </c>
      <c r="U25" s="9" t="s">
        <v>50</v>
      </c>
      <c r="V25" s="11">
        <v>0</v>
      </c>
      <c r="W25" s="11">
        <v>9755443.4600000009</v>
      </c>
      <c r="X25" s="9" t="s">
        <v>50</v>
      </c>
      <c r="Y25" s="11">
        <f>+W25*0.16</f>
        <v>1560870.9536000001</v>
      </c>
      <c r="Z25" s="11">
        <v>0</v>
      </c>
      <c r="AA25" s="9" t="s">
        <v>50</v>
      </c>
      <c r="AB25" s="11">
        <v>0</v>
      </c>
      <c r="AC25" s="11"/>
      <c r="AD25" s="9" t="s">
        <v>50</v>
      </c>
      <c r="AE25" s="11">
        <f t="shared" si="3"/>
        <v>0</v>
      </c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53</v>
      </c>
      <c r="AN25" s="9" t="s">
        <v>53</v>
      </c>
      <c r="AO25" s="10" t="s">
        <v>53</v>
      </c>
      <c r="AP25" s="9" t="s">
        <v>53</v>
      </c>
    </row>
    <row r="26" spans="1:51" x14ac:dyDescent="0.25">
      <c r="A26" s="9" t="s">
        <v>778</v>
      </c>
      <c r="B26" s="10" t="s">
        <v>84</v>
      </c>
      <c r="C26" s="9" t="s">
        <v>311</v>
      </c>
      <c r="D26" s="9" t="s">
        <v>57</v>
      </c>
      <c r="E26" s="9" t="s">
        <v>424</v>
      </c>
      <c r="F26" s="9" t="s">
        <v>924</v>
      </c>
      <c r="G26" s="9" t="s">
        <v>51</v>
      </c>
      <c r="H26" s="9" t="s">
        <v>925</v>
      </c>
      <c r="I26" s="11" t="s">
        <v>53</v>
      </c>
      <c r="J26" s="11" t="s">
        <v>53</v>
      </c>
      <c r="K26" s="11" t="s">
        <v>53</v>
      </c>
      <c r="L26" s="11" t="s">
        <v>53</v>
      </c>
      <c r="M26" s="11">
        <v>0</v>
      </c>
      <c r="N26" s="9" t="s">
        <v>53</v>
      </c>
      <c r="O26" s="9" t="s">
        <v>54</v>
      </c>
      <c r="P26" s="9"/>
      <c r="Q26" s="11">
        <f t="shared" si="0"/>
        <v>73665421.398399994</v>
      </c>
      <c r="R26" s="11">
        <v>0</v>
      </c>
      <c r="S26" s="11">
        <v>51472037.799999997</v>
      </c>
      <c r="T26" s="11">
        <v>0</v>
      </c>
      <c r="U26" s="9" t="s">
        <v>50</v>
      </c>
      <c r="V26" s="11">
        <v>0</v>
      </c>
      <c r="W26" s="11">
        <v>19132227.239999998</v>
      </c>
      <c r="X26" s="9" t="s">
        <v>50</v>
      </c>
      <c r="Y26" s="11">
        <f>+W26*0.16</f>
        <v>3061156.3583999998</v>
      </c>
      <c r="Z26" s="11">
        <v>0</v>
      </c>
      <c r="AA26" s="9" t="s">
        <v>50</v>
      </c>
      <c r="AB26" s="11">
        <v>0</v>
      </c>
      <c r="AC26" s="11"/>
      <c r="AD26" s="9" t="s">
        <v>50</v>
      </c>
      <c r="AE26" s="11">
        <f t="shared" si="3"/>
        <v>0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53</v>
      </c>
      <c r="AN26" s="9" t="s">
        <v>53</v>
      </c>
      <c r="AO26" s="10" t="s">
        <v>53</v>
      </c>
      <c r="AP26" s="9" t="s">
        <v>53</v>
      </c>
    </row>
    <row r="27" spans="1:51" x14ac:dyDescent="0.25">
      <c r="A27" s="9" t="s">
        <v>775</v>
      </c>
      <c r="B27" s="10" t="s">
        <v>84</v>
      </c>
      <c r="C27" s="9" t="s">
        <v>311</v>
      </c>
      <c r="D27" s="9" t="s">
        <v>57</v>
      </c>
      <c r="E27" s="9" t="s">
        <v>421</v>
      </c>
      <c r="F27" s="9" t="s">
        <v>953</v>
      </c>
      <c r="G27" s="9" t="s">
        <v>51</v>
      </c>
      <c r="H27" s="9" t="s">
        <v>1064</v>
      </c>
      <c r="I27" s="11" t="s">
        <v>53</v>
      </c>
      <c r="J27" s="11" t="s">
        <v>53</v>
      </c>
      <c r="K27" s="11" t="s">
        <v>53</v>
      </c>
      <c r="L27" s="11" t="s">
        <v>53</v>
      </c>
      <c r="M27" s="11">
        <v>0</v>
      </c>
      <c r="N27" s="9" t="s">
        <v>53</v>
      </c>
      <c r="O27" s="9" t="s">
        <v>54</v>
      </c>
      <c r="P27" s="9"/>
      <c r="Q27" s="11">
        <f t="shared" si="0"/>
        <v>12475896.289999999</v>
      </c>
      <c r="R27" s="11">
        <v>0</v>
      </c>
      <c r="S27" s="11">
        <v>12475896.289999999</v>
      </c>
      <c r="T27" s="11">
        <v>0</v>
      </c>
      <c r="U27" s="9" t="s">
        <v>50</v>
      </c>
      <c r="V27" s="11">
        <v>0</v>
      </c>
      <c r="W27" s="11">
        <v>0</v>
      </c>
      <c r="X27" s="9" t="s">
        <v>50</v>
      </c>
      <c r="Y27" s="11">
        <f>+W27*0.16</f>
        <v>0</v>
      </c>
      <c r="Z27" s="11">
        <v>0</v>
      </c>
      <c r="AA27" s="9" t="s">
        <v>50</v>
      </c>
      <c r="AB27" s="11">
        <v>0</v>
      </c>
      <c r="AC27" s="11"/>
      <c r="AD27" s="9" t="s">
        <v>50</v>
      </c>
      <c r="AE27" s="11">
        <f t="shared" si="3"/>
        <v>0</v>
      </c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53</v>
      </c>
      <c r="AN27" s="9" t="s">
        <v>53</v>
      </c>
      <c r="AO27" s="10" t="s">
        <v>53</v>
      </c>
      <c r="AP27" s="9" t="s">
        <v>53</v>
      </c>
    </row>
    <row r="28" spans="1:51" x14ac:dyDescent="0.25">
      <c r="A28" s="9" t="s">
        <v>742</v>
      </c>
      <c r="B28" s="10" t="s">
        <v>84</v>
      </c>
      <c r="C28" s="9" t="s">
        <v>311</v>
      </c>
      <c r="D28" s="9" t="s">
        <v>66</v>
      </c>
      <c r="E28" s="9" t="s">
        <v>378</v>
      </c>
      <c r="F28" s="9" t="s">
        <v>498</v>
      </c>
      <c r="G28" s="9" t="s">
        <v>51</v>
      </c>
      <c r="H28" s="9" t="s">
        <v>949</v>
      </c>
      <c r="I28" s="11" t="s">
        <v>53</v>
      </c>
      <c r="J28" s="11" t="s">
        <v>53</v>
      </c>
      <c r="K28" s="11" t="s">
        <v>53</v>
      </c>
      <c r="L28" s="11" t="s">
        <v>53</v>
      </c>
      <c r="M28" s="11">
        <v>0</v>
      </c>
      <c r="N28" s="9" t="s">
        <v>53</v>
      </c>
      <c r="O28" s="9" t="s">
        <v>54</v>
      </c>
      <c r="P28" s="9"/>
      <c r="Q28" s="11">
        <f t="shared" si="0"/>
        <v>72717964.904399991</v>
      </c>
      <c r="R28" s="11">
        <v>0</v>
      </c>
      <c r="S28" s="11">
        <v>61933447.119999997</v>
      </c>
      <c r="T28" s="11">
        <v>0</v>
      </c>
      <c r="U28" s="9" t="s">
        <v>50</v>
      </c>
      <c r="V28" s="11">
        <v>0</v>
      </c>
      <c r="W28" s="11">
        <v>9296998.0899999999</v>
      </c>
      <c r="X28" s="9" t="s">
        <v>50</v>
      </c>
      <c r="Y28" s="11">
        <f>+W28*0.16</f>
        <v>1487519.6943999999</v>
      </c>
      <c r="Z28" s="11">
        <v>0</v>
      </c>
      <c r="AA28" s="9" t="s">
        <v>50</v>
      </c>
      <c r="AB28" s="11">
        <v>0</v>
      </c>
      <c r="AC28" s="11"/>
      <c r="AD28" s="9" t="s">
        <v>50</v>
      </c>
      <c r="AE28" s="11">
        <f t="shared" si="3"/>
        <v>0</v>
      </c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53</v>
      </c>
      <c r="AN28" s="9" t="s">
        <v>53</v>
      </c>
      <c r="AO28" s="10" t="s">
        <v>53</v>
      </c>
      <c r="AP28" s="9" t="s">
        <v>53</v>
      </c>
    </row>
    <row r="29" spans="1:51" x14ac:dyDescent="0.25">
      <c r="A29" s="9" t="s">
        <v>104</v>
      </c>
      <c r="B29" s="10" t="s">
        <v>84</v>
      </c>
      <c r="C29" s="9" t="s">
        <v>311</v>
      </c>
      <c r="D29" s="9" t="s">
        <v>66</v>
      </c>
      <c r="E29" s="9" t="s">
        <v>67</v>
      </c>
      <c r="F29" s="9" t="s">
        <v>1088</v>
      </c>
      <c r="G29" s="9" t="s">
        <v>51</v>
      </c>
      <c r="H29" s="9" t="s">
        <v>103</v>
      </c>
      <c r="I29" s="11" t="s">
        <v>53</v>
      </c>
      <c r="J29" s="11" t="s">
        <v>53</v>
      </c>
      <c r="K29" s="11" t="s">
        <v>53</v>
      </c>
      <c r="L29" s="11" t="s">
        <v>53</v>
      </c>
      <c r="M29" s="11">
        <v>0</v>
      </c>
      <c r="N29" s="9" t="s">
        <v>53</v>
      </c>
      <c r="O29" s="9" t="s">
        <v>54</v>
      </c>
      <c r="P29" s="9" t="s">
        <v>53</v>
      </c>
      <c r="Q29" s="11">
        <f t="shared" si="0"/>
        <v>23763695.480699994</v>
      </c>
      <c r="R29" s="11">
        <v>0</v>
      </c>
      <c r="S29" s="11">
        <v>23145019.955499995</v>
      </c>
      <c r="T29" s="11">
        <v>0</v>
      </c>
      <c r="U29" s="9" t="s">
        <v>50</v>
      </c>
      <c r="V29" s="11">
        <v>0</v>
      </c>
      <c r="W29" s="11">
        <v>533340.97000000009</v>
      </c>
      <c r="X29" s="9" t="s">
        <v>50</v>
      </c>
      <c r="Y29" s="11">
        <v>85334.555200000003</v>
      </c>
      <c r="Z29" s="11">
        <v>0</v>
      </c>
      <c r="AA29" s="9" t="s">
        <v>50</v>
      </c>
      <c r="AB29" s="11">
        <v>0</v>
      </c>
      <c r="AC29" s="11">
        <v>0</v>
      </c>
      <c r="AD29" s="9" t="s">
        <v>50</v>
      </c>
      <c r="AE29" s="11">
        <v>0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53</v>
      </c>
      <c r="AN29" s="9" t="s">
        <v>53</v>
      </c>
      <c r="AO29" s="10" t="s">
        <v>53</v>
      </c>
      <c r="AP29" s="9" t="s">
        <v>53</v>
      </c>
    </row>
    <row r="30" spans="1:51" s="8" customFormat="1" x14ac:dyDescent="0.25">
      <c r="A30" s="9" t="s">
        <v>108</v>
      </c>
      <c r="B30" s="10" t="s">
        <v>84</v>
      </c>
      <c r="C30" s="9" t="s">
        <v>311</v>
      </c>
      <c r="D30" s="9" t="s">
        <v>119</v>
      </c>
      <c r="E30" s="9" t="s">
        <v>370</v>
      </c>
      <c r="F30" s="9" t="s">
        <v>701</v>
      </c>
      <c r="G30" s="9" t="s">
        <v>51</v>
      </c>
      <c r="H30" s="9" t="s">
        <v>959</v>
      </c>
      <c r="I30" s="11" t="s">
        <v>53</v>
      </c>
      <c r="J30" s="11" t="s">
        <v>53</v>
      </c>
      <c r="K30" s="11" t="s">
        <v>53</v>
      </c>
      <c r="L30" s="11" t="s">
        <v>53</v>
      </c>
      <c r="M30" s="11">
        <v>0</v>
      </c>
      <c r="N30" s="9" t="s">
        <v>53</v>
      </c>
      <c r="O30" s="9" t="s">
        <v>54</v>
      </c>
      <c r="P30" s="9"/>
      <c r="Q30" s="11">
        <f t="shared" si="0"/>
        <v>83128702.912</v>
      </c>
      <c r="R30" s="11">
        <v>0</v>
      </c>
      <c r="S30" s="11">
        <v>58491204.560000002</v>
      </c>
      <c r="T30" s="11">
        <v>0</v>
      </c>
      <c r="U30" s="9" t="s">
        <v>50</v>
      </c>
      <c r="V30" s="11">
        <v>0</v>
      </c>
      <c r="W30" s="11">
        <v>20988671.32</v>
      </c>
      <c r="X30" s="9" t="s">
        <v>50</v>
      </c>
      <c r="Y30" s="11">
        <f>+W30*0.16</f>
        <v>3358187.4112</v>
      </c>
      <c r="Z30" s="11">
        <v>0</v>
      </c>
      <c r="AA30" s="9" t="s">
        <v>50</v>
      </c>
      <c r="AB30" s="11">
        <v>0</v>
      </c>
      <c r="AC30" s="11">
        <v>269110.76</v>
      </c>
      <c r="AD30" s="9" t="s">
        <v>50</v>
      </c>
      <c r="AE30" s="11">
        <f t="shared" ref="AE30:AE36" si="4">+AC30*0.08</f>
        <v>21528.860800000002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53</v>
      </c>
      <c r="AN30" s="9" t="s">
        <v>53</v>
      </c>
      <c r="AO30" s="10" t="s">
        <v>53</v>
      </c>
      <c r="AP30" s="9" t="s">
        <v>53</v>
      </c>
      <c r="AQ30" s="12"/>
      <c r="AR30" s="12"/>
      <c r="AS30" s="12"/>
      <c r="AT30" s="12"/>
      <c r="AU30" s="12"/>
      <c r="AV30" s="12"/>
      <c r="AW30" s="12"/>
      <c r="AX30" s="12"/>
      <c r="AY30" s="12"/>
    </row>
    <row r="31" spans="1:51" x14ac:dyDescent="0.25">
      <c r="A31" s="9" t="s">
        <v>116</v>
      </c>
      <c r="B31" s="10" t="s">
        <v>84</v>
      </c>
      <c r="C31" s="9" t="s">
        <v>311</v>
      </c>
      <c r="D31" s="9" t="s">
        <v>354</v>
      </c>
      <c r="E31" s="9" t="s">
        <v>353</v>
      </c>
      <c r="F31" s="9" t="s">
        <v>438</v>
      </c>
      <c r="G31" s="9" t="s">
        <v>51</v>
      </c>
      <c r="H31" s="9" t="s">
        <v>966</v>
      </c>
      <c r="I31" s="11" t="s">
        <v>53</v>
      </c>
      <c r="J31" s="11" t="s">
        <v>53</v>
      </c>
      <c r="K31" s="11" t="s">
        <v>53</v>
      </c>
      <c r="L31" s="11" t="s">
        <v>53</v>
      </c>
      <c r="M31" s="11">
        <v>0</v>
      </c>
      <c r="N31" s="9" t="s">
        <v>53</v>
      </c>
      <c r="O31" s="9" t="s">
        <v>54</v>
      </c>
      <c r="P31" s="9"/>
      <c r="Q31" s="11">
        <f t="shared" si="0"/>
        <v>59309368.829999998</v>
      </c>
      <c r="R31" s="11">
        <v>0</v>
      </c>
      <c r="S31" s="11">
        <v>46651778.850000001</v>
      </c>
      <c r="T31" s="11">
        <v>0</v>
      </c>
      <c r="U31" s="9" t="s">
        <v>50</v>
      </c>
      <c r="V31" s="11">
        <v>0</v>
      </c>
      <c r="W31" s="11">
        <v>10911715.5</v>
      </c>
      <c r="X31" s="9" t="s">
        <v>50</v>
      </c>
      <c r="Y31" s="11">
        <f>+W31*0.16</f>
        <v>1745874.48</v>
      </c>
      <c r="Z31" s="11">
        <v>0</v>
      </c>
      <c r="AA31" s="9" t="s">
        <v>50</v>
      </c>
      <c r="AB31" s="11">
        <v>0</v>
      </c>
      <c r="AC31" s="11"/>
      <c r="AD31" s="9" t="s">
        <v>50</v>
      </c>
      <c r="AE31" s="11">
        <f t="shared" si="4"/>
        <v>0</v>
      </c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 t="s">
        <v>53</v>
      </c>
      <c r="AN31" s="9" t="s">
        <v>53</v>
      </c>
      <c r="AO31" s="10" t="s">
        <v>53</v>
      </c>
      <c r="AP31" s="9" t="s">
        <v>53</v>
      </c>
    </row>
    <row r="32" spans="1:51" x14ac:dyDescent="0.25">
      <c r="A32" s="9" t="s">
        <v>118</v>
      </c>
      <c r="B32" s="10" t="s">
        <v>84</v>
      </c>
      <c r="C32" s="9" t="s">
        <v>311</v>
      </c>
      <c r="D32" s="9" t="s">
        <v>350</v>
      </c>
      <c r="E32" s="9" t="s">
        <v>349</v>
      </c>
      <c r="F32" s="9" t="s">
        <v>973</v>
      </c>
      <c r="G32" s="9" t="s">
        <v>51</v>
      </c>
      <c r="H32" s="9" t="s">
        <v>974</v>
      </c>
      <c r="I32" s="91"/>
      <c r="J32" s="11" t="s">
        <v>53</v>
      </c>
      <c r="K32" s="11" t="s">
        <v>53</v>
      </c>
      <c r="L32" s="11" t="s">
        <v>53</v>
      </c>
      <c r="M32" s="11">
        <v>0</v>
      </c>
      <c r="N32" s="9" t="s">
        <v>53</v>
      </c>
      <c r="O32" s="9" t="s">
        <v>54</v>
      </c>
      <c r="P32" s="9"/>
      <c r="Q32" s="11">
        <f t="shared" si="0"/>
        <v>45758109.478400007</v>
      </c>
      <c r="R32" s="11">
        <v>0</v>
      </c>
      <c r="S32" s="11">
        <v>35418756.310000002</v>
      </c>
      <c r="T32" s="11">
        <v>0</v>
      </c>
      <c r="U32" s="9" t="s">
        <v>50</v>
      </c>
      <c r="V32" s="11">
        <v>0</v>
      </c>
      <c r="W32" s="11">
        <v>8913235.4900000002</v>
      </c>
      <c r="X32" s="9" t="s">
        <v>50</v>
      </c>
      <c r="Y32" s="11">
        <f>+W32*0.16</f>
        <v>1426117.6784000001</v>
      </c>
      <c r="Z32" s="11">
        <v>0</v>
      </c>
      <c r="AA32" s="9" t="s">
        <v>50</v>
      </c>
      <c r="AB32" s="11">
        <v>0</v>
      </c>
      <c r="AC32" s="11"/>
      <c r="AD32" s="9" t="s">
        <v>50</v>
      </c>
      <c r="AE32" s="11">
        <f t="shared" si="4"/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0" t="s">
        <v>53</v>
      </c>
      <c r="AN32" s="9" t="s">
        <v>53</v>
      </c>
      <c r="AO32" s="10" t="s">
        <v>53</v>
      </c>
      <c r="AP32" s="9" t="s">
        <v>53</v>
      </c>
    </row>
    <row r="33" spans="1:51" x14ac:dyDescent="0.25">
      <c r="A33" s="9" t="s">
        <v>121</v>
      </c>
      <c r="B33" s="10" t="s">
        <v>84</v>
      </c>
      <c r="C33" s="9" t="s">
        <v>311</v>
      </c>
      <c r="D33" s="9" t="s">
        <v>345</v>
      </c>
      <c r="E33" s="9" t="s">
        <v>344</v>
      </c>
      <c r="F33" s="9" t="s">
        <v>500</v>
      </c>
      <c r="G33" s="9" t="s">
        <v>51</v>
      </c>
      <c r="H33" s="9" t="s">
        <v>985</v>
      </c>
      <c r="I33" s="11" t="s">
        <v>53</v>
      </c>
      <c r="J33" s="11" t="s">
        <v>53</v>
      </c>
      <c r="K33" s="11" t="s">
        <v>53</v>
      </c>
      <c r="L33" s="11" t="s">
        <v>53</v>
      </c>
      <c r="M33" s="11">
        <v>0</v>
      </c>
      <c r="N33" s="9" t="s">
        <v>53</v>
      </c>
      <c r="O33" s="9" t="s">
        <v>54</v>
      </c>
      <c r="P33" s="9" t="s">
        <v>53</v>
      </c>
      <c r="Q33" s="11">
        <f t="shared" si="0"/>
        <v>66185956.969199993</v>
      </c>
      <c r="R33" s="11">
        <v>0</v>
      </c>
      <c r="S33" s="11">
        <v>49304907.189999998</v>
      </c>
      <c r="T33" s="11">
        <v>0</v>
      </c>
      <c r="U33" s="9" t="s">
        <v>50</v>
      </c>
      <c r="V33" s="11">
        <v>0</v>
      </c>
      <c r="W33" s="11">
        <v>14552629.119999999</v>
      </c>
      <c r="X33" s="9" t="s">
        <v>50</v>
      </c>
      <c r="Y33" s="11">
        <f>+W33*0.16</f>
        <v>2328420.6592000001</v>
      </c>
      <c r="Z33" s="11">
        <v>0</v>
      </c>
      <c r="AA33" s="9" t="s">
        <v>50</v>
      </c>
      <c r="AB33" s="11">
        <v>0</v>
      </c>
      <c r="AC33" s="11"/>
      <c r="AD33" s="9" t="s">
        <v>50</v>
      </c>
      <c r="AE33" s="11">
        <f t="shared" si="4"/>
        <v>0</v>
      </c>
      <c r="AF33" s="9">
        <v>0</v>
      </c>
      <c r="AG33" s="9" t="s">
        <v>50</v>
      </c>
      <c r="AH33" s="11">
        <v>0</v>
      </c>
      <c r="AI33" s="11">
        <v>0</v>
      </c>
      <c r="AJ33" s="9" t="s">
        <v>50</v>
      </c>
      <c r="AK33" s="11">
        <v>0</v>
      </c>
      <c r="AL33" s="11">
        <v>0</v>
      </c>
      <c r="AM33" s="10" t="s">
        <v>53</v>
      </c>
      <c r="AN33" s="9" t="s">
        <v>53</v>
      </c>
      <c r="AO33" s="10" t="s">
        <v>53</v>
      </c>
      <c r="AP33" s="9" t="s">
        <v>53</v>
      </c>
    </row>
    <row r="34" spans="1:51" x14ac:dyDescent="0.25">
      <c r="A34" s="9" t="s">
        <v>127</v>
      </c>
      <c r="B34" s="10" t="s">
        <v>84</v>
      </c>
      <c r="C34" s="9" t="s">
        <v>311</v>
      </c>
      <c r="D34" s="9" t="s">
        <v>345</v>
      </c>
      <c r="E34" s="9" t="s">
        <v>344</v>
      </c>
      <c r="F34" s="9" t="s">
        <v>423</v>
      </c>
      <c r="G34" s="9" t="s">
        <v>51</v>
      </c>
      <c r="H34" s="9" t="s">
        <v>986</v>
      </c>
      <c r="I34" s="11" t="s">
        <v>53</v>
      </c>
      <c r="J34" s="11" t="s">
        <v>53</v>
      </c>
      <c r="K34" s="11" t="s">
        <v>53</v>
      </c>
      <c r="L34" s="11" t="s">
        <v>53</v>
      </c>
      <c r="M34" s="11">
        <v>0</v>
      </c>
      <c r="N34" s="9" t="s">
        <v>53</v>
      </c>
      <c r="O34" s="9" t="s">
        <v>1100</v>
      </c>
      <c r="P34" s="9" t="s">
        <v>53</v>
      </c>
      <c r="Q34" s="11">
        <f t="shared" si="0"/>
        <v>0</v>
      </c>
      <c r="R34" s="11">
        <v>0</v>
      </c>
      <c r="S34" s="11">
        <v>0</v>
      </c>
      <c r="T34" s="11">
        <v>0</v>
      </c>
      <c r="U34" s="9" t="s">
        <v>50</v>
      </c>
      <c r="V34" s="11">
        <v>0</v>
      </c>
      <c r="W34" s="11">
        <v>0</v>
      </c>
      <c r="X34" s="9" t="s">
        <v>50</v>
      </c>
      <c r="Y34" s="11">
        <v>0</v>
      </c>
      <c r="Z34" s="11">
        <v>0</v>
      </c>
      <c r="AA34" s="9" t="s">
        <v>50</v>
      </c>
      <c r="AB34" s="11">
        <v>0</v>
      </c>
      <c r="AC34" s="11"/>
      <c r="AD34" s="9" t="s">
        <v>50</v>
      </c>
      <c r="AE34" s="11">
        <f t="shared" si="4"/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0" t="s">
        <v>53</v>
      </c>
      <c r="AN34" s="9" t="s">
        <v>53</v>
      </c>
      <c r="AO34" s="10" t="s">
        <v>53</v>
      </c>
      <c r="AP34" s="9" t="s">
        <v>53</v>
      </c>
    </row>
    <row r="35" spans="1:51" x14ac:dyDescent="0.25">
      <c r="A35" s="9" t="s">
        <v>130</v>
      </c>
      <c r="B35" s="10" t="s">
        <v>84</v>
      </c>
      <c r="C35" s="9" t="s">
        <v>311</v>
      </c>
      <c r="D35" s="9" t="s">
        <v>340</v>
      </c>
      <c r="E35" s="9" t="s">
        <v>339</v>
      </c>
      <c r="F35" s="9" t="s">
        <v>343</v>
      </c>
      <c r="G35" s="9" t="s">
        <v>51</v>
      </c>
      <c r="H35" s="9" t="s">
        <v>1002</v>
      </c>
      <c r="I35" s="11" t="s">
        <v>53</v>
      </c>
      <c r="J35" s="11" t="s">
        <v>53</v>
      </c>
      <c r="K35" s="11" t="s">
        <v>53</v>
      </c>
      <c r="L35" s="11" t="s">
        <v>53</v>
      </c>
      <c r="M35" s="11">
        <v>0</v>
      </c>
      <c r="N35" s="9" t="s">
        <v>53</v>
      </c>
      <c r="O35" s="9" t="s">
        <v>54</v>
      </c>
      <c r="P35" s="9"/>
      <c r="Q35" s="11">
        <f t="shared" si="0"/>
        <v>52419755.495200001</v>
      </c>
      <c r="R35" s="11">
        <v>0</v>
      </c>
      <c r="S35" s="11">
        <v>41282286.68</v>
      </c>
      <c r="T35" s="11">
        <v>0</v>
      </c>
      <c r="U35" s="9" t="s">
        <v>50</v>
      </c>
      <c r="V35" s="11">
        <v>0</v>
      </c>
      <c r="W35" s="11">
        <v>9601266.2200000007</v>
      </c>
      <c r="X35" s="9" t="s">
        <v>50</v>
      </c>
      <c r="Y35" s="11">
        <f>+W35*0.16</f>
        <v>1536202.5952000001</v>
      </c>
      <c r="Z35" s="11">
        <v>0</v>
      </c>
      <c r="AA35" s="9" t="s">
        <v>50</v>
      </c>
      <c r="AB35" s="11">
        <v>0</v>
      </c>
      <c r="AC35" s="11"/>
      <c r="AD35" s="9" t="s">
        <v>50</v>
      </c>
      <c r="AE35" s="11">
        <f t="shared" si="4"/>
        <v>0</v>
      </c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0" t="s">
        <v>53</v>
      </c>
      <c r="AN35" s="9" t="s">
        <v>53</v>
      </c>
      <c r="AO35" s="10" t="s">
        <v>53</v>
      </c>
      <c r="AP35" s="9" t="s">
        <v>53</v>
      </c>
    </row>
    <row r="36" spans="1:51" x14ac:dyDescent="0.25">
      <c r="A36" s="9" t="s">
        <v>132</v>
      </c>
      <c r="B36" s="10" t="s">
        <v>84</v>
      </c>
      <c r="C36" s="9" t="s">
        <v>311</v>
      </c>
      <c r="D36" s="9" t="s">
        <v>335</v>
      </c>
      <c r="E36" s="9" t="s">
        <v>334</v>
      </c>
      <c r="F36" s="9" t="s">
        <v>1010</v>
      </c>
      <c r="G36" s="9" t="s">
        <v>51</v>
      </c>
      <c r="H36" s="9" t="s">
        <v>1011</v>
      </c>
      <c r="I36" s="11" t="s">
        <v>53</v>
      </c>
      <c r="J36" s="11" t="s">
        <v>53</v>
      </c>
      <c r="K36" s="11" t="s">
        <v>53</v>
      </c>
      <c r="L36" s="11" t="s">
        <v>53</v>
      </c>
      <c r="M36" s="11">
        <v>0</v>
      </c>
      <c r="N36" s="9" t="s">
        <v>53</v>
      </c>
      <c r="O36" s="9" t="s">
        <v>54</v>
      </c>
      <c r="P36" s="9"/>
      <c r="Q36" s="11">
        <f t="shared" si="0"/>
        <v>40819380.020800002</v>
      </c>
      <c r="R36" s="11">
        <v>0</v>
      </c>
      <c r="S36" s="11">
        <v>36499496.369999997</v>
      </c>
      <c r="T36" s="11">
        <v>0</v>
      </c>
      <c r="U36" s="9" t="s">
        <v>50</v>
      </c>
      <c r="V36" s="11">
        <v>0</v>
      </c>
      <c r="W36" s="11">
        <v>3724037.63</v>
      </c>
      <c r="X36" s="9" t="s">
        <v>50</v>
      </c>
      <c r="Y36" s="11">
        <f>+W36*0.16</f>
        <v>595846.02079999994</v>
      </c>
      <c r="Z36" s="11">
        <v>0</v>
      </c>
      <c r="AA36" s="9" t="s">
        <v>50</v>
      </c>
      <c r="AB36" s="11">
        <v>0</v>
      </c>
      <c r="AC36" s="11"/>
      <c r="AD36" s="9" t="s">
        <v>50</v>
      </c>
      <c r="AE36" s="11">
        <f t="shared" si="4"/>
        <v>0</v>
      </c>
      <c r="AF36" s="9">
        <v>0</v>
      </c>
      <c r="AG36" s="9" t="s">
        <v>50</v>
      </c>
      <c r="AH36" s="11">
        <v>0</v>
      </c>
      <c r="AI36" s="11">
        <v>0</v>
      </c>
      <c r="AJ36" s="9" t="s">
        <v>50</v>
      </c>
      <c r="AK36" s="11">
        <v>0</v>
      </c>
      <c r="AL36" s="11">
        <v>0</v>
      </c>
      <c r="AM36" s="10" t="s">
        <v>53</v>
      </c>
      <c r="AN36" s="9" t="s">
        <v>53</v>
      </c>
      <c r="AO36" s="10" t="s">
        <v>53</v>
      </c>
      <c r="AP36" s="9" t="s">
        <v>53</v>
      </c>
    </row>
    <row r="37" spans="1:51" x14ac:dyDescent="0.25">
      <c r="A37" s="9" t="s">
        <v>134</v>
      </c>
      <c r="B37" s="10" t="s">
        <v>84</v>
      </c>
      <c r="C37" s="9" t="s">
        <v>311</v>
      </c>
      <c r="D37" s="9" t="s">
        <v>330</v>
      </c>
      <c r="E37" s="9" t="s">
        <v>49</v>
      </c>
      <c r="F37" s="9" t="s">
        <v>1074</v>
      </c>
      <c r="G37" s="9" t="s">
        <v>51</v>
      </c>
      <c r="H37" s="9" t="s">
        <v>85</v>
      </c>
      <c r="I37" s="11" t="s">
        <v>53</v>
      </c>
      <c r="J37" s="11" t="s">
        <v>53</v>
      </c>
      <c r="K37" s="11" t="s">
        <v>53</v>
      </c>
      <c r="L37" s="11" t="s">
        <v>53</v>
      </c>
      <c r="M37" s="11">
        <v>0</v>
      </c>
      <c r="N37" s="9" t="s">
        <v>53</v>
      </c>
      <c r="O37" s="9" t="s">
        <v>54</v>
      </c>
      <c r="P37" s="9" t="s">
        <v>53</v>
      </c>
      <c r="Q37" s="11">
        <f t="shared" si="0"/>
        <v>37774451.315799989</v>
      </c>
      <c r="R37" s="11">
        <v>0</v>
      </c>
      <c r="S37" s="11">
        <v>34664637.556999989</v>
      </c>
      <c r="T37" s="11">
        <v>0</v>
      </c>
      <c r="U37" s="9" t="s">
        <v>50</v>
      </c>
      <c r="V37" s="11">
        <v>0</v>
      </c>
      <c r="W37" s="11">
        <v>2680873.9300000002</v>
      </c>
      <c r="X37" s="9" t="s">
        <v>50</v>
      </c>
      <c r="Y37" s="11">
        <v>428939.82879999996</v>
      </c>
      <c r="Z37" s="11">
        <v>0</v>
      </c>
      <c r="AA37" s="9" t="s">
        <v>50</v>
      </c>
      <c r="AB37" s="11">
        <v>0</v>
      </c>
      <c r="AC37" s="11">
        <v>0</v>
      </c>
      <c r="AD37" s="9" t="s">
        <v>50</v>
      </c>
      <c r="AE37" s="11">
        <v>0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0" t="s">
        <v>53</v>
      </c>
      <c r="AN37" s="9" t="s">
        <v>53</v>
      </c>
      <c r="AO37" s="10" t="s">
        <v>53</v>
      </c>
      <c r="AP37" s="9" t="s">
        <v>53</v>
      </c>
    </row>
    <row r="38" spans="1:51" s="8" customFormat="1" x14ac:dyDescent="0.25">
      <c r="A38" s="9" t="s">
        <v>718</v>
      </c>
      <c r="B38" s="10" t="s">
        <v>84</v>
      </c>
      <c r="C38" s="9" t="s">
        <v>311</v>
      </c>
      <c r="D38" s="9" t="s">
        <v>326</v>
      </c>
      <c r="E38" s="9" t="s">
        <v>325</v>
      </c>
      <c r="F38" s="9" t="s">
        <v>1025</v>
      </c>
      <c r="G38" s="9" t="s">
        <v>51</v>
      </c>
      <c r="H38" s="9" t="s">
        <v>1026</v>
      </c>
      <c r="I38" s="11" t="s">
        <v>53</v>
      </c>
      <c r="J38" s="11" t="s">
        <v>53</v>
      </c>
      <c r="K38" s="11" t="s">
        <v>53</v>
      </c>
      <c r="L38" s="11" t="s">
        <v>53</v>
      </c>
      <c r="M38" s="11">
        <v>0</v>
      </c>
      <c r="N38" s="9" t="s">
        <v>53</v>
      </c>
      <c r="O38" s="9" t="s">
        <v>54</v>
      </c>
      <c r="P38" s="9"/>
      <c r="Q38" s="11">
        <f t="shared" si="0"/>
        <v>24156111.973199997</v>
      </c>
      <c r="R38" s="11">
        <v>0</v>
      </c>
      <c r="S38" s="11">
        <v>11263478.42</v>
      </c>
      <c r="T38" s="11">
        <v>0</v>
      </c>
      <c r="U38" s="9" t="s">
        <v>50</v>
      </c>
      <c r="V38" s="11">
        <v>0</v>
      </c>
      <c r="W38" s="11">
        <f>11823631.43-709292.16</f>
        <v>11114339.27</v>
      </c>
      <c r="X38" s="9" t="s">
        <v>50</v>
      </c>
      <c r="Y38" s="11">
        <f>+W38*0.16</f>
        <v>1778294.2831999999</v>
      </c>
      <c r="Z38" s="11">
        <v>0</v>
      </c>
      <c r="AA38" s="9" t="s">
        <v>50</v>
      </c>
      <c r="AB38" s="11">
        <v>0</v>
      </c>
      <c r="AC38" s="11"/>
      <c r="AD38" s="9" t="s">
        <v>50</v>
      </c>
      <c r="AE38" s="11">
        <f t="shared" ref="AE38:AE44" si="5">+AC38*0.08</f>
        <v>0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0" t="s">
        <v>53</v>
      </c>
      <c r="AN38" s="9" t="s">
        <v>53</v>
      </c>
      <c r="AO38" s="10" t="s">
        <v>53</v>
      </c>
      <c r="AP38" s="9" t="s">
        <v>53</v>
      </c>
      <c r="AQ38" s="12"/>
      <c r="AR38" s="12"/>
      <c r="AS38" s="12"/>
      <c r="AT38" s="12"/>
      <c r="AU38" s="12"/>
      <c r="AV38" s="12"/>
      <c r="AW38" s="12"/>
      <c r="AX38" s="12"/>
      <c r="AY38" s="12"/>
    </row>
    <row r="39" spans="1:51" x14ac:dyDescent="0.25">
      <c r="A39" s="9" t="s">
        <v>714</v>
      </c>
      <c r="B39" s="10" t="s">
        <v>84</v>
      </c>
      <c r="C39" s="9" t="s">
        <v>311</v>
      </c>
      <c r="D39" s="9" t="s">
        <v>317</v>
      </c>
      <c r="E39" s="9" t="s">
        <v>316</v>
      </c>
      <c r="F39" s="9" t="s">
        <v>1043</v>
      </c>
      <c r="G39" s="9" t="s">
        <v>51</v>
      </c>
      <c r="H39" s="9" t="s">
        <v>1038</v>
      </c>
      <c r="I39" s="11" t="s">
        <v>53</v>
      </c>
      <c r="J39" s="11" t="s">
        <v>53</v>
      </c>
      <c r="K39" s="11" t="s">
        <v>53</v>
      </c>
      <c r="L39" s="11" t="s">
        <v>53</v>
      </c>
      <c r="M39" s="11">
        <v>0</v>
      </c>
      <c r="N39" s="9" t="s">
        <v>53</v>
      </c>
      <c r="O39" s="9" t="s">
        <v>54</v>
      </c>
      <c r="P39" s="9" t="s">
        <v>53</v>
      </c>
      <c r="Q39" s="11">
        <f t="shared" si="0"/>
        <v>1022817.31</v>
      </c>
      <c r="R39" s="11">
        <v>0</v>
      </c>
      <c r="S39" s="11">
        <v>150800</v>
      </c>
      <c r="T39" s="11">
        <v>0</v>
      </c>
      <c r="U39" s="9" t="s">
        <v>50</v>
      </c>
      <c r="V39" s="11">
        <v>0</v>
      </c>
      <c r="W39" s="11">
        <v>751739.06</v>
      </c>
      <c r="X39" s="9" t="s">
        <v>50</v>
      </c>
      <c r="Y39" s="11">
        <v>120278.25</v>
      </c>
      <c r="Z39" s="11">
        <v>0</v>
      </c>
      <c r="AA39" s="9" t="s">
        <v>50</v>
      </c>
      <c r="AB39" s="11">
        <v>0</v>
      </c>
      <c r="AC39" s="11"/>
      <c r="AD39" s="9" t="s">
        <v>50</v>
      </c>
      <c r="AE39" s="11">
        <f t="shared" si="5"/>
        <v>0</v>
      </c>
      <c r="AF39" s="9">
        <v>0</v>
      </c>
      <c r="AG39" s="9" t="s">
        <v>50</v>
      </c>
      <c r="AH39" s="11">
        <v>0</v>
      </c>
      <c r="AI39" s="11">
        <v>0</v>
      </c>
      <c r="AJ39" s="9" t="s">
        <v>50</v>
      </c>
      <c r="AK39" s="11">
        <v>0</v>
      </c>
      <c r="AL39" s="11">
        <v>0</v>
      </c>
      <c r="AM39" s="10" t="s">
        <v>53</v>
      </c>
      <c r="AN39" s="9" t="s">
        <v>53</v>
      </c>
      <c r="AO39" s="10" t="s">
        <v>53</v>
      </c>
      <c r="AP39" s="9" t="s">
        <v>53</v>
      </c>
    </row>
    <row r="40" spans="1:51" x14ac:dyDescent="0.25">
      <c r="A40" s="9" t="s">
        <v>711</v>
      </c>
      <c r="B40" s="10" t="s">
        <v>84</v>
      </c>
      <c r="C40" s="9" t="s">
        <v>311</v>
      </c>
      <c r="D40" s="9" t="s">
        <v>310</v>
      </c>
      <c r="E40" s="9" t="s">
        <v>309</v>
      </c>
      <c r="F40" s="9" t="s">
        <v>1053</v>
      </c>
      <c r="G40" s="9" t="s">
        <v>51</v>
      </c>
      <c r="H40" s="9" t="s">
        <v>1050</v>
      </c>
      <c r="I40" s="11" t="s">
        <v>53</v>
      </c>
      <c r="J40" s="11" t="s">
        <v>53</v>
      </c>
      <c r="K40" s="11" t="s">
        <v>53</v>
      </c>
      <c r="L40" s="11" t="s">
        <v>53</v>
      </c>
      <c r="M40" s="11">
        <v>0</v>
      </c>
      <c r="N40" s="9" t="s">
        <v>53</v>
      </c>
      <c r="O40" s="9" t="s">
        <v>54</v>
      </c>
      <c r="P40" s="9"/>
      <c r="Q40" s="11">
        <f t="shared" ref="Q40:Q71" si="6">SUM(S40:BA40)</f>
        <v>23119374.420400001</v>
      </c>
      <c r="R40" s="11">
        <v>0</v>
      </c>
      <c r="S40" s="11">
        <v>18417785.16</v>
      </c>
      <c r="T40" s="11">
        <v>0</v>
      </c>
      <c r="U40" s="9" t="s">
        <v>50</v>
      </c>
      <c r="V40" s="11">
        <v>0</v>
      </c>
      <c r="W40" s="11">
        <v>4053094.19</v>
      </c>
      <c r="X40" s="9" t="s">
        <v>50</v>
      </c>
      <c r="Y40" s="11">
        <f>+W40*0.16</f>
        <v>648495.07039999997</v>
      </c>
      <c r="Z40" s="11">
        <v>0</v>
      </c>
      <c r="AA40" s="9" t="s">
        <v>50</v>
      </c>
      <c r="AB40" s="11">
        <v>0</v>
      </c>
      <c r="AC40" s="11"/>
      <c r="AD40" s="9" t="s">
        <v>50</v>
      </c>
      <c r="AE40" s="11">
        <f t="shared" si="5"/>
        <v>0</v>
      </c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0" t="s">
        <v>53</v>
      </c>
      <c r="AN40" s="9" t="s">
        <v>53</v>
      </c>
      <c r="AO40" s="10" t="s">
        <v>53</v>
      </c>
      <c r="AP40" s="9" t="s">
        <v>53</v>
      </c>
    </row>
    <row r="41" spans="1:51" x14ac:dyDescent="0.25">
      <c r="A41" s="9" t="s">
        <v>709</v>
      </c>
      <c r="B41" s="10" t="s">
        <v>128</v>
      </c>
      <c r="C41" s="9" t="s">
        <v>311</v>
      </c>
      <c r="D41" s="9" t="s">
        <v>48</v>
      </c>
      <c r="E41" s="9" t="s">
        <v>431</v>
      </c>
      <c r="F41" s="9" t="s">
        <v>910</v>
      </c>
      <c r="G41" s="9" t="s">
        <v>51</v>
      </c>
      <c r="H41" s="9" t="s">
        <v>918</v>
      </c>
      <c r="I41" s="11" t="s">
        <v>53</v>
      </c>
      <c r="J41" s="11" t="s">
        <v>53</v>
      </c>
      <c r="K41" s="11" t="s">
        <v>53</v>
      </c>
      <c r="L41" s="11" t="s">
        <v>53</v>
      </c>
      <c r="M41" s="11">
        <v>0</v>
      </c>
      <c r="N41" s="9" t="s">
        <v>53</v>
      </c>
      <c r="O41" s="9" t="s">
        <v>54</v>
      </c>
      <c r="P41" s="9" t="s">
        <v>53</v>
      </c>
      <c r="Q41" s="11">
        <f t="shared" si="6"/>
        <v>66179031.395600006</v>
      </c>
      <c r="R41" s="11">
        <v>0</v>
      </c>
      <c r="S41" s="11">
        <v>53841630.520000003</v>
      </c>
      <c r="T41" s="11">
        <v>0</v>
      </c>
      <c r="U41" s="9" t="s">
        <v>50</v>
      </c>
      <c r="V41" s="11">
        <v>0</v>
      </c>
      <c r="W41" s="11">
        <v>10635690.41</v>
      </c>
      <c r="X41" s="9" t="s">
        <v>50</v>
      </c>
      <c r="Y41" s="11">
        <f>+W41*0.16</f>
        <v>1701710.4656</v>
      </c>
      <c r="Z41" s="11">
        <v>0</v>
      </c>
      <c r="AA41" s="9" t="s">
        <v>50</v>
      </c>
      <c r="AB41" s="11">
        <v>0</v>
      </c>
      <c r="AC41" s="11"/>
      <c r="AD41" s="9" t="s">
        <v>50</v>
      </c>
      <c r="AE41" s="11">
        <f t="shared" si="5"/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0" t="s">
        <v>53</v>
      </c>
      <c r="AN41" s="9" t="s">
        <v>53</v>
      </c>
      <c r="AO41" s="10" t="s">
        <v>53</v>
      </c>
      <c r="AP41" s="9" t="s">
        <v>53</v>
      </c>
    </row>
    <row r="42" spans="1:51" x14ac:dyDescent="0.25">
      <c r="A42" s="9" t="s">
        <v>156</v>
      </c>
      <c r="B42" s="10" t="s">
        <v>128</v>
      </c>
      <c r="C42" s="9" t="s">
        <v>311</v>
      </c>
      <c r="D42" s="9" t="s">
        <v>57</v>
      </c>
      <c r="E42" s="9" t="s">
        <v>424</v>
      </c>
      <c r="F42" s="9" t="s">
        <v>926</v>
      </c>
      <c r="G42" s="9" t="s">
        <v>51</v>
      </c>
      <c r="H42" s="9" t="s">
        <v>927</v>
      </c>
      <c r="I42" s="11" t="s">
        <v>53</v>
      </c>
      <c r="J42" s="11" t="s">
        <v>53</v>
      </c>
      <c r="K42" s="11" t="s">
        <v>53</v>
      </c>
      <c r="L42" s="11" t="s">
        <v>53</v>
      </c>
      <c r="M42" s="11">
        <v>0</v>
      </c>
      <c r="N42" s="9" t="s">
        <v>53</v>
      </c>
      <c r="O42" s="9" t="s">
        <v>54</v>
      </c>
      <c r="P42" s="9"/>
      <c r="Q42" s="11">
        <f t="shared" si="6"/>
        <v>68821044.426400006</v>
      </c>
      <c r="R42" s="11">
        <v>0</v>
      </c>
      <c r="S42" s="11">
        <v>52235628.280000001</v>
      </c>
      <c r="T42" s="11">
        <v>0</v>
      </c>
      <c r="U42" s="9" t="s">
        <v>50</v>
      </c>
      <c r="V42" s="11">
        <v>0</v>
      </c>
      <c r="W42" s="11">
        <v>14297772.539999999</v>
      </c>
      <c r="X42" s="9" t="s">
        <v>50</v>
      </c>
      <c r="Y42" s="11">
        <f>+W42*0.16</f>
        <v>2287643.6063999999</v>
      </c>
      <c r="Z42" s="11">
        <v>0</v>
      </c>
      <c r="AA42" s="9" t="s">
        <v>50</v>
      </c>
      <c r="AB42" s="11">
        <v>0</v>
      </c>
      <c r="AC42" s="11"/>
      <c r="AD42" s="9" t="s">
        <v>50</v>
      </c>
      <c r="AE42" s="11">
        <f t="shared" si="5"/>
        <v>0</v>
      </c>
      <c r="AF42" s="9">
        <v>0</v>
      </c>
      <c r="AG42" s="9" t="s">
        <v>50</v>
      </c>
      <c r="AH42" s="11">
        <v>0</v>
      </c>
      <c r="AI42" s="11">
        <v>0</v>
      </c>
      <c r="AJ42" s="9" t="s">
        <v>50</v>
      </c>
      <c r="AK42" s="11">
        <v>0</v>
      </c>
      <c r="AL42" s="11">
        <v>0</v>
      </c>
      <c r="AM42" s="10" t="s">
        <v>53</v>
      </c>
      <c r="AN42" s="9" t="s">
        <v>53</v>
      </c>
      <c r="AO42" s="10" t="s">
        <v>53</v>
      </c>
      <c r="AP42" s="9" t="s">
        <v>53</v>
      </c>
    </row>
    <row r="43" spans="1:51" x14ac:dyDescent="0.25">
      <c r="A43" s="9" t="s">
        <v>158</v>
      </c>
      <c r="B43" s="10" t="s">
        <v>128</v>
      </c>
      <c r="C43" s="9" t="s">
        <v>311</v>
      </c>
      <c r="D43" s="9" t="s">
        <v>57</v>
      </c>
      <c r="E43" s="9" t="s">
        <v>421</v>
      </c>
      <c r="F43" s="9" t="s">
        <v>955</v>
      </c>
      <c r="G43" s="9" t="s">
        <v>51</v>
      </c>
      <c r="H43" s="9" t="s">
        <v>1065</v>
      </c>
      <c r="I43" s="11" t="s">
        <v>53</v>
      </c>
      <c r="J43" s="11" t="s">
        <v>53</v>
      </c>
      <c r="K43" s="11" t="s">
        <v>53</v>
      </c>
      <c r="L43" s="11" t="s">
        <v>53</v>
      </c>
      <c r="M43" s="11">
        <v>0</v>
      </c>
      <c r="N43" s="9" t="s">
        <v>53</v>
      </c>
      <c r="O43" s="9" t="s">
        <v>54</v>
      </c>
      <c r="P43" s="9"/>
      <c r="Q43" s="11">
        <f t="shared" si="6"/>
        <v>10519156.59</v>
      </c>
      <c r="R43" s="11">
        <v>0</v>
      </c>
      <c r="S43" s="11">
        <v>10519156.59</v>
      </c>
      <c r="T43" s="11">
        <v>0</v>
      </c>
      <c r="U43" s="9" t="s">
        <v>50</v>
      </c>
      <c r="V43" s="11">
        <v>0</v>
      </c>
      <c r="W43" s="11">
        <v>0</v>
      </c>
      <c r="X43" s="9" t="s">
        <v>50</v>
      </c>
      <c r="Y43" s="11">
        <f>+W43*0.16</f>
        <v>0</v>
      </c>
      <c r="Z43" s="11">
        <v>0</v>
      </c>
      <c r="AA43" s="9" t="s">
        <v>50</v>
      </c>
      <c r="AB43" s="11">
        <v>0</v>
      </c>
      <c r="AC43" s="11"/>
      <c r="AD43" s="9" t="s">
        <v>50</v>
      </c>
      <c r="AE43" s="11">
        <f t="shared" si="5"/>
        <v>0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0" t="s">
        <v>53</v>
      </c>
      <c r="AN43" s="9" t="s">
        <v>53</v>
      </c>
      <c r="AO43" s="10" t="s">
        <v>53</v>
      </c>
      <c r="AP43" s="9" t="s">
        <v>53</v>
      </c>
    </row>
    <row r="44" spans="1:51" x14ac:dyDescent="0.25">
      <c r="A44" s="9" t="s">
        <v>176</v>
      </c>
      <c r="B44" s="10" t="s">
        <v>128</v>
      </c>
      <c r="C44" s="9" t="s">
        <v>311</v>
      </c>
      <c r="D44" s="9" t="s">
        <v>66</v>
      </c>
      <c r="E44" s="9" t="s">
        <v>378</v>
      </c>
      <c r="F44" s="9" t="s">
        <v>420</v>
      </c>
      <c r="G44" s="9" t="s">
        <v>51</v>
      </c>
      <c r="H44" s="9" t="s">
        <v>950</v>
      </c>
      <c r="I44" s="11" t="s">
        <v>53</v>
      </c>
      <c r="J44" s="11" t="s">
        <v>53</v>
      </c>
      <c r="K44" s="11" t="s">
        <v>53</v>
      </c>
      <c r="L44" s="11" t="s">
        <v>53</v>
      </c>
      <c r="M44" s="11">
        <v>0</v>
      </c>
      <c r="N44" s="9" t="s">
        <v>53</v>
      </c>
      <c r="O44" s="9" t="s">
        <v>54</v>
      </c>
      <c r="P44" s="9"/>
      <c r="Q44" s="11">
        <f t="shared" si="6"/>
        <v>62327512.013599999</v>
      </c>
      <c r="R44" s="11">
        <v>0</v>
      </c>
      <c r="S44" s="11">
        <v>41951284.109999999</v>
      </c>
      <c r="T44" s="11">
        <v>0</v>
      </c>
      <c r="U44" s="9" t="s">
        <v>50</v>
      </c>
      <c r="V44" s="11">
        <v>0</v>
      </c>
      <c r="W44" s="11">
        <v>17565713.710000001</v>
      </c>
      <c r="X44" s="9" t="s">
        <v>50</v>
      </c>
      <c r="Y44" s="11">
        <f>+W44*0.16</f>
        <v>2810514.1936000003</v>
      </c>
      <c r="Z44" s="11">
        <v>0</v>
      </c>
      <c r="AA44" s="9" t="s">
        <v>50</v>
      </c>
      <c r="AB44" s="11">
        <v>0</v>
      </c>
      <c r="AC44" s="11"/>
      <c r="AD44" s="9" t="s">
        <v>50</v>
      </c>
      <c r="AE44" s="11">
        <f t="shared" si="5"/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0" t="s">
        <v>53</v>
      </c>
      <c r="AN44" s="9" t="s">
        <v>53</v>
      </c>
      <c r="AO44" s="10" t="s">
        <v>53</v>
      </c>
      <c r="AP44" s="9" t="s">
        <v>53</v>
      </c>
    </row>
    <row r="45" spans="1:51" x14ac:dyDescent="0.25">
      <c r="A45" s="9" t="s">
        <v>178</v>
      </c>
      <c r="B45" s="10" t="s">
        <v>128</v>
      </c>
      <c r="C45" s="9" t="s">
        <v>311</v>
      </c>
      <c r="D45" s="9" t="s">
        <v>66</v>
      </c>
      <c r="E45" s="9" t="s">
        <v>67</v>
      </c>
      <c r="F45" s="9" t="s">
        <v>1089</v>
      </c>
      <c r="G45" s="9" t="s">
        <v>51</v>
      </c>
      <c r="H45" s="9" t="s">
        <v>135</v>
      </c>
      <c r="I45" s="11" t="s">
        <v>53</v>
      </c>
      <c r="J45" s="11" t="s">
        <v>53</v>
      </c>
      <c r="K45" s="11" t="s">
        <v>53</v>
      </c>
      <c r="L45" s="11" t="s">
        <v>53</v>
      </c>
      <c r="M45" s="11">
        <v>0</v>
      </c>
      <c r="N45" s="9" t="s">
        <v>53</v>
      </c>
      <c r="O45" s="9" t="s">
        <v>54</v>
      </c>
      <c r="P45" s="9" t="s">
        <v>53</v>
      </c>
      <c r="Q45" s="11">
        <f t="shared" si="6"/>
        <v>14684000.522600004</v>
      </c>
      <c r="R45" s="11">
        <v>0</v>
      </c>
      <c r="S45" s="11">
        <v>12968894.192200005</v>
      </c>
      <c r="T45" s="11">
        <v>0</v>
      </c>
      <c r="U45" s="9" t="s">
        <v>50</v>
      </c>
      <c r="V45" s="11">
        <v>0</v>
      </c>
      <c r="W45" s="11">
        <v>1478539.94</v>
      </c>
      <c r="X45" s="9" t="s">
        <v>50</v>
      </c>
      <c r="Y45" s="11">
        <v>236566.3904</v>
      </c>
      <c r="Z45" s="11">
        <v>0</v>
      </c>
      <c r="AA45" s="9" t="s">
        <v>50</v>
      </c>
      <c r="AB45" s="11">
        <v>0</v>
      </c>
      <c r="AC45" s="11">
        <v>0</v>
      </c>
      <c r="AD45" s="9" t="s">
        <v>50</v>
      </c>
      <c r="AE45" s="11">
        <v>0</v>
      </c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0" t="s">
        <v>53</v>
      </c>
      <c r="AN45" s="9" t="s">
        <v>53</v>
      </c>
      <c r="AO45" s="10" t="s">
        <v>53</v>
      </c>
      <c r="AP45" s="9" t="s">
        <v>53</v>
      </c>
    </row>
    <row r="46" spans="1:51" s="8" customFormat="1" x14ac:dyDescent="0.25">
      <c r="A46" s="9" t="s">
        <v>181</v>
      </c>
      <c r="B46" s="10" t="s">
        <v>128</v>
      </c>
      <c r="C46" s="9" t="s">
        <v>311</v>
      </c>
      <c r="D46" s="9" t="s">
        <v>119</v>
      </c>
      <c r="E46" s="9" t="s">
        <v>370</v>
      </c>
      <c r="F46" s="9" t="s">
        <v>640</v>
      </c>
      <c r="G46" s="9" t="s">
        <v>51</v>
      </c>
      <c r="H46" s="9" t="s">
        <v>960</v>
      </c>
      <c r="I46" s="11" t="s">
        <v>53</v>
      </c>
      <c r="J46" s="11" t="s">
        <v>53</v>
      </c>
      <c r="K46" s="11" t="s">
        <v>53</v>
      </c>
      <c r="L46" s="11" t="s">
        <v>53</v>
      </c>
      <c r="M46" s="11">
        <v>0</v>
      </c>
      <c r="N46" s="9" t="s">
        <v>53</v>
      </c>
      <c r="O46" s="9" t="s">
        <v>54</v>
      </c>
      <c r="P46" s="9"/>
      <c r="Q46" s="11">
        <f t="shared" si="6"/>
        <v>55356608.666399993</v>
      </c>
      <c r="R46" s="11">
        <v>0</v>
      </c>
      <c r="S46" s="11">
        <v>42582986.159999996</v>
      </c>
      <c r="T46" s="11">
        <v>0</v>
      </c>
      <c r="U46" s="9" t="s">
        <v>50</v>
      </c>
      <c r="V46" s="11">
        <v>0</v>
      </c>
      <c r="W46" s="11">
        <v>11011743.539999999</v>
      </c>
      <c r="X46" s="9" t="s">
        <v>50</v>
      </c>
      <c r="Y46" s="11">
        <f t="shared" ref="Y46:Y52" si="7">+W46*0.16</f>
        <v>1761878.9663999998</v>
      </c>
      <c r="Z46" s="11">
        <v>0</v>
      </c>
      <c r="AA46" s="9" t="s">
        <v>50</v>
      </c>
      <c r="AB46" s="11">
        <v>0</v>
      </c>
      <c r="AC46" s="11"/>
      <c r="AD46" s="9" t="s">
        <v>50</v>
      </c>
      <c r="AE46" s="11">
        <f t="shared" ref="AE46:AE52" si="8">+AC46*0.08</f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0" t="s">
        <v>53</v>
      </c>
      <c r="AN46" s="9" t="s">
        <v>53</v>
      </c>
      <c r="AO46" s="10" t="s">
        <v>53</v>
      </c>
      <c r="AP46" s="9" t="s">
        <v>53</v>
      </c>
      <c r="AQ46" s="12"/>
      <c r="AR46" s="12"/>
      <c r="AS46" s="12"/>
      <c r="AT46" s="12"/>
      <c r="AU46" s="12"/>
      <c r="AV46" s="12"/>
      <c r="AW46" s="12"/>
      <c r="AX46" s="12"/>
      <c r="AY46" s="12"/>
    </row>
    <row r="47" spans="1:51" x14ac:dyDescent="0.25">
      <c r="A47" s="9" t="s">
        <v>668</v>
      </c>
      <c r="B47" s="10" t="s">
        <v>128</v>
      </c>
      <c r="C47" s="9" t="s">
        <v>311</v>
      </c>
      <c r="D47" s="9" t="s">
        <v>354</v>
      </c>
      <c r="E47" s="9" t="s">
        <v>353</v>
      </c>
      <c r="F47" s="9" t="s">
        <v>315</v>
      </c>
      <c r="G47" s="9" t="s">
        <v>51</v>
      </c>
      <c r="H47" s="9" t="s">
        <v>967</v>
      </c>
      <c r="I47" s="11" t="s">
        <v>53</v>
      </c>
      <c r="J47" s="11" t="s">
        <v>53</v>
      </c>
      <c r="K47" s="11" t="s">
        <v>53</v>
      </c>
      <c r="L47" s="11" t="s">
        <v>53</v>
      </c>
      <c r="M47" s="11">
        <v>0</v>
      </c>
      <c r="N47" s="9" t="s">
        <v>53</v>
      </c>
      <c r="O47" s="9" t="s">
        <v>54</v>
      </c>
      <c r="P47" s="9"/>
      <c r="Q47" s="11">
        <f t="shared" si="6"/>
        <v>41121321.634000003</v>
      </c>
      <c r="R47" s="11">
        <v>0</v>
      </c>
      <c r="S47" s="11">
        <v>32010991.760000002</v>
      </c>
      <c r="T47" s="11">
        <v>0</v>
      </c>
      <c r="U47" s="9" t="s">
        <v>50</v>
      </c>
      <c r="V47" s="11">
        <v>0</v>
      </c>
      <c r="W47" s="11">
        <v>7853732.6500000004</v>
      </c>
      <c r="X47" s="9" t="s">
        <v>50</v>
      </c>
      <c r="Y47" s="11">
        <f t="shared" si="7"/>
        <v>1256597.2240000002</v>
      </c>
      <c r="Z47" s="11">
        <v>0</v>
      </c>
      <c r="AA47" s="9" t="s">
        <v>50</v>
      </c>
      <c r="AB47" s="11">
        <v>0</v>
      </c>
      <c r="AC47" s="11"/>
      <c r="AD47" s="9" t="s">
        <v>50</v>
      </c>
      <c r="AE47" s="11">
        <f t="shared" si="8"/>
        <v>0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0" t="s">
        <v>53</v>
      </c>
      <c r="AN47" s="9" t="s">
        <v>53</v>
      </c>
      <c r="AO47" s="10" t="s">
        <v>53</v>
      </c>
      <c r="AP47" s="9" t="s">
        <v>53</v>
      </c>
    </row>
    <row r="48" spans="1:51" x14ac:dyDescent="0.25">
      <c r="A48" s="9" t="s">
        <v>665</v>
      </c>
      <c r="B48" s="10" t="s">
        <v>128</v>
      </c>
      <c r="C48" s="9" t="s">
        <v>311</v>
      </c>
      <c r="D48" s="9" t="s">
        <v>350</v>
      </c>
      <c r="E48" s="9" t="s">
        <v>349</v>
      </c>
      <c r="F48" s="9" t="s">
        <v>975</v>
      </c>
      <c r="G48" s="9" t="s">
        <v>51</v>
      </c>
      <c r="H48" s="9" t="s">
        <v>976</v>
      </c>
      <c r="I48" s="11"/>
      <c r="J48" s="11" t="s">
        <v>53</v>
      </c>
      <c r="K48" s="11" t="s">
        <v>53</v>
      </c>
      <c r="L48" s="11" t="s">
        <v>53</v>
      </c>
      <c r="M48" s="11">
        <v>0</v>
      </c>
      <c r="N48" s="9" t="s">
        <v>53</v>
      </c>
      <c r="O48" s="9" t="s">
        <v>54</v>
      </c>
      <c r="P48" s="9"/>
      <c r="Q48" s="11">
        <f t="shared" si="6"/>
        <v>16546474.8544</v>
      </c>
      <c r="R48" s="11">
        <v>0</v>
      </c>
      <c r="S48" s="11">
        <v>11096494.6</v>
      </c>
      <c r="T48" s="11">
        <v>0</v>
      </c>
      <c r="U48" s="9" t="s">
        <v>50</v>
      </c>
      <c r="V48" s="11">
        <v>0</v>
      </c>
      <c r="W48" s="11">
        <v>4698258.84</v>
      </c>
      <c r="X48" s="9" t="s">
        <v>50</v>
      </c>
      <c r="Y48" s="11">
        <f t="shared" si="7"/>
        <v>751721.41440000001</v>
      </c>
      <c r="Z48" s="11">
        <v>0</v>
      </c>
      <c r="AA48" s="9" t="s">
        <v>50</v>
      </c>
      <c r="AB48" s="11">
        <v>0</v>
      </c>
      <c r="AC48" s="11"/>
      <c r="AD48" s="9" t="s">
        <v>50</v>
      </c>
      <c r="AE48" s="11">
        <f t="shared" si="8"/>
        <v>0</v>
      </c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0" t="s">
        <v>53</v>
      </c>
      <c r="AN48" s="9" t="s">
        <v>53</v>
      </c>
      <c r="AO48" s="10" t="s">
        <v>53</v>
      </c>
      <c r="AP48" s="9" t="s">
        <v>53</v>
      </c>
    </row>
    <row r="49" spans="1:51" x14ac:dyDescent="0.25">
      <c r="A49" s="9" t="s">
        <v>661</v>
      </c>
      <c r="B49" s="92">
        <v>43936</v>
      </c>
      <c r="C49" s="9" t="s">
        <v>311</v>
      </c>
      <c r="D49" s="9" t="s">
        <v>345</v>
      </c>
      <c r="E49" s="9" t="s">
        <v>344</v>
      </c>
      <c r="F49" s="9" t="s">
        <v>922</v>
      </c>
      <c r="G49" s="9" t="s">
        <v>51</v>
      </c>
      <c r="H49" s="9" t="s">
        <v>987</v>
      </c>
      <c r="I49" s="11" t="s">
        <v>53</v>
      </c>
      <c r="J49" s="11" t="s">
        <v>53</v>
      </c>
      <c r="K49" s="11" t="s">
        <v>53</v>
      </c>
      <c r="L49" s="11" t="s">
        <v>53</v>
      </c>
      <c r="M49" s="11">
        <v>0</v>
      </c>
      <c r="N49" s="9" t="s">
        <v>53</v>
      </c>
      <c r="O49" s="9" t="s">
        <v>54</v>
      </c>
      <c r="P49" s="9" t="s">
        <v>53</v>
      </c>
      <c r="Q49" s="11">
        <f t="shared" si="6"/>
        <v>44733106.377599999</v>
      </c>
      <c r="R49" s="11">
        <v>0</v>
      </c>
      <c r="S49" s="11">
        <v>37565543.68</v>
      </c>
      <c r="T49" s="11">
        <v>0</v>
      </c>
      <c r="U49" s="9" t="s">
        <v>50</v>
      </c>
      <c r="V49" s="11">
        <v>0</v>
      </c>
      <c r="W49" s="11">
        <v>6178933.3600000003</v>
      </c>
      <c r="X49" s="9" t="s">
        <v>64</v>
      </c>
      <c r="Y49" s="11">
        <f t="shared" si="7"/>
        <v>988629.33760000009</v>
      </c>
      <c r="Z49" s="11">
        <v>0</v>
      </c>
      <c r="AA49" s="9" t="s">
        <v>50</v>
      </c>
      <c r="AB49" s="11">
        <v>0</v>
      </c>
      <c r="AC49" s="11"/>
      <c r="AD49" s="9" t="s">
        <v>50</v>
      </c>
      <c r="AE49" s="11">
        <f t="shared" si="8"/>
        <v>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0" t="s">
        <v>53</v>
      </c>
      <c r="AN49" s="9" t="s">
        <v>53</v>
      </c>
      <c r="AO49" s="10" t="s">
        <v>53</v>
      </c>
      <c r="AP49" s="9" t="s">
        <v>53</v>
      </c>
    </row>
    <row r="50" spans="1:51" x14ac:dyDescent="0.25">
      <c r="A50" s="9" t="s">
        <v>658</v>
      </c>
      <c r="B50" s="92">
        <v>43936</v>
      </c>
      <c r="C50" s="9" t="s">
        <v>311</v>
      </c>
      <c r="D50" s="9" t="s">
        <v>345</v>
      </c>
      <c r="E50" s="9" t="s">
        <v>344</v>
      </c>
      <c r="F50" s="9" t="s">
        <v>924</v>
      </c>
      <c r="G50" s="9" t="s">
        <v>51</v>
      </c>
      <c r="H50" s="9" t="s">
        <v>991</v>
      </c>
      <c r="I50" s="11" t="s">
        <v>53</v>
      </c>
      <c r="J50" s="11" t="s">
        <v>53</v>
      </c>
      <c r="K50" s="11" t="s">
        <v>53</v>
      </c>
      <c r="L50" s="11" t="s">
        <v>53</v>
      </c>
      <c r="M50" s="11">
        <v>0</v>
      </c>
      <c r="N50" s="9" t="s">
        <v>53</v>
      </c>
      <c r="O50" s="9" t="s">
        <v>54</v>
      </c>
      <c r="P50" s="9" t="s">
        <v>53</v>
      </c>
      <c r="Q50" s="11">
        <f t="shared" si="6"/>
        <v>1335050</v>
      </c>
      <c r="R50" s="11">
        <v>0</v>
      </c>
      <c r="S50" s="11">
        <v>1335050</v>
      </c>
      <c r="T50" s="11">
        <v>0</v>
      </c>
      <c r="U50" s="9" t="s">
        <v>50</v>
      </c>
      <c r="V50" s="11">
        <v>0</v>
      </c>
      <c r="W50" s="11">
        <v>0</v>
      </c>
      <c r="X50" s="9" t="s">
        <v>64</v>
      </c>
      <c r="Y50" s="11">
        <f t="shared" si="7"/>
        <v>0</v>
      </c>
      <c r="Z50" s="11">
        <v>0</v>
      </c>
      <c r="AA50" s="9" t="s">
        <v>50</v>
      </c>
      <c r="AB50" s="11">
        <v>0</v>
      </c>
      <c r="AC50" s="11"/>
      <c r="AD50" s="9" t="s">
        <v>50</v>
      </c>
      <c r="AE50" s="11">
        <f t="shared" si="8"/>
        <v>0</v>
      </c>
      <c r="AF50" s="9">
        <v>0</v>
      </c>
      <c r="AG50" s="9" t="s">
        <v>50</v>
      </c>
      <c r="AH50" s="11">
        <v>0</v>
      </c>
      <c r="AI50" s="11">
        <v>0</v>
      </c>
      <c r="AJ50" s="9" t="s">
        <v>50</v>
      </c>
      <c r="AK50" s="11">
        <v>0</v>
      </c>
      <c r="AL50" s="11">
        <v>0</v>
      </c>
      <c r="AM50" s="10" t="s">
        <v>53</v>
      </c>
      <c r="AN50" s="9" t="s">
        <v>53</v>
      </c>
      <c r="AO50" s="10" t="s">
        <v>53</v>
      </c>
      <c r="AP50" s="9" t="s">
        <v>53</v>
      </c>
    </row>
    <row r="51" spans="1:51" x14ac:dyDescent="0.25">
      <c r="A51" s="9" t="s">
        <v>656</v>
      </c>
      <c r="B51" s="10" t="s">
        <v>128</v>
      </c>
      <c r="C51" s="9" t="s">
        <v>311</v>
      </c>
      <c r="D51" s="9" t="s">
        <v>340</v>
      </c>
      <c r="E51" s="9" t="s">
        <v>339</v>
      </c>
      <c r="F51" s="9" t="s">
        <v>571</v>
      </c>
      <c r="G51" s="9" t="s">
        <v>51</v>
      </c>
      <c r="H51" s="9" t="s">
        <v>1003</v>
      </c>
      <c r="I51" s="11" t="s">
        <v>53</v>
      </c>
      <c r="J51" s="11" t="s">
        <v>53</v>
      </c>
      <c r="K51" s="11" t="s">
        <v>53</v>
      </c>
      <c r="L51" s="11" t="s">
        <v>53</v>
      </c>
      <c r="M51" s="11">
        <v>0</v>
      </c>
      <c r="N51" s="9" t="s">
        <v>53</v>
      </c>
      <c r="O51" s="9" t="s">
        <v>54</v>
      </c>
      <c r="P51" s="9"/>
      <c r="Q51" s="11">
        <f t="shared" si="6"/>
        <v>42178643.534799993</v>
      </c>
      <c r="R51" s="11">
        <v>0</v>
      </c>
      <c r="S51" s="11">
        <v>31196671.199999999</v>
      </c>
      <c r="T51" s="11">
        <v>0</v>
      </c>
      <c r="U51" s="9" t="s">
        <v>50</v>
      </c>
      <c r="V51" s="11">
        <v>0</v>
      </c>
      <c r="W51" s="11">
        <v>9467217.5299999993</v>
      </c>
      <c r="X51" s="9" t="s">
        <v>50</v>
      </c>
      <c r="Y51" s="11">
        <f t="shared" si="7"/>
        <v>1514754.8047999998</v>
      </c>
      <c r="Z51" s="11">
        <v>0</v>
      </c>
      <c r="AA51" s="9" t="s">
        <v>50</v>
      </c>
      <c r="AB51" s="11">
        <v>0</v>
      </c>
      <c r="AC51" s="11"/>
      <c r="AD51" s="9" t="s">
        <v>50</v>
      </c>
      <c r="AE51" s="11">
        <f t="shared" si="8"/>
        <v>0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0" t="s">
        <v>53</v>
      </c>
      <c r="AN51" s="9" t="s">
        <v>53</v>
      </c>
      <c r="AO51" s="10" t="s">
        <v>53</v>
      </c>
      <c r="AP51" s="9" t="s">
        <v>53</v>
      </c>
    </row>
    <row r="52" spans="1:51" x14ac:dyDescent="0.25">
      <c r="A52" s="9" t="s">
        <v>652</v>
      </c>
      <c r="B52" s="10" t="s">
        <v>128</v>
      </c>
      <c r="C52" s="9" t="s">
        <v>311</v>
      </c>
      <c r="D52" s="9" t="s">
        <v>335</v>
      </c>
      <c r="E52" s="9" t="s">
        <v>334</v>
      </c>
      <c r="F52" s="9" t="s">
        <v>1012</v>
      </c>
      <c r="G52" s="9" t="s">
        <v>51</v>
      </c>
      <c r="H52" s="9" t="s">
        <v>1013</v>
      </c>
      <c r="I52" s="11" t="s">
        <v>53</v>
      </c>
      <c r="J52" s="11" t="s">
        <v>53</v>
      </c>
      <c r="K52" s="11" t="s">
        <v>53</v>
      </c>
      <c r="L52" s="11" t="s">
        <v>53</v>
      </c>
      <c r="M52" s="11">
        <v>0</v>
      </c>
      <c r="N52" s="9" t="s">
        <v>53</v>
      </c>
      <c r="O52" s="9" t="s">
        <v>54</v>
      </c>
      <c r="P52" s="9"/>
      <c r="Q52" s="11">
        <f t="shared" si="6"/>
        <v>37832300.684399992</v>
      </c>
      <c r="R52" s="11">
        <v>0</v>
      </c>
      <c r="S52" s="11">
        <v>25600162.93</v>
      </c>
      <c r="T52" s="11">
        <v>0</v>
      </c>
      <c r="U52" s="9" t="s">
        <v>50</v>
      </c>
      <c r="V52" s="11">
        <v>0</v>
      </c>
      <c r="W52" s="11">
        <v>10544946.34</v>
      </c>
      <c r="X52" s="9" t="s">
        <v>50</v>
      </c>
      <c r="Y52" s="11">
        <f t="shared" si="7"/>
        <v>1687191.4144000001</v>
      </c>
      <c r="Z52" s="11">
        <v>0</v>
      </c>
      <c r="AA52" s="9" t="s">
        <v>50</v>
      </c>
      <c r="AB52" s="11">
        <v>0</v>
      </c>
      <c r="AC52" s="11"/>
      <c r="AD52" s="9" t="s">
        <v>50</v>
      </c>
      <c r="AE52" s="11">
        <f t="shared" si="8"/>
        <v>0</v>
      </c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0" t="s">
        <v>53</v>
      </c>
      <c r="AN52" s="9" t="s">
        <v>53</v>
      </c>
      <c r="AO52" s="10" t="s">
        <v>53</v>
      </c>
      <c r="AP52" s="9" t="s">
        <v>53</v>
      </c>
    </row>
    <row r="53" spans="1:51" x14ac:dyDescent="0.25">
      <c r="A53" s="9" t="s">
        <v>650</v>
      </c>
      <c r="B53" s="10" t="s">
        <v>128</v>
      </c>
      <c r="C53" s="9" t="s">
        <v>311</v>
      </c>
      <c r="D53" s="9" t="s">
        <v>330</v>
      </c>
      <c r="E53" s="9" t="s">
        <v>49</v>
      </c>
      <c r="F53" s="9" t="s">
        <v>1075</v>
      </c>
      <c r="G53" s="9" t="s">
        <v>51</v>
      </c>
      <c r="H53" s="9" t="s">
        <v>129</v>
      </c>
      <c r="I53" s="11" t="s">
        <v>53</v>
      </c>
      <c r="J53" s="11" t="s">
        <v>53</v>
      </c>
      <c r="K53" s="11" t="s">
        <v>53</v>
      </c>
      <c r="L53" s="11" t="s">
        <v>53</v>
      </c>
      <c r="M53" s="11">
        <v>0</v>
      </c>
      <c r="N53" s="9" t="s">
        <v>53</v>
      </c>
      <c r="O53" s="9" t="s">
        <v>54</v>
      </c>
      <c r="P53" s="9" t="s">
        <v>53</v>
      </c>
      <c r="Q53" s="11">
        <f t="shared" si="6"/>
        <v>12381200.5166</v>
      </c>
      <c r="R53" s="11">
        <v>0</v>
      </c>
      <c r="S53" s="11">
        <v>11985248.4134</v>
      </c>
      <c r="T53" s="11">
        <v>0</v>
      </c>
      <c r="U53" s="9" t="s">
        <v>50</v>
      </c>
      <c r="V53" s="11">
        <v>0</v>
      </c>
      <c r="W53" s="11">
        <v>341338.02</v>
      </c>
      <c r="X53" s="9" t="s">
        <v>50</v>
      </c>
      <c r="Y53" s="11">
        <v>54614.083200000001</v>
      </c>
      <c r="Z53" s="11">
        <v>0</v>
      </c>
      <c r="AA53" s="9" t="s">
        <v>50</v>
      </c>
      <c r="AB53" s="11">
        <v>0</v>
      </c>
      <c r="AC53" s="11">
        <v>0</v>
      </c>
      <c r="AD53" s="9" t="s">
        <v>50</v>
      </c>
      <c r="AE53" s="11">
        <v>0</v>
      </c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0" t="s">
        <v>53</v>
      </c>
      <c r="AN53" s="9" t="s">
        <v>53</v>
      </c>
      <c r="AO53" s="10" t="s">
        <v>53</v>
      </c>
      <c r="AP53" s="9" t="s">
        <v>53</v>
      </c>
    </row>
    <row r="54" spans="1:51" s="8" customFormat="1" x14ac:dyDescent="0.25">
      <c r="A54" s="9" t="s">
        <v>646</v>
      </c>
      <c r="B54" s="10" t="s">
        <v>128</v>
      </c>
      <c r="C54" s="9" t="s">
        <v>311</v>
      </c>
      <c r="D54" s="9" t="s">
        <v>326</v>
      </c>
      <c r="E54" s="9" t="s">
        <v>325</v>
      </c>
      <c r="F54" s="9" t="s">
        <v>1027</v>
      </c>
      <c r="G54" s="9" t="s">
        <v>51</v>
      </c>
      <c r="H54" s="9" t="s">
        <v>1028</v>
      </c>
      <c r="I54" s="11" t="s">
        <v>53</v>
      </c>
      <c r="J54" s="11" t="s">
        <v>53</v>
      </c>
      <c r="K54" s="11" t="s">
        <v>53</v>
      </c>
      <c r="L54" s="11" t="s">
        <v>53</v>
      </c>
      <c r="M54" s="11">
        <v>0</v>
      </c>
      <c r="N54" s="9" t="s">
        <v>53</v>
      </c>
      <c r="O54" s="9" t="s">
        <v>54</v>
      </c>
      <c r="P54" s="9"/>
      <c r="Q54" s="11">
        <f t="shared" si="6"/>
        <v>10082106.799999999</v>
      </c>
      <c r="R54" s="11">
        <v>0</v>
      </c>
      <c r="S54" s="11">
        <v>1435940.2</v>
      </c>
      <c r="T54" s="11">
        <v>0</v>
      </c>
      <c r="U54" s="9" t="s">
        <v>50</v>
      </c>
      <c r="V54" s="11">
        <v>0</v>
      </c>
      <c r="W54" s="11">
        <v>7453591.9000000004</v>
      </c>
      <c r="X54" s="9" t="s">
        <v>50</v>
      </c>
      <c r="Y54" s="11">
        <v>1192574.7</v>
      </c>
      <c r="Z54" s="11">
        <v>0</v>
      </c>
      <c r="AA54" s="9" t="s">
        <v>50</v>
      </c>
      <c r="AB54" s="11">
        <v>0</v>
      </c>
      <c r="AC54" s="11"/>
      <c r="AD54" s="9" t="s">
        <v>50</v>
      </c>
      <c r="AE54" s="11">
        <f t="shared" ref="AE54:AE60" si="9">+AC54*0.08</f>
        <v>0</v>
      </c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0" t="s">
        <v>53</v>
      </c>
      <c r="AN54" s="9" t="s">
        <v>53</v>
      </c>
      <c r="AO54" s="10" t="s">
        <v>53</v>
      </c>
      <c r="AP54" s="9" t="s">
        <v>53</v>
      </c>
      <c r="AQ54" s="12"/>
      <c r="AR54" s="12"/>
      <c r="AS54" s="12"/>
      <c r="AT54" s="12"/>
      <c r="AU54" s="12"/>
      <c r="AV54" s="12"/>
      <c r="AW54" s="12"/>
      <c r="AX54" s="12"/>
      <c r="AY54" s="12"/>
    </row>
    <row r="55" spans="1:51" x14ac:dyDescent="0.25">
      <c r="A55" s="9" t="s">
        <v>187</v>
      </c>
      <c r="B55" s="10" t="s">
        <v>128</v>
      </c>
      <c r="C55" s="9" t="s">
        <v>311</v>
      </c>
      <c r="D55" s="9" t="s">
        <v>317</v>
      </c>
      <c r="E55" s="9" t="s">
        <v>316</v>
      </c>
      <c r="F55" s="9" t="s">
        <v>1044</v>
      </c>
      <c r="G55" s="9" t="s">
        <v>51</v>
      </c>
      <c r="H55" s="9" t="s">
        <v>1039</v>
      </c>
      <c r="I55" s="11" t="s">
        <v>53</v>
      </c>
      <c r="J55" s="11" t="s">
        <v>53</v>
      </c>
      <c r="K55" s="11" t="s">
        <v>53</v>
      </c>
      <c r="L55" s="11" t="s">
        <v>53</v>
      </c>
      <c r="M55" s="11">
        <v>0</v>
      </c>
      <c r="N55" s="9" t="s">
        <v>53</v>
      </c>
      <c r="O55" s="9" t="s">
        <v>54</v>
      </c>
      <c r="P55" s="9" t="s">
        <v>53</v>
      </c>
      <c r="Q55" s="11">
        <f t="shared" si="6"/>
        <v>706695.2</v>
      </c>
      <c r="R55" s="11">
        <v>0</v>
      </c>
      <c r="S55" s="11">
        <v>116000</v>
      </c>
      <c r="T55" s="11">
        <v>0</v>
      </c>
      <c r="U55" s="9" t="s">
        <v>50</v>
      </c>
      <c r="V55" s="11">
        <v>0</v>
      </c>
      <c r="W55" s="11">
        <v>509220</v>
      </c>
      <c r="X55" s="9" t="s">
        <v>50</v>
      </c>
      <c r="Y55" s="11">
        <f t="shared" ref="Y55:Y60" si="10">+W55*0.16</f>
        <v>81475.199999999997</v>
      </c>
      <c r="Z55" s="11">
        <v>0</v>
      </c>
      <c r="AA55" s="9" t="s">
        <v>50</v>
      </c>
      <c r="AB55" s="11">
        <v>0</v>
      </c>
      <c r="AC55" s="11"/>
      <c r="AD55" s="9" t="s">
        <v>50</v>
      </c>
      <c r="AE55" s="11">
        <f t="shared" si="9"/>
        <v>0</v>
      </c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0" t="s">
        <v>53</v>
      </c>
      <c r="AN55" s="9" t="s">
        <v>53</v>
      </c>
      <c r="AO55" s="10" t="s">
        <v>53</v>
      </c>
      <c r="AP55" s="9" t="s">
        <v>53</v>
      </c>
    </row>
    <row r="56" spans="1:51" x14ac:dyDescent="0.25">
      <c r="A56" s="9" t="s">
        <v>189</v>
      </c>
      <c r="B56" s="10" t="s">
        <v>128</v>
      </c>
      <c r="C56" s="9" t="s">
        <v>311</v>
      </c>
      <c r="D56" s="9" t="s">
        <v>310</v>
      </c>
      <c r="E56" s="9" t="s">
        <v>309</v>
      </c>
      <c r="F56" s="9" t="s">
        <v>1055</v>
      </c>
      <c r="G56" s="9" t="s">
        <v>51</v>
      </c>
      <c r="H56" s="9" t="s">
        <v>1052</v>
      </c>
      <c r="I56" s="11" t="s">
        <v>53</v>
      </c>
      <c r="J56" s="11" t="s">
        <v>53</v>
      </c>
      <c r="K56" s="11" t="s">
        <v>53</v>
      </c>
      <c r="L56" s="11" t="s">
        <v>53</v>
      </c>
      <c r="M56" s="11">
        <v>0</v>
      </c>
      <c r="N56" s="9" t="s">
        <v>53</v>
      </c>
      <c r="O56" s="9" t="s">
        <v>54</v>
      </c>
      <c r="P56" s="9"/>
      <c r="Q56" s="11">
        <f t="shared" si="6"/>
        <v>42949824.816399999</v>
      </c>
      <c r="R56" s="11">
        <v>0</v>
      </c>
      <c r="S56" s="11">
        <v>35230168.32</v>
      </c>
      <c r="T56" s="11">
        <v>0</v>
      </c>
      <c r="U56" s="9" t="s">
        <v>50</v>
      </c>
      <c r="V56" s="11">
        <v>0</v>
      </c>
      <c r="W56" s="11">
        <f>7045169.73-390293.44</f>
        <v>6654876.29</v>
      </c>
      <c r="X56" s="9" t="s">
        <v>50</v>
      </c>
      <c r="Y56" s="11">
        <f t="shared" si="10"/>
        <v>1064780.2064</v>
      </c>
      <c r="Z56" s="11">
        <v>0</v>
      </c>
      <c r="AA56" s="9" t="s">
        <v>50</v>
      </c>
      <c r="AB56" s="11">
        <v>0</v>
      </c>
      <c r="AC56" s="11"/>
      <c r="AD56" s="9" t="s">
        <v>50</v>
      </c>
      <c r="AE56" s="11">
        <f t="shared" si="9"/>
        <v>0</v>
      </c>
      <c r="AF56" s="9">
        <v>0</v>
      </c>
      <c r="AG56" s="9" t="s">
        <v>50</v>
      </c>
      <c r="AH56" s="11">
        <v>0</v>
      </c>
      <c r="AI56" s="11">
        <v>0</v>
      </c>
      <c r="AJ56" s="9" t="s">
        <v>50</v>
      </c>
      <c r="AK56" s="11">
        <v>0</v>
      </c>
      <c r="AL56" s="11">
        <v>0</v>
      </c>
      <c r="AM56" s="10" t="s">
        <v>53</v>
      </c>
      <c r="AN56" s="9" t="s">
        <v>53</v>
      </c>
      <c r="AO56" s="10" t="s">
        <v>53</v>
      </c>
      <c r="AP56" s="9" t="s">
        <v>53</v>
      </c>
    </row>
    <row r="57" spans="1:51" x14ac:dyDescent="0.25">
      <c r="A57" s="9" t="s">
        <v>193</v>
      </c>
      <c r="B57" s="10" t="s">
        <v>179</v>
      </c>
      <c r="C57" s="9" t="s">
        <v>311</v>
      </c>
      <c r="D57" s="9" t="s">
        <v>48</v>
      </c>
      <c r="E57" s="9" t="s">
        <v>431</v>
      </c>
      <c r="F57" s="9" t="s">
        <v>911</v>
      </c>
      <c r="G57" s="9" t="s">
        <v>51</v>
      </c>
      <c r="H57" s="9" t="s">
        <v>919</v>
      </c>
      <c r="I57" s="11" t="s">
        <v>53</v>
      </c>
      <c r="J57" s="11" t="s">
        <v>53</v>
      </c>
      <c r="K57" s="11" t="s">
        <v>53</v>
      </c>
      <c r="L57" s="11" t="s">
        <v>53</v>
      </c>
      <c r="M57" s="11">
        <v>0</v>
      </c>
      <c r="N57" s="9" t="s">
        <v>53</v>
      </c>
      <c r="O57" s="9" t="s">
        <v>54</v>
      </c>
      <c r="P57" s="9"/>
      <c r="Q57" s="11">
        <f t="shared" si="6"/>
        <v>49924937.682799995</v>
      </c>
      <c r="R57" s="11">
        <v>0</v>
      </c>
      <c r="S57" s="11">
        <v>40739996.979999997</v>
      </c>
      <c r="T57" s="11">
        <v>0</v>
      </c>
      <c r="U57" s="9" t="s">
        <v>50</v>
      </c>
      <c r="V57" s="11">
        <v>0</v>
      </c>
      <c r="W57" s="11">
        <v>7918052.3300000001</v>
      </c>
      <c r="X57" s="9" t="s">
        <v>64</v>
      </c>
      <c r="Y57" s="11">
        <f t="shared" si="10"/>
        <v>1266888.3728</v>
      </c>
      <c r="Z57" s="11">
        <v>0</v>
      </c>
      <c r="AA57" s="9" t="s">
        <v>50</v>
      </c>
      <c r="AB57" s="11">
        <v>0</v>
      </c>
      <c r="AC57" s="11"/>
      <c r="AD57" s="9" t="s">
        <v>50</v>
      </c>
      <c r="AE57" s="11">
        <f t="shared" si="9"/>
        <v>0</v>
      </c>
      <c r="AF57" s="9">
        <v>0</v>
      </c>
      <c r="AG57" s="9" t="s">
        <v>50</v>
      </c>
      <c r="AH57" s="11">
        <v>0</v>
      </c>
      <c r="AI57" s="11">
        <v>0</v>
      </c>
      <c r="AJ57" s="9" t="s">
        <v>50</v>
      </c>
      <c r="AK57" s="11">
        <v>0</v>
      </c>
      <c r="AL57" s="11">
        <v>0</v>
      </c>
      <c r="AM57" s="10" t="s">
        <v>53</v>
      </c>
      <c r="AN57" s="9" t="s">
        <v>53</v>
      </c>
      <c r="AO57" s="10" t="s">
        <v>53</v>
      </c>
      <c r="AP57" s="9" t="s">
        <v>53</v>
      </c>
    </row>
    <row r="58" spans="1:51" x14ac:dyDescent="0.25">
      <c r="A58" s="9" t="s">
        <v>197</v>
      </c>
      <c r="B58" s="10" t="s">
        <v>179</v>
      </c>
      <c r="C58" s="9" t="s">
        <v>311</v>
      </c>
      <c r="D58" s="9" t="s">
        <v>57</v>
      </c>
      <c r="E58" s="9" t="s">
        <v>424</v>
      </c>
      <c r="F58" s="9" t="s">
        <v>928</v>
      </c>
      <c r="G58" s="9" t="s">
        <v>51</v>
      </c>
      <c r="H58" s="9" t="s">
        <v>929</v>
      </c>
      <c r="I58" s="11" t="s">
        <v>53</v>
      </c>
      <c r="J58" s="11" t="s">
        <v>53</v>
      </c>
      <c r="K58" s="11" t="s">
        <v>53</v>
      </c>
      <c r="L58" s="11" t="s">
        <v>53</v>
      </c>
      <c r="M58" s="11">
        <v>0</v>
      </c>
      <c r="N58" s="9" t="s">
        <v>53</v>
      </c>
      <c r="O58" s="9" t="s">
        <v>54</v>
      </c>
      <c r="P58" s="9"/>
      <c r="Q58" s="11">
        <f t="shared" si="6"/>
        <v>69432168.138400003</v>
      </c>
      <c r="R58" s="11">
        <v>0</v>
      </c>
      <c r="S58" s="11">
        <v>56487224.420000002</v>
      </c>
      <c r="T58" s="11">
        <v>0</v>
      </c>
      <c r="U58" s="9" t="s">
        <v>50</v>
      </c>
      <c r="V58" s="11">
        <v>0</v>
      </c>
      <c r="W58" s="11">
        <v>11159434.24</v>
      </c>
      <c r="X58" s="9" t="s">
        <v>64</v>
      </c>
      <c r="Y58" s="11">
        <f t="shared" si="10"/>
        <v>1785509.4784000001</v>
      </c>
      <c r="Z58" s="11">
        <v>0</v>
      </c>
      <c r="AA58" s="9" t="s">
        <v>50</v>
      </c>
      <c r="AB58" s="11">
        <v>0</v>
      </c>
      <c r="AC58" s="11"/>
      <c r="AD58" s="9" t="s">
        <v>50</v>
      </c>
      <c r="AE58" s="11">
        <f t="shared" si="9"/>
        <v>0</v>
      </c>
      <c r="AF58" s="9">
        <v>0</v>
      </c>
      <c r="AG58" s="9" t="s">
        <v>50</v>
      </c>
      <c r="AH58" s="11">
        <v>0</v>
      </c>
      <c r="AI58" s="11">
        <v>0</v>
      </c>
      <c r="AJ58" s="9" t="s">
        <v>50</v>
      </c>
      <c r="AK58" s="11">
        <v>0</v>
      </c>
      <c r="AL58" s="11">
        <v>0</v>
      </c>
      <c r="AM58" s="10" t="s">
        <v>53</v>
      </c>
      <c r="AN58" s="9" t="s">
        <v>53</v>
      </c>
      <c r="AO58" s="10" t="s">
        <v>53</v>
      </c>
      <c r="AP58" s="9" t="s">
        <v>53</v>
      </c>
    </row>
    <row r="59" spans="1:51" x14ac:dyDescent="0.25">
      <c r="A59" s="9" t="s">
        <v>199</v>
      </c>
      <c r="B59" s="10" t="s">
        <v>179</v>
      </c>
      <c r="C59" s="9" t="s">
        <v>311</v>
      </c>
      <c r="D59" s="9" t="s">
        <v>57</v>
      </c>
      <c r="E59" s="9" t="s">
        <v>421</v>
      </c>
      <c r="F59" s="9" t="s">
        <v>957</v>
      </c>
      <c r="G59" s="9" t="s">
        <v>51</v>
      </c>
      <c r="H59" s="9" t="s">
        <v>1066</v>
      </c>
      <c r="I59" s="11" t="s">
        <v>53</v>
      </c>
      <c r="J59" s="11" t="s">
        <v>53</v>
      </c>
      <c r="K59" s="11" t="s">
        <v>53</v>
      </c>
      <c r="L59" s="11" t="s">
        <v>53</v>
      </c>
      <c r="M59" s="11">
        <v>0</v>
      </c>
      <c r="N59" s="9" t="s">
        <v>53</v>
      </c>
      <c r="O59" s="9" t="s">
        <v>54</v>
      </c>
      <c r="P59" s="9"/>
      <c r="Q59" s="11">
        <f t="shared" si="6"/>
        <v>14622712.140000001</v>
      </c>
      <c r="R59" s="11">
        <v>0</v>
      </c>
      <c r="S59" s="11">
        <v>14622712.140000001</v>
      </c>
      <c r="T59" s="11">
        <v>0</v>
      </c>
      <c r="U59" s="9" t="s">
        <v>50</v>
      </c>
      <c r="V59" s="11">
        <v>0</v>
      </c>
      <c r="W59" s="11">
        <v>0</v>
      </c>
      <c r="X59" s="9" t="s">
        <v>64</v>
      </c>
      <c r="Y59" s="11">
        <f t="shared" si="10"/>
        <v>0</v>
      </c>
      <c r="Z59" s="11">
        <v>0</v>
      </c>
      <c r="AA59" s="9" t="s">
        <v>50</v>
      </c>
      <c r="AB59" s="11">
        <v>0</v>
      </c>
      <c r="AC59" s="11"/>
      <c r="AD59" s="9" t="s">
        <v>50</v>
      </c>
      <c r="AE59" s="11">
        <f t="shared" si="9"/>
        <v>0</v>
      </c>
      <c r="AF59" s="9">
        <v>0</v>
      </c>
      <c r="AG59" s="9" t="s">
        <v>50</v>
      </c>
      <c r="AH59" s="11">
        <v>0</v>
      </c>
      <c r="AI59" s="11">
        <v>0</v>
      </c>
      <c r="AJ59" s="9" t="s">
        <v>50</v>
      </c>
      <c r="AK59" s="11">
        <v>0</v>
      </c>
      <c r="AL59" s="11">
        <v>0</v>
      </c>
      <c r="AM59" s="10" t="s">
        <v>53</v>
      </c>
      <c r="AN59" s="9" t="s">
        <v>53</v>
      </c>
      <c r="AO59" s="10" t="s">
        <v>53</v>
      </c>
      <c r="AP59" s="9" t="s">
        <v>53</v>
      </c>
    </row>
    <row r="60" spans="1:51" x14ac:dyDescent="0.25">
      <c r="A60" s="9" t="s">
        <v>214</v>
      </c>
      <c r="B60" s="10" t="s">
        <v>179</v>
      </c>
      <c r="C60" s="9" t="s">
        <v>311</v>
      </c>
      <c r="D60" s="9" t="s">
        <v>66</v>
      </c>
      <c r="E60" s="9" t="s">
        <v>378</v>
      </c>
      <c r="F60" s="9" t="s">
        <v>951</v>
      </c>
      <c r="G60" s="9" t="s">
        <v>51</v>
      </c>
      <c r="H60" s="9" t="s">
        <v>952</v>
      </c>
      <c r="I60" s="11" t="s">
        <v>53</v>
      </c>
      <c r="J60" s="11" t="s">
        <v>53</v>
      </c>
      <c r="K60" s="11" t="s">
        <v>53</v>
      </c>
      <c r="L60" s="11" t="s">
        <v>53</v>
      </c>
      <c r="M60" s="11">
        <v>0</v>
      </c>
      <c r="N60" s="9" t="s">
        <v>53</v>
      </c>
      <c r="O60" s="9" t="s">
        <v>54</v>
      </c>
      <c r="P60" s="9"/>
      <c r="Q60" s="11">
        <f t="shared" si="6"/>
        <v>72058585.362800002</v>
      </c>
      <c r="R60" s="11">
        <v>0</v>
      </c>
      <c r="S60" s="11">
        <v>50449850.939999998</v>
      </c>
      <c r="T60" s="11">
        <v>0</v>
      </c>
      <c r="U60" s="9" t="s">
        <v>50</v>
      </c>
      <c r="V60" s="11">
        <v>0</v>
      </c>
      <c r="W60" s="11">
        <v>18628219.329999998</v>
      </c>
      <c r="X60" s="9" t="s">
        <v>64</v>
      </c>
      <c r="Y60" s="11">
        <f t="shared" si="10"/>
        <v>2980515.0927999998</v>
      </c>
      <c r="Z60" s="11">
        <v>0</v>
      </c>
      <c r="AA60" s="9" t="s">
        <v>50</v>
      </c>
      <c r="AB60" s="11">
        <v>0</v>
      </c>
      <c r="AC60" s="11"/>
      <c r="AD60" s="9" t="s">
        <v>50</v>
      </c>
      <c r="AE60" s="11">
        <f t="shared" si="9"/>
        <v>0</v>
      </c>
      <c r="AF60" s="9">
        <v>0</v>
      </c>
      <c r="AG60" s="9" t="s">
        <v>50</v>
      </c>
      <c r="AH60" s="11">
        <v>0</v>
      </c>
      <c r="AI60" s="11">
        <v>0</v>
      </c>
      <c r="AJ60" s="9" t="s">
        <v>50</v>
      </c>
      <c r="AK60" s="11">
        <v>0</v>
      </c>
      <c r="AL60" s="11">
        <v>0</v>
      </c>
      <c r="AM60" s="10" t="s">
        <v>53</v>
      </c>
      <c r="AN60" s="9" t="s">
        <v>53</v>
      </c>
      <c r="AO60" s="10" t="s">
        <v>53</v>
      </c>
      <c r="AP60" s="9" t="s">
        <v>53</v>
      </c>
    </row>
    <row r="61" spans="1:51" x14ac:dyDescent="0.25">
      <c r="A61" s="9" t="s">
        <v>216</v>
      </c>
      <c r="B61" s="10" t="s">
        <v>179</v>
      </c>
      <c r="C61" s="9" t="s">
        <v>311</v>
      </c>
      <c r="D61" s="9" t="s">
        <v>66</v>
      </c>
      <c r="E61" s="9" t="s">
        <v>67</v>
      </c>
      <c r="F61" s="9" t="s">
        <v>1090</v>
      </c>
      <c r="G61" s="9" t="s">
        <v>51</v>
      </c>
      <c r="H61" s="9" t="s">
        <v>186</v>
      </c>
      <c r="I61" s="11" t="s">
        <v>53</v>
      </c>
      <c r="J61" s="11" t="s">
        <v>53</v>
      </c>
      <c r="K61" s="11" t="s">
        <v>53</v>
      </c>
      <c r="L61" s="11" t="s">
        <v>53</v>
      </c>
      <c r="M61" s="11">
        <v>0</v>
      </c>
      <c r="N61" s="9" t="s">
        <v>53</v>
      </c>
      <c r="O61" s="9" t="s">
        <v>54</v>
      </c>
      <c r="P61" s="9" t="s">
        <v>53</v>
      </c>
      <c r="Q61" s="11">
        <f t="shared" si="6"/>
        <v>8379995.1623999998</v>
      </c>
      <c r="R61" s="11">
        <v>0</v>
      </c>
      <c r="S61" s="11">
        <v>7081591.3399999999</v>
      </c>
      <c r="T61" s="11">
        <v>0</v>
      </c>
      <c r="U61" s="9" t="s">
        <v>50</v>
      </c>
      <c r="V61" s="11">
        <v>0</v>
      </c>
      <c r="W61" s="11">
        <v>1119313.6399999999</v>
      </c>
      <c r="X61" s="9" t="s">
        <v>50</v>
      </c>
      <c r="Y61" s="11">
        <v>179090.18239999999</v>
      </c>
      <c r="Z61" s="11">
        <v>0</v>
      </c>
      <c r="AA61" s="9" t="s">
        <v>50</v>
      </c>
      <c r="AB61" s="11">
        <v>0</v>
      </c>
      <c r="AC61" s="11">
        <v>0</v>
      </c>
      <c r="AD61" s="9" t="s">
        <v>50</v>
      </c>
      <c r="AE61" s="11">
        <v>0</v>
      </c>
      <c r="AF61" s="9">
        <v>0</v>
      </c>
      <c r="AG61" s="9" t="s">
        <v>50</v>
      </c>
      <c r="AH61" s="11">
        <v>0</v>
      </c>
      <c r="AI61" s="11">
        <v>0</v>
      </c>
      <c r="AJ61" s="9" t="s">
        <v>50</v>
      </c>
      <c r="AK61" s="11">
        <v>0</v>
      </c>
      <c r="AL61" s="11">
        <v>0</v>
      </c>
      <c r="AM61" s="10" t="s">
        <v>53</v>
      </c>
      <c r="AN61" s="9" t="s">
        <v>53</v>
      </c>
      <c r="AO61" s="10" t="s">
        <v>53</v>
      </c>
      <c r="AP61" s="9" t="s">
        <v>53</v>
      </c>
    </row>
    <row r="62" spans="1:51" s="8" customFormat="1" x14ac:dyDescent="0.25">
      <c r="A62" s="9" t="s">
        <v>615</v>
      </c>
      <c r="B62" s="10" t="s">
        <v>179</v>
      </c>
      <c r="C62" s="9" t="s">
        <v>311</v>
      </c>
      <c r="D62" s="9" t="s">
        <v>119</v>
      </c>
      <c r="E62" s="9" t="s">
        <v>370</v>
      </c>
      <c r="F62" s="9" t="s">
        <v>561</v>
      </c>
      <c r="G62" s="9" t="s">
        <v>51</v>
      </c>
      <c r="H62" s="9" t="s">
        <v>961</v>
      </c>
      <c r="I62" s="11" t="s">
        <v>53</v>
      </c>
      <c r="J62" s="11" t="s">
        <v>53</v>
      </c>
      <c r="K62" s="11" t="s">
        <v>53</v>
      </c>
      <c r="L62" s="11" t="s">
        <v>53</v>
      </c>
      <c r="M62" s="11">
        <v>0</v>
      </c>
      <c r="N62" s="9" t="s">
        <v>53</v>
      </c>
      <c r="O62" s="9" t="s">
        <v>54</v>
      </c>
      <c r="P62" s="9"/>
      <c r="Q62" s="11">
        <f t="shared" si="6"/>
        <v>70182736.694800004</v>
      </c>
      <c r="R62" s="11">
        <v>0</v>
      </c>
      <c r="S62" s="11">
        <v>55248663.5</v>
      </c>
      <c r="T62" s="11">
        <v>0</v>
      </c>
      <c r="U62" s="9" t="s">
        <v>50</v>
      </c>
      <c r="V62" s="11">
        <v>0</v>
      </c>
      <c r="W62" s="11">
        <v>12874201.029999999</v>
      </c>
      <c r="X62" s="9" t="s">
        <v>64</v>
      </c>
      <c r="Y62" s="11">
        <f t="shared" ref="Y62:Y67" si="11">+W62*0.16</f>
        <v>2059872.1647999999</v>
      </c>
      <c r="Z62" s="11">
        <v>0</v>
      </c>
      <c r="AA62" s="9" t="s">
        <v>50</v>
      </c>
      <c r="AB62" s="11">
        <v>0</v>
      </c>
      <c r="AC62" s="11"/>
      <c r="AD62" s="9" t="s">
        <v>50</v>
      </c>
      <c r="AE62" s="11">
        <f t="shared" ref="AE62:AE67" si="12">+AC62*0.08</f>
        <v>0</v>
      </c>
      <c r="AF62" s="9">
        <v>0</v>
      </c>
      <c r="AG62" s="9" t="s">
        <v>50</v>
      </c>
      <c r="AH62" s="11">
        <v>0</v>
      </c>
      <c r="AI62" s="11">
        <v>0</v>
      </c>
      <c r="AJ62" s="9" t="s">
        <v>50</v>
      </c>
      <c r="AK62" s="11">
        <v>0</v>
      </c>
      <c r="AL62" s="11">
        <v>0</v>
      </c>
      <c r="AM62" s="10" t="s">
        <v>53</v>
      </c>
      <c r="AN62" s="9" t="s">
        <v>53</v>
      </c>
      <c r="AO62" s="10" t="s">
        <v>53</v>
      </c>
      <c r="AP62" s="9" t="s">
        <v>53</v>
      </c>
      <c r="AQ62" s="12"/>
      <c r="AR62" s="12"/>
      <c r="AS62" s="12"/>
      <c r="AT62" s="12"/>
      <c r="AU62" s="12"/>
      <c r="AV62" s="12"/>
      <c r="AW62" s="12"/>
      <c r="AX62" s="12"/>
      <c r="AY62" s="12"/>
    </row>
    <row r="63" spans="1:51" x14ac:dyDescent="0.25">
      <c r="A63" s="9" t="s">
        <v>609</v>
      </c>
      <c r="B63" s="10" t="s">
        <v>179</v>
      </c>
      <c r="C63" s="9" t="s">
        <v>311</v>
      </c>
      <c r="D63" s="9" t="s">
        <v>354</v>
      </c>
      <c r="E63" s="9" t="s">
        <v>353</v>
      </c>
      <c r="F63" s="9" t="s">
        <v>680</v>
      </c>
      <c r="G63" s="9" t="s">
        <v>51</v>
      </c>
      <c r="H63" s="9" t="s">
        <v>968</v>
      </c>
      <c r="I63" s="11" t="s">
        <v>53</v>
      </c>
      <c r="J63" s="11" t="s">
        <v>53</v>
      </c>
      <c r="K63" s="11" t="s">
        <v>53</v>
      </c>
      <c r="L63" s="11" t="s">
        <v>53</v>
      </c>
      <c r="M63" s="11">
        <v>0</v>
      </c>
      <c r="N63" s="9" t="s">
        <v>53</v>
      </c>
      <c r="O63" s="9" t="s">
        <v>54</v>
      </c>
      <c r="P63" s="9"/>
      <c r="Q63" s="11">
        <f t="shared" si="6"/>
        <v>49233197.936399996</v>
      </c>
      <c r="R63" s="11">
        <v>0</v>
      </c>
      <c r="S63" s="11">
        <v>38711286.229999997</v>
      </c>
      <c r="T63" s="11">
        <v>0</v>
      </c>
      <c r="U63" s="9" t="s">
        <v>50</v>
      </c>
      <c r="V63" s="11">
        <v>0</v>
      </c>
      <c r="W63" s="11">
        <v>9070613.5399999991</v>
      </c>
      <c r="X63" s="9" t="s">
        <v>64</v>
      </c>
      <c r="Y63" s="11">
        <f t="shared" si="11"/>
        <v>1451298.1664</v>
      </c>
      <c r="Z63" s="11">
        <v>0</v>
      </c>
      <c r="AA63" s="9" t="s">
        <v>50</v>
      </c>
      <c r="AB63" s="11">
        <v>0</v>
      </c>
      <c r="AC63" s="11"/>
      <c r="AD63" s="9" t="s">
        <v>50</v>
      </c>
      <c r="AE63" s="11">
        <f t="shared" si="12"/>
        <v>0</v>
      </c>
      <c r="AF63" s="9">
        <v>0</v>
      </c>
      <c r="AG63" s="9" t="s">
        <v>50</v>
      </c>
      <c r="AH63" s="11">
        <v>0</v>
      </c>
      <c r="AI63" s="11">
        <v>0</v>
      </c>
      <c r="AJ63" s="9" t="s">
        <v>50</v>
      </c>
      <c r="AK63" s="11">
        <v>0</v>
      </c>
      <c r="AL63" s="11">
        <v>0</v>
      </c>
      <c r="AM63" s="10" t="s">
        <v>53</v>
      </c>
      <c r="AN63" s="9" t="s">
        <v>53</v>
      </c>
      <c r="AO63" s="10" t="s">
        <v>53</v>
      </c>
      <c r="AP63" s="9" t="s">
        <v>53</v>
      </c>
    </row>
    <row r="64" spans="1:51" x14ac:dyDescent="0.25">
      <c r="A64" s="9" t="s">
        <v>606</v>
      </c>
      <c r="B64" s="10" t="s">
        <v>179</v>
      </c>
      <c r="C64" s="9" t="s">
        <v>311</v>
      </c>
      <c r="D64" s="9" t="s">
        <v>350</v>
      </c>
      <c r="E64" s="9" t="s">
        <v>349</v>
      </c>
      <c r="F64" s="9" t="s">
        <v>982</v>
      </c>
      <c r="G64" s="9" t="s">
        <v>51</v>
      </c>
      <c r="H64" s="9" t="s">
        <v>977</v>
      </c>
      <c r="I64" s="11"/>
      <c r="J64" s="11" t="s">
        <v>53</v>
      </c>
      <c r="K64" s="11" t="s">
        <v>53</v>
      </c>
      <c r="L64" s="11" t="s">
        <v>53</v>
      </c>
      <c r="M64" s="11">
        <v>0</v>
      </c>
      <c r="N64" s="9" t="s">
        <v>53</v>
      </c>
      <c r="O64" s="9" t="s">
        <v>54</v>
      </c>
      <c r="P64" s="9"/>
      <c r="Q64" s="11">
        <f t="shared" si="6"/>
        <v>76785154.35239999</v>
      </c>
      <c r="R64" s="11">
        <v>0</v>
      </c>
      <c r="S64" s="11">
        <v>48406658.990000002</v>
      </c>
      <c r="T64" s="11">
        <v>0</v>
      </c>
      <c r="U64" s="9" t="s">
        <v>50</v>
      </c>
      <c r="V64" s="11">
        <v>0</v>
      </c>
      <c r="W64" s="11">
        <v>24464220.140000001</v>
      </c>
      <c r="X64" s="9" t="s">
        <v>64</v>
      </c>
      <c r="Y64" s="11">
        <f t="shared" si="11"/>
        <v>3914275.2224000003</v>
      </c>
      <c r="Z64" s="11">
        <v>0</v>
      </c>
      <c r="AA64" s="9" t="s">
        <v>50</v>
      </c>
      <c r="AB64" s="11">
        <v>0</v>
      </c>
      <c r="AC64" s="11"/>
      <c r="AD64" s="9" t="s">
        <v>50</v>
      </c>
      <c r="AE64" s="11">
        <f t="shared" si="12"/>
        <v>0</v>
      </c>
      <c r="AF64" s="9">
        <v>0</v>
      </c>
      <c r="AG64" s="9" t="s">
        <v>50</v>
      </c>
      <c r="AH64" s="11">
        <v>0</v>
      </c>
      <c r="AI64" s="11">
        <v>0</v>
      </c>
      <c r="AJ64" s="9" t="s">
        <v>50</v>
      </c>
      <c r="AK64" s="11">
        <v>0</v>
      </c>
      <c r="AL64" s="11">
        <v>0</v>
      </c>
      <c r="AM64" s="10" t="s">
        <v>53</v>
      </c>
      <c r="AN64" s="9" t="s">
        <v>53</v>
      </c>
      <c r="AO64" s="10" t="s">
        <v>53</v>
      </c>
      <c r="AP64" s="9" t="s">
        <v>53</v>
      </c>
    </row>
    <row r="65" spans="1:42" x14ac:dyDescent="0.25">
      <c r="A65" s="9" t="s">
        <v>603</v>
      </c>
      <c r="B65" s="92">
        <v>43937</v>
      </c>
      <c r="C65" s="9" t="s">
        <v>311</v>
      </c>
      <c r="D65" s="9" t="s">
        <v>345</v>
      </c>
      <c r="E65" s="9" t="s">
        <v>344</v>
      </c>
      <c r="F65" s="9" t="s">
        <v>926</v>
      </c>
      <c r="G65" s="9" t="s">
        <v>51</v>
      </c>
      <c r="H65" s="9" t="s">
        <v>988</v>
      </c>
      <c r="I65" s="11" t="s">
        <v>53</v>
      </c>
      <c r="J65" s="11" t="s">
        <v>53</v>
      </c>
      <c r="K65" s="11" t="s">
        <v>53</v>
      </c>
      <c r="L65" s="11" t="s">
        <v>53</v>
      </c>
      <c r="M65" s="11">
        <v>0</v>
      </c>
      <c r="N65" s="9" t="s">
        <v>53</v>
      </c>
      <c r="O65" s="9" t="s">
        <v>54</v>
      </c>
      <c r="P65" s="9"/>
      <c r="Q65" s="11">
        <f t="shared" si="6"/>
        <v>39124479.857600003</v>
      </c>
      <c r="R65" s="11">
        <v>0</v>
      </c>
      <c r="S65" s="11">
        <v>32169091.02</v>
      </c>
      <c r="T65" s="11">
        <v>0</v>
      </c>
      <c r="U65" s="9" t="s">
        <v>50</v>
      </c>
      <c r="V65" s="11">
        <v>0</v>
      </c>
      <c r="W65" s="11">
        <v>5996024.8600000003</v>
      </c>
      <c r="X65" s="9" t="s">
        <v>50</v>
      </c>
      <c r="Y65" s="11">
        <f t="shared" si="11"/>
        <v>959363.9776000001</v>
      </c>
      <c r="Z65" s="11">
        <v>0</v>
      </c>
      <c r="AA65" s="9" t="s">
        <v>50</v>
      </c>
      <c r="AB65" s="11">
        <v>0</v>
      </c>
      <c r="AC65" s="11"/>
      <c r="AD65" s="9" t="s">
        <v>50</v>
      </c>
      <c r="AE65" s="11">
        <f t="shared" si="12"/>
        <v>0</v>
      </c>
      <c r="AF65" s="9">
        <v>0</v>
      </c>
      <c r="AG65" s="9" t="s">
        <v>50</v>
      </c>
      <c r="AH65" s="11">
        <v>0</v>
      </c>
      <c r="AI65" s="11">
        <v>0</v>
      </c>
      <c r="AJ65" s="9" t="s">
        <v>50</v>
      </c>
      <c r="AK65" s="11">
        <v>0</v>
      </c>
      <c r="AL65" s="11">
        <v>0</v>
      </c>
      <c r="AM65" s="10" t="s">
        <v>53</v>
      </c>
      <c r="AN65" s="9" t="s">
        <v>53</v>
      </c>
      <c r="AO65" s="10" t="s">
        <v>53</v>
      </c>
      <c r="AP65" s="9" t="s">
        <v>53</v>
      </c>
    </row>
    <row r="66" spans="1:42" x14ac:dyDescent="0.25">
      <c r="A66" s="9" t="s">
        <v>600</v>
      </c>
      <c r="B66" s="10" t="s">
        <v>179</v>
      </c>
      <c r="C66" s="9" t="s">
        <v>311</v>
      </c>
      <c r="D66" s="9" t="s">
        <v>340</v>
      </c>
      <c r="E66" s="9" t="s">
        <v>339</v>
      </c>
      <c r="F66" s="9" t="s">
        <v>500</v>
      </c>
      <c r="G66" s="9" t="s">
        <v>51</v>
      </c>
      <c r="H66" s="9" t="s">
        <v>1004</v>
      </c>
      <c r="I66" s="11" t="s">
        <v>53</v>
      </c>
      <c r="J66" s="11" t="s">
        <v>53</v>
      </c>
      <c r="K66" s="11" t="s">
        <v>53</v>
      </c>
      <c r="L66" s="11" t="s">
        <v>53</v>
      </c>
      <c r="M66" s="11">
        <v>0</v>
      </c>
      <c r="N66" s="9" t="s">
        <v>53</v>
      </c>
      <c r="O66" s="9" t="s">
        <v>54</v>
      </c>
      <c r="P66" s="9"/>
      <c r="Q66" s="11">
        <f t="shared" si="6"/>
        <v>62678611.213200003</v>
      </c>
      <c r="R66" s="11">
        <v>0</v>
      </c>
      <c r="S66" s="11">
        <v>44682159.490000002</v>
      </c>
      <c r="T66" s="11">
        <v>0</v>
      </c>
      <c r="U66" s="9" t="s">
        <v>50</v>
      </c>
      <c r="V66" s="11">
        <v>0</v>
      </c>
      <c r="W66" s="11">
        <v>15514182.52</v>
      </c>
      <c r="X66" s="9" t="s">
        <v>64</v>
      </c>
      <c r="Y66" s="11">
        <f t="shared" si="11"/>
        <v>2482269.2031999999</v>
      </c>
      <c r="Z66" s="11">
        <v>0</v>
      </c>
      <c r="AA66" s="9" t="s">
        <v>50</v>
      </c>
      <c r="AB66" s="11">
        <v>0</v>
      </c>
      <c r="AC66" s="11"/>
      <c r="AD66" s="9" t="s">
        <v>50</v>
      </c>
      <c r="AE66" s="11">
        <f t="shared" si="12"/>
        <v>0</v>
      </c>
      <c r="AF66" s="9">
        <v>0</v>
      </c>
      <c r="AG66" s="9" t="s">
        <v>50</v>
      </c>
      <c r="AH66" s="11">
        <v>0</v>
      </c>
      <c r="AI66" s="11">
        <v>0</v>
      </c>
      <c r="AJ66" s="9" t="s">
        <v>50</v>
      </c>
      <c r="AK66" s="11">
        <v>0</v>
      </c>
      <c r="AL66" s="11">
        <v>0</v>
      </c>
      <c r="AM66" s="10" t="s">
        <v>53</v>
      </c>
      <c r="AN66" s="9" t="s">
        <v>53</v>
      </c>
      <c r="AO66" s="10" t="s">
        <v>53</v>
      </c>
      <c r="AP66" s="9" t="s">
        <v>53</v>
      </c>
    </row>
    <row r="67" spans="1:42" x14ac:dyDescent="0.25">
      <c r="A67" s="9" t="s">
        <v>597</v>
      </c>
      <c r="B67" s="10" t="s">
        <v>179</v>
      </c>
      <c r="C67" s="9" t="s">
        <v>311</v>
      </c>
      <c r="D67" s="9" t="s">
        <v>335</v>
      </c>
      <c r="E67" s="9" t="s">
        <v>334</v>
      </c>
      <c r="F67" s="9" t="s">
        <v>1014</v>
      </c>
      <c r="G67" s="9" t="s">
        <v>51</v>
      </c>
      <c r="H67" s="9" t="s">
        <v>1015</v>
      </c>
      <c r="I67" s="11" t="s">
        <v>53</v>
      </c>
      <c r="J67" s="11" t="s">
        <v>53</v>
      </c>
      <c r="K67" s="11" t="s">
        <v>53</v>
      </c>
      <c r="L67" s="11" t="s">
        <v>53</v>
      </c>
      <c r="M67" s="11">
        <v>0</v>
      </c>
      <c r="N67" s="9" t="s">
        <v>53</v>
      </c>
      <c r="O67" s="9" t="s">
        <v>54</v>
      </c>
      <c r="P67" s="9"/>
      <c r="Q67" s="11">
        <f t="shared" si="6"/>
        <v>37483490.442000002</v>
      </c>
      <c r="R67" s="11">
        <v>0</v>
      </c>
      <c r="S67" s="11">
        <v>26518516.260000002</v>
      </c>
      <c r="T67" s="11">
        <v>0</v>
      </c>
      <c r="U67" s="9" t="s">
        <v>50</v>
      </c>
      <c r="V67" s="11">
        <v>0</v>
      </c>
      <c r="W67" s="11">
        <v>9452563.9499999993</v>
      </c>
      <c r="X67" s="9" t="s">
        <v>64</v>
      </c>
      <c r="Y67" s="11">
        <f t="shared" si="11"/>
        <v>1512410.2319999998</v>
      </c>
      <c r="Z67" s="11">
        <v>0</v>
      </c>
      <c r="AA67" s="9" t="s">
        <v>50</v>
      </c>
      <c r="AB67" s="11">
        <v>0</v>
      </c>
      <c r="AC67" s="11"/>
      <c r="AD67" s="9" t="s">
        <v>50</v>
      </c>
      <c r="AE67" s="11">
        <f t="shared" si="12"/>
        <v>0</v>
      </c>
      <c r="AF67" s="9">
        <v>0</v>
      </c>
      <c r="AG67" s="9" t="s">
        <v>50</v>
      </c>
      <c r="AH67" s="11">
        <v>0</v>
      </c>
      <c r="AI67" s="11">
        <v>0</v>
      </c>
      <c r="AJ67" s="9" t="s">
        <v>50</v>
      </c>
      <c r="AK67" s="11">
        <v>0</v>
      </c>
      <c r="AL67" s="11">
        <v>0</v>
      </c>
      <c r="AM67" s="10" t="s">
        <v>53</v>
      </c>
      <c r="AN67" s="9" t="s">
        <v>53</v>
      </c>
      <c r="AO67" s="10" t="s">
        <v>53</v>
      </c>
      <c r="AP67" s="9" t="s">
        <v>53</v>
      </c>
    </row>
    <row r="68" spans="1:42" x14ac:dyDescent="0.25">
      <c r="A68" s="9" t="s">
        <v>595</v>
      </c>
      <c r="B68" s="10" t="s">
        <v>179</v>
      </c>
      <c r="C68" s="9" t="s">
        <v>311</v>
      </c>
      <c r="D68" s="9" t="s">
        <v>330</v>
      </c>
      <c r="E68" s="9" t="s">
        <v>49</v>
      </c>
      <c r="F68" s="9" t="s">
        <v>1076</v>
      </c>
      <c r="G68" s="9" t="s">
        <v>51</v>
      </c>
      <c r="H68" s="9" t="s">
        <v>180</v>
      </c>
      <c r="I68" s="11" t="s">
        <v>53</v>
      </c>
      <c r="J68" s="11" t="s">
        <v>53</v>
      </c>
      <c r="K68" s="11" t="s">
        <v>53</v>
      </c>
      <c r="L68" s="11" t="s">
        <v>53</v>
      </c>
      <c r="M68" s="11">
        <v>0</v>
      </c>
      <c r="N68" s="9" t="s">
        <v>53</v>
      </c>
      <c r="O68" s="9" t="s">
        <v>54</v>
      </c>
      <c r="P68" s="9" t="s">
        <v>53</v>
      </c>
      <c r="Q68" s="11">
        <f t="shared" si="6"/>
        <v>26551322.520399999</v>
      </c>
      <c r="R68" s="11">
        <v>0</v>
      </c>
      <c r="S68" s="11">
        <v>24559371.854399998</v>
      </c>
      <c r="T68" s="11">
        <v>0</v>
      </c>
      <c r="U68" s="9" t="s">
        <v>50</v>
      </c>
      <c r="V68" s="11">
        <v>0</v>
      </c>
      <c r="W68" s="11">
        <v>1717198.85</v>
      </c>
      <c r="X68" s="9" t="s">
        <v>64</v>
      </c>
      <c r="Y68" s="11">
        <v>274751.81599999993</v>
      </c>
      <c r="Z68" s="11">
        <v>0</v>
      </c>
      <c r="AA68" s="9" t="s">
        <v>50</v>
      </c>
      <c r="AB68" s="11">
        <v>0</v>
      </c>
      <c r="AC68" s="11">
        <v>0</v>
      </c>
      <c r="AD68" s="9" t="s">
        <v>50</v>
      </c>
      <c r="AE68" s="11">
        <v>0</v>
      </c>
      <c r="AF68" s="9">
        <v>0</v>
      </c>
      <c r="AG68" s="9" t="s">
        <v>50</v>
      </c>
      <c r="AH68" s="11">
        <v>0</v>
      </c>
      <c r="AI68" s="11">
        <v>0</v>
      </c>
      <c r="AJ68" s="9" t="s">
        <v>50</v>
      </c>
      <c r="AK68" s="11">
        <v>0</v>
      </c>
      <c r="AL68" s="11">
        <v>0</v>
      </c>
      <c r="AM68" s="10" t="s">
        <v>53</v>
      </c>
      <c r="AN68" s="9" t="s">
        <v>53</v>
      </c>
      <c r="AO68" s="10" t="s">
        <v>53</v>
      </c>
      <c r="AP68" s="9" t="s">
        <v>53</v>
      </c>
    </row>
    <row r="69" spans="1:42" x14ac:dyDescent="0.25">
      <c r="A69" s="9" t="s">
        <v>592</v>
      </c>
      <c r="B69" s="10" t="s">
        <v>179</v>
      </c>
      <c r="C69" s="9" t="s">
        <v>311</v>
      </c>
      <c r="D69" s="9" t="s">
        <v>326</v>
      </c>
      <c r="E69" s="9" t="s">
        <v>325</v>
      </c>
      <c r="F69" s="9" t="s">
        <v>1029</v>
      </c>
      <c r="G69" s="9" t="s">
        <v>51</v>
      </c>
      <c r="H69" s="9" t="s">
        <v>1030</v>
      </c>
      <c r="I69" s="11" t="s">
        <v>53</v>
      </c>
      <c r="J69" s="11" t="s">
        <v>53</v>
      </c>
      <c r="K69" s="11" t="s">
        <v>53</v>
      </c>
      <c r="L69" s="11" t="s">
        <v>53</v>
      </c>
      <c r="M69" s="11">
        <v>0</v>
      </c>
      <c r="N69" s="9" t="s">
        <v>53</v>
      </c>
      <c r="O69" s="9" t="s">
        <v>54</v>
      </c>
      <c r="P69" s="9"/>
      <c r="Q69" s="11">
        <f t="shared" si="6"/>
        <v>11020000</v>
      </c>
      <c r="R69" s="11">
        <v>0</v>
      </c>
      <c r="S69" s="11">
        <v>11020000</v>
      </c>
      <c r="T69" s="11">
        <v>0</v>
      </c>
      <c r="U69" s="9" t="s">
        <v>50</v>
      </c>
      <c r="V69" s="11">
        <v>0</v>
      </c>
      <c r="W69" s="11"/>
      <c r="X69" s="9" t="s">
        <v>64</v>
      </c>
      <c r="Y69" s="11">
        <f t="shared" ref="Y69:Y76" si="13">+W69*0.16</f>
        <v>0</v>
      </c>
      <c r="Z69" s="11">
        <v>0</v>
      </c>
      <c r="AA69" s="9" t="s">
        <v>50</v>
      </c>
      <c r="AB69" s="11">
        <v>0</v>
      </c>
      <c r="AC69" s="11"/>
      <c r="AD69" s="9" t="s">
        <v>50</v>
      </c>
      <c r="AE69" s="11">
        <f t="shared" ref="AE69:AE76" si="14">+AC69*0.08</f>
        <v>0</v>
      </c>
      <c r="AF69" s="9">
        <v>0</v>
      </c>
      <c r="AG69" s="9" t="s">
        <v>50</v>
      </c>
      <c r="AH69" s="11">
        <v>0</v>
      </c>
      <c r="AI69" s="11">
        <v>0</v>
      </c>
      <c r="AJ69" s="9" t="s">
        <v>50</v>
      </c>
      <c r="AK69" s="11">
        <v>0</v>
      </c>
      <c r="AL69" s="11">
        <v>0</v>
      </c>
      <c r="AM69" s="10" t="s">
        <v>53</v>
      </c>
      <c r="AN69" s="9" t="s">
        <v>53</v>
      </c>
      <c r="AO69" s="10" t="s">
        <v>53</v>
      </c>
      <c r="AP69" s="9" t="s">
        <v>53</v>
      </c>
    </row>
    <row r="70" spans="1:42" x14ac:dyDescent="0.25">
      <c r="A70" s="9" t="s">
        <v>589</v>
      </c>
      <c r="B70" s="10" t="s">
        <v>179</v>
      </c>
      <c r="C70" s="9" t="s">
        <v>311</v>
      </c>
      <c r="D70" s="9" t="s">
        <v>317</v>
      </c>
      <c r="E70" s="9" t="s">
        <v>316</v>
      </c>
      <c r="F70" s="9" t="s">
        <v>1045</v>
      </c>
      <c r="G70" s="9" t="s">
        <v>51</v>
      </c>
      <c r="H70" s="9" t="s">
        <v>1040</v>
      </c>
      <c r="I70" s="11" t="s">
        <v>53</v>
      </c>
      <c r="J70" s="11" t="s">
        <v>53</v>
      </c>
      <c r="K70" s="11" t="s">
        <v>53</v>
      </c>
      <c r="L70" s="11" t="s">
        <v>53</v>
      </c>
      <c r="M70" s="11">
        <v>0</v>
      </c>
      <c r="N70" s="9" t="s">
        <v>53</v>
      </c>
      <c r="O70" s="9" t="s">
        <v>54</v>
      </c>
      <c r="P70" s="9" t="s">
        <v>53</v>
      </c>
      <c r="Q70" s="11">
        <f t="shared" si="6"/>
        <v>13059185.7984</v>
      </c>
      <c r="R70" s="11">
        <v>0</v>
      </c>
      <c r="S70" s="11">
        <v>7199859.6399999997</v>
      </c>
      <c r="T70" s="11">
        <v>0</v>
      </c>
      <c r="U70" s="9" t="s">
        <v>50</v>
      </c>
      <c r="V70" s="11">
        <v>0</v>
      </c>
      <c r="W70" s="11">
        <v>5051143.24</v>
      </c>
      <c r="X70" s="9" t="s">
        <v>64</v>
      </c>
      <c r="Y70" s="11">
        <f t="shared" si="13"/>
        <v>808182.91840000008</v>
      </c>
      <c r="Z70" s="11">
        <v>0</v>
      </c>
      <c r="AA70" s="9" t="s">
        <v>50</v>
      </c>
      <c r="AB70" s="11">
        <v>0</v>
      </c>
      <c r="AC70" s="11"/>
      <c r="AD70" s="9" t="s">
        <v>50</v>
      </c>
      <c r="AE70" s="11">
        <f t="shared" si="14"/>
        <v>0</v>
      </c>
      <c r="AF70" s="9">
        <v>0</v>
      </c>
      <c r="AG70" s="9" t="s">
        <v>50</v>
      </c>
      <c r="AH70" s="11">
        <v>0</v>
      </c>
      <c r="AI70" s="11">
        <v>0</v>
      </c>
      <c r="AJ70" s="9" t="s">
        <v>50</v>
      </c>
      <c r="AK70" s="11">
        <v>0</v>
      </c>
      <c r="AL70" s="11">
        <v>0</v>
      </c>
      <c r="AM70" s="10" t="s">
        <v>53</v>
      </c>
      <c r="AN70" s="9" t="s">
        <v>53</v>
      </c>
      <c r="AO70" s="10" t="s">
        <v>53</v>
      </c>
      <c r="AP70" s="9" t="s">
        <v>53</v>
      </c>
    </row>
    <row r="71" spans="1:42" x14ac:dyDescent="0.25">
      <c r="A71" s="9" t="s">
        <v>586</v>
      </c>
      <c r="B71" s="10" t="s">
        <v>179</v>
      </c>
      <c r="C71" s="9" t="s">
        <v>311</v>
      </c>
      <c r="D71" s="9" t="s">
        <v>310</v>
      </c>
      <c r="E71" s="9" t="s">
        <v>309</v>
      </c>
      <c r="F71" s="9" t="s">
        <v>1057</v>
      </c>
      <c r="G71" s="9" t="s">
        <v>51</v>
      </c>
      <c r="H71" s="9" t="s">
        <v>1054</v>
      </c>
      <c r="I71" s="11" t="s">
        <v>53</v>
      </c>
      <c r="J71" s="11" t="s">
        <v>53</v>
      </c>
      <c r="K71" s="11" t="s">
        <v>53</v>
      </c>
      <c r="L71" s="11" t="s">
        <v>53</v>
      </c>
      <c r="M71" s="11">
        <v>0</v>
      </c>
      <c r="N71" s="9" t="s">
        <v>53</v>
      </c>
      <c r="O71" s="9" t="s">
        <v>54</v>
      </c>
      <c r="P71" s="9"/>
      <c r="Q71" s="11">
        <f t="shared" si="6"/>
        <v>64572916.491999991</v>
      </c>
      <c r="R71" s="11">
        <v>0</v>
      </c>
      <c r="S71" s="11">
        <v>48274137.899999999</v>
      </c>
      <c r="T71" s="11">
        <v>0</v>
      </c>
      <c r="U71" s="9" t="s">
        <v>50</v>
      </c>
      <c r="V71" s="11">
        <v>0</v>
      </c>
      <c r="W71" s="11">
        <v>14050671.199999999</v>
      </c>
      <c r="X71" s="9" t="s">
        <v>64</v>
      </c>
      <c r="Y71" s="11">
        <f t="shared" si="13"/>
        <v>2248107.392</v>
      </c>
      <c r="Z71" s="11">
        <v>0</v>
      </c>
      <c r="AA71" s="9" t="s">
        <v>50</v>
      </c>
      <c r="AB71" s="11">
        <v>0</v>
      </c>
      <c r="AC71" s="11"/>
      <c r="AD71" s="9" t="s">
        <v>50</v>
      </c>
      <c r="AE71" s="11">
        <f t="shared" si="14"/>
        <v>0</v>
      </c>
      <c r="AF71" s="9">
        <v>0</v>
      </c>
      <c r="AG71" s="9" t="s">
        <v>50</v>
      </c>
      <c r="AH71" s="11">
        <v>0</v>
      </c>
      <c r="AI71" s="11">
        <v>0</v>
      </c>
      <c r="AJ71" s="9" t="s">
        <v>50</v>
      </c>
      <c r="AK71" s="11">
        <v>0</v>
      </c>
      <c r="AL71" s="11">
        <v>0</v>
      </c>
      <c r="AM71" s="10" t="s">
        <v>53</v>
      </c>
      <c r="AN71" s="9" t="s">
        <v>53</v>
      </c>
      <c r="AO71" s="10" t="s">
        <v>53</v>
      </c>
      <c r="AP71" s="9" t="s">
        <v>53</v>
      </c>
    </row>
    <row r="72" spans="1:42" x14ac:dyDescent="0.25">
      <c r="A72" s="9" t="s">
        <v>583</v>
      </c>
      <c r="B72" s="10" t="s">
        <v>200</v>
      </c>
      <c r="C72" s="9" t="s">
        <v>311</v>
      </c>
      <c r="D72" s="9" t="s">
        <v>48</v>
      </c>
      <c r="E72" s="9" t="s">
        <v>431</v>
      </c>
      <c r="F72" s="9" t="s">
        <v>912</v>
      </c>
      <c r="G72" s="9" t="s">
        <v>51</v>
      </c>
      <c r="H72" s="9" t="s">
        <v>920</v>
      </c>
      <c r="I72" s="9" t="s">
        <v>53</v>
      </c>
      <c r="J72" s="11" t="s">
        <v>53</v>
      </c>
      <c r="K72" s="11" t="s">
        <v>53</v>
      </c>
      <c r="L72" s="11" t="s">
        <v>53</v>
      </c>
      <c r="M72" s="11">
        <v>0</v>
      </c>
      <c r="N72" s="9" t="s">
        <v>53</v>
      </c>
      <c r="O72" s="9" t="s">
        <v>54</v>
      </c>
      <c r="P72" s="9"/>
      <c r="Q72" s="11">
        <f t="shared" ref="Q72:Q103" si="15">SUM(S72:BA72)</f>
        <v>48200778.176399998</v>
      </c>
      <c r="R72" s="11">
        <v>0</v>
      </c>
      <c r="S72" s="11">
        <v>37435969.43</v>
      </c>
      <c r="T72" s="11">
        <v>0</v>
      </c>
      <c r="U72" s="9" t="s">
        <v>50</v>
      </c>
      <c r="V72" s="11">
        <v>0</v>
      </c>
      <c r="W72" s="11">
        <v>9280007.5399999991</v>
      </c>
      <c r="X72" s="9" t="s">
        <v>50</v>
      </c>
      <c r="Y72" s="11">
        <f t="shared" si="13"/>
        <v>1484801.2063999998</v>
      </c>
      <c r="Z72" s="11">
        <v>0</v>
      </c>
      <c r="AA72" s="9" t="s">
        <v>50</v>
      </c>
      <c r="AB72" s="11">
        <v>0</v>
      </c>
      <c r="AC72" s="11"/>
      <c r="AD72" s="9" t="s">
        <v>50</v>
      </c>
      <c r="AE72" s="11">
        <f t="shared" si="14"/>
        <v>0</v>
      </c>
      <c r="AF72" s="9">
        <v>0</v>
      </c>
      <c r="AG72" s="9" t="s">
        <v>50</v>
      </c>
      <c r="AH72" s="11">
        <v>0</v>
      </c>
      <c r="AI72" s="11">
        <v>0</v>
      </c>
      <c r="AJ72" s="9" t="s">
        <v>50</v>
      </c>
      <c r="AK72" s="11">
        <v>0</v>
      </c>
      <c r="AL72" s="11">
        <v>0</v>
      </c>
      <c r="AM72" s="10" t="s">
        <v>53</v>
      </c>
      <c r="AN72" s="9" t="s">
        <v>53</v>
      </c>
      <c r="AO72" s="10" t="s">
        <v>53</v>
      </c>
      <c r="AP72" s="9" t="s">
        <v>53</v>
      </c>
    </row>
    <row r="73" spans="1:42" x14ac:dyDescent="0.25">
      <c r="A73" s="9" t="s">
        <v>580</v>
      </c>
      <c r="B73" s="10" t="s">
        <v>200</v>
      </c>
      <c r="C73" s="9" t="s">
        <v>311</v>
      </c>
      <c r="D73" s="9" t="s">
        <v>48</v>
      </c>
      <c r="E73" s="9" t="s">
        <v>431</v>
      </c>
      <c r="F73" s="9" t="s">
        <v>912</v>
      </c>
      <c r="G73" s="9" t="s">
        <v>91</v>
      </c>
      <c r="H73" s="9"/>
      <c r="I73" s="9" t="s">
        <v>915</v>
      </c>
      <c r="J73" s="11" t="s">
        <v>53</v>
      </c>
      <c r="K73" s="11" t="s">
        <v>53</v>
      </c>
      <c r="L73" s="11" t="s">
        <v>53</v>
      </c>
      <c r="M73" s="11">
        <v>0</v>
      </c>
      <c r="N73" s="9" t="s">
        <v>53</v>
      </c>
      <c r="O73" s="9" t="s">
        <v>54</v>
      </c>
      <c r="P73" s="9"/>
      <c r="Q73" s="11">
        <f t="shared" si="15"/>
        <v>-204792</v>
      </c>
      <c r="R73" s="11">
        <v>0</v>
      </c>
      <c r="S73" s="11">
        <v>-191800</v>
      </c>
      <c r="T73" s="11">
        <v>0</v>
      </c>
      <c r="U73" s="9" t="s">
        <v>50</v>
      </c>
      <c r="V73" s="11">
        <v>0</v>
      </c>
      <c r="W73" s="11">
        <v>-11200</v>
      </c>
      <c r="X73" s="9" t="s">
        <v>50</v>
      </c>
      <c r="Y73" s="11">
        <f t="shared" si="13"/>
        <v>-1792</v>
      </c>
      <c r="Z73" s="11">
        <v>0</v>
      </c>
      <c r="AA73" s="9" t="s">
        <v>50</v>
      </c>
      <c r="AB73" s="11">
        <v>0</v>
      </c>
      <c r="AC73" s="11"/>
      <c r="AD73" s="9" t="s">
        <v>50</v>
      </c>
      <c r="AE73" s="11">
        <f t="shared" si="14"/>
        <v>0</v>
      </c>
      <c r="AF73" s="9">
        <v>0</v>
      </c>
      <c r="AG73" s="9" t="s">
        <v>50</v>
      </c>
      <c r="AH73" s="11">
        <v>0</v>
      </c>
      <c r="AI73" s="11">
        <v>0</v>
      </c>
      <c r="AJ73" s="9" t="s">
        <v>50</v>
      </c>
      <c r="AK73" s="11">
        <v>0</v>
      </c>
      <c r="AL73" s="11">
        <v>0</v>
      </c>
      <c r="AM73" s="10" t="s">
        <v>53</v>
      </c>
      <c r="AN73" s="9" t="s">
        <v>53</v>
      </c>
      <c r="AO73" s="10" t="s">
        <v>53</v>
      </c>
      <c r="AP73" s="9" t="s">
        <v>53</v>
      </c>
    </row>
    <row r="74" spans="1:42" x14ac:dyDescent="0.25">
      <c r="A74" s="9" t="s">
        <v>220</v>
      </c>
      <c r="B74" s="10" t="s">
        <v>200</v>
      </c>
      <c r="C74" s="9" t="s">
        <v>311</v>
      </c>
      <c r="D74" s="9" t="s">
        <v>57</v>
      </c>
      <c r="E74" s="9" t="s">
        <v>424</v>
      </c>
      <c r="F74" s="9" t="s">
        <v>930</v>
      </c>
      <c r="G74" s="9" t="s">
        <v>51</v>
      </c>
      <c r="H74" s="9" t="s">
        <v>931</v>
      </c>
      <c r="I74" s="11" t="s">
        <v>53</v>
      </c>
      <c r="J74" s="11" t="s">
        <v>53</v>
      </c>
      <c r="K74" s="11" t="s">
        <v>53</v>
      </c>
      <c r="L74" s="11" t="s">
        <v>53</v>
      </c>
      <c r="M74" s="11">
        <v>0</v>
      </c>
      <c r="N74" s="9" t="s">
        <v>53</v>
      </c>
      <c r="O74" s="9" t="s">
        <v>54</v>
      </c>
      <c r="P74" s="9"/>
      <c r="Q74" s="11">
        <f t="shared" si="15"/>
        <v>66092699.282000005</v>
      </c>
      <c r="R74" s="11">
        <v>0</v>
      </c>
      <c r="S74" s="11">
        <v>44679453.140000001</v>
      </c>
      <c r="T74" s="11">
        <v>0</v>
      </c>
      <c r="U74" s="9" t="s">
        <v>50</v>
      </c>
      <c r="V74" s="11">
        <v>0</v>
      </c>
      <c r="W74" s="11">
        <v>18459694.949999999</v>
      </c>
      <c r="X74" s="9" t="s">
        <v>50</v>
      </c>
      <c r="Y74" s="11">
        <f t="shared" si="13"/>
        <v>2953551.1919999998</v>
      </c>
      <c r="Z74" s="11">
        <v>0</v>
      </c>
      <c r="AA74" s="9" t="s">
        <v>50</v>
      </c>
      <c r="AB74" s="11">
        <v>0</v>
      </c>
      <c r="AC74" s="11"/>
      <c r="AD74" s="9" t="s">
        <v>50</v>
      </c>
      <c r="AE74" s="11">
        <f t="shared" si="14"/>
        <v>0</v>
      </c>
      <c r="AF74" s="9">
        <v>0</v>
      </c>
      <c r="AG74" s="9" t="s">
        <v>50</v>
      </c>
      <c r="AH74" s="11">
        <v>0</v>
      </c>
      <c r="AI74" s="11">
        <v>0</v>
      </c>
      <c r="AJ74" s="9" t="s">
        <v>50</v>
      </c>
      <c r="AK74" s="11">
        <v>0</v>
      </c>
      <c r="AL74" s="11">
        <v>0</v>
      </c>
      <c r="AM74" s="10" t="s">
        <v>53</v>
      </c>
      <c r="AN74" s="9" t="s">
        <v>53</v>
      </c>
      <c r="AO74" s="10" t="s">
        <v>53</v>
      </c>
      <c r="AP74" s="9" t="s">
        <v>53</v>
      </c>
    </row>
    <row r="75" spans="1:42" x14ac:dyDescent="0.25">
      <c r="A75" s="9" t="s">
        <v>222</v>
      </c>
      <c r="B75" s="10" t="s">
        <v>200</v>
      </c>
      <c r="C75" s="9" t="s">
        <v>311</v>
      </c>
      <c r="D75" s="9" t="s">
        <v>57</v>
      </c>
      <c r="E75" s="9" t="s">
        <v>421</v>
      </c>
      <c r="F75" s="9" t="s">
        <v>1067</v>
      </c>
      <c r="G75" s="9" t="s">
        <v>51</v>
      </c>
      <c r="H75" s="9" t="s">
        <v>1068</v>
      </c>
      <c r="I75" s="11" t="s">
        <v>53</v>
      </c>
      <c r="J75" s="11" t="s">
        <v>53</v>
      </c>
      <c r="K75" s="11" t="s">
        <v>53</v>
      </c>
      <c r="L75" s="11" t="s">
        <v>53</v>
      </c>
      <c r="M75" s="11">
        <v>0</v>
      </c>
      <c r="N75" s="9" t="s">
        <v>53</v>
      </c>
      <c r="O75" s="9" t="s">
        <v>54</v>
      </c>
      <c r="P75" s="9"/>
      <c r="Q75" s="11">
        <f t="shared" si="15"/>
        <v>12574946.24</v>
      </c>
      <c r="R75" s="11">
        <v>0</v>
      </c>
      <c r="S75" s="11">
        <v>12574946.24</v>
      </c>
      <c r="T75" s="11">
        <v>0</v>
      </c>
      <c r="U75" s="9" t="s">
        <v>50</v>
      </c>
      <c r="V75" s="11">
        <v>0</v>
      </c>
      <c r="W75" s="11">
        <v>0</v>
      </c>
      <c r="X75" s="9" t="s">
        <v>50</v>
      </c>
      <c r="Y75" s="11">
        <f t="shared" si="13"/>
        <v>0</v>
      </c>
      <c r="Z75" s="11">
        <v>0</v>
      </c>
      <c r="AA75" s="9" t="s">
        <v>50</v>
      </c>
      <c r="AB75" s="11">
        <v>0</v>
      </c>
      <c r="AC75" s="11"/>
      <c r="AD75" s="9" t="s">
        <v>50</v>
      </c>
      <c r="AE75" s="11">
        <f t="shared" si="14"/>
        <v>0</v>
      </c>
      <c r="AF75" s="9">
        <v>0</v>
      </c>
      <c r="AG75" s="9" t="s">
        <v>50</v>
      </c>
      <c r="AH75" s="11">
        <v>0</v>
      </c>
      <c r="AI75" s="11">
        <v>0</v>
      </c>
      <c r="AJ75" s="9" t="s">
        <v>50</v>
      </c>
      <c r="AK75" s="11">
        <v>0</v>
      </c>
      <c r="AL75" s="11">
        <v>0</v>
      </c>
      <c r="AM75" s="10" t="s">
        <v>53</v>
      </c>
      <c r="AN75" s="9" t="s">
        <v>53</v>
      </c>
      <c r="AO75" s="10" t="s">
        <v>53</v>
      </c>
      <c r="AP75" s="9" t="s">
        <v>53</v>
      </c>
    </row>
    <row r="76" spans="1:42" x14ac:dyDescent="0.25">
      <c r="A76" s="9" t="s">
        <v>253</v>
      </c>
      <c r="B76" s="10" t="s">
        <v>200</v>
      </c>
      <c r="C76" s="9" t="s">
        <v>311</v>
      </c>
      <c r="D76" s="9" t="s">
        <v>66</v>
      </c>
      <c r="E76" s="9" t="s">
        <v>378</v>
      </c>
      <c r="F76" s="9" t="s">
        <v>953</v>
      </c>
      <c r="G76" s="9" t="s">
        <v>51</v>
      </c>
      <c r="H76" s="9" t="s">
        <v>954</v>
      </c>
      <c r="I76" s="11" t="s">
        <v>53</v>
      </c>
      <c r="J76" s="11" t="s">
        <v>53</v>
      </c>
      <c r="K76" s="11" t="s">
        <v>53</v>
      </c>
      <c r="L76" s="11" t="s">
        <v>53</v>
      </c>
      <c r="M76" s="11">
        <v>0</v>
      </c>
      <c r="N76" s="9" t="s">
        <v>53</v>
      </c>
      <c r="O76" s="9" t="s">
        <v>54</v>
      </c>
      <c r="P76" s="9"/>
      <c r="Q76" s="11">
        <f t="shared" si="15"/>
        <v>42258230.362800002</v>
      </c>
      <c r="R76" s="11">
        <v>0</v>
      </c>
      <c r="S76" s="11">
        <v>29615538.170000002</v>
      </c>
      <c r="T76" s="11">
        <v>0</v>
      </c>
      <c r="U76" s="9" t="s">
        <v>50</v>
      </c>
      <c r="V76" s="11">
        <v>0</v>
      </c>
      <c r="W76" s="11">
        <v>10898872.58</v>
      </c>
      <c r="X76" s="9" t="s">
        <v>50</v>
      </c>
      <c r="Y76" s="11">
        <f t="shared" si="13"/>
        <v>1743819.6128</v>
      </c>
      <c r="Z76" s="11">
        <v>0</v>
      </c>
      <c r="AA76" s="9" t="s">
        <v>50</v>
      </c>
      <c r="AB76" s="11">
        <v>0</v>
      </c>
      <c r="AC76" s="11"/>
      <c r="AD76" s="9" t="s">
        <v>50</v>
      </c>
      <c r="AE76" s="11">
        <f t="shared" si="14"/>
        <v>0</v>
      </c>
      <c r="AF76" s="9">
        <v>0</v>
      </c>
      <c r="AG76" s="9" t="s">
        <v>50</v>
      </c>
      <c r="AH76" s="11">
        <v>0</v>
      </c>
      <c r="AI76" s="11">
        <v>0</v>
      </c>
      <c r="AJ76" s="9" t="s">
        <v>50</v>
      </c>
      <c r="AK76" s="11">
        <v>0</v>
      </c>
      <c r="AL76" s="11">
        <v>0</v>
      </c>
      <c r="AM76" s="10" t="s">
        <v>53</v>
      </c>
      <c r="AN76" s="9" t="s">
        <v>53</v>
      </c>
      <c r="AO76" s="10" t="s">
        <v>53</v>
      </c>
      <c r="AP76" s="9" t="s">
        <v>53</v>
      </c>
    </row>
    <row r="77" spans="1:42" x14ac:dyDescent="0.25">
      <c r="A77" s="9" t="s">
        <v>255</v>
      </c>
      <c r="B77" s="10" t="s">
        <v>200</v>
      </c>
      <c r="C77" s="9" t="s">
        <v>311</v>
      </c>
      <c r="D77" s="9" t="s">
        <v>66</v>
      </c>
      <c r="E77" s="9" t="s">
        <v>67</v>
      </c>
      <c r="F77" s="9" t="s">
        <v>1091</v>
      </c>
      <c r="G77" s="9" t="s">
        <v>51</v>
      </c>
      <c r="H77" s="9" t="s">
        <v>217</v>
      </c>
      <c r="I77" s="11" t="s">
        <v>53</v>
      </c>
      <c r="J77" s="11" t="s">
        <v>53</v>
      </c>
      <c r="K77" s="11" t="s">
        <v>53</v>
      </c>
      <c r="L77" s="11" t="s">
        <v>53</v>
      </c>
      <c r="M77" s="11">
        <v>0</v>
      </c>
      <c r="N77" s="9" t="s">
        <v>53</v>
      </c>
      <c r="O77" s="9" t="s">
        <v>218</v>
      </c>
      <c r="P77" s="9" t="s">
        <v>219</v>
      </c>
      <c r="Q77" s="11">
        <f t="shared" si="15"/>
        <v>229680</v>
      </c>
      <c r="R77" s="11">
        <v>0</v>
      </c>
      <c r="S77" s="11">
        <v>229680</v>
      </c>
      <c r="T77" s="11">
        <v>0</v>
      </c>
      <c r="U77" s="9" t="s">
        <v>50</v>
      </c>
      <c r="V77" s="11">
        <v>0</v>
      </c>
      <c r="W77" s="11">
        <v>0</v>
      </c>
      <c r="X77" s="9" t="s">
        <v>50</v>
      </c>
      <c r="Y77" s="11">
        <v>0</v>
      </c>
      <c r="Z77" s="11">
        <v>0</v>
      </c>
      <c r="AA77" s="9" t="s">
        <v>50</v>
      </c>
      <c r="AB77" s="11">
        <v>0</v>
      </c>
      <c r="AC77" s="11">
        <v>0</v>
      </c>
      <c r="AD77" s="9" t="s">
        <v>50</v>
      </c>
      <c r="AE77" s="11">
        <v>0</v>
      </c>
      <c r="AF77" s="9">
        <v>0</v>
      </c>
      <c r="AG77" s="9" t="s">
        <v>50</v>
      </c>
      <c r="AH77" s="11">
        <v>0</v>
      </c>
      <c r="AI77" s="11">
        <v>0</v>
      </c>
      <c r="AJ77" s="9" t="s">
        <v>50</v>
      </c>
      <c r="AK77" s="11">
        <v>0</v>
      </c>
      <c r="AL77" s="11">
        <v>0</v>
      </c>
      <c r="AM77" s="10" t="s">
        <v>53</v>
      </c>
      <c r="AN77" s="9" t="s">
        <v>53</v>
      </c>
      <c r="AO77" s="10" t="s">
        <v>53</v>
      </c>
      <c r="AP77" s="9" t="s">
        <v>53</v>
      </c>
    </row>
    <row r="78" spans="1:42" x14ac:dyDescent="0.25">
      <c r="A78" s="9" t="s">
        <v>257</v>
      </c>
      <c r="B78" s="10" t="s">
        <v>200</v>
      </c>
      <c r="C78" s="9" t="s">
        <v>311</v>
      </c>
      <c r="D78" s="9" t="s">
        <v>66</v>
      </c>
      <c r="E78" s="9" t="s">
        <v>67</v>
      </c>
      <c r="F78" s="9" t="s">
        <v>1091</v>
      </c>
      <c r="G78" s="9" t="s">
        <v>51</v>
      </c>
      <c r="H78" s="9" t="s">
        <v>213</v>
      </c>
      <c r="I78" s="11" t="s">
        <v>53</v>
      </c>
      <c r="J78" s="11" t="s">
        <v>53</v>
      </c>
      <c r="K78" s="11" t="s">
        <v>53</v>
      </c>
      <c r="L78" s="11" t="s">
        <v>53</v>
      </c>
      <c r="M78" s="11">
        <v>0</v>
      </c>
      <c r="N78" s="9" t="s">
        <v>53</v>
      </c>
      <c r="O78" s="9" t="s">
        <v>54</v>
      </c>
      <c r="P78" s="9" t="s">
        <v>53</v>
      </c>
      <c r="Q78" s="11">
        <f t="shared" si="15"/>
        <v>6340524.2135999994</v>
      </c>
      <c r="R78" s="11">
        <v>0</v>
      </c>
      <c r="S78" s="11">
        <f>4609150.89+229680</f>
        <v>4838830.8899999997</v>
      </c>
      <c r="T78" s="11">
        <v>0</v>
      </c>
      <c r="U78" s="9" t="s">
        <v>50</v>
      </c>
      <c r="V78" s="11">
        <v>0</v>
      </c>
      <c r="W78" s="11">
        <v>1294563.21</v>
      </c>
      <c r="X78" s="9" t="s">
        <v>64</v>
      </c>
      <c r="Y78" s="11">
        <v>207130.11359999998</v>
      </c>
      <c r="Z78" s="11">
        <v>0</v>
      </c>
      <c r="AA78" s="9" t="s">
        <v>50</v>
      </c>
      <c r="AB78" s="11">
        <v>0</v>
      </c>
      <c r="AC78" s="11">
        <v>0</v>
      </c>
      <c r="AD78" s="9" t="s">
        <v>50</v>
      </c>
      <c r="AE78" s="11">
        <v>0</v>
      </c>
      <c r="AF78" s="9">
        <v>0</v>
      </c>
      <c r="AG78" s="9" t="s">
        <v>50</v>
      </c>
      <c r="AH78" s="11">
        <v>0</v>
      </c>
      <c r="AI78" s="11">
        <v>0</v>
      </c>
      <c r="AJ78" s="9" t="s">
        <v>50</v>
      </c>
      <c r="AK78" s="11">
        <v>0</v>
      </c>
      <c r="AL78" s="11">
        <v>0</v>
      </c>
      <c r="AM78" s="10" t="s">
        <v>53</v>
      </c>
      <c r="AN78" s="9" t="s">
        <v>53</v>
      </c>
      <c r="AO78" s="10" t="s">
        <v>53</v>
      </c>
      <c r="AP78" s="9" t="s">
        <v>53</v>
      </c>
    </row>
    <row r="79" spans="1:42" x14ac:dyDescent="0.25">
      <c r="A79" s="9" t="s">
        <v>550</v>
      </c>
      <c r="B79" s="10" t="s">
        <v>200</v>
      </c>
      <c r="C79" s="9" t="s">
        <v>311</v>
      </c>
      <c r="D79" s="9" t="s">
        <v>66</v>
      </c>
      <c r="E79" s="9" t="s">
        <v>67</v>
      </c>
      <c r="F79" s="9" t="s">
        <v>1091</v>
      </c>
      <c r="G79" s="9" t="s">
        <v>51</v>
      </c>
      <c r="H79" s="9" t="s">
        <v>215</v>
      </c>
      <c r="I79" s="11" t="s">
        <v>53</v>
      </c>
      <c r="J79" s="11" t="s">
        <v>53</v>
      </c>
      <c r="K79" s="11" t="s">
        <v>53</v>
      </c>
      <c r="L79" s="11" t="s">
        <v>53</v>
      </c>
      <c r="M79" s="11">
        <v>0</v>
      </c>
      <c r="N79" s="9" t="s">
        <v>53</v>
      </c>
      <c r="O79" s="9" t="s">
        <v>54</v>
      </c>
      <c r="P79" s="9" t="s">
        <v>53</v>
      </c>
      <c r="Q79" s="11">
        <f t="shared" si="15"/>
        <v>3832948</v>
      </c>
      <c r="R79" s="11">
        <v>0</v>
      </c>
      <c r="S79" s="11">
        <v>3716020</v>
      </c>
      <c r="T79" s="11">
        <v>0</v>
      </c>
      <c r="U79" s="9" t="s">
        <v>50</v>
      </c>
      <c r="V79" s="11">
        <v>0</v>
      </c>
      <c r="W79" s="11">
        <v>100800</v>
      </c>
      <c r="X79" s="9" t="s">
        <v>50</v>
      </c>
      <c r="Y79" s="11">
        <v>16128</v>
      </c>
      <c r="Z79" s="11">
        <v>0</v>
      </c>
      <c r="AA79" s="9" t="s">
        <v>50</v>
      </c>
      <c r="AB79" s="11">
        <v>0</v>
      </c>
      <c r="AC79" s="11">
        <v>0</v>
      </c>
      <c r="AD79" s="9" t="s">
        <v>50</v>
      </c>
      <c r="AE79" s="11">
        <v>0</v>
      </c>
      <c r="AF79" s="9">
        <v>0</v>
      </c>
      <c r="AG79" s="9" t="s">
        <v>50</v>
      </c>
      <c r="AH79" s="11">
        <v>0</v>
      </c>
      <c r="AI79" s="11">
        <v>0</v>
      </c>
      <c r="AJ79" s="9" t="s">
        <v>50</v>
      </c>
      <c r="AK79" s="11">
        <v>0</v>
      </c>
      <c r="AL79" s="11">
        <v>0</v>
      </c>
      <c r="AM79" s="10" t="s">
        <v>53</v>
      </c>
      <c r="AN79" s="9" t="s">
        <v>53</v>
      </c>
      <c r="AO79" s="10" t="s">
        <v>53</v>
      </c>
      <c r="AP79" s="9" t="s">
        <v>53</v>
      </c>
    </row>
    <row r="80" spans="1:42" x14ac:dyDescent="0.25">
      <c r="A80" s="9" t="s">
        <v>538</v>
      </c>
      <c r="B80" s="10" t="s">
        <v>200</v>
      </c>
      <c r="C80" s="9" t="s">
        <v>311</v>
      </c>
      <c r="D80" s="9" t="s">
        <v>119</v>
      </c>
      <c r="E80" s="9" t="s">
        <v>370</v>
      </c>
      <c r="F80" s="9" t="s">
        <v>492</v>
      </c>
      <c r="G80" s="9" t="s">
        <v>51</v>
      </c>
      <c r="H80" s="9" t="s">
        <v>962</v>
      </c>
      <c r="I80" s="11" t="s">
        <v>53</v>
      </c>
      <c r="J80" s="11" t="s">
        <v>53</v>
      </c>
      <c r="K80" s="11" t="s">
        <v>53</v>
      </c>
      <c r="L80" s="11" t="s">
        <v>53</v>
      </c>
      <c r="M80" s="11">
        <v>0</v>
      </c>
      <c r="N80" s="9" t="s">
        <v>53</v>
      </c>
      <c r="O80" s="9" t="s">
        <v>54</v>
      </c>
      <c r="P80" s="9"/>
      <c r="Q80" s="11">
        <f t="shared" si="15"/>
        <v>80876792.981199995</v>
      </c>
      <c r="R80" s="11">
        <v>0</v>
      </c>
      <c r="S80" s="11">
        <v>59978917.009999998</v>
      </c>
      <c r="T80" s="11">
        <v>0</v>
      </c>
      <c r="U80" s="9" t="s">
        <v>50</v>
      </c>
      <c r="V80" s="11">
        <v>0</v>
      </c>
      <c r="W80" s="11">
        <v>18015410.32</v>
      </c>
      <c r="X80" s="9" t="s">
        <v>50</v>
      </c>
      <c r="Y80" s="11">
        <f>+W80*0.16</f>
        <v>2882465.6512000002</v>
      </c>
      <c r="Z80" s="11">
        <v>0</v>
      </c>
      <c r="AA80" s="9" t="s">
        <v>50</v>
      </c>
      <c r="AB80" s="11">
        <v>0</v>
      </c>
      <c r="AC80" s="11"/>
      <c r="AD80" s="9" t="s">
        <v>50</v>
      </c>
      <c r="AE80" s="11">
        <f t="shared" ref="AE80:AE85" si="16">+AC80*0.08</f>
        <v>0</v>
      </c>
      <c r="AF80" s="9">
        <v>0</v>
      </c>
      <c r="AG80" s="9" t="s">
        <v>50</v>
      </c>
      <c r="AH80" s="11">
        <v>0</v>
      </c>
      <c r="AI80" s="11">
        <v>0</v>
      </c>
      <c r="AJ80" s="9" t="s">
        <v>50</v>
      </c>
      <c r="AK80" s="11">
        <v>0</v>
      </c>
      <c r="AL80" s="11">
        <v>0</v>
      </c>
      <c r="AM80" s="10" t="s">
        <v>53</v>
      </c>
      <c r="AN80" s="9" t="s">
        <v>53</v>
      </c>
      <c r="AO80" s="10" t="s">
        <v>53</v>
      </c>
      <c r="AP80" s="9" t="s">
        <v>53</v>
      </c>
    </row>
    <row r="81" spans="1:51" s="8" customFormat="1" x14ac:dyDescent="0.25">
      <c r="A81" s="9" t="s">
        <v>535</v>
      </c>
      <c r="B81" s="10" t="s">
        <v>200</v>
      </c>
      <c r="C81" s="9" t="s">
        <v>311</v>
      </c>
      <c r="D81" s="9" t="s">
        <v>354</v>
      </c>
      <c r="E81" s="9" t="s">
        <v>353</v>
      </c>
      <c r="F81" s="9" t="s">
        <v>594</v>
      </c>
      <c r="G81" s="9" t="s">
        <v>51</v>
      </c>
      <c r="H81" s="9" t="s">
        <v>969</v>
      </c>
      <c r="I81" s="11" t="s">
        <v>53</v>
      </c>
      <c r="J81" s="11" t="s">
        <v>53</v>
      </c>
      <c r="K81" s="11" t="s">
        <v>53</v>
      </c>
      <c r="L81" s="11" t="s">
        <v>53</v>
      </c>
      <c r="M81" s="11">
        <v>0</v>
      </c>
      <c r="N81" s="9" t="s">
        <v>53</v>
      </c>
      <c r="O81" s="9" t="s">
        <v>54</v>
      </c>
      <c r="P81" s="9"/>
      <c r="Q81" s="11">
        <f t="shared" si="15"/>
        <v>54952167.432000004</v>
      </c>
      <c r="R81" s="11">
        <v>0</v>
      </c>
      <c r="S81" s="11">
        <v>39421261.280000001</v>
      </c>
      <c r="T81" s="11">
        <v>0</v>
      </c>
      <c r="U81" s="9" t="s">
        <v>50</v>
      </c>
      <c r="V81" s="11">
        <v>0</v>
      </c>
      <c r="W81" s="11">
        <v>13388712.199999999</v>
      </c>
      <c r="X81" s="9" t="s">
        <v>50</v>
      </c>
      <c r="Y81" s="11">
        <f>+W81*0.16</f>
        <v>2142193.952</v>
      </c>
      <c r="Z81" s="11">
        <v>0</v>
      </c>
      <c r="AA81" s="9" t="s">
        <v>50</v>
      </c>
      <c r="AB81" s="11">
        <v>0</v>
      </c>
      <c r="AC81" s="11"/>
      <c r="AD81" s="9" t="s">
        <v>50</v>
      </c>
      <c r="AE81" s="11">
        <f t="shared" si="16"/>
        <v>0</v>
      </c>
      <c r="AF81" s="9">
        <v>0</v>
      </c>
      <c r="AG81" s="9" t="s">
        <v>50</v>
      </c>
      <c r="AH81" s="11">
        <v>0</v>
      </c>
      <c r="AI81" s="11">
        <v>0</v>
      </c>
      <c r="AJ81" s="9" t="s">
        <v>50</v>
      </c>
      <c r="AK81" s="11">
        <v>0</v>
      </c>
      <c r="AL81" s="11">
        <v>0</v>
      </c>
      <c r="AM81" s="10" t="s">
        <v>53</v>
      </c>
      <c r="AN81" s="9" t="s">
        <v>53</v>
      </c>
      <c r="AO81" s="10" t="s">
        <v>53</v>
      </c>
      <c r="AP81" s="9" t="s">
        <v>53</v>
      </c>
      <c r="AQ81" s="12"/>
      <c r="AR81" s="12"/>
      <c r="AS81" s="12"/>
      <c r="AT81" s="12"/>
      <c r="AU81" s="12"/>
      <c r="AV81" s="12"/>
      <c r="AW81" s="12"/>
      <c r="AX81" s="12"/>
      <c r="AY81" s="12"/>
    </row>
    <row r="82" spans="1:51" x14ac:dyDescent="0.25">
      <c r="A82" s="9" t="s">
        <v>532</v>
      </c>
      <c r="B82" s="10" t="s">
        <v>200</v>
      </c>
      <c r="C82" s="9" t="s">
        <v>311</v>
      </c>
      <c r="D82" s="9" t="s">
        <v>350</v>
      </c>
      <c r="E82" s="9" t="s">
        <v>349</v>
      </c>
      <c r="F82" s="9" t="s">
        <v>978</v>
      </c>
      <c r="G82" s="9" t="s">
        <v>51</v>
      </c>
      <c r="H82" s="9" t="s">
        <v>979</v>
      </c>
      <c r="I82" s="11"/>
      <c r="J82" s="11" t="s">
        <v>53</v>
      </c>
      <c r="K82" s="11" t="s">
        <v>53</v>
      </c>
      <c r="L82" s="11" t="s">
        <v>53</v>
      </c>
      <c r="M82" s="11">
        <v>0</v>
      </c>
      <c r="N82" s="9" t="s">
        <v>53</v>
      </c>
      <c r="O82" s="9" t="s">
        <v>204</v>
      </c>
      <c r="P82" s="9"/>
      <c r="Q82" s="11">
        <f t="shared" si="15"/>
        <v>86340424.049600005</v>
      </c>
      <c r="R82" s="11">
        <v>0</v>
      </c>
      <c r="S82" s="11">
        <v>62305019.530000001</v>
      </c>
      <c r="T82" s="11">
        <v>0</v>
      </c>
      <c r="U82" s="9" t="s">
        <v>50</v>
      </c>
      <c r="V82" s="11">
        <v>0</v>
      </c>
      <c r="W82" s="11">
        <v>20720176.309999999</v>
      </c>
      <c r="X82" s="9" t="s">
        <v>50</v>
      </c>
      <c r="Y82" s="11">
        <f>+W82*0.16</f>
        <v>3315228.2095999997</v>
      </c>
      <c r="Z82" s="11">
        <v>0</v>
      </c>
      <c r="AA82" s="9" t="s">
        <v>50</v>
      </c>
      <c r="AB82" s="11">
        <v>0</v>
      </c>
      <c r="AC82" s="11"/>
      <c r="AD82" s="9" t="s">
        <v>50</v>
      </c>
      <c r="AE82" s="11">
        <f t="shared" si="16"/>
        <v>0</v>
      </c>
      <c r="AF82" s="9">
        <v>0</v>
      </c>
      <c r="AG82" s="9" t="s">
        <v>50</v>
      </c>
      <c r="AH82" s="11">
        <v>0</v>
      </c>
      <c r="AI82" s="11">
        <v>0</v>
      </c>
      <c r="AJ82" s="9" t="s">
        <v>50</v>
      </c>
      <c r="AK82" s="11">
        <v>0</v>
      </c>
      <c r="AL82" s="11">
        <v>0</v>
      </c>
      <c r="AM82" s="10" t="s">
        <v>53</v>
      </c>
      <c r="AN82" s="9" t="s">
        <v>53</v>
      </c>
      <c r="AO82" s="10" t="s">
        <v>53</v>
      </c>
      <c r="AP82" s="9" t="s">
        <v>53</v>
      </c>
    </row>
    <row r="83" spans="1:51" x14ac:dyDescent="0.25">
      <c r="A83" s="9" t="s">
        <v>529</v>
      </c>
      <c r="B83" s="92">
        <v>43938</v>
      </c>
      <c r="C83" s="9" t="s">
        <v>311</v>
      </c>
      <c r="D83" s="9" t="s">
        <v>345</v>
      </c>
      <c r="E83" s="9" t="s">
        <v>344</v>
      </c>
      <c r="F83" s="9" t="s">
        <v>928</v>
      </c>
      <c r="G83" s="9" t="s">
        <v>51</v>
      </c>
      <c r="H83" s="91" t="s">
        <v>989</v>
      </c>
      <c r="I83" s="11" t="s">
        <v>53</v>
      </c>
      <c r="J83" s="11" t="s">
        <v>53</v>
      </c>
      <c r="K83" s="11" t="s">
        <v>53</v>
      </c>
      <c r="L83" s="11" t="s">
        <v>53</v>
      </c>
      <c r="M83" s="11">
        <v>0</v>
      </c>
      <c r="N83" s="9" t="s">
        <v>53</v>
      </c>
      <c r="O83" s="9" t="s">
        <v>54</v>
      </c>
      <c r="P83" s="9"/>
      <c r="Q83" s="11">
        <f t="shared" si="15"/>
        <v>79917631.135999992</v>
      </c>
      <c r="R83" s="11">
        <v>0</v>
      </c>
      <c r="S83" s="11">
        <v>53341472.479999997</v>
      </c>
      <c r="T83" s="11">
        <v>0</v>
      </c>
      <c r="U83" s="9" t="s">
        <v>50</v>
      </c>
      <c r="V83" s="11">
        <v>0</v>
      </c>
      <c r="W83" s="11">
        <v>22910481.600000001</v>
      </c>
      <c r="X83" s="9" t="s">
        <v>50</v>
      </c>
      <c r="Y83" s="11">
        <f>+W83*0.16</f>
        <v>3665677.0560000003</v>
      </c>
      <c r="Z83" s="11">
        <v>0</v>
      </c>
      <c r="AA83" s="9" t="s">
        <v>50</v>
      </c>
      <c r="AB83" s="11">
        <v>0</v>
      </c>
      <c r="AC83" s="11"/>
      <c r="AD83" s="9" t="s">
        <v>50</v>
      </c>
      <c r="AE83" s="11">
        <f t="shared" si="16"/>
        <v>0</v>
      </c>
      <c r="AF83" s="9">
        <v>0</v>
      </c>
      <c r="AG83" s="9" t="s">
        <v>50</v>
      </c>
      <c r="AH83" s="11">
        <v>0</v>
      </c>
      <c r="AI83" s="11">
        <v>0</v>
      </c>
      <c r="AJ83" s="9" t="s">
        <v>50</v>
      </c>
      <c r="AK83" s="11">
        <v>0</v>
      </c>
      <c r="AL83" s="11">
        <v>0</v>
      </c>
      <c r="AM83" s="10" t="s">
        <v>53</v>
      </c>
      <c r="AN83" s="9" t="s">
        <v>53</v>
      </c>
      <c r="AO83" s="10" t="s">
        <v>53</v>
      </c>
      <c r="AP83" s="9" t="s">
        <v>53</v>
      </c>
    </row>
    <row r="84" spans="1:51" x14ac:dyDescent="0.25">
      <c r="A84" s="9" t="s">
        <v>526</v>
      </c>
      <c r="B84" s="10" t="s">
        <v>200</v>
      </c>
      <c r="C84" s="9" t="s">
        <v>311</v>
      </c>
      <c r="D84" s="9" t="s">
        <v>340</v>
      </c>
      <c r="E84" s="9" t="s">
        <v>339</v>
      </c>
      <c r="F84" s="9" t="s">
        <v>423</v>
      </c>
      <c r="G84" s="9" t="s">
        <v>51</v>
      </c>
      <c r="H84" s="9" t="s">
        <v>1005</v>
      </c>
      <c r="I84" s="11" t="s">
        <v>53</v>
      </c>
      <c r="J84" s="11" t="s">
        <v>53</v>
      </c>
      <c r="K84" s="11" t="s">
        <v>53</v>
      </c>
      <c r="L84" s="11" t="s">
        <v>53</v>
      </c>
      <c r="M84" s="11">
        <v>0</v>
      </c>
      <c r="N84" s="9" t="s">
        <v>53</v>
      </c>
      <c r="O84" s="9" t="s">
        <v>54</v>
      </c>
      <c r="P84" s="9"/>
      <c r="Q84" s="11">
        <f t="shared" si="15"/>
        <v>68266944.479600012</v>
      </c>
      <c r="R84" s="11">
        <v>0</v>
      </c>
      <c r="S84" s="11">
        <v>52691895.560000002</v>
      </c>
      <c r="T84" s="11">
        <v>0</v>
      </c>
      <c r="U84" s="9" t="s">
        <v>50</v>
      </c>
      <c r="V84" s="11">
        <v>0</v>
      </c>
      <c r="W84" s="11">
        <v>13426766.310000001</v>
      </c>
      <c r="X84" s="9" t="s">
        <v>50</v>
      </c>
      <c r="Y84" s="11">
        <f>+W84*0.16</f>
        <v>2148282.6096000001</v>
      </c>
      <c r="Z84" s="11">
        <v>0</v>
      </c>
      <c r="AA84" s="9" t="s">
        <v>50</v>
      </c>
      <c r="AB84" s="11">
        <v>0</v>
      </c>
      <c r="AC84" s="11"/>
      <c r="AD84" s="9" t="s">
        <v>50</v>
      </c>
      <c r="AE84" s="11">
        <f t="shared" si="16"/>
        <v>0</v>
      </c>
      <c r="AF84" s="9">
        <v>0</v>
      </c>
      <c r="AG84" s="9" t="s">
        <v>50</v>
      </c>
      <c r="AH84" s="11">
        <v>0</v>
      </c>
      <c r="AI84" s="11">
        <v>0</v>
      </c>
      <c r="AJ84" s="9" t="s">
        <v>50</v>
      </c>
      <c r="AK84" s="11">
        <v>0</v>
      </c>
      <c r="AL84" s="11">
        <v>0</v>
      </c>
      <c r="AM84" s="10" t="s">
        <v>53</v>
      </c>
      <c r="AN84" s="9" t="s">
        <v>53</v>
      </c>
      <c r="AO84" s="10" t="s">
        <v>53</v>
      </c>
      <c r="AP84" s="9" t="s">
        <v>53</v>
      </c>
    </row>
    <row r="85" spans="1:51" x14ac:dyDescent="0.25">
      <c r="A85" s="9" t="s">
        <v>523</v>
      </c>
      <c r="B85" s="10" t="s">
        <v>200</v>
      </c>
      <c r="C85" s="9" t="s">
        <v>311</v>
      </c>
      <c r="D85" s="9" t="s">
        <v>335</v>
      </c>
      <c r="E85" s="9" t="s">
        <v>334</v>
      </c>
      <c r="F85" s="9" t="s">
        <v>1016</v>
      </c>
      <c r="G85" s="9" t="s">
        <v>51</v>
      </c>
      <c r="H85" s="9" t="s">
        <v>1017</v>
      </c>
      <c r="I85" s="11" t="s">
        <v>53</v>
      </c>
      <c r="J85" s="11" t="s">
        <v>53</v>
      </c>
      <c r="K85" s="11" t="s">
        <v>53</v>
      </c>
      <c r="L85" s="11" t="s">
        <v>53</v>
      </c>
      <c r="M85" s="11">
        <v>0</v>
      </c>
      <c r="N85" s="9" t="s">
        <v>53</v>
      </c>
      <c r="O85" s="9" t="s">
        <v>54</v>
      </c>
      <c r="P85" s="9"/>
      <c r="Q85" s="11">
        <f t="shared" si="15"/>
        <v>51542268.420000002</v>
      </c>
      <c r="R85" s="11">
        <v>0</v>
      </c>
      <c r="S85" s="11">
        <v>28249222.579999998</v>
      </c>
      <c r="T85" s="11">
        <v>0</v>
      </c>
      <c r="U85" s="9" t="s">
        <v>50</v>
      </c>
      <c r="V85" s="11">
        <v>0</v>
      </c>
      <c r="W85" s="11">
        <v>20080211.93</v>
      </c>
      <c r="X85" s="9" t="s">
        <v>50</v>
      </c>
      <c r="Y85" s="11">
        <v>3212833.91</v>
      </c>
      <c r="Z85" s="11">
        <v>0</v>
      </c>
      <c r="AA85" s="9" t="s">
        <v>50</v>
      </c>
      <c r="AB85" s="11">
        <v>0</v>
      </c>
      <c r="AC85" s="11"/>
      <c r="AD85" s="9" t="s">
        <v>50</v>
      </c>
      <c r="AE85" s="11">
        <f t="shared" si="16"/>
        <v>0</v>
      </c>
      <c r="AF85" s="9">
        <v>0</v>
      </c>
      <c r="AG85" s="9" t="s">
        <v>50</v>
      </c>
      <c r="AH85" s="11">
        <v>0</v>
      </c>
      <c r="AI85" s="11">
        <v>0</v>
      </c>
      <c r="AJ85" s="9" t="s">
        <v>50</v>
      </c>
      <c r="AK85" s="11">
        <v>0</v>
      </c>
      <c r="AL85" s="11">
        <v>0</v>
      </c>
      <c r="AM85" s="10" t="s">
        <v>53</v>
      </c>
      <c r="AN85" s="9" t="s">
        <v>53</v>
      </c>
      <c r="AO85" s="10" t="s">
        <v>53</v>
      </c>
      <c r="AP85" s="9" t="s">
        <v>53</v>
      </c>
    </row>
    <row r="86" spans="1:51" x14ac:dyDescent="0.25">
      <c r="A86" s="9" t="s">
        <v>520</v>
      </c>
      <c r="B86" s="10" t="s">
        <v>200</v>
      </c>
      <c r="C86" s="9" t="s">
        <v>311</v>
      </c>
      <c r="D86" s="9" t="s">
        <v>330</v>
      </c>
      <c r="E86" s="9" t="s">
        <v>49</v>
      </c>
      <c r="F86" s="9" t="s">
        <v>1077</v>
      </c>
      <c r="G86" s="9" t="s">
        <v>51</v>
      </c>
      <c r="H86" s="9" t="s">
        <v>203</v>
      </c>
      <c r="I86" s="11" t="s">
        <v>53</v>
      </c>
      <c r="J86" s="11" t="s">
        <v>53</v>
      </c>
      <c r="K86" s="11" t="s">
        <v>53</v>
      </c>
      <c r="L86" s="11" t="s">
        <v>53</v>
      </c>
      <c r="M86" s="11">
        <v>0</v>
      </c>
      <c r="N86" s="9" t="s">
        <v>53</v>
      </c>
      <c r="O86" s="9" t="s">
        <v>204</v>
      </c>
      <c r="P86" s="9" t="s">
        <v>205</v>
      </c>
      <c r="Q86" s="11">
        <f t="shared" si="15"/>
        <v>1378080</v>
      </c>
      <c r="R86" s="11">
        <v>0</v>
      </c>
      <c r="S86" s="11">
        <v>1378080</v>
      </c>
      <c r="T86" s="11">
        <v>0</v>
      </c>
      <c r="U86" s="9" t="s">
        <v>50</v>
      </c>
      <c r="V86" s="11">
        <v>0</v>
      </c>
      <c r="W86" s="11">
        <v>0</v>
      </c>
      <c r="X86" s="9" t="s">
        <v>50</v>
      </c>
      <c r="Y86" s="11">
        <v>0</v>
      </c>
      <c r="Z86" s="11">
        <v>0</v>
      </c>
      <c r="AA86" s="9" t="s">
        <v>50</v>
      </c>
      <c r="AB86" s="11">
        <v>0</v>
      </c>
      <c r="AC86" s="11">
        <v>0</v>
      </c>
      <c r="AD86" s="9" t="s">
        <v>50</v>
      </c>
      <c r="AE86" s="11">
        <v>0</v>
      </c>
      <c r="AF86" s="9">
        <v>0</v>
      </c>
      <c r="AG86" s="9" t="s">
        <v>50</v>
      </c>
      <c r="AH86" s="11">
        <v>0</v>
      </c>
      <c r="AI86" s="11">
        <v>0</v>
      </c>
      <c r="AJ86" s="9" t="s">
        <v>50</v>
      </c>
      <c r="AK86" s="11">
        <v>0</v>
      </c>
      <c r="AL86" s="11">
        <v>0</v>
      </c>
      <c r="AM86" s="10" t="s">
        <v>53</v>
      </c>
      <c r="AN86" s="9" t="s">
        <v>53</v>
      </c>
      <c r="AO86" s="10" t="s">
        <v>53</v>
      </c>
      <c r="AP86" s="9" t="s">
        <v>53</v>
      </c>
    </row>
    <row r="87" spans="1:51" x14ac:dyDescent="0.25">
      <c r="A87" s="9" t="s">
        <v>517</v>
      </c>
      <c r="B87" s="10" t="s">
        <v>200</v>
      </c>
      <c r="C87" s="9" t="s">
        <v>311</v>
      </c>
      <c r="D87" s="9" t="s">
        <v>330</v>
      </c>
      <c r="E87" s="9" t="s">
        <v>49</v>
      </c>
      <c r="F87" s="9" t="s">
        <v>1077</v>
      </c>
      <c r="G87" s="9" t="s">
        <v>51</v>
      </c>
      <c r="H87" s="9" t="s">
        <v>201</v>
      </c>
      <c r="I87" s="11" t="s">
        <v>53</v>
      </c>
      <c r="J87" s="11" t="s">
        <v>53</v>
      </c>
      <c r="K87" s="11" t="s">
        <v>53</v>
      </c>
      <c r="L87" s="11" t="s">
        <v>53</v>
      </c>
      <c r="M87" s="11">
        <v>0</v>
      </c>
      <c r="N87" s="9" t="s">
        <v>53</v>
      </c>
      <c r="O87" s="9" t="s">
        <v>54</v>
      </c>
      <c r="P87" s="9" t="s">
        <v>53</v>
      </c>
      <c r="Q87" s="11">
        <f t="shared" si="15"/>
        <v>12153224.997000001</v>
      </c>
      <c r="R87" s="11">
        <v>0</v>
      </c>
      <c r="S87" s="11">
        <v>10758224.715000002</v>
      </c>
      <c r="T87" s="11">
        <v>0</v>
      </c>
      <c r="U87" s="9" t="s">
        <v>50</v>
      </c>
      <c r="V87" s="11">
        <v>0</v>
      </c>
      <c r="W87" s="11">
        <v>1202586.45</v>
      </c>
      <c r="X87" s="9" t="s">
        <v>50</v>
      </c>
      <c r="Y87" s="11">
        <v>192413.83200000002</v>
      </c>
      <c r="Z87" s="11">
        <v>0</v>
      </c>
      <c r="AA87" s="9" t="s">
        <v>50</v>
      </c>
      <c r="AB87" s="11">
        <v>0</v>
      </c>
      <c r="AC87" s="11">
        <v>0</v>
      </c>
      <c r="AD87" s="9" t="s">
        <v>50</v>
      </c>
      <c r="AE87" s="11">
        <v>0</v>
      </c>
      <c r="AF87" s="9">
        <v>0</v>
      </c>
      <c r="AG87" s="9" t="s">
        <v>50</v>
      </c>
      <c r="AH87" s="11">
        <v>0</v>
      </c>
      <c r="AI87" s="11">
        <v>0</v>
      </c>
      <c r="AJ87" s="9" t="s">
        <v>50</v>
      </c>
      <c r="AK87" s="11">
        <v>0</v>
      </c>
      <c r="AL87" s="11">
        <v>0</v>
      </c>
      <c r="AM87" s="10" t="s">
        <v>53</v>
      </c>
      <c r="AN87" s="9" t="s">
        <v>53</v>
      </c>
      <c r="AO87" s="10" t="s">
        <v>53</v>
      </c>
      <c r="AP87" s="9" t="s">
        <v>53</v>
      </c>
    </row>
    <row r="88" spans="1:51" x14ac:dyDescent="0.25">
      <c r="A88" s="9" t="s">
        <v>514</v>
      </c>
      <c r="B88" s="10" t="s">
        <v>200</v>
      </c>
      <c r="C88" s="9" t="s">
        <v>311</v>
      </c>
      <c r="D88" s="9" t="s">
        <v>330</v>
      </c>
      <c r="E88" s="9" t="s">
        <v>49</v>
      </c>
      <c r="F88" s="9" t="s">
        <v>1077</v>
      </c>
      <c r="G88" s="9" t="s">
        <v>51</v>
      </c>
      <c r="H88" s="9" t="s">
        <v>207</v>
      </c>
      <c r="I88" s="11" t="s">
        <v>53</v>
      </c>
      <c r="J88" s="11" t="s">
        <v>53</v>
      </c>
      <c r="K88" s="11" t="s">
        <v>53</v>
      </c>
      <c r="L88" s="11" t="s">
        <v>53</v>
      </c>
      <c r="M88" s="11">
        <v>0</v>
      </c>
      <c r="N88" s="9" t="s">
        <v>53</v>
      </c>
      <c r="O88" s="9" t="s">
        <v>54</v>
      </c>
      <c r="P88" s="9" t="s">
        <v>53</v>
      </c>
      <c r="Q88" s="11">
        <f t="shared" si="15"/>
        <v>16444160.435800001</v>
      </c>
      <c r="R88" s="11">
        <v>0</v>
      </c>
      <c r="S88" s="11">
        <v>14521394.455000002</v>
      </c>
      <c r="T88" s="11">
        <v>0</v>
      </c>
      <c r="U88" s="9" t="s">
        <v>50</v>
      </c>
      <c r="V88" s="11">
        <v>0</v>
      </c>
      <c r="W88" s="11">
        <v>1657556.88</v>
      </c>
      <c r="X88" s="9" t="s">
        <v>50</v>
      </c>
      <c r="Y88" s="11">
        <v>265209.10080000001</v>
      </c>
      <c r="Z88" s="11">
        <v>0</v>
      </c>
      <c r="AA88" s="9" t="s">
        <v>50</v>
      </c>
      <c r="AB88" s="11">
        <v>0</v>
      </c>
      <c r="AC88" s="11">
        <v>0</v>
      </c>
      <c r="AD88" s="9" t="s">
        <v>50</v>
      </c>
      <c r="AE88" s="11">
        <v>0</v>
      </c>
      <c r="AF88" s="9">
        <v>0</v>
      </c>
      <c r="AG88" s="9" t="s">
        <v>50</v>
      </c>
      <c r="AH88" s="11">
        <v>0</v>
      </c>
      <c r="AI88" s="11">
        <v>0</v>
      </c>
      <c r="AJ88" s="9" t="s">
        <v>50</v>
      </c>
      <c r="AK88" s="11">
        <v>0</v>
      </c>
      <c r="AL88" s="11">
        <v>0</v>
      </c>
      <c r="AM88" s="10" t="s">
        <v>53</v>
      </c>
      <c r="AN88" s="9" t="s">
        <v>53</v>
      </c>
      <c r="AO88" s="10" t="s">
        <v>53</v>
      </c>
      <c r="AP88" s="9" t="s">
        <v>53</v>
      </c>
    </row>
    <row r="89" spans="1:51" x14ac:dyDescent="0.25">
      <c r="A89" s="9" t="s">
        <v>510</v>
      </c>
      <c r="B89" s="10" t="s">
        <v>200</v>
      </c>
      <c r="C89" s="9" t="s">
        <v>311</v>
      </c>
      <c r="D89" s="9" t="s">
        <v>326</v>
      </c>
      <c r="E89" s="9" t="s">
        <v>325</v>
      </c>
      <c r="F89" s="9" t="s">
        <v>1031</v>
      </c>
      <c r="G89" s="9" t="s">
        <v>51</v>
      </c>
      <c r="H89" s="9" t="s">
        <v>1032</v>
      </c>
      <c r="I89" s="11" t="s">
        <v>53</v>
      </c>
      <c r="J89" s="11" t="s">
        <v>53</v>
      </c>
      <c r="K89" s="11" t="s">
        <v>53</v>
      </c>
      <c r="L89" s="11" t="s">
        <v>53</v>
      </c>
      <c r="M89" s="11">
        <v>0</v>
      </c>
      <c r="N89" s="9" t="s">
        <v>53</v>
      </c>
      <c r="O89" s="9" t="s">
        <v>204</v>
      </c>
      <c r="P89" s="9"/>
      <c r="Q89" s="11">
        <f t="shared" si="15"/>
        <v>8871336.3223999999</v>
      </c>
      <c r="R89" s="11">
        <v>0</v>
      </c>
      <c r="S89" s="11">
        <v>2021598.8</v>
      </c>
      <c r="T89" s="11">
        <v>0</v>
      </c>
      <c r="U89" s="9" t="s">
        <v>50</v>
      </c>
      <c r="V89" s="11">
        <v>0</v>
      </c>
      <c r="W89" s="11">
        <v>5904946.1399999997</v>
      </c>
      <c r="X89" s="9" t="s">
        <v>50</v>
      </c>
      <c r="Y89" s="11">
        <f>+W89*0.16</f>
        <v>944791.3824</v>
      </c>
      <c r="Z89" s="11">
        <v>0</v>
      </c>
      <c r="AA89" s="9" t="s">
        <v>50</v>
      </c>
      <c r="AB89" s="11">
        <v>0</v>
      </c>
      <c r="AC89" s="11"/>
      <c r="AD89" s="9" t="s">
        <v>50</v>
      </c>
      <c r="AE89" s="11">
        <f t="shared" ref="AE89:AE95" si="17">+AC89*0.08</f>
        <v>0</v>
      </c>
      <c r="AF89" s="9">
        <v>0</v>
      </c>
      <c r="AG89" s="9" t="s">
        <v>50</v>
      </c>
      <c r="AH89" s="11">
        <v>0</v>
      </c>
      <c r="AI89" s="11">
        <v>0</v>
      </c>
      <c r="AJ89" s="9" t="s">
        <v>50</v>
      </c>
      <c r="AK89" s="11">
        <v>0</v>
      </c>
      <c r="AL89" s="11">
        <v>0</v>
      </c>
      <c r="AM89" s="10" t="s">
        <v>53</v>
      </c>
      <c r="AN89" s="9" t="s">
        <v>53</v>
      </c>
      <c r="AO89" s="10" t="s">
        <v>53</v>
      </c>
      <c r="AP89" s="9" t="s">
        <v>53</v>
      </c>
    </row>
    <row r="90" spans="1:51" s="8" customFormat="1" x14ac:dyDescent="0.25">
      <c r="A90" s="9" t="s">
        <v>507</v>
      </c>
      <c r="B90" s="10" t="s">
        <v>200</v>
      </c>
      <c r="C90" s="9" t="s">
        <v>311</v>
      </c>
      <c r="D90" s="9" t="s">
        <v>317</v>
      </c>
      <c r="E90" s="9" t="s">
        <v>316</v>
      </c>
      <c r="F90" s="9" t="s">
        <v>1046</v>
      </c>
      <c r="G90" s="9" t="s">
        <v>51</v>
      </c>
      <c r="H90" s="9" t="s">
        <v>1041</v>
      </c>
      <c r="I90" s="11" t="s">
        <v>53</v>
      </c>
      <c r="J90" s="11" t="s">
        <v>53</v>
      </c>
      <c r="K90" s="11" t="s">
        <v>53</v>
      </c>
      <c r="L90" s="11" t="s">
        <v>53</v>
      </c>
      <c r="M90" s="11">
        <v>0</v>
      </c>
      <c r="N90" s="9" t="s">
        <v>53</v>
      </c>
      <c r="O90" s="9" t="s">
        <v>54</v>
      </c>
      <c r="P90" s="9"/>
      <c r="Q90" s="11">
        <f t="shared" si="15"/>
        <v>2335862</v>
      </c>
      <c r="R90" s="11">
        <v>0</v>
      </c>
      <c r="S90" s="11">
        <v>748750</v>
      </c>
      <c r="T90" s="11">
        <v>0</v>
      </c>
      <c r="U90" s="9" t="s">
        <v>50</v>
      </c>
      <c r="V90" s="11">
        <v>0</v>
      </c>
      <c r="W90" s="11">
        <v>1368200</v>
      </c>
      <c r="X90" s="9" t="s">
        <v>50</v>
      </c>
      <c r="Y90" s="11">
        <f>+W90*0.16</f>
        <v>218912</v>
      </c>
      <c r="Z90" s="11">
        <v>0</v>
      </c>
      <c r="AA90" s="9" t="s">
        <v>50</v>
      </c>
      <c r="AB90" s="11">
        <v>0</v>
      </c>
      <c r="AC90" s="11"/>
      <c r="AD90" s="9" t="s">
        <v>50</v>
      </c>
      <c r="AE90" s="11">
        <f t="shared" si="17"/>
        <v>0</v>
      </c>
      <c r="AF90" s="9">
        <v>0</v>
      </c>
      <c r="AG90" s="9" t="s">
        <v>50</v>
      </c>
      <c r="AH90" s="11">
        <v>0</v>
      </c>
      <c r="AI90" s="11">
        <v>0</v>
      </c>
      <c r="AJ90" s="9" t="s">
        <v>50</v>
      </c>
      <c r="AK90" s="11">
        <v>0</v>
      </c>
      <c r="AL90" s="11">
        <v>0</v>
      </c>
      <c r="AM90" s="10" t="s">
        <v>53</v>
      </c>
      <c r="AN90" s="9" t="s">
        <v>53</v>
      </c>
      <c r="AO90" s="10" t="s">
        <v>53</v>
      </c>
      <c r="AP90" s="9" t="s">
        <v>53</v>
      </c>
      <c r="AQ90" s="12"/>
      <c r="AR90" s="12"/>
      <c r="AS90" s="12"/>
      <c r="AT90" s="12"/>
      <c r="AU90" s="12"/>
      <c r="AV90" s="12"/>
      <c r="AW90" s="12"/>
      <c r="AX90" s="12"/>
      <c r="AY90" s="12"/>
    </row>
    <row r="91" spans="1:51" x14ac:dyDescent="0.25">
      <c r="A91" s="9" t="s">
        <v>505</v>
      </c>
      <c r="B91" s="10" t="s">
        <v>200</v>
      </c>
      <c r="C91" s="9" t="s">
        <v>311</v>
      </c>
      <c r="D91" s="9" t="s">
        <v>310</v>
      </c>
      <c r="E91" s="9" t="s">
        <v>309</v>
      </c>
      <c r="F91" s="9" t="s">
        <v>1059</v>
      </c>
      <c r="G91" s="9" t="s">
        <v>51</v>
      </c>
      <c r="H91" s="9" t="s">
        <v>1056</v>
      </c>
      <c r="I91" s="11" t="s">
        <v>53</v>
      </c>
      <c r="J91" s="11" t="s">
        <v>53</v>
      </c>
      <c r="K91" s="11" t="s">
        <v>53</v>
      </c>
      <c r="L91" s="11" t="s">
        <v>53</v>
      </c>
      <c r="M91" s="11">
        <v>0</v>
      </c>
      <c r="N91" s="9" t="s">
        <v>53</v>
      </c>
      <c r="O91" s="9" t="s">
        <v>54</v>
      </c>
      <c r="P91" s="9"/>
      <c r="Q91" s="11">
        <f t="shared" si="15"/>
        <v>73647302.936800003</v>
      </c>
      <c r="R91" s="11">
        <v>0</v>
      </c>
      <c r="S91" s="11">
        <v>54236094.380000003</v>
      </c>
      <c r="T91" s="11">
        <v>0</v>
      </c>
      <c r="U91" s="9" t="s">
        <v>50</v>
      </c>
      <c r="V91" s="11">
        <v>0</v>
      </c>
      <c r="W91" s="11">
        <v>16733800.48</v>
      </c>
      <c r="X91" s="9" t="s">
        <v>50</v>
      </c>
      <c r="Y91" s="11">
        <f>+W91*0.16</f>
        <v>2677408.0767999999</v>
      </c>
      <c r="Z91" s="11">
        <v>0</v>
      </c>
      <c r="AA91" s="9" t="s">
        <v>50</v>
      </c>
      <c r="AB91" s="11">
        <v>0</v>
      </c>
      <c r="AC91" s="11"/>
      <c r="AD91" s="9" t="s">
        <v>50</v>
      </c>
      <c r="AE91" s="11">
        <f t="shared" si="17"/>
        <v>0</v>
      </c>
      <c r="AF91" s="9">
        <v>0</v>
      </c>
      <c r="AG91" s="9" t="s">
        <v>50</v>
      </c>
      <c r="AH91" s="11">
        <v>0</v>
      </c>
      <c r="AI91" s="11">
        <v>0</v>
      </c>
      <c r="AJ91" s="9" t="s">
        <v>50</v>
      </c>
      <c r="AK91" s="11">
        <v>0</v>
      </c>
      <c r="AL91" s="11">
        <v>0</v>
      </c>
      <c r="AM91" s="10" t="s">
        <v>53</v>
      </c>
      <c r="AN91" s="9" t="s">
        <v>53</v>
      </c>
      <c r="AO91" s="10" t="s">
        <v>53</v>
      </c>
      <c r="AP91" s="9" t="s">
        <v>53</v>
      </c>
    </row>
    <row r="92" spans="1:51" x14ac:dyDescent="0.25">
      <c r="A92" s="9" t="s">
        <v>259</v>
      </c>
      <c r="B92" s="10" t="s">
        <v>251</v>
      </c>
      <c r="C92" s="9" t="s">
        <v>311</v>
      </c>
      <c r="D92" s="9" t="s">
        <v>48</v>
      </c>
      <c r="E92" s="9" t="s">
        <v>431</v>
      </c>
      <c r="F92" s="9" t="s">
        <v>913</v>
      </c>
      <c r="G92" s="9" t="s">
        <v>51</v>
      </c>
      <c r="H92" s="9" t="s">
        <v>921</v>
      </c>
      <c r="I92" s="9" t="s">
        <v>53</v>
      </c>
      <c r="J92" s="11" t="s">
        <v>53</v>
      </c>
      <c r="K92" s="11" t="s">
        <v>53</v>
      </c>
      <c r="L92" s="11" t="s">
        <v>53</v>
      </c>
      <c r="M92" s="11">
        <v>0</v>
      </c>
      <c r="N92" s="9" t="s">
        <v>53</v>
      </c>
      <c r="O92" s="9" t="s">
        <v>54</v>
      </c>
      <c r="P92" s="9"/>
      <c r="Q92" s="11">
        <f t="shared" si="15"/>
        <v>88432598.799999997</v>
      </c>
      <c r="R92" s="11">
        <v>0</v>
      </c>
      <c r="S92" s="11">
        <v>64542729.130000003</v>
      </c>
      <c r="T92" s="11">
        <v>0</v>
      </c>
      <c r="U92" s="9" t="s">
        <v>50</v>
      </c>
      <c r="V92" s="11">
        <v>0</v>
      </c>
      <c r="W92" s="11">
        <v>20594715.23</v>
      </c>
      <c r="X92" s="9" t="s">
        <v>50</v>
      </c>
      <c r="Y92" s="11">
        <v>3295154.44</v>
      </c>
      <c r="Z92" s="11">
        <v>0</v>
      </c>
      <c r="AA92" s="9" t="s">
        <v>50</v>
      </c>
      <c r="AB92" s="11">
        <v>0</v>
      </c>
      <c r="AC92" s="11"/>
      <c r="AD92" s="9" t="s">
        <v>50</v>
      </c>
      <c r="AE92" s="11">
        <f t="shared" si="17"/>
        <v>0</v>
      </c>
      <c r="AF92" s="9">
        <v>0</v>
      </c>
      <c r="AG92" s="9" t="s">
        <v>50</v>
      </c>
      <c r="AH92" s="11">
        <v>0</v>
      </c>
      <c r="AI92" s="11">
        <v>0</v>
      </c>
      <c r="AJ92" s="9" t="s">
        <v>50</v>
      </c>
      <c r="AK92" s="11">
        <v>0</v>
      </c>
      <c r="AL92" s="11">
        <v>0</v>
      </c>
      <c r="AM92" s="10" t="s">
        <v>53</v>
      </c>
      <c r="AN92" s="9" t="s">
        <v>53</v>
      </c>
      <c r="AO92" s="10" t="s">
        <v>53</v>
      </c>
      <c r="AP92" s="9" t="s">
        <v>53</v>
      </c>
    </row>
    <row r="93" spans="1:51" x14ac:dyDescent="0.25">
      <c r="A93" s="9" t="s">
        <v>263</v>
      </c>
      <c r="B93" s="10" t="s">
        <v>251</v>
      </c>
      <c r="C93" s="9" t="s">
        <v>311</v>
      </c>
      <c r="D93" s="9" t="s">
        <v>57</v>
      </c>
      <c r="E93" s="9" t="s">
        <v>424</v>
      </c>
      <c r="F93" s="9" t="s">
        <v>932</v>
      </c>
      <c r="G93" s="9" t="s">
        <v>51</v>
      </c>
      <c r="H93" s="9" t="s">
        <v>933</v>
      </c>
      <c r="I93" s="11" t="s">
        <v>53</v>
      </c>
      <c r="J93" s="11" t="s">
        <v>53</v>
      </c>
      <c r="K93" s="11" t="s">
        <v>53</v>
      </c>
      <c r="L93" s="11" t="s">
        <v>53</v>
      </c>
      <c r="M93" s="11">
        <v>0</v>
      </c>
      <c r="N93" s="9" t="s">
        <v>53</v>
      </c>
      <c r="O93" s="9" t="s">
        <v>54</v>
      </c>
      <c r="P93" s="9"/>
      <c r="Q93" s="11">
        <f t="shared" si="15"/>
        <v>72644114.92279999</v>
      </c>
      <c r="R93" s="11">
        <v>0</v>
      </c>
      <c r="S93" s="11">
        <v>56221700.189999998</v>
      </c>
      <c r="T93" s="11">
        <v>0</v>
      </c>
      <c r="U93" s="9" t="s">
        <v>50</v>
      </c>
      <c r="V93" s="11">
        <v>0</v>
      </c>
      <c r="W93" s="11">
        <v>14157254.08</v>
      </c>
      <c r="X93" s="9" t="s">
        <v>50</v>
      </c>
      <c r="Y93" s="11">
        <f>+W93*0.16</f>
        <v>2265160.6528000003</v>
      </c>
      <c r="Z93" s="11">
        <v>0</v>
      </c>
      <c r="AA93" s="9" t="s">
        <v>50</v>
      </c>
      <c r="AB93" s="11">
        <v>0</v>
      </c>
      <c r="AC93" s="11"/>
      <c r="AD93" s="9" t="s">
        <v>50</v>
      </c>
      <c r="AE93" s="11">
        <f t="shared" si="17"/>
        <v>0</v>
      </c>
      <c r="AF93" s="9">
        <v>0</v>
      </c>
      <c r="AG93" s="9" t="s">
        <v>50</v>
      </c>
      <c r="AH93" s="11">
        <v>0</v>
      </c>
      <c r="AI93" s="11">
        <v>0</v>
      </c>
      <c r="AJ93" s="9" t="s">
        <v>50</v>
      </c>
      <c r="AK93" s="11">
        <v>0</v>
      </c>
      <c r="AL93" s="11">
        <v>0</v>
      </c>
      <c r="AM93" s="10" t="s">
        <v>53</v>
      </c>
      <c r="AN93" s="9" t="s">
        <v>53</v>
      </c>
      <c r="AO93" s="10" t="s">
        <v>53</v>
      </c>
      <c r="AP93" s="9" t="s">
        <v>53</v>
      </c>
    </row>
    <row r="94" spans="1:51" x14ac:dyDescent="0.25">
      <c r="A94" s="9" t="s">
        <v>267</v>
      </c>
      <c r="B94" s="10" t="s">
        <v>251</v>
      </c>
      <c r="C94" s="9" t="s">
        <v>311</v>
      </c>
      <c r="D94" s="9" t="s">
        <v>57</v>
      </c>
      <c r="E94" s="9" t="s">
        <v>421</v>
      </c>
      <c r="F94" s="9" t="s">
        <v>1069</v>
      </c>
      <c r="G94" s="9" t="s">
        <v>51</v>
      </c>
      <c r="H94" s="9" t="s">
        <v>1070</v>
      </c>
      <c r="I94" s="11" t="s">
        <v>53</v>
      </c>
      <c r="J94" s="11" t="s">
        <v>53</v>
      </c>
      <c r="K94" s="11" t="s">
        <v>53</v>
      </c>
      <c r="L94" s="11" t="s">
        <v>53</v>
      </c>
      <c r="M94" s="11">
        <v>0</v>
      </c>
      <c r="N94" s="9" t="s">
        <v>53</v>
      </c>
      <c r="O94" s="9" t="s">
        <v>54</v>
      </c>
      <c r="P94" s="9"/>
      <c r="Q94" s="11">
        <f t="shared" si="15"/>
        <v>24961220.800000001</v>
      </c>
      <c r="R94" s="11">
        <v>0</v>
      </c>
      <c r="S94" s="11">
        <v>24961220.800000001</v>
      </c>
      <c r="T94" s="11">
        <v>0</v>
      </c>
      <c r="U94" s="9" t="s">
        <v>50</v>
      </c>
      <c r="V94" s="11">
        <v>0</v>
      </c>
      <c r="W94" s="11">
        <v>0</v>
      </c>
      <c r="X94" s="9" t="s">
        <v>50</v>
      </c>
      <c r="Y94" s="11">
        <f>+W94*0.16</f>
        <v>0</v>
      </c>
      <c r="Z94" s="11">
        <v>0</v>
      </c>
      <c r="AA94" s="9" t="s">
        <v>50</v>
      </c>
      <c r="AB94" s="11">
        <v>0</v>
      </c>
      <c r="AC94" s="11"/>
      <c r="AD94" s="9" t="s">
        <v>50</v>
      </c>
      <c r="AE94" s="11">
        <f t="shared" si="17"/>
        <v>0</v>
      </c>
      <c r="AF94" s="9">
        <v>0</v>
      </c>
      <c r="AG94" s="9" t="s">
        <v>50</v>
      </c>
      <c r="AH94" s="11">
        <v>0</v>
      </c>
      <c r="AI94" s="11">
        <v>0</v>
      </c>
      <c r="AJ94" s="9" t="s">
        <v>50</v>
      </c>
      <c r="AK94" s="11">
        <v>0</v>
      </c>
      <c r="AL94" s="11">
        <v>0</v>
      </c>
      <c r="AM94" s="10" t="s">
        <v>53</v>
      </c>
      <c r="AN94" s="9" t="s">
        <v>53</v>
      </c>
      <c r="AO94" s="10" t="s">
        <v>53</v>
      </c>
      <c r="AP94" s="9" t="s">
        <v>53</v>
      </c>
    </row>
    <row r="95" spans="1:51" x14ac:dyDescent="0.25">
      <c r="A95" s="9" t="s">
        <v>284</v>
      </c>
      <c r="B95" s="10" t="s">
        <v>251</v>
      </c>
      <c r="C95" s="9" t="s">
        <v>311</v>
      </c>
      <c r="D95" s="9" t="s">
        <v>66</v>
      </c>
      <c r="E95" s="9" t="s">
        <v>378</v>
      </c>
      <c r="F95" s="9" t="s">
        <v>955</v>
      </c>
      <c r="G95" s="9" t="s">
        <v>51</v>
      </c>
      <c r="H95" s="9" t="s">
        <v>956</v>
      </c>
      <c r="I95" s="11" t="s">
        <v>53</v>
      </c>
      <c r="J95" s="11" t="s">
        <v>53</v>
      </c>
      <c r="K95" s="11" t="s">
        <v>53</v>
      </c>
      <c r="L95" s="11" t="s">
        <v>53</v>
      </c>
      <c r="M95" s="11">
        <v>0</v>
      </c>
      <c r="N95" s="9" t="s">
        <v>53</v>
      </c>
      <c r="O95" s="9" t="s">
        <v>54</v>
      </c>
      <c r="P95" s="9"/>
      <c r="Q95" s="11">
        <f t="shared" si="15"/>
        <v>85252766.112800002</v>
      </c>
      <c r="R95" s="11">
        <v>0</v>
      </c>
      <c r="S95" s="11">
        <v>60284821.329999998</v>
      </c>
      <c r="T95" s="11">
        <v>0</v>
      </c>
      <c r="U95" s="9" t="s">
        <v>50</v>
      </c>
      <c r="V95" s="11">
        <v>0</v>
      </c>
      <c r="W95" s="11">
        <v>21524090.329999998</v>
      </c>
      <c r="X95" s="9" t="s">
        <v>50</v>
      </c>
      <c r="Y95" s="11">
        <f>+W95*0.16</f>
        <v>3443854.4527999996</v>
      </c>
      <c r="Z95" s="11">
        <v>0</v>
      </c>
      <c r="AA95" s="9" t="s">
        <v>50</v>
      </c>
      <c r="AB95" s="11">
        <v>0</v>
      </c>
      <c r="AC95" s="11"/>
      <c r="AD95" s="9" t="s">
        <v>50</v>
      </c>
      <c r="AE95" s="11">
        <f t="shared" si="17"/>
        <v>0</v>
      </c>
      <c r="AF95" s="9">
        <v>0</v>
      </c>
      <c r="AG95" s="9" t="s">
        <v>50</v>
      </c>
      <c r="AH95" s="11">
        <v>0</v>
      </c>
      <c r="AI95" s="11">
        <v>0</v>
      </c>
      <c r="AJ95" s="9" t="s">
        <v>50</v>
      </c>
      <c r="AK95" s="11">
        <v>0</v>
      </c>
      <c r="AL95" s="11">
        <v>0</v>
      </c>
      <c r="AM95" s="10" t="s">
        <v>53</v>
      </c>
      <c r="AN95" s="9" t="s">
        <v>53</v>
      </c>
      <c r="AO95" s="10" t="s">
        <v>53</v>
      </c>
      <c r="AP95" s="9" t="s">
        <v>53</v>
      </c>
    </row>
    <row r="96" spans="1:51" x14ac:dyDescent="0.25">
      <c r="A96" s="9" t="s">
        <v>286</v>
      </c>
      <c r="B96" s="10" t="s">
        <v>251</v>
      </c>
      <c r="C96" s="9" t="s">
        <v>311</v>
      </c>
      <c r="D96" s="9" t="s">
        <v>66</v>
      </c>
      <c r="E96" s="9" t="s">
        <v>67</v>
      </c>
      <c r="F96" s="9" t="s">
        <v>1092</v>
      </c>
      <c r="G96" s="9" t="s">
        <v>51</v>
      </c>
      <c r="H96" s="9" t="s">
        <v>258</v>
      </c>
      <c r="I96" s="11" t="s">
        <v>53</v>
      </c>
      <c r="J96" s="11" t="s">
        <v>53</v>
      </c>
      <c r="K96" s="11" t="s">
        <v>53</v>
      </c>
      <c r="L96" s="11" t="s">
        <v>53</v>
      </c>
      <c r="M96" s="11">
        <v>0</v>
      </c>
      <c r="N96" s="9" t="s">
        <v>53</v>
      </c>
      <c r="O96" s="9" t="s">
        <v>54</v>
      </c>
      <c r="P96" s="9" t="s">
        <v>53</v>
      </c>
      <c r="Q96" s="11">
        <f t="shared" si="15"/>
        <v>13611893.134600002</v>
      </c>
      <c r="R96" s="11">
        <v>0</v>
      </c>
      <c r="S96" s="11">
        <v>11340764.445000002</v>
      </c>
      <c r="T96" s="11">
        <v>0</v>
      </c>
      <c r="U96" s="9" t="s">
        <v>50</v>
      </c>
      <c r="V96" s="11">
        <v>0</v>
      </c>
      <c r="W96" s="11">
        <v>1957869.56</v>
      </c>
      <c r="X96" s="9" t="s">
        <v>50</v>
      </c>
      <c r="Y96" s="11">
        <v>313259.12959999999</v>
      </c>
      <c r="Z96" s="11">
        <v>0</v>
      </c>
      <c r="AA96" s="9" t="s">
        <v>50</v>
      </c>
      <c r="AB96" s="11">
        <v>0</v>
      </c>
      <c r="AC96" s="11">
        <v>0</v>
      </c>
      <c r="AD96" s="9" t="s">
        <v>50</v>
      </c>
      <c r="AE96" s="11">
        <v>0</v>
      </c>
      <c r="AF96" s="9">
        <v>0</v>
      </c>
      <c r="AG96" s="9" t="s">
        <v>50</v>
      </c>
      <c r="AH96" s="11">
        <v>0</v>
      </c>
      <c r="AI96" s="11">
        <v>0</v>
      </c>
      <c r="AJ96" s="9" t="s">
        <v>50</v>
      </c>
      <c r="AK96" s="11">
        <v>0</v>
      </c>
      <c r="AL96" s="11">
        <v>0</v>
      </c>
      <c r="AM96" s="10" t="s">
        <v>53</v>
      </c>
      <c r="AN96" s="9" t="s">
        <v>53</v>
      </c>
      <c r="AO96" s="10" t="s">
        <v>53</v>
      </c>
      <c r="AP96" s="9" t="s">
        <v>53</v>
      </c>
    </row>
    <row r="97" spans="1:51" x14ac:dyDescent="0.25">
      <c r="A97" s="9" t="s">
        <v>474</v>
      </c>
      <c r="B97" s="10" t="s">
        <v>251</v>
      </c>
      <c r="C97" s="9" t="s">
        <v>311</v>
      </c>
      <c r="D97" s="9" t="s">
        <v>119</v>
      </c>
      <c r="E97" s="9" t="s">
        <v>370</v>
      </c>
      <c r="F97" s="9" t="s">
        <v>394</v>
      </c>
      <c r="G97" s="9" t="s">
        <v>51</v>
      </c>
      <c r="H97" s="9" t="s">
        <v>963</v>
      </c>
      <c r="I97" s="11" t="s">
        <v>53</v>
      </c>
      <c r="J97" s="11" t="s">
        <v>53</v>
      </c>
      <c r="K97" s="11" t="s">
        <v>53</v>
      </c>
      <c r="L97" s="11" t="s">
        <v>53</v>
      </c>
      <c r="M97" s="11">
        <v>0</v>
      </c>
      <c r="N97" s="9" t="s">
        <v>53</v>
      </c>
      <c r="O97" s="9" t="s">
        <v>54</v>
      </c>
      <c r="P97" s="9"/>
      <c r="Q97" s="11">
        <f t="shared" si="15"/>
        <v>111399060.67</v>
      </c>
      <c r="R97" s="11">
        <v>0</v>
      </c>
      <c r="S97" s="11">
        <v>81928721.560000002</v>
      </c>
      <c r="T97" s="11">
        <v>0</v>
      </c>
      <c r="U97" s="9" t="s">
        <v>50</v>
      </c>
      <c r="V97" s="11">
        <v>0</v>
      </c>
      <c r="W97" s="11">
        <v>25405464.75</v>
      </c>
      <c r="X97" s="9" t="s">
        <v>50</v>
      </c>
      <c r="Y97" s="11">
        <f t="shared" ref="Y97:Y102" si="18">+W97*0.16</f>
        <v>4064874.36</v>
      </c>
      <c r="Z97" s="11">
        <v>0</v>
      </c>
      <c r="AA97" s="9" t="s">
        <v>50</v>
      </c>
      <c r="AB97" s="11">
        <v>0</v>
      </c>
      <c r="AC97" s="11"/>
      <c r="AD97" s="9" t="s">
        <v>50</v>
      </c>
      <c r="AE97" s="11">
        <f t="shared" ref="AE97:AE103" si="19">+AC97*0.08</f>
        <v>0</v>
      </c>
      <c r="AF97" s="9">
        <v>0</v>
      </c>
      <c r="AG97" s="9" t="s">
        <v>50</v>
      </c>
      <c r="AH97" s="11">
        <v>0</v>
      </c>
      <c r="AI97" s="11">
        <v>0</v>
      </c>
      <c r="AJ97" s="9" t="s">
        <v>50</v>
      </c>
      <c r="AK97" s="11">
        <v>0</v>
      </c>
      <c r="AL97" s="11">
        <v>0</v>
      </c>
      <c r="AM97" s="10" t="s">
        <v>53</v>
      </c>
      <c r="AN97" s="9" t="s">
        <v>53</v>
      </c>
      <c r="AO97" s="10" t="s">
        <v>53</v>
      </c>
      <c r="AP97" s="9" t="s">
        <v>53</v>
      </c>
    </row>
    <row r="98" spans="1:51" s="8" customFormat="1" x14ac:dyDescent="0.25">
      <c r="A98" s="9" t="s">
        <v>468</v>
      </c>
      <c r="B98" s="10" t="s">
        <v>251</v>
      </c>
      <c r="C98" s="9" t="s">
        <v>311</v>
      </c>
      <c r="D98" s="9" t="s">
        <v>354</v>
      </c>
      <c r="E98" s="9" t="s">
        <v>353</v>
      </c>
      <c r="F98" s="9" t="s">
        <v>531</v>
      </c>
      <c r="G98" s="9" t="s">
        <v>51</v>
      </c>
      <c r="H98" s="9" t="s">
        <v>970</v>
      </c>
      <c r="I98" s="11" t="s">
        <v>53</v>
      </c>
      <c r="J98" s="11" t="s">
        <v>53</v>
      </c>
      <c r="K98" s="11" t="s">
        <v>53</v>
      </c>
      <c r="L98" s="11" t="s">
        <v>53</v>
      </c>
      <c r="M98" s="11">
        <v>0</v>
      </c>
      <c r="N98" s="9" t="s">
        <v>53</v>
      </c>
      <c r="O98" s="9" t="s">
        <v>54</v>
      </c>
      <c r="P98" s="9"/>
      <c r="Q98" s="11">
        <f t="shared" si="15"/>
        <v>62446512.977600001</v>
      </c>
      <c r="R98" s="11">
        <v>0</v>
      </c>
      <c r="S98" s="11">
        <v>48014515.240000002</v>
      </c>
      <c r="T98" s="11">
        <v>0</v>
      </c>
      <c r="U98" s="9" t="s">
        <v>50</v>
      </c>
      <c r="V98" s="11">
        <v>0</v>
      </c>
      <c r="W98" s="11">
        <v>12441377.359999999</v>
      </c>
      <c r="X98" s="9" t="s">
        <v>50</v>
      </c>
      <c r="Y98" s="11">
        <f t="shared" si="18"/>
        <v>1990620.3776</v>
      </c>
      <c r="Z98" s="11">
        <v>0</v>
      </c>
      <c r="AA98" s="9" t="s">
        <v>50</v>
      </c>
      <c r="AB98" s="11">
        <v>0</v>
      </c>
      <c r="AC98" s="11"/>
      <c r="AD98" s="9" t="s">
        <v>50</v>
      </c>
      <c r="AE98" s="11">
        <f t="shared" si="19"/>
        <v>0</v>
      </c>
      <c r="AF98" s="9">
        <v>0</v>
      </c>
      <c r="AG98" s="9" t="s">
        <v>50</v>
      </c>
      <c r="AH98" s="11">
        <v>0</v>
      </c>
      <c r="AI98" s="11">
        <v>0</v>
      </c>
      <c r="AJ98" s="9" t="s">
        <v>50</v>
      </c>
      <c r="AK98" s="11">
        <v>0</v>
      </c>
      <c r="AL98" s="11">
        <v>0</v>
      </c>
      <c r="AM98" s="10" t="s">
        <v>53</v>
      </c>
      <c r="AN98" s="9" t="s">
        <v>53</v>
      </c>
      <c r="AO98" s="10" t="s">
        <v>53</v>
      </c>
      <c r="AP98" s="9" t="s">
        <v>53</v>
      </c>
      <c r="AQ98" s="12"/>
      <c r="AR98" s="12"/>
      <c r="AS98" s="12"/>
      <c r="AT98" s="12"/>
      <c r="AU98" s="12"/>
      <c r="AV98" s="12"/>
      <c r="AW98" s="12"/>
      <c r="AX98" s="12"/>
      <c r="AY98" s="12"/>
    </row>
    <row r="99" spans="1:51" x14ac:dyDescent="0.25">
      <c r="A99" s="9" t="s">
        <v>465</v>
      </c>
      <c r="B99" s="10" t="s">
        <v>251</v>
      </c>
      <c r="C99" s="9" t="s">
        <v>311</v>
      </c>
      <c r="D99" s="9" t="s">
        <v>350</v>
      </c>
      <c r="E99" s="9" t="s">
        <v>349</v>
      </c>
      <c r="F99" s="9" t="s">
        <v>980</v>
      </c>
      <c r="G99" s="9" t="s">
        <v>51</v>
      </c>
      <c r="H99" s="9" t="s">
        <v>981</v>
      </c>
      <c r="I99" s="11"/>
      <c r="J99" s="11" t="s">
        <v>53</v>
      </c>
      <c r="K99" s="11" t="s">
        <v>53</v>
      </c>
      <c r="L99" s="11" t="s">
        <v>53</v>
      </c>
      <c r="M99" s="11">
        <v>0</v>
      </c>
      <c r="N99" s="9" t="s">
        <v>53</v>
      </c>
      <c r="O99" s="9" t="s">
        <v>54</v>
      </c>
      <c r="P99" s="9"/>
      <c r="Q99" s="11">
        <f t="shared" si="15"/>
        <v>58037396.433600001</v>
      </c>
      <c r="R99" s="11">
        <v>0</v>
      </c>
      <c r="S99" s="11">
        <v>39663138.289999999</v>
      </c>
      <c r="T99" s="11">
        <v>0</v>
      </c>
      <c r="U99" s="9" t="s">
        <v>50</v>
      </c>
      <c r="V99" s="11">
        <v>0</v>
      </c>
      <c r="W99" s="11">
        <v>15839877.710000001</v>
      </c>
      <c r="X99" s="9" t="s">
        <v>50</v>
      </c>
      <c r="Y99" s="11">
        <f t="shared" si="18"/>
        <v>2534380.4336000001</v>
      </c>
      <c r="Z99" s="11">
        <v>0</v>
      </c>
      <c r="AA99" s="9" t="s">
        <v>50</v>
      </c>
      <c r="AB99" s="11">
        <v>0</v>
      </c>
      <c r="AC99" s="11"/>
      <c r="AD99" s="9" t="s">
        <v>50</v>
      </c>
      <c r="AE99" s="11">
        <f t="shared" si="19"/>
        <v>0</v>
      </c>
      <c r="AF99" s="9">
        <v>0</v>
      </c>
      <c r="AG99" s="9" t="s">
        <v>50</v>
      </c>
      <c r="AH99" s="11">
        <v>0</v>
      </c>
      <c r="AI99" s="11">
        <v>0</v>
      </c>
      <c r="AJ99" s="9" t="s">
        <v>50</v>
      </c>
      <c r="AK99" s="11">
        <v>0</v>
      </c>
      <c r="AL99" s="11">
        <v>0</v>
      </c>
      <c r="AM99" s="10" t="s">
        <v>53</v>
      </c>
      <c r="AN99" s="9" t="s">
        <v>53</v>
      </c>
      <c r="AO99" s="10" t="s">
        <v>53</v>
      </c>
      <c r="AP99" s="9" t="s">
        <v>53</v>
      </c>
    </row>
    <row r="100" spans="1:51" x14ac:dyDescent="0.25">
      <c r="A100" s="9" t="s">
        <v>462</v>
      </c>
      <c r="B100" s="92">
        <v>43939</v>
      </c>
      <c r="C100" s="9" t="s">
        <v>311</v>
      </c>
      <c r="D100" s="9" t="s">
        <v>345</v>
      </c>
      <c r="E100" s="9" t="s">
        <v>344</v>
      </c>
      <c r="F100" s="9" t="s">
        <v>930</v>
      </c>
      <c r="G100" s="9" t="s">
        <v>51</v>
      </c>
      <c r="H100" s="9" t="s">
        <v>990</v>
      </c>
      <c r="I100" s="11" t="s">
        <v>53</v>
      </c>
      <c r="J100" s="11" t="s">
        <v>53</v>
      </c>
      <c r="K100" s="11" t="s">
        <v>53</v>
      </c>
      <c r="L100" s="11" t="s">
        <v>53</v>
      </c>
      <c r="M100" s="11">
        <v>0</v>
      </c>
      <c r="N100" s="9" t="s">
        <v>53</v>
      </c>
      <c r="O100" s="9" t="s">
        <v>54</v>
      </c>
      <c r="P100" s="9" t="s">
        <v>53</v>
      </c>
      <c r="Q100" s="11">
        <f t="shared" si="15"/>
        <v>91562800.743599996</v>
      </c>
      <c r="R100" s="11">
        <v>0</v>
      </c>
      <c r="S100" s="11">
        <v>63719466.950000003</v>
      </c>
      <c r="T100" s="11">
        <v>0</v>
      </c>
      <c r="U100" s="9" t="s">
        <v>50</v>
      </c>
      <c r="V100" s="11">
        <v>0</v>
      </c>
      <c r="W100" s="11">
        <v>24002873.960000001</v>
      </c>
      <c r="X100" s="9" t="s">
        <v>50</v>
      </c>
      <c r="Y100" s="11">
        <f t="shared" si="18"/>
        <v>3840459.8336</v>
      </c>
      <c r="Z100" s="11">
        <v>0</v>
      </c>
      <c r="AA100" s="9" t="s">
        <v>50</v>
      </c>
      <c r="AB100" s="11">
        <v>0</v>
      </c>
      <c r="AC100" s="11"/>
      <c r="AD100" s="9" t="s">
        <v>50</v>
      </c>
      <c r="AE100" s="11">
        <f t="shared" si="19"/>
        <v>0</v>
      </c>
      <c r="AF100" s="9">
        <v>0</v>
      </c>
      <c r="AG100" s="9" t="s">
        <v>50</v>
      </c>
      <c r="AH100" s="11">
        <v>0</v>
      </c>
      <c r="AI100" s="11">
        <v>0</v>
      </c>
      <c r="AJ100" s="9" t="s">
        <v>50</v>
      </c>
      <c r="AK100" s="11">
        <v>0</v>
      </c>
      <c r="AL100" s="11">
        <v>0</v>
      </c>
      <c r="AM100" s="10" t="s">
        <v>53</v>
      </c>
      <c r="AN100" s="9" t="s">
        <v>53</v>
      </c>
      <c r="AO100" s="10" t="s">
        <v>53</v>
      </c>
      <c r="AP100" s="9" t="s">
        <v>53</v>
      </c>
    </row>
    <row r="101" spans="1:51" x14ac:dyDescent="0.25">
      <c r="A101" s="9" t="s">
        <v>459</v>
      </c>
      <c r="B101" s="10" t="s">
        <v>251</v>
      </c>
      <c r="C101" s="9" t="s">
        <v>311</v>
      </c>
      <c r="D101" s="9" t="s">
        <v>340</v>
      </c>
      <c r="E101" s="9" t="s">
        <v>339</v>
      </c>
      <c r="F101" s="9" t="s">
        <v>922</v>
      </c>
      <c r="G101" s="9" t="s">
        <v>51</v>
      </c>
      <c r="H101" s="9" t="s">
        <v>1006</v>
      </c>
      <c r="I101" s="11" t="s">
        <v>53</v>
      </c>
      <c r="J101" s="11" t="s">
        <v>53</v>
      </c>
      <c r="K101" s="11" t="s">
        <v>53</v>
      </c>
      <c r="L101" s="11" t="s">
        <v>53</v>
      </c>
      <c r="M101" s="11">
        <v>0</v>
      </c>
      <c r="N101" s="9" t="s">
        <v>53</v>
      </c>
      <c r="O101" s="9" t="s">
        <v>54</v>
      </c>
      <c r="P101" s="9"/>
      <c r="Q101" s="11">
        <f t="shared" si="15"/>
        <v>91711175.780000001</v>
      </c>
      <c r="R101" s="11">
        <v>0</v>
      </c>
      <c r="S101" s="11">
        <v>53308128.780000001</v>
      </c>
      <c r="T101" s="11">
        <v>0</v>
      </c>
      <c r="U101" s="9" t="s">
        <v>50</v>
      </c>
      <c r="V101" s="11">
        <v>0</v>
      </c>
      <c r="W101" s="11">
        <v>33106075</v>
      </c>
      <c r="X101" s="9" t="s">
        <v>50</v>
      </c>
      <c r="Y101" s="11">
        <f t="shared" si="18"/>
        <v>5296972</v>
      </c>
      <c r="Z101" s="11">
        <v>0</v>
      </c>
      <c r="AA101" s="9" t="s">
        <v>50</v>
      </c>
      <c r="AB101" s="11">
        <v>0</v>
      </c>
      <c r="AC101" s="11"/>
      <c r="AD101" s="9" t="s">
        <v>50</v>
      </c>
      <c r="AE101" s="11">
        <f t="shared" si="19"/>
        <v>0</v>
      </c>
      <c r="AF101" s="9">
        <v>0</v>
      </c>
      <c r="AG101" s="9" t="s">
        <v>50</v>
      </c>
      <c r="AH101" s="11">
        <v>0</v>
      </c>
      <c r="AI101" s="11">
        <v>0</v>
      </c>
      <c r="AJ101" s="9" t="s">
        <v>50</v>
      </c>
      <c r="AK101" s="11">
        <v>0</v>
      </c>
      <c r="AL101" s="11">
        <v>0</v>
      </c>
      <c r="AM101" s="10" t="s">
        <v>53</v>
      </c>
      <c r="AN101" s="9" t="s">
        <v>53</v>
      </c>
      <c r="AO101" s="10" t="s">
        <v>53</v>
      </c>
      <c r="AP101" s="9" t="s">
        <v>53</v>
      </c>
    </row>
    <row r="102" spans="1:51" x14ac:dyDescent="0.25">
      <c r="A102" s="9" t="s">
        <v>456</v>
      </c>
      <c r="B102" s="10" t="s">
        <v>251</v>
      </c>
      <c r="C102" s="9" t="s">
        <v>311</v>
      </c>
      <c r="D102" s="9" t="s">
        <v>335</v>
      </c>
      <c r="E102" s="9" t="s">
        <v>334</v>
      </c>
      <c r="F102" s="9" t="s">
        <v>1018</v>
      </c>
      <c r="G102" s="9" t="s">
        <v>51</v>
      </c>
      <c r="H102" s="9" t="s">
        <v>1019</v>
      </c>
      <c r="I102" s="11" t="s">
        <v>53</v>
      </c>
      <c r="J102" s="11" t="s">
        <v>53</v>
      </c>
      <c r="K102" s="11" t="s">
        <v>53</v>
      </c>
      <c r="L102" s="11" t="s">
        <v>53</v>
      </c>
      <c r="M102" s="11">
        <v>0</v>
      </c>
      <c r="N102" s="9" t="s">
        <v>53</v>
      </c>
      <c r="O102" s="9" t="s">
        <v>54</v>
      </c>
      <c r="P102" s="9"/>
      <c r="Q102" s="11">
        <f t="shared" si="15"/>
        <v>59597111.546399996</v>
      </c>
      <c r="R102" s="11">
        <v>0</v>
      </c>
      <c r="S102" s="11">
        <v>44541373.479999997</v>
      </c>
      <c r="T102" s="11">
        <v>0</v>
      </c>
      <c r="U102" s="9" t="s">
        <v>50</v>
      </c>
      <c r="V102" s="11">
        <v>0</v>
      </c>
      <c r="W102" s="11">
        <v>12979084.539999999</v>
      </c>
      <c r="X102" s="9" t="s">
        <v>50</v>
      </c>
      <c r="Y102" s="11">
        <f t="shared" si="18"/>
        <v>2076653.5263999999</v>
      </c>
      <c r="Z102" s="11">
        <v>0</v>
      </c>
      <c r="AA102" s="9" t="s">
        <v>50</v>
      </c>
      <c r="AB102" s="11">
        <v>0</v>
      </c>
      <c r="AC102" s="11"/>
      <c r="AD102" s="9" t="s">
        <v>50</v>
      </c>
      <c r="AE102" s="11">
        <f t="shared" si="19"/>
        <v>0</v>
      </c>
      <c r="AF102" s="9">
        <v>0</v>
      </c>
      <c r="AG102" s="9" t="s">
        <v>50</v>
      </c>
      <c r="AH102" s="11">
        <v>0</v>
      </c>
      <c r="AI102" s="11">
        <v>0</v>
      </c>
      <c r="AJ102" s="9" t="s">
        <v>50</v>
      </c>
      <c r="AK102" s="11">
        <v>0</v>
      </c>
      <c r="AL102" s="11">
        <v>0</v>
      </c>
      <c r="AM102" s="10" t="s">
        <v>53</v>
      </c>
      <c r="AN102" s="9" t="s">
        <v>53</v>
      </c>
      <c r="AO102" s="10" t="s">
        <v>53</v>
      </c>
      <c r="AP102" s="9" t="s">
        <v>53</v>
      </c>
    </row>
    <row r="103" spans="1:51" x14ac:dyDescent="0.25">
      <c r="A103" s="9" t="s">
        <v>453</v>
      </c>
      <c r="B103" s="10" t="s">
        <v>251</v>
      </c>
      <c r="C103" s="9" t="s">
        <v>311</v>
      </c>
      <c r="D103" s="9" t="s">
        <v>335</v>
      </c>
      <c r="E103" s="9" t="s">
        <v>334</v>
      </c>
      <c r="F103" s="9" t="s">
        <v>1018</v>
      </c>
      <c r="G103" s="9" t="s">
        <v>91</v>
      </c>
      <c r="H103" s="9"/>
      <c r="I103" s="9" t="s">
        <v>1020</v>
      </c>
      <c r="J103" s="11" t="s">
        <v>53</v>
      </c>
      <c r="K103" s="11" t="s">
        <v>53</v>
      </c>
      <c r="L103" s="11" t="s">
        <v>53</v>
      </c>
      <c r="M103" s="11">
        <v>0</v>
      </c>
      <c r="N103" s="9" t="s">
        <v>53</v>
      </c>
      <c r="O103" s="9" t="s">
        <v>54</v>
      </c>
      <c r="P103" s="9"/>
      <c r="Q103" s="11">
        <f t="shared" si="15"/>
        <v>-295800</v>
      </c>
      <c r="R103" s="11">
        <v>0</v>
      </c>
      <c r="S103" s="11">
        <v>-295800</v>
      </c>
      <c r="T103" s="11">
        <v>0</v>
      </c>
      <c r="U103" s="9" t="s">
        <v>50</v>
      </c>
      <c r="V103" s="11">
        <v>0</v>
      </c>
      <c r="W103" s="11">
        <v>0</v>
      </c>
      <c r="X103" s="9" t="s">
        <v>50</v>
      </c>
      <c r="Y103" s="11">
        <v>0</v>
      </c>
      <c r="Z103" s="11">
        <v>0</v>
      </c>
      <c r="AA103" s="9" t="s">
        <v>50</v>
      </c>
      <c r="AB103" s="11">
        <v>0</v>
      </c>
      <c r="AC103" s="11"/>
      <c r="AD103" s="9" t="s">
        <v>50</v>
      </c>
      <c r="AE103" s="11">
        <f t="shared" si="19"/>
        <v>0</v>
      </c>
      <c r="AF103" s="9">
        <v>0</v>
      </c>
      <c r="AG103" s="9" t="s">
        <v>50</v>
      </c>
      <c r="AH103" s="11">
        <v>0</v>
      </c>
      <c r="AI103" s="11">
        <v>0</v>
      </c>
      <c r="AJ103" s="9" t="s">
        <v>50</v>
      </c>
      <c r="AK103" s="11">
        <v>0</v>
      </c>
      <c r="AL103" s="11">
        <v>0</v>
      </c>
      <c r="AM103" s="10" t="s">
        <v>53</v>
      </c>
      <c r="AN103" s="9" t="s">
        <v>53</v>
      </c>
      <c r="AO103" s="10" t="s">
        <v>53</v>
      </c>
      <c r="AP103" s="9" t="s">
        <v>53</v>
      </c>
    </row>
    <row r="104" spans="1:51" x14ac:dyDescent="0.25">
      <c r="A104" s="9" t="s">
        <v>450</v>
      </c>
      <c r="B104" s="10" t="s">
        <v>251</v>
      </c>
      <c r="C104" s="9" t="s">
        <v>311</v>
      </c>
      <c r="D104" s="9" t="s">
        <v>330</v>
      </c>
      <c r="E104" s="9" t="s">
        <v>49</v>
      </c>
      <c r="F104" s="9" t="s">
        <v>1078</v>
      </c>
      <c r="G104" s="9" t="s">
        <v>51</v>
      </c>
      <c r="H104" s="9" t="s">
        <v>252</v>
      </c>
      <c r="I104" s="11" t="s">
        <v>53</v>
      </c>
      <c r="J104" s="11" t="s">
        <v>53</v>
      </c>
      <c r="K104" s="11" t="s">
        <v>53</v>
      </c>
      <c r="L104" s="11" t="s">
        <v>53</v>
      </c>
      <c r="M104" s="11">
        <v>0</v>
      </c>
      <c r="N104" s="9" t="s">
        <v>53</v>
      </c>
      <c r="O104" s="9" t="s">
        <v>54</v>
      </c>
      <c r="P104" s="9" t="s">
        <v>53</v>
      </c>
      <c r="Q104" s="11">
        <f t="shared" ref="Q104:Q124" si="20">SUM(S104:BA104)</f>
        <v>25532336.962200001</v>
      </c>
      <c r="R104" s="11">
        <v>0</v>
      </c>
      <c r="S104" s="11">
        <v>23485447.164999999</v>
      </c>
      <c r="T104" s="11">
        <v>0</v>
      </c>
      <c r="U104" s="9" t="s">
        <v>50</v>
      </c>
      <c r="V104" s="11">
        <v>0</v>
      </c>
      <c r="W104" s="11">
        <v>1764560.17</v>
      </c>
      <c r="X104" s="9" t="s">
        <v>50</v>
      </c>
      <c r="Y104" s="11">
        <v>282329.62719999999</v>
      </c>
      <c r="Z104" s="11">
        <v>0</v>
      </c>
      <c r="AA104" s="9" t="s">
        <v>50</v>
      </c>
      <c r="AB104" s="11">
        <v>0</v>
      </c>
      <c r="AC104" s="11">
        <v>0</v>
      </c>
      <c r="AD104" s="9" t="s">
        <v>50</v>
      </c>
      <c r="AE104" s="11">
        <v>0</v>
      </c>
      <c r="AF104" s="9">
        <v>0</v>
      </c>
      <c r="AG104" s="9" t="s">
        <v>50</v>
      </c>
      <c r="AH104" s="11">
        <v>0</v>
      </c>
      <c r="AI104" s="11">
        <v>0</v>
      </c>
      <c r="AJ104" s="9" t="s">
        <v>50</v>
      </c>
      <c r="AK104" s="11">
        <v>0</v>
      </c>
      <c r="AL104" s="11">
        <v>0</v>
      </c>
      <c r="AM104" s="10" t="s">
        <v>53</v>
      </c>
      <c r="AN104" s="9" t="s">
        <v>53</v>
      </c>
      <c r="AO104" s="10" t="s">
        <v>53</v>
      </c>
      <c r="AP104" s="9" t="s">
        <v>53</v>
      </c>
    </row>
    <row r="105" spans="1:51" x14ac:dyDescent="0.25">
      <c r="A105" s="9" t="s">
        <v>447</v>
      </c>
      <c r="B105" s="10" t="s">
        <v>251</v>
      </c>
      <c r="C105" s="9" t="s">
        <v>311</v>
      </c>
      <c r="D105" s="9" t="s">
        <v>326</v>
      </c>
      <c r="E105" s="9" t="s">
        <v>325</v>
      </c>
      <c r="F105" s="9" t="s">
        <v>1033</v>
      </c>
      <c r="G105" s="9" t="s">
        <v>51</v>
      </c>
      <c r="H105" s="9" t="s">
        <v>1034</v>
      </c>
      <c r="I105" s="11" t="s">
        <v>53</v>
      </c>
      <c r="J105" s="11" t="s">
        <v>53</v>
      </c>
      <c r="K105" s="11" t="s">
        <v>53</v>
      </c>
      <c r="L105" s="11" t="s">
        <v>53</v>
      </c>
      <c r="M105" s="11">
        <v>0</v>
      </c>
      <c r="N105" s="9" t="s">
        <v>53</v>
      </c>
      <c r="O105" s="9" t="s">
        <v>54</v>
      </c>
      <c r="P105" s="9"/>
      <c r="Q105" s="11">
        <f t="shared" si="20"/>
        <v>11798302.635199999</v>
      </c>
      <c r="R105" s="11">
        <v>0</v>
      </c>
      <c r="S105" s="11">
        <v>2587200</v>
      </c>
      <c r="T105" s="11">
        <v>0</v>
      </c>
      <c r="U105" s="9" t="s">
        <v>50</v>
      </c>
      <c r="V105" s="11">
        <v>0</v>
      </c>
      <c r="W105" s="11">
        <v>7940605.7199999997</v>
      </c>
      <c r="X105" s="9" t="s">
        <v>50</v>
      </c>
      <c r="Y105" s="11">
        <f t="shared" ref="Y105:Y111" si="21">+W105*0.16</f>
        <v>1270496.9151999999</v>
      </c>
      <c r="Z105" s="11">
        <v>0</v>
      </c>
      <c r="AA105" s="9" t="s">
        <v>50</v>
      </c>
      <c r="AB105" s="11">
        <v>0</v>
      </c>
      <c r="AC105" s="11"/>
      <c r="AD105" s="9" t="s">
        <v>50</v>
      </c>
      <c r="AE105" s="11">
        <f t="shared" ref="AE105:AE111" si="22">+AC105*0.08</f>
        <v>0</v>
      </c>
      <c r="AF105" s="9">
        <v>0</v>
      </c>
      <c r="AG105" s="9" t="s">
        <v>50</v>
      </c>
      <c r="AH105" s="11">
        <v>0</v>
      </c>
      <c r="AI105" s="11">
        <v>0</v>
      </c>
      <c r="AJ105" s="9" t="s">
        <v>50</v>
      </c>
      <c r="AK105" s="11">
        <v>0</v>
      </c>
      <c r="AL105" s="11">
        <v>0</v>
      </c>
      <c r="AM105" s="10" t="s">
        <v>53</v>
      </c>
      <c r="AN105" s="9" t="s">
        <v>53</v>
      </c>
      <c r="AO105" s="10" t="s">
        <v>53</v>
      </c>
      <c r="AP105" s="9" t="s">
        <v>53</v>
      </c>
    </row>
    <row r="106" spans="1:51" s="8" customFormat="1" x14ac:dyDescent="0.25">
      <c r="A106" s="9" t="s">
        <v>445</v>
      </c>
      <c r="B106" s="10" t="s">
        <v>251</v>
      </c>
      <c r="C106" s="9" t="s">
        <v>311</v>
      </c>
      <c r="D106" s="9" t="s">
        <v>317</v>
      </c>
      <c r="E106" s="9" t="s">
        <v>316</v>
      </c>
      <c r="F106" s="9" t="s">
        <v>1047</v>
      </c>
      <c r="G106" s="9" t="s">
        <v>51</v>
      </c>
      <c r="H106" s="9" t="s">
        <v>1049</v>
      </c>
      <c r="I106" s="11" t="s">
        <v>53</v>
      </c>
      <c r="J106" s="11" t="s">
        <v>53</v>
      </c>
      <c r="K106" s="11" t="s">
        <v>53</v>
      </c>
      <c r="L106" s="11" t="s">
        <v>53</v>
      </c>
      <c r="M106" s="11">
        <v>0</v>
      </c>
      <c r="N106" s="9" t="s">
        <v>53</v>
      </c>
      <c r="O106" s="9" t="s">
        <v>54</v>
      </c>
      <c r="P106" s="9"/>
      <c r="Q106" s="11">
        <f t="shared" si="20"/>
        <v>8863895.2484000009</v>
      </c>
      <c r="R106" s="11">
        <v>0</v>
      </c>
      <c r="S106" s="11">
        <v>2902423.26</v>
      </c>
      <c r="T106" s="11">
        <v>0</v>
      </c>
      <c r="U106" s="9" t="s">
        <v>50</v>
      </c>
      <c r="V106" s="11">
        <v>0</v>
      </c>
      <c r="W106" s="11">
        <v>5139199.99</v>
      </c>
      <c r="X106" s="9" t="s">
        <v>50</v>
      </c>
      <c r="Y106" s="11">
        <f t="shared" si="21"/>
        <v>822271.99840000004</v>
      </c>
      <c r="Z106" s="11">
        <v>0</v>
      </c>
      <c r="AA106" s="9" t="s">
        <v>50</v>
      </c>
      <c r="AB106" s="11">
        <v>0</v>
      </c>
      <c r="AC106" s="11"/>
      <c r="AD106" s="9" t="s">
        <v>50</v>
      </c>
      <c r="AE106" s="11">
        <f t="shared" si="22"/>
        <v>0</v>
      </c>
      <c r="AF106" s="9">
        <v>0</v>
      </c>
      <c r="AG106" s="9" t="s">
        <v>50</v>
      </c>
      <c r="AH106" s="11">
        <v>0</v>
      </c>
      <c r="AI106" s="11">
        <v>0</v>
      </c>
      <c r="AJ106" s="9" t="s">
        <v>50</v>
      </c>
      <c r="AK106" s="11">
        <v>0</v>
      </c>
      <c r="AL106" s="11">
        <v>0</v>
      </c>
      <c r="AM106" s="10" t="s">
        <v>53</v>
      </c>
      <c r="AN106" s="9" t="s">
        <v>53</v>
      </c>
      <c r="AO106" s="10" t="s">
        <v>53</v>
      </c>
      <c r="AP106" s="9" t="s">
        <v>53</v>
      </c>
      <c r="AQ106" s="12"/>
      <c r="AR106" s="12"/>
      <c r="AS106" s="12"/>
      <c r="AT106" s="12"/>
      <c r="AU106" s="12"/>
      <c r="AV106" s="12"/>
      <c r="AW106" s="12"/>
      <c r="AX106" s="12"/>
      <c r="AY106" s="12"/>
    </row>
    <row r="107" spans="1:51" x14ac:dyDescent="0.25">
      <c r="A107" s="9" t="s">
        <v>439</v>
      </c>
      <c r="B107" s="10" t="s">
        <v>251</v>
      </c>
      <c r="C107" s="9" t="s">
        <v>311</v>
      </c>
      <c r="D107" s="9" t="s">
        <v>310</v>
      </c>
      <c r="E107" s="9" t="s">
        <v>309</v>
      </c>
      <c r="F107" s="9" t="s">
        <v>1060</v>
      </c>
      <c r="G107" s="9" t="s">
        <v>51</v>
      </c>
      <c r="H107" s="9" t="s">
        <v>1058</v>
      </c>
      <c r="I107" s="11" t="s">
        <v>53</v>
      </c>
      <c r="J107" s="11" t="s">
        <v>53</v>
      </c>
      <c r="K107" s="11" t="s">
        <v>53</v>
      </c>
      <c r="L107" s="11" t="s">
        <v>53</v>
      </c>
      <c r="M107" s="11">
        <v>0</v>
      </c>
      <c r="N107" s="9" t="s">
        <v>53</v>
      </c>
      <c r="O107" s="9" t="s">
        <v>54</v>
      </c>
      <c r="P107" s="9"/>
      <c r="Q107" s="11">
        <f t="shared" si="20"/>
        <v>51647096.227600001</v>
      </c>
      <c r="R107" s="11">
        <v>0</v>
      </c>
      <c r="S107" s="11">
        <v>34163893.649999999</v>
      </c>
      <c r="T107" s="11">
        <v>0</v>
      </c>
      <c r="U107" s="9" t="s">
        <v>50</v>
      </c>
      <c r="V107" s="11">
        <v>0</v>
      </c>
      <c r="W107" s="11">
        <v>15071726.359999999</v>
      </c>
      <c r="X107" s="9" t="s">
        <v>50</v>
      </c>
      <c r="Y107" s="11">
        <f t="shared" si="21"/>
        <v>2411476.2176000001</v>
      </c>
      <c r="Z107" s="11">
        <v>0</v>
      </c>
      <c r="AA107" s="9" t="s">
        <v>50</v>
      </c>
      <c r="AB107" s="11">
        <v>0</v>
      </c>
      <c r="AC107" s="11"/>
      <c r="AD107" s="9" t="s">
        <v>50</v>
      </c>
      <c r="AE107" s="11">
        <f t="shared" si="22"/>
        <v>0</v>
      </c>
      <c r="AF107" s="9">
        <v>0</v>
      </c>
      <c r="AG107" s="9" t="s">
        <v>50</v>
      </c>
      <c r="AH107" s="11">
        <v>0</v>
      </c>
      <c r="AI107" s="11">
        <v>0</v>
      </c>
      <c r="AJ107" s="9" t="s">
        <v>50</v>
      </c>
      <c r="AK107" s="11">
        <v>0</v>
      </c>
      <c r="AL107" s="11">
        <v>0</v>
      </c>
      <c r="AM107" s="10" t="s">
        <v>53</v>
      </c>
      <c r="AN107" s="9" t="s">
        <v>53</v>
      </c>
      <c r="AO107" s="10" t="s">
        <v>53</v>
      </c>
      <c r="AP107" s="9" t="s">
        <v>53</v>
      </c>
    </row>
    <row r="108" spans="1:51" x14ac:dyDescent="0.25">
      <c r="A108" s="9" t="s">
        <v>436</v>
      </c>
      <c r="B108" s="10" t="s">
        <v>274</v>
      </c>
      <c r="C108" s="9" t="s">
        <v>311</v>
      </c>
      <c r="D108" s="9" t="s">
        <v>48</v>
      </c>
      <c r="E108" s="9" t="s">
        <v>431</v>
      </c>
      <c r="F108" s="9" t="s">
        <v>914</v>
      </c>
      <c r="G108" s="9" t="s">
        <v>51</v>
      </c>
      <c r="H108" s="9" t="s">
        <v>992</v>
      </c>
      <c r="I108" s="9" t="s">
        <v>53</v>
      </c>
      <c r="J108" s="11" t="s">
        <v>53</v>
      </c>
      <c r="K108" s="11" t="s">
        <v>53</v>
      </c>
      <c r="L108" s="11" t="s">
        <v>53</v>
      </c>
      <c r="M108" s="11">
        <v>0</v>
      </c>
      <c r="N108" s="9" t="s">
        <v>53</v>
      </c>
      <c r="O108" s="9" t="s">
        <v>54</v>
      </c>
      <c r="P108" s="9"/>
      <c r="Q108" s="11">
        <f t="shared" si="20"/>
        <v>47998751.191599995</v>
      </c>
      <c r="R108" s="11">
        <v>0</v>
      </c>
      <c r="S108" s="11">
        <v>31491837.5</v>
      </c>
      <c r="T108" s="11">
        <v>0</v>
      </c>
      <c r="U108" s="9" t="s">
        <v>50</v>
      </c>
      <c r="V108" s="11">
        <v>0</v>
      </c>
      <c r="W108" s="11">
        <v>14230098.01</v>
      </c>
      <c r="X108" s="9" t="s">
        <v>50</v>
      </c>
      <c r="Y108" s="11">
        <f t="shared" si="21"/>
        <v>2276815.6816000002</v>
      </c>
      <c r="Z108" s="11">
        <v>0</v>
      </c>
      <c r="AA108" s="9" t="s">
        <v>50</v>
      </c>
      <c r="AB108" s="11">
        <v>0</v>
      </c>
      <c r="AC108" s="11"/>
      <c r="AD108" s="9" t="s">
        <v>50</v>
      </c>
      <c r="AE108" s="11">
        <f t="shared" si="22"/>
        <v>0</v>
      </c>
      <c r="AF108" s="9">
        <v>0</v>
      </c>
      <c r="AG108" s="9" t="s">
        <v>50</v>
      </c>
      <c r="AH108" s="11">
        <v>0</v>
      </c>
      <c r="AI108" s="11">
        <v>0</v>
      </c>
      <c r="AJ108" s="9" t="s">
        <v>50</v>
      </c>
      <c r="AK108" s="11">
        <v>0</v>
      </c>
      <c r="AL108" s="11">
        <v>0</v>
      </c>
      <c r="AM108" s="10" t="s">
        <v>53</v>
      </c>
      <c r="AN108" s="9" t="s">
        <v>53</v>
      </c>
      <c r="AO108" s="10" t="s">
        <v>53</v>
      </c>
      <c r="AP108" s="9" t="s">
        <v>53</v>
      </c>
    </row>
    <row r="109" spans="1:51" x14ac:dyDescent="0.25">
      <c r="A109" s="9" t="s">
        <v>288</v>
      </c>
      <c r="B109" s="10" t="s">
        <v>274</v>
      </c>
      <c r="C109" s="9" t="s">
        <v>311</v>
      </c>
      <c r="D109" s="9" t="s">
        <v>57</v>
      </c>
      <c r="E109" s="9" t="s">
        <v>424</v>
      </c>
      <c r="F109" s="9" t="s">
        <v>934</v>
      </c>
      <c r="G109" s="9" t="s">
        <v>51</v>
      </c>
      <c r="H109" s="9" t="s">
        <v>993</v>
      </c>
      <c r="I109" s="11" t="s">
        <v>53</v>
      </c>
      <c r="J109" s="11" t="s">
        <v>53</v>
      </c>
      <c r="K109" s="11" t="s">
        <v>53</v>
      </c>
      <c r="L109" s="11" t="s">
        <v>53</v>
      </c>
      <c r="M109" s="11">
        <v>0</v>
      </c>
      <c r="N109" s="9" t="s">
        <v>53</v>
      </c>
      <c r="O109" s="9" t="s">
        <v>54</v>
      </c>
      <c r="P109" s="9"/>
      <c r="Q109" s="11">
        <f t="shared" si="20"/>
        <v>33065585.626000002</v>
      </c>
      <c r="R109" s="11">
        <v>0</v>
      </c>
      <c r="S109" s="11">
        <v>19537609.539999999</v>
      </c>
      <c r="T109" s="11">
        <v>0</v>
      </c>
      <c r="U109" s="9" t="s">
        <v>50</v>
      </c>
      <c r="V109" s="11">
        <v>0</v>
      </c>
      <c r="W109" s="11">
        <v>11662048.35</v>
      </c>
      <c r="X109" s="9" t="s">
        <v>50</v>
      </c>
      <c r="Y109" s="11">
        <f t="shared" si="21"/>
        <v>1865927.736</v>
      </c>
      <c r="Z109" s="11">
        <v>0</v>
      </c>
      <c r="AA109" s="9" t="s">
        <v>50</v>
      </c>
      <c r="AB109" s="11">
        <v>0</v>
      </c>
      <c r="AC109" s="11"/>
      <c r="AD109" s="9" t="s">
        <v>50</v>
      </c>
      <c r="AE109" s="11">
        <f t="shared" si="22"/>
        <v>0</v>
      </c>
      <c r="AF109" s="9">
        <v>0</v>
      </c>
      <c r="AG109" s="9" t="s">
        <v>50</v>
      </c>
      <c r="AH109" s="11">
        <v>0</v>
      </c>
      <c r="AI109" s="11">
        <v>0</v>
      </c>
      <c r="AJ109" s="9" t="s">
        <v>50</v>
      </c>
      <c r="AK109" s="11">
        <v>0</v>
      </c>
      <c r="AL109" s="11">
        <v>0</v>
      </c>
      <c r="AM109" s="10" t="s">
        <v>53</v>
      </c>
      <c r="AN109" s="9" t="s">
        <v>53</v>
      </c>
      <c r="AO109" s="10" t="s">
        <v>53</v>
      </c>
      <c r="AP109" s="9" t="s">
        <v>53</v>
      </c>
    </row>
    <row r="110" spans="1:51" x14ac:dyDescent="0.25">
      <c r="A110" s="9" t="s">
        <v>290</v>
      </c>
      <c r="B110" s="10" t="s">
        <v>274</v>
      </c>
      <c r="C110" s="9" t="s">
        <v>311</v>
      </c>
      <c r="D110" s="9" t="s">
        <v>57</v>
      </c>
      <c r="E110" s="9" t="s">
        <v>421</v>
      </c>
      <c r="F110" s="9" t="s">
        <v>1071</v>
      </c>
      <c r="G110" s="9" t="s">
        <v>51</v>
      </c>
      <c r="H110" s="9" t="s">
        <v>1072</v>
      </c>
      <c r="I110" s="11" t="s">
        <v>53</v>
      </c>
      <c r="J110" s="11" t="s">
        <v>53</v>
      </c>
      <c r="K110" s="11" t="s">
        <v>53</v>
      </c>
      <c r="L110" s="11" t="s">
        <v>53</v>
      </c>
      <c r="M110" s="11">
        <v>0</v>
      </c>
      <c r="N110" s="9" t="s">
        <v>53</v>
      </c>
      <c r="O110" s="9" t="s">
        <v>54</v>
      </c>
      <c r="P110" s="9"/>
      <c r="Q110" s="11">
        <f t="shared" si="20"/>
        <v>1209768.6100000001</v>
      </c>
      <c r="R110" s="11">
        <v>0</v>
      </c>
      <c r="S110" s="11">
        <v>1209768.6100000001</v>
      </c>
      <c r="T110" s="11">
        <v>0</v>
      </c>
      <c r="U110" s="9" t="s">
        <v>50</v>
      </c>
      <c r="V110" s="11">
        <v>0</v>
      </c>
      <c r="W110" s="11">
        <v>0</v>
      </c>
      <c r="X110" s="9" t="s">
        <v>50</v>
      </c>
      <c r="Y110" s="11">
        <f t="shared" si="21"/>
        <v>0</v>
      </c>
      <c r="Z110" s="11">
        <v>0</v>
      </c>
      <c r="AA110" s="9" t="s">
        <v>50</v>
      </c>
      <c r="AB110" s="11">
        <v>0</v>
      </c>
      <c r="AC110" s="11"/>
      <c r="AD110" s="9" t="s">
        <v>50</v>
      </c>
      <c r="AE110" s="11">
        <f t="shared" si="22"/>
        <v>0</v>
      </c>
      <c r="AF110" s="9">
        <v>0</v>
      </c>
      <c r="AG110" s="9" t="s">
        <v>50</v>
      </c>
      <c r="AH110" s="11">
        <v>0</v>
      </c>
      <c r="AI110" s="11">
        <v>0</v>
      </c>
      <c r="AJ110" s="9" t="s">
        <v>50</v>
      </c>
      <c r="AK110" s="11">
        <v>0</v>
      </c>
      <c r="AL110" s="11">
        <v>0</v>
      </c>
      <c r="AM110" s="10" t="s">
        <v>53</v>
      </c>
      <c r="AN110" s="9" t="s">
        <v>53</v>
      </c>
      <c r="AO110" s="10" t="s">
        <v>53</v>
      </c>
      <c r="AP110" s="9" t="s">
        <v>53</v>
      </c>
    </row>
    <row r="111" spans="1:51" x14ac:dyDescent="0.25">
      <c r="A111" s="9" t="s">
        <v>406</v>
      </c>
      <c r="B111" s="10" t="s">
        <v>274</v>
      </c>
      <c r="C111" s="9" t="s">
        <v>311</v>
      </c>
      <c r="D111" s="9" t="s">
        <v>66</v>
      </c>
      <c r="E111" s="9" t="s">
        <v>378</v>
      </c>
      <c r="F111" s="9" t="s">
        <v>957</v>
      </c>
      <c r="G111" s="9" t="s">
        <v>51</v>
      </c>
      <c r="H111" s="9" t="s">
        <v>995</v>
      </c>
      <c r="I111" s="11" t="s">
        <v>53</v>
      </c>
      <c r="J111" s="11" t="s">
        <v>53</v>
      </c>
      <c r="K111" s="11" t="s">
        <v>53</v>
      </c>
      <c r="L111" s="11" t="s">
        <v>53</v>
      </c>
      <c r="M111" s="11">
        <v>0</v>
      </c>
      <c r="N111" s="9" t="s">
        <v>53</v>
      </c>
      <c r="O111" s="9" t="s">
        <v>54</v>
      </c>
      <c r="P111" s="9"/>
      <c r="Q111" s="11">
        <f t="shared" si="20"/>
        <v>51671678.386399999</v>
      </c>
      <c r="R111" s="11">
        <v>0</v>
      </c>
      <c r="S111" s="11">
        <v>35610107.219999999</v>
      </c>
      <c r="T111" s="11">
        <v>0</v>
      </c>
      <c r="U111" s="9" t="s">
        <v>50</v>
      </c>
      <c r="V111" s="11">
        <v>0</v>
      </c>
      <c r="W111" s="11">
        <v>13846182.039999999</v>
      </c>
      <c r="X111" s="9" t="s">
        <v>50</v>
      </c>
      <c r="Y111" s="11">
        <f t="shared" si="21"/>
        <v>2215389.1264</v>
      </c>
      <c r="Z111" s="11">
        <v>0</v>
      </c>
      <c r="AA111" s="9" t="s">
        <v>50</v>
      </c>
      <c r="AB111" s="11">
        <v>0</v>
      </c>
      <c r="AC111" s="11"/>
      <c r="AD111" s="9" t="s">
        <v>50</v>
      </c>
      <c r="AE111" s="11">
        <f t="shared" si="22"/>
        <v>0</v>
      </c>
      <c r="AF111" s="9">
        <v>0</v>
      </c>
      <c r="AG111" s="9" t="s">
        <v>50</v>
      </c>
      <c r="AH111" s="11">
        <v>0</v>
      </c>
      <c r="AI111" s="11">
        <v>0</v>
      </c>
      <c r="AJ111" s="9" t="s">
        <v>50</v>
      </c>
      <c r="AK111" s="11">
        <v>0</v>
      </c>
      <c r="AL111" s="11">
        <v>0</v>
      </c>
      <c r="AM111" s="10" t="s">
        <v>53</v>
      </c>
      <c r="AN111" s="9" t="s">
        <v>53</v>
      </c>
      <c r="AO111" s="10" t="s">
        <v>53</v>
      </c>
      <c r="AP111" s="9" t="s">
        <v>53</v>
      </c>
    </row>
    <row r="112" spans="1:51" x14ac:dyDescent="0.25">
      <c r="A112" s="9" t="s">
        <v>404</v>
      </c>
      <c r="B112" s="10" t="s">
        <v>274</v>
      </c>
      <c r="C112" s="9" t="s">
        <v>311</v>
      </c>
      <c r="D112" s="9" t="s">
        <v>66</v>
      </c>
      <c r="E112" s="9" t="s">
        <v>67</v>
      </c>
      <c r="F112" s="9" t="s">
        <v>773</v>
      </c>
      <c r="G112" s="9" t="s">
        <v>51</v>
      </c>
      <c r="H112" s="9" t="s">
        <v>287</v>
      </c>
      <c r="I112" s="11" t="s">
        <v>53</v>
      </c>
      <c r="J112" s="11" t="s">
        <v>53</v>
      </c>
      <c r="K112" s="11" t="s">
        <v>53</v>
      </c>
      <c r="L112" s="11" t="s">
        <v>53</v>
      </c>
      <c r="M112" s="11">
        <v>0</v>
      </c>
      <c r="N112" s="9" t="s">
        <v>53</v>
      </c>
      <c r="O112" s="9" t="s">
        <v>54</v>
      </c>
      <c r="P112" s="9" t="s">
        <v>53</v>
      </c>
      <c r="Q112" s="11">
        <f t="shared" si="20"/>
        <v>6720508.8356000008</v>
      </c>
      <c r="R112" s="11">
        <v>0</v>
      </c>
      <c r="S112" s="11">
        <v>5529122.8200000003</v>
      </c>
      <c r="T112" s="11">
        <v>0</v>
      </c>
      <c r="U112" s="9" t="s">
        <v>50</v>
      </c>
      <c r="V112" s="11">
        <v>0</v>
      </c>
      <c r="W112" s="11">
        <v>1027056.9099999999</v>
      </c>
      <c r="X112" s="9" t="s">
        <v>64</v>
      </c>
      <c r="Y112" s="11">
        <v>164329.10560000001</v>
      </c>
      <c r="Z112" s="11">
        <v>0</v>
      </c>
      <c r="AA112" s="9" t="s">
        <v>50</v>
      </c>
      <c r="AB112" s="11">
        <v>0</v>
      </c>
      <c r="AC112" s="11">
        <v>0</v>
      </c>
      <c r="AD112" s="9" t="s">
        <v>50</v>
      </c>
      <c r="AE112" s="11">
        <v>0</v>
      </c>
      <c r="AF112" s="9">
        <v>0</v>
      </c>
      <c r="AG112" s="9" t="s">
        <v>50</v>
      </c>
      <c r="AH112" s="11">
        <v>0</v>
      </c>
      <c r="AI112" s="11">
        <v>0</v>
      </c>
      <c r="AJ112" s="9" t="s">
        <v>50</v>
      </c>
      <c r="AK112" s="11">
        <v>0</v>
      </c>
      <c r="AL112" s="11">
        <v>0</v>
      </c>
      <c r="AM112" s="10" t="s">
        <v>53</v>
      </c>
      <c r="AN112" s="9" t="s">
        <v>53</v>
      </c>
      <c r="AO112" s="10" t="s">
        <v>53</v>
      </c>
      <c r="AP112" s="9" t="s">
        <v>53</v>
      </c>
    </row>
    <row r="113" spans="1:51" x14ac:dyDescent="0.25">
      <c r="A113" s="9" t="s">
        <v>396</v>
      </c>
      <c r="B113" s="10" t="s">
        <v>274</v>
      </c>
      <c r="C113" s="9" t="s">
        <v>311</v>
      </c>
      <c r="D113" s="9" t="s">
        <v>119</v>
      </c>
      <c r="E113" s="9" t="s">
        <v>370</v>
      </c>
      <c r="F113" s="9" t="s">
        <v>935</v>
      </c>
      <c r="G113" s="9" t="s">
        <v>51</v>
      </c>
      <c r="H113" s="9" t="s">
        <v>996</v>
      </c>
      <c r="I113" s="11" t="s">
        <v>53</v>
      </c>
      <c r="J113" s="11" t="s">
        <v>53</v>
      </c>
      <c r="K113" s="11" t="s">
        <v>53</v>
      </c>
      <c r="L113" s="11" t="s">
        <v>53</v>
      </c>
      <c r="M113" s="11">
        <v>0</v>
      </c>
      <c r="N113" s="9" t="s">
        <v>53</v>
      </c>
      <c r="O113" s="9" t="s">
        <v>54</v>
      </c>
      <c r="P113" s="9"/>
      <c r="Q113" s="11">
        <f t="shared" si="20"/>
        <v>100278389.47759999</v>
      </c>
      <c r="R113" s="11">
        <v>0</v>
      </c>
      <c r="S113" s="11">
        <v>58233480.299999997</v>
      </c>
      <c r="T113" s="11">
        <v>0</v>
      </c>
      <c r="U113" s="9" t="s">
        <v>50</v>
      </c>
      <c r="V113" s="11">
        <v>0</v>
      </c>
      <c r="W113" s="11">
        <v>36245611.359999999</v>
      </c>
      <c r="X113" s="9" t="s">
        <v>50</v>
      </c>
      <c r="Y113" s="11">
        <f t="shared" ref="Y113:Y118" si="23">+W113*0.16</f>
        <v>5799297.8175999997</v>
      </c>
      <c r="Z113" s="11">
        <v>0</v>
      </c>
      <c r="AA113" s="9" t="s">
        <v>50</v>
      </c>
      <c r="AB113" s="11">
        <v>0</v>
      </c>
      <c r="AC113" s="11"/>
      <c r="AD113" s="9" t="s">
        <v>50</v>
      </c>
      <c r="AE113" s="11">
        <f t="shared" ref="AE113:AE118" si="24">+AC113*0.08</f>
        <v>0</v>
      </c>
      <c r="AF113" s="9">
        <v>0</v>
      </c>
      <c r="AG113" s="9" t="s">
        <v>50</v>
      </c>
      <c r="AH113" s="11">
        <v>0</v>
      </c>
      <c r="AI113" s="11">
        <v>0</v>
      </c>
      <c r="AJ113" s="9" t="s">
        <v>50</v>
      </c>
      <c r="AK113" s="11">
        <v>0</v>
      </c>
      <c r="AL113" s="11">
        <v>0</v>
      </c>
      <c r="AM113" s="10" t="s">
        <v>53</v>
      </c>
      <c r="AN113" s="9" t="s">
        <v>53</v>
      </c>
      <c r="AO113" s="10" t="s">
        <v>53</v>
      </c>
      <c r="AP113" s="9" t="s">
        <v>53</v>
      </c>
    </row>
    <row r="114" spans="1:51" s="8" customFormat="1" x14ac:dyDescent="0.25">
      <c r="A114" s="9" t="s">
        <v>389</v>
      </c>
      <c r="B114" s="10" t="s">
        <v>274</v>
      </c>
      <c r="C114" s="9" t="s">
        <v>311</v>
      </c>
      <c r="D114" s="9" t="s">
        <v>354</v>
      </c>
      <c r="E114" s="9" t="s">
        <v>353</v>
      </c>
      <c r="F114" s="9" t="s">
        <v>458</v>
      </c>
      <c r="G114" s="9" t="s">
        <v>51</v>
      </c>
      <c r="H114" s="9" t="s">
        <v>997</v>
      </c>
      <c r="I114" s="11" t="s">
        <v>53</v>
      </c>
      <c r="J114" s="11" t="s">
        <v>53</v>
      </c>
      <c r="K114" s="11" t="s">
        <v>53</v>
      </c>
      <c r="L114" s="11" t="s">
        <v>53</v>
      </c>
      <c r="M114" s="11">
        <v>0</v>
      </c>
      <c r="N114" s="9" t="s">
        <v>53</v>
      </c>
      <c r="O114" s="9" t="s">
        <v>54</v>
      </c>
      <c r="P114" s="9"/>
      <c r="Q114" s="11">
        <f t="shared" si="20"/>
        <v>40082535.467199996</v>
      </c>
      <c r="R114" s="11">
        <v>0</v>
      </c>
      <c r="S114" s="11">
        <v>27224415.800000001</v>
      </c>
      <c r="T114" s="11">
        <v>0</v>
      </c>
      <c r="U114" s="9" t="s">
        <v>50</v>
      </c>
      <c r="V114" s="11">
        <v>0</v>
      </c>
      <c r="W114" s="11">
        <v>11084585.92</v>
      </c>
      <c r="X114" s="9" t="s">
        <v>50</v>
      </c>
      <c r="Y114" s="11">
        <f t="shared" si="23"/>
        <v>1773533.7472000001</v>
      </c>
      <c r="Z114" s="11">
        <v>0</v>
      </c>
      <c r="AA114" s="9" t="s">
        <v>50</v>
      </c>
      <c r="AB114" s="11">
        <v>0</v>
      </c>
      <c r="AC114" s="11"/>
      <c r="AD114" s="9" t="s">
        <v>50</v>
      </c>
      <c r="AE114" s="11">
        <f t="shared" si="24"/>
        <v>0</v>
      </c>
      <c r="AF114" s="9">
        <v>0</v>
      </c>
      <c r="AG114" s="9" t="s">
        <v>50</v>
      </c>
      <c r="AH114" s="11">
        <v>0</v>
      </c>
      <c r="AI114" s="11">
        <v>0</v>
      </c>
      <c r="AJ114" s="9" t="s">
        <v>50</v>
      </c>
      <c r="AK114" s="11">
        <v>0</v>
      </c>
      <c r="AL114" s="11">
        <v>0</v>
      </c>
      <c r="AM114" s="10" t="s">
        <v>53</v>
      </c>
      <c r="AN114" s="9" t="s">
        <v>53</v>
      </c>
      <c r="AO114" s="10" t="s">
        <v>53</v>
      </c>
      <c r="AP114" s="9" t="s">
        <v>53</v>
      </c>
      <c r="AQ114" s="12"/>
      <c r="AR114" s="12"/>
      <c r="AS114" s="12"/>
      <c r="AT114" s="12"/>
      <c r="AU114" s="12"/>
      <c r="AV114" s="12"/>
      <c r="AW114" s="12"/>
      <c r="AX114" s="12"/>
      <c r="AY114" s="12"/>
    </row>
    <row r="115" spans="1:51" x14ac:dyDescent="0.25">
      <c r="A115" s="9" t="s">
        <v>387</v>
      </c>
      <c r="B115" s="10" t="s">
        <v>274</v>
      </c>
      <c r="C115" s="9" t="s">
        <v>311</v>
      </c>
      <c r="D115" s="9" t="s">
        <v>350</v>
      </c>
      <c r="E115" s="9" t="s">
        <v>349</v>
      </c>
      <c r="F115" s="9" t="s">
        <v>983</v>
      </c>
      <c r="G115" s="9" t="s">
        <v>51</v>
      </c>
      <c r="H115" s="9" t="s">
        <v>998</v>
      </c>
      <c r="I115" s="11"/>
      <c r="J115" s="11" t="s">
        <v>53</v>
      </c>
      <c r="K115" s="11" t="s">
        <v>53</v>
      </c>
      <c r="L115" s="11" t="s">
        <v>53</v>
      </c>
      <c r="M115" s="11">
        <v>0</v>
      </c>
      <c r="N115" s="9" t="s">
        <v>53</v>
      </c>
      <c r="O115" s="9" t="s">
        <v>54</v>
      </c>
      <c r="P115" s="9" t="s">
        <v>53</v>
      </c>
      <c r="Q115" s="11">
        <f t="shared" si="20"/>
        <v>32371123.791999999</v>
      </c>
      <c r="R115" s="11">
        <v>0</v>
      </c>
      <c r="S115" s="11">
        <v>23104342.050000001</v>
      </c>
      <c r="T115" s="11"/>
      <c r="U115" s="9"/>
      <c r="V115" s="11"/>
      <c r="W115" s="11">
        <v>7988604.9500000002</v>
      </c>
      <c r="X115" s="9"/>
      <c r="Y115" s="11">
        <f t="shared" si="23"/>
        <v>1278176.7920000001</v>
      </c>
      <c r="Z115" s="11">
        <v>0</v>
      </c>
      <c r="AA115" s="9" t="s">
        <v>50</v>
      </c>
      <c r="AB115" s="11">
        <v>0</v>
      </c>
      <c r="AC115" s="11"/>
      <c r="AD115" s="9" t="s">
        <v>50</v>
      </c>
      <c r="AE115" s="11">
        <f t="shared" si="24"/>
        <v>0</v>
      </c>
      <c r="AF115" s="9">
        <v>0</v>
      </c>
      <c r="AG115" s="9" t="s">
        <v>50</v>
      </c>
      <c r="AH115" s="11">
        <v>0</v>
      </c>
      <c r="AI115" s="11">
        <v>0</v>
      </c>
      <c r="AJ115" s="9" t="s">
        <v>50</v>
      </c>
      <c r="AK115" s="11">
        <v>0</v>
      </c>
      <c r="AL115" s="11">
        <v>0</v>
      </c>
      <c r="AM115" s="10" t="s">
        <v>53</v>
      </c>
      <c r="AN115" s="9" t="s">
        <v>53</v>
      </c>
      <c r="AO115" s="10" t="s">
        <v>53</v>
      </c>
      <c r="AP115" s="9" t="s">
        <v>53</v>
      </c>
    </row>
    <row r="116" spans="1:51" x14ac:dyDescent="0.25">
      <c r="A116" s="9" t="s">
        <v>383</v>
      </c>
      <c r="B116" s="10" t="s">
        <v>274</v>
      </c>
      <c r="C116" s="9" t="s">
        <v>311</v>
      </c>
      <c r="D116" s="9" t="s">
        <v>345</v>
      </c>
      <c r="E116" s="9" t="s">
        <v>344</v>
      </c>
      <c r="F116" s="9" t="s">
        <v>932</v>
      </c>
      <c r="G116" s="9" t="s">
        <v>51</v>
      </c>
      <c r="H116" s="9" t="s">
        <v>999</v>
      </c>
      <c r="I116" s="11" t="s">
        <v>53</v>
      </c>
      <c r="J116" s="11" t="s">
        <v>53</v>
      </c>
      <c r="K116" s="11" t="s">
        <v>53</v>
      </c>
      <c r="L116" s="11" t="s">
        <v>53</v>
      </c>
      <c r="M116" s="11">
        <v>0</v>
      </c>
      <c r="N116" s="9" t="s">
        <v>53</v>
      </c>
      <c r="O116" s="9" t="s">
        <v>54</v>
      </c>
      <c r="P116" s="9" t="s">
        <v>53</v>
      </c>
      <c r="Q116" s="11">
        <f t="shared" si="20"/>
        <v>54384717.061999999</v>
      </c>
      <c r="R116" s="11">
        <v>0</v>
      </c>
      <c r="S116" s="11">
        <v>40753544.359999999</v>
      </c>
      <c r="T116" s="11">
        <v>0</v>
      </c>
      <c r="U116" s="9" t="s">
        <v>50</v>
      </c>
      <c r="V116" s="11">
        <v>0</v>
      </c>
      <c r="W116" s="11">
        <v>11751010.949999999</v>
      </c>
      <c r="X116" s="9" t="s">
        <v>50</v>
      </c>
      <c r="Y116" s="11">
        <f t="shared" si="23"/>
        <v>1880161.7519999999</v>
      </c>
      <c r="Z116" s="11">
        <v>0</v>
      </c>
      <c r="AA116" s="9" t="s">
        <v>50</v>
      </c>
      <c r="AB116" s="11">
        <v>0</v>
      </c>
      <c r="AC116" s="11"/>
      <c r="AD116" s="9" t="s">
        <v>50</v>
      </c>
      <c r="AE116" s="11">
        <f t="shared" si="24"/>
        <v>0</v>
      </c>
      <c r="AF116" s="9">
        <v>0</v>
      </c>
      <c r="AG116" s="9" t="s">
        <v>50</v>
      </c>
      <c r="AH116" s="11">
        <v>0</v>
      </c>
      <c r="AI116" s="11">
        <v>0</v>
      </c>
      <c r="AJ116" s="9" t="s">
        <v>50</v>
      </c>
      <c r="AK116" s="11">
        <v>0</v>
      </c>
      <c r="AL116" s="11">
        <v>0</v>
      </c>
      <c r="AM116" s="10" t="s">
        <v>53</v>
      </c>
      <c r="AN116" s="9" t="s">
        <v>53</v>
      </c>
      <c r="AO116" s="10" t="s">
        <v>53</v>
      </c>
      <c r="AP116" s="9" t="s">
        <v>53</v>
      </c>
    </row>
    <row r="117" spans="1:51" x14ac:dyDescent="0.25">
      <c r="A117" s="9" t="s">
        <v>379</v>
      </c>
      <c r="B117" s="10" t="s">
        <v>274</v>
      </c>
      <c r="C117" s="9" t="s">
        <v>311</v>
      </c>
      <c r="D117" s="9" t="s">
        <v>340</v>
      </c>
      <c r="E117" s="9" t="s">
        <v>339</v>
      </c>
      <c r="F117" s="9" t="s">
        <v>924</v>
      </c>
      <c r="G117" s="9" t="s">
        <v>51</v>
      </c>
      <c r="H117" s="9" t="s">
        <v>1007</v>
      </c>
      <c r="I117" s="11" t="s">
        <v>53</v>
      </c>
      <c r="J117" s="11" t="s">
        <v>53</v>
      </c>
      <c r="K117" s="11" t="s">
        <v>53</v>
      </c>
      <c r="L117" s="11" t="s">
        <v>53</v>
      </c>
      <c r="M117" s="11">
        <v>0</v>
      </c>
      <c r="N117" s="9" t="s">
        <v>53</v>
      </c>
      <c r="O117" s="9" t="s">
        <v>54</v>
      </c>
      <c r="P117" s="9"/>
      <c r="Q117" s="11">
        <f t="shared" si="20"/>
        <v>24808260.792399999</v>
      </c>
      <c r="R117" s="11">
        <v>0</v>
      </c>
      <c r="S117" s="11">
        <v>21052827.329999998</v>
      </c>
      <c r="T117" s="11">
        <v>0</v>
      </c>
      <c r="U117" s="9" t="s">
        <v>50</v>
      </c>
      <c r="V117" s="11">
        <v>0</v>
      </c>
      <c r="W117" s="11">
        <v>3237442.64</v>
      </c>
      <c r="X117" s="9" t="s">
        <v>50</v>
      </c>
      <c r="Y117" s="11">
        <f t="shared" si="23"/>
        <v>517990.8224</v>
      </c>
      <c r="Z117" s="11">
        <v>0</v>
      </c>
      <c r="AA117" s="9" t="s">
        <v>50</v>
      </c>
      <c r="AB117" s="11">
        <v>0</v>
      </c>
      <c r="AC117" s="11"/>
      <c r="AD117" s="9" t="s">
        <v>50</v>
      </c>
      <c r="AE117" s="11">
        <f t="shared" si="24"/>
        <v>0</v>
      </c>
      <c r="AF117" s="9">
        <v>0</v>
      </c>
      <c r="AG117" s="9" t="s">
        <v>50</v>
      </c>
      <c r="AH117" s="11">
        <v>0</v>
      </c>
      <c r="AI117" s="11">
        <v>0</v>
      </c>
      <c r="AJ117" s="9" t="s">
        <v>50</v>
      </c>
      <c r="AK117" s="11">
        <v>0</v>
      </c>
      <c r="AL117" s="11">
        <v>0</v>
      </c>
      <c r="AM117" s="10" t="s">
        <v>53</v>
      </c>
      <c r="AN117" s="9" t="s">
        <v>53</v>
      </c>
      <c r="AO117" s="10" t="s">
        <v>53</v>
      </c>
      <c r="AP117" s="9" t="s">
        <v>53</v>
      </c>
    </row>
    <row r="118" spans="1:51" x14ac:dyDescent="0.25">
      <c r="A118" s="9" t="s">
        <v>375</v>
      </c>
      <c r="B118" s="10" t="s">
        <v>274</v>
      </c>
      <c r="C118" s="9" t="s">
        <v>311</v>
      </c>
      <c r="D118" s="9" t="s">
        <v>335</v>
      </c>
      <c r="E118" s="9" t="s">
        <v>334</v>
      </c>
      <c r="F118" s="9" t="s">
        <v>1021</v>
      </c>
      <c r="G118" s="9" t="s">
        <v>51</v>
      </c>
      <c r="H118" s="9" t="s">
        <v>1022</v>
      </c>
      <c r="I118" s="11" t="s">
        <v>53</v>
      </c>
      <c r="J118" s="11" t="s">
        <v>53</v>
      </c>
      <c r="K118" s="11" t="s">
        <v>53</v>
      </c>
      <c r="L118" s="11" t="s">
        <v>53</v>
      </c>
      <c r="M118" s="11">
        <v>0</v>
      </c>
      <c r="N118" s="9" t="s">
        <v>53</v>
      </c>
      <c r="O118" s="9" t="s">
        <v>54</v>
      </c>
      <c r="P118" s="9"/>
      <c r="Q118" s="11">
        <f t="shared" si="20"/>
        <v>25627847.8552</v>
      </c>
      <c r="R118" s="11">
        <v>0</v>
      </c>
      <c r="S118" s="11">
        <v>18164000.440000001</v>
      </c>
      <c r="T118" s="11">
        <v>0</v>
      </c>
      <c r="U118" s="9" t="s">
        <v>50</v>
      </c>
      <c r="V118" s="11">
        <v>0</v>
      </c>
      <c r="W118" s="11">
        <v>6434351.2199999997</v>
      </c>
      <c r="X118" s="9" t="s">
        <v>50</v>
      </c>
      <c r="Y118" s="11">
        <f t="shared" si="23"/>
        <v>1029496.1952</v>
      </c>
      <c r="Z118" s="11">
        <v>0</v>
      </c>
      <c r="AA118" s="9" t="s">
        <v>50</v>
      </c>
      <c r="AB118" s="11">
        <v>0</v>
      </c>
      <c r="AC118" s="11"/>
      <c r="AD118" s="9" t="s">
        <v>50</v>
      </c>
      <c r="AE118" s="11">
        <f t="shared" si="24"/>
        <v>0</v>
      </c>
      <c r="AF118" s="9">
        <v>0</v>
      </c>
      <c r="AG118" s="9" t="s">
        <v>50</v>
      </c>
      <c r="AH118" s="11">
        <v>0</v>
      </c>
      <c r="AI118" s="11">
        <v>0</v>
      </c>
      <c r="AJ118" s="9" t="s">
        <v>50</v>
      </c>
      <c r="AK118" s="11">
        <v>0</v>
      </c>
      <c r="AL118" s="11">
        <v>0</v>
      </c>
      <c r="AM118" s="10" t="s">
        <v>53</v>
      </c>
      <c r="AN118" s="9" t="s">
        <v>53</v>
      </c>
      <c r="AO118" s="10" t="s">
        <v>53</v>
      </c>
      <c r="AP118" s="9" t="s">
        <v>53</v>
      </c>
    </row>
    <row r="119" spans="1:51" x14ac:dyDescent="0.25">
      <c r="A119" s="9" t="s">
        <v>371</v>
      </c>
      <c r="B119" s="10" t="s">
        <v>274</v>
      </c>
      <c r="C119" s="9" t="s">
        <v>311</v>
      </c>
      <c r="D119" s="9" t="s">
        <v>330</v>
      </c>
      <c r="E119" s="9" t="s">
        <v>49</v>
      </c>
      <c r="F119" s="9" t="s">
        <v>1079</v>
      </c>
      <c r="G119" s="9" t="s">
        <v>51</v>
      </c>
      <c r="H119" s="9" t="s">
        <v>277</v>
      </c>
      <c r="I119" s="11" t="s">
        <v>53</v>
      </c>
      <c r="J119" s="11" t="s">
        <v>53</v>
      </c>
      <c r="K119" s="11" t="s">
        <v>53</v>
      </c>
      <c r="L119" s="11" t="s">
        <v>53</v>
      </c>
      <c r="M119" s="11">
        <v>0</v>
      </c>
      <c r="N119" s="9" t="s">
        <v>53</v>
      </c>
      <c r="O119" s="9" t="s">
        <v>278</v>
      </c>
      <c r="P119" s="9" t="s">
        <v>279</v>
      </c>
      <c r="Q119" s="11">
        <f t="shared" si="20"/>
        <v>679000</v>
      </c>
      <c r="R119" s="11">
        <v>0</v>
      </c>
      <c r="S119" s="11">
        <v>679000</v>
      </c>
      <c r="T119" s="11">
        <v>0</v>
      </c>
      <c r="U119" s="9" t="s">
        <v>50</v>
      </c>
      <c r="V119" s="11">
        <v>0</v>
      </c>
      <c r="W119" s="11">
        <v>0</v>
      </c>
      <c r="X119" s="9" t="s">
        <v>50</v>
      </c>
      <c r="Y119" s="11">
        <v>0</v>
      </c>
      <c r="Z119" s="11">
        <v>0</v>
      </c>
      <c r="AA119" s="9" t="s">
        <v>50</v>
      </c>
      <c r="AB119" s="11">
        <v>0</v>
      </c>
      <c r="AC119" s="11">
        <v>0</v>
      </c>
      <c r="AD119" s="9" t="s">
        <v>50</v>
      </c>
      <c r="AE119" s="11">
        <v>0</v>
      </c>
      <c r="AF119" s="9">
        <v>0</v>
      </c>
      <c r="AG119" s="9" t="s">
        <v>50</v>
      </c>
      <c r="AH119" s="11">
        <v>0</v>
      </c>
      <c r="AI119" s="11">
        <v>0</v>
      </c>
      <c r="AJ119" s="9" t="s">
        <v>50</v>
      </c>
      <c r="AK119" s="11">
        <v>0</v>
      </c>
      <c r="AL119" s="11">
        <v>0</v>
      </c>
      <c r="AM119" s="10" t="s">
        <v>53</v>
      </c>
      <c r="AN119" s="9" t="s">
        <v>53</v>
      </c>
      <c r="AO119" s="10" t="s">
        <v>53</v>
      </c>
      <c r="AP119" s="9" t="s">
        <v>53</v>
      </c>
    </row>
    <row r="120" spans="1:51" x14ac:dyDescent="0.25">
      <c r="A120" s="9" t="s">
        <v>367</v>
      </c>
      <c r="B120" s="10" t="s">
        <v>274</v>
      </c>
      <c r="C120" s="9" t="s">
        <v>311</v>
      </c>
      <c r="D120" s="9" t="s">
        <v>330</v>
      </c>
      <c r="E120" s="9" t="s">
        <v>49</v>
      </c>
      <c r="F120" s="9" t="s">
        <v>1079</v>
      </c>
      <c r="G120" s="9" t="s">
        <v>51</v>
      </c>
      <c r="H120" s="9" t="s">
        <v>275</v>
      </c>
      <c r="I120" s="11" t="s">
        <v>53</v>
      </c>
      <c r="J120" s="11" t="s">
        <v>53</v>
      </c>
      <c r="K120" s="11" t="s">
        <v>53</v>
      </c>
      <c r="L120" s="11" t="s">
        <v>53</v>
      </c>
      <c r="M120" s="11">
        <v>0</v>
      </c>
      <c r="N120" s="9" t="s">
        <v>53</v>
      </c>
      <c r="O120" s="9" t="s">
        <v>54</v>
      </c>
      <c r="P120" s="9" t="s">
        <v>53</v>
      </c>
      <c r="Q120" s="11">
        <f t="shared" si="20"/>
        <v>10331957.882200001</v>
      </c>
      <c r="R120" s="11">
        <v>0</v>
      </c>
      <c r="S120" s="11">
        <v>9361325.3650000002</v>
      </c>
      <c r="T120" s="11">
        <v>0</v>
      </c>
      <c r="U120" s="9" t="s">
        <v>50</v>
      </c>
      <c r="V120" s="11">
        <v>0</v>
      </c>
      <c r="W120" s="11">
        <v>836752.16999999993</v>
      </c>
      <c r="X120" s="9" t="s">
        <v>50</v>
      </c>
      <c r="Y120" s="11">
        <v>133880.34720000002</v>
      </c>
      <c r="Z120" s="11">
        <v>0</v>
      </c>
      <c r="AA120" s="9" t="s">
        <v>50</v>
      </c>
      <c r="AB120" s="11">
        <v>0</v>
      </c>
      <c r="AC120" s="11">
        <v>0</v>
      </c>
      <c r="AD120" s="9" t="s">
        <v>50</v>
      </c>
      <c r="AE120" s="11">
        <v>0</v>
      </c>
      <c r="AF120" s="9">
        <v>0</v>
      </c>
      <c r="AG120" s="9" t="s">
        <v>50</v>
      </c>
      <c r="AH120" s="11">
        <v>0</v>
      </c>
      <c r="AI120" s="11">
        <v>0</v>
      </c>
      <c r="AJ120" s="9" t="s">
        <v>50</v>
      </c>
      <c r="AK120" s="11">
        <v>0</v>
      </c>
      <c r="AL120" s="11">
        <v>0</v>
      </c>
      <c r="AM120" s="10" t="s">
        <v>53</v>
      </c>
      <c r="AN120" s="9" t="s">
        <v>53</v>
      </c>
      <c r="AO120" s="10" t="s">
        <v>53</v>
      </c>
      <c r="AP120" s="9" t="s">
        <v>53</v>
      </c>
    </row>
    <row r="121" spans="1:51" x14ac:dyDescent="0.25">
      <c r="A121" s="9" t="s">
        <v>365</v>
      </c>
      <c r="B121" s="10" t="s">
        <v>274</v>
      </c>
      <c r="C121" s="9" t="s">
        <v>311</v>
      </c>
      <c r="D121" s="9" t="s">
        <v>330</v>
      </c>
      <c r="E121" s="9" t="s">
        <v>49</v>
      </c>
      <c r="F121" s="9" t="s">
        <v>1079</v>
      </c>
      <c r="G121" s="9" t="s">
        <v>51</v>
      </c>
      <c r="H121" s="9" t="s">
        <v>281</v>
      </c>
      <c r="I121" s="11" t="s">
        <v>53</v>
      </c>
      <c r="J121" s="11" t="s">
        <v>53</v>
      </c>
      <c r="K121" s="11" t="s">
        <v>53</v>
      </c>
      <c r="L121" s="11" t="s">
        <v>53</v>
      </c>
      <c r="M121" s="11">
        <v>0</v>
      </c>
      <c r="N121" s="9" t="s">
        <v>53</v>
      </c>
      <c r="O121" s="9" t="s">
        <v>54</v>
      </c>
      <c r="P121" s="9" t="s">
        <v>53</v>
      </c>
      <c r="Q121" s="11">
        <f t="shared" si="20"/>
        <v>20031169.354799997</v>
      </c>
      <c r="R121" s="11">
        <v>0</v>
      </c>
      <c r="S121" s="11">
        <v>16710533.889999999</v>
      </c>
      <c r="T121" s="11">
        <v>0</v>
      </c>
      <c r="U121" s="9" t="s">
        <v>50</v>
      </c>
      <c r="V121" s="11">
        <v>0</v>
      </c>
      <c r="W121" s="11">
        <v>2862616.78</v>
      </c>
      <c r="X121" s="9" t="s">
        <v>64</v>
      </c>
      <c r="Y121" s="11">
        <v>458018.68479999993</v>
      </c>
      <c r="Z121" s="11">
        <v>0</v>
      </c>
      <c r="AA121" s="9" t="s">
        <v>50</v>
      </c>
      <c r="AB121" s="11">
        <v>0</v>
      </c>
      <c r="AC121" s="11">
        <v>0</v>
      </c>
      <c r="AD121" s="9" t="s">
        <v>50</v>
      </c>
      <c r="AE121" s="11">
        <v>0</v>
      </c>
      <c r="AF121" s="9">
        <v>0</v>
      </c>
      <c r="AG121" s="9" t="s">
        <v>50</v>
      </c>
      <c r="AH121" s="11">
        <v>0</v>
      </c>
      <c r="AI121" s="11">
        <v>0</v>
      </c>
      <c r="AJ121" s="9" t="s">
        <v>50</v>
      </c>
      <c r="AK121" s="11">
        <v>0</v>
      </c>
      <c r="AL121" s="11">
        <v>0</v>
      </c>
      <c r="AM121" s="10" t="s">
        <v>53</v>
      </c>
      <c r="AN121" s="9" t="s">
        <v>53</v>
      </c>
      <c r="AO121" s="10" t="s">
        <v>53</v>
      </c>
      <c r="AP121" s="9" t="s">
        <v>53</v>
      </c>
    </row>
    <row r="122" spans="1:51" s="8" customFormat="1" x14ac:dyDescent="0.25">
      <c r="A122" s="9" t="s">
        <v>363</v>
      </c>
      <c r="B122" s="10" t="s">
        <v>274</v>
      </c>
      <c r="C122" s="9" t="s">
        <v>311</v>
      </c>
      <c r="D122" s="9" t="s">
        <v>326</v>
      </c>
      <c r="E122" s="9" t="s">
        <v>325</v>
      </c>
      <c r="F122" s="9" t="s">
        <v>1035</v>
      </c>
      <c r="G122" s="9" t="s">
        <v>51</v>
      </c>
      <c r="H122" s="9" t="s">
        <v>1036</v>
      </c>
      <c r="I122" s="11" t="s">
        <v>53</v>
      </c>
      <c r="J122" s="11" t="s">
        <v>53</v>
      </c>
      <c r="K122" s="11" t="s">
        <v>53</v>
      </c>
      <c r="L122" s="11" t="s">
        <v>53</v>
      </c>
      <c r="M122" s="11">
        <v>0</v>
      </c>
      <c r="N122" s="9" t="s">
        <v>53</v>
      </c>
      <c r="O122" s="9" t="s">
        <v>54</v>
      </c>
      <c r="P122" s="9" t="s">
        <v>53</v>
      </c>
      <c r="Q122" s="11">
        <f t="shared" si="20"/>
        <v>4152627.5947999996</v>
      </c>
      <c r="R122" s="11">
        <v>0</v>
      </c>
      <c r="S122" s="11">
        <v>428400</v>
      </c>
      <c r="T122" s="11">
        <v>0</v>
      </c>
      <c r="U122" s="9" t="s">
        <v>50</v>
      </c>
      <c r="V122" s="11">
        <v>0</v>
      </c>
      <c r="W122" s="11">
        <v>3210541.03</v>
      </c>
      <c r="X122" s="9" t="s">
        <v>50</v>
      </c>
      <c r="Y122" s="11">
        <f>+W122*0.16</f>
        <v>513686.56479999999</v>
      </c>
      <c r="Z122" s="11">
        <v>0</v>
      </c>
      <c r="AA122" s="9" t="s">
        <v>50</v>
      </c>
      <c r="AB122" s="11">
        <v>0</v>
      </c>
      <c r="AC122" s="11"/>
      <c r="AD122" s="9" t="s">
        <v>50</v>
      </c>
      <c r="AE122" s="11">
        <f>+AC122*0.08</f>
        <v>0</v>
      </c>
      <c r="AF122" s="9">
        <v>0</v>
      </c>
      <c r="AG122" s="9" t="s">
        <v>50</v>
      </c>
      <c r="AH122" s="11">
        <v>0</v>
      </c>
      <c r="AI122" s="11">
        <v>0</v>
      </c>
      <c r="AJ122" s="9" t="s">
        <v>50</v>
      </c>
      <c r="AK122" s="11">
        <v>0</v>
      </c>
      <c r="AL122" s="11">
        <v>0</v>
      </c>
      <c r="AM122" s="10" t="s">
        <v>53</v>
      </c>
      <c r="AN122" s="9" t="s">
        <v>53</v>
      </c>
      <c r="AO122" s="10" t="s">
        <v>53</v>
      </c>
      <c r="AP122" s="9" t="s">
        <v>53</v>
      </c>
      <c r="AQ122" s="12"/>
      <c r="AR122" s="12"/>
      <c r="AS122" s="12"/>
      <c r="AT122" s="12"/>
      <c r="AU122" s="12"/>
      <c r="AV122" s="12"/>
      <c r="AW122" s="12"/>
      <c r="AX122" s="12"/>
      <c r="AY122" s="12"/>
    </row>
    <row r="123" spans="1:51" x14ac:dyDescent="0.25">
      <c r="A123" s="9" t="s">
        <v>359</v>
      </c>
      <c r="B123" s="10" t="s">
        <v>274</v>
      </c>
      <c r="C123" s="9" t="s">
        <v>311</v>
      </c>
      <c r="D123" s="9" t="s">
        <v>317</v>
      </c>
      <c r="E123" s="9" t="s">
        <v>316</v>
      </c>
      <c r="F123" s="9" t="s">
        <v>1048</v>
      </c>
      <c r="G123" s="9" t="s">
        <v>51</v>
      </c>
      <c r="H123" s="9"/>
      <c r="I123" s="11" t="s">
        <v>53</v>
      </c>
      <c r="J123" s="11" t="s">
        <v>53</v>
      </c>
      <c r="K123" s="11" t="s">
        <v>53</v>
      </c>
      <c r="L123" s="11" t="s">
        <v>53</v>
      </c>
      <c r="M123" s="11">
        <v>0</v>
      </c>
      <c r="N123" s="9" t="s">
        <v>53</v>
      </c>
      <c r="O123" s="9" t="s">
        <v>54</v>
      </c>
      <c r="P123" s="9" t="s">
        <v>53</v>
      </c>
      <c r="Q123" s="11">
        <f t="shared" si="20"/>
        <v>1584435.62</v>
      </c>
      <c r="R123" s="11">
        <v>0</v>
      </c>
      <c r="S123" s="11">
        <v>1425283.62</v>
      </c>
      <c r="T123" s="11">
        <v>0</v>
      </c>
      <c r="U123" s="9" t="s">
        <v>50</v>
      </c>
      <c r="V123" s="11">
        <v>0</v>
      </c>
      <c r="W123" s="11">
        <v>137200</v>
      </c>
      <c r="X123" s="9" t="s">
        <v>50</v>
      </c>
      <c r="Y123" s="11">
        <f>+W123*0.16</f>
        <v>21952</v>
      </c>
      <c r="Z123" s="11">
        <v>0</v>
      </c>
      <c r="AA123" s="9" t="s">
        <v>50</v>
      </c>
      <c r="AB123" s="11">
        <v>0</v>
      </c>
      <c r="AC123" s="11"/>
      <c r="AD123" s="9" t="s">
        <v>50</v>
      </c>
      <c r="AE123" s="11">
        <f>+AC123*0.08</f>
        <v>0</v>
      </c>
      <c r="AF123" s="9">
        <v>0</v>
      </c>
      <c r="AG123" s="9" t="s">
        <v>50</v>
      </c>
      <c r="AH123" s="11">
        <v>0</v>
      </c>
      <c r="AI123" s="11">
        <v>0</v>
      </c>
      <c r="AJ123" s="9" t="s">
        <v>50</v>
      </c>
      <c r="AK123" s="11">
        <v>0</v>
      </c>
      <c r="AL123" s="11">
        <v>0</v>
      </c>
      <c r="AM123" s="10" t="s">
        <v>53</v>
      </c>
      <c r="AN123" s="9" t="s">
        <v>53</v>
      </c>
      <c r="AO123" s="10" t="s">
        <v>53</v>
      </c>
      <c r="AP123" s="9" t="s">
        <v>53</v>
      </c>
    </row>
    <row r="124" spans="1:51" x14ac:dyDescent="0.25">
      <c r="A124" s="9" t="s">
        <v>355</v>
      </c>
      <c r="B124" s="10" t="s">
        <v>274</v>
      </c>
      <c r="C124" s="9" t="s">
        <v>311</v>
      </c>
      <c r="D124" s="9" t="s">
        <v>310</v>
      </c>
      <c r="E124" s="9" t="s">
        <v>309</v>
      </c>
      <c r="F124" s="9" t="s">
        <v>1061</v>
      </c>
      <c r="G124" s="9" t="s">
        <v>51</v>
      </c>
      <c r="H124" s="9" t="s">
        <v>1062</v>
      </c>
      <c r="I124" s="11" t="s">
        <v>53</v>
      </c>
      <c r="J124" s="11" t="s">
        <v>53</v>
      </c>
      <c r="K124" s="11" t="s">
        <v>53</v>
      </c>
      <c r="L124" s="11" t="s">
        <v>53</v>
      </c>
      <c r="M124" s="11">
        <v>0</v>
      </c>
      <c r="N124" s="9" t="s">
        <v>53</v>
      </c>
      <c r="O124" s="9" t="s">
        <v>54</v>
      </c>
      <c r="P124" s="9"/>
      <c r="Q124" s="11">
        <f t="shared" si="20"/>
        <v>24820633.938000001</v>
      </c>
      <c r="R124" s="11">
        <v>0</v>
      </c>
      <c r="S124" s="11">
        <v>17533048.719999999</v>
      </c>
      <c r="T124" s="11">
        <v>0</v>
      </c>
      <c r="U124" s="9" t="s">
        <v>50</v>
      </c>
      <c r="V124" s="11">
        <v>0</v>
      </c>
      <c r="W124" s="11">
        <v>6282401.0499999998</v>
      </c>
      <c r="X124" s="9" t="s">
        <v>50</v>
      </c>
      <c r="Y124" s="11">
        <f>+W124*0.16</f>
        <v>1005184.1679999999</v>
      </c>
      <c r="Z124" s="11">
        <v>0</v>
      </c>
      <c r="AA124" s="9" t="s">
        <v>50</v>
      </c>
      <c r="AB124" s="11">
        <v>0</v>
      </c>
      <c r="AC124" s="11"/>
      <c r="AD124" s="9" t="s">
        <v>50</v>
      </c>
      <c r="AE124" s="11">
        <f>+AC124*0.08</f>
        <v>0</v>
      </c>
      <c r="AF124" s="9">
        <v>0</v>
      </c>
      <c r="AG124" s="9" t="s">
        <v>50</v>
      </c>
      <c r="AH124" s="11">
        <v>0</v>
      </c>
      <c r="AI124" s="11">
        <v>0</v>
      </c>
      <c r="AJ124" s="9" t="s">
        <v>50</v>
      </c>
      <c r="AK124" s="11">
        <v>0</v>
      </c>
      <c r="AL124" s="11">
        <v>0</v>
      </c>
      <c r="AM124" s="10" t="s">
        <v>53</v>
      </c>
      <c r="AN124" s="9" t="s">
        <v>53</v>
      </c>
      <c r="AO124" s="10" t="s">
        <v>53</v>
      </c>
      <c r="AP124" s="9" t="s">
        <v>53</v>
      </c>
    </row>
    <row r="126" spans="1:51" x14ac:dyDescent="0.25">
      <c r="Q126" s="16">
        <f>SUM(Q2:Q124)</f>
        <v>4295747266.5771017</v>
      </c>
      <c r="R126" s="16">
        <f>SUM(R2:R124)</f>
        <v>0</v>
      </c>
      <c r="S126" s="16">
        <f>SUM(S2:S124)</f>
        <v>3174572033.9927015</v>
      </c>
      <c r="T126" s="16">
        <f>SUM(T2:T124)</f>
        <v>0</v>
      </c>
      <c r="V126" s="16">
        <f>SUM(V2:V124)</f>
        <v>0</v>
      </c>
      <c r="W126" s="16">
        <f>SUM(W2:W124)</f>
        <v>966029270.11999977</v>
      </c>
      <c r="Y126" s="16">
        <f>SUM(Y2:Y124)</f>
        <v>154564683.22280005</v>
      </c>
      <c r="Z126" s="16">
        <f>SUM(Z2:Z124)</f>
        <v>0</v>
      </c>
      <c r="AB126" s="16">
        <f>SUM(AB2:AB124)</f>
        <v>0</v>
      </c>
      <c r="AC126" s="16">
        <f>SUM(AC2:AC124)</f>
        <v>538221.52</v>
      </c>
      <c r="AE126" s="16">
        <f>SUM(AE2:AE124)</f>
        <v>43057.721600000004</v>
      </c>
      <c r="AI126" s="16">
        <f>SUM(AI2:AI124)</f>
        <v>0</v>
      </c>
      <c r="AK126" s="16">
        <f t="shared" ref="AK126:AL128" si="25">SUM(AK2:AK124)</f>
        <v>0</v>
      </c>
      <c r="AL126" s="16">
        <f t="shared" si="25"/>
        <v>0</v>
      </c>
    </row>
    <row r="127" spans="1:51" x14ac:dyDescent="0.25">
      <c r="Q127" s="16">
        <f>SUM(Q3:Q125)</f>
        <v>4295747266.5771017</v>
      </c>
      <c r="R127" s="16">
        <f>SUM(R3:R125)</f>
        <v>0</v>
      </c>
      <c r="S127" s="16">
        <f>+S126*0.3</f>
        <v>952371610.19781041</v>
      </c>
      <c r="T127" s="16">
        <f>+T126*0.3</f>
        <v>0</v>
      </c>
      <c r="V127" s="16">
        <f>+V126*0.3</f>
        <v>0</v>
      </c>
      <c r="W127" s="16">
        <f>+W126*0.3</f>
        <v>289808781.03599989</v>
      </c>
      <c r="Y127" s="16">
        <f>+Y126*0.3</f>
        <v>46369404.966840014</v>
      </c>
      <c r="Z127" s="16">
        <f>SUM(Z3:Z125)</f>
        <v>0</v>
      </c>
      <c r="AB127" s="16">
        <f>SUM(AB3:AB125)</f>
        <v>0</v>
      </c>
      <c r="AC127" s="16"/>
      <c r="AE127" s="16"/>
      <c r="AI127" s="16">
        <f>SUM(AI3:AI125)</f>
        <v>0</v>
      </c>
      <c r="AK127" s="16">
        <f t="shared" si="25"/>
        <v>0</v>
      </c>
      <c r="AL127" s="16">
        <f t="shared" si="25"/>
        <v>0</v>
      </c>
    </row>
    <row r="128" spans="1:51" x14ac:dyDescent="0.25">
      <c r="Q128" s="16">
        <f>SUM(S128:AO128)</f>
        <v>3008650668.4804511</v>
      </c>
      <c r="R128" s="16">
        <f>SUM(R4:R126)</f>
        <v>0</v>
      </c>
      <c r="S128" s="16">
        <f>+S126-S127</f>
        <v>2222200423.7948914</v>
      </c>
      <c r="T128" s="16">
        <f>+T126-T127</f>
        <v>0</v>
      </c>
      <c r="V128" s="16">
        <f>+V126-V127</f>
        <v>0</v>
      </c>
      <c r="W128" s="16">
        <f>+W126-W127</f>
        <v>676220489.08399987</v>
      </c>
      <c r="Y128" s="16">
        <f>+Y126-Y127</f>
        <v>108195278.25596003</v>
      </c>
      <c r="Z128" s="16">
        <f>SUM(Z4:Z126)</f>
        <v>0</v>
      </c>
      <c r="AB128" s="16">
        <f>SUM(AB4:AB126)</f>
        <v>0</v>
      </c>
      <c r="AC128" s="16">
        <v>1883775.32</v>
      </c>
      <c r="AE128" s="16">
        <v>150702.02559999999</v>
      </c>
      <c r="AI128" s="16">
        <f>SUM(AI4:AI126)</f>
        <v>0</v>
      </c>
      <c r="AK128" s="16">
        <f t="shared" si="25"/>
        <v>0</v>
      </c>
      <c r="AL128" s="16">
        <f t="shared" si="25"/>
        <v>0</v>
      </c>
    </row>
    <row r="129" spans="1:51" x14ac:dyDescent="0.25">
      <c r="Q129" s="16"/>
      <c r="R129" s="16"/>
      <c r="S129" s="16"/>
      <c r="T129" s="16"/>
      <c r="V129" s="16"/>
      <c r="W129" s="16"/>
      <c r="Y129" s="16"/>
      <c r="Z129" s="16"/>
      <c r="AB129" s="16"/>
      <c r="AC129" s="16"/>
      <c r="AE129" s="16"/>
      <c r="AI129" s="16"/>
      <c r="AK129" s="16"/>
      <c r="AL129" s="16"/>
    </row>
    <row r="131" spans="1:51" x14ac:dyDescent="0.25">
      <c r="J131" s="11" t="s">
        <v>1111</v>
      </c>
    </row>
    <row r="133" spans="1:51" s="15" customFormat="1" x14ac:dyDescent="0.25">
      <c r="A133" s="13"/>
      <c r="B133" s="14"/>
      <c r="C133" s="13"/>
      <c r="D133" s="13"/>
      <c r="E133" s="13"/>
      <c r="F133" s="13"/>
      <c r="G133" s="13"/>
      <c r="H133" s="13"/>
      <c r="I133" s="131" t="s">
        <v>311</v>
      </c>
      <c r="J133" s="24">
        <f>SUM(Q6:Q124)</f>
        <v>4295747266.5771017</v>
      </c>
      <c r="K133" s="24"/>
      <c r="L133" s="24"/>
      <c r="N133" s="13"/>
      <c r="O133" s="13"/>
      <c r="P133" s="13"/>
      <c r="U133" s="13"/>
      <c r="X133" s="13"/>
      <c r="AA133" s="13"/>
      <c r="AD133" s="13"/>
      <c r="AF133" s="13"/>
      <c r="AG133" s="13"/>
      <c r="AJ133" s="13"/>
      <c r="AM133" s="14"/>
      <c r="AN133" s="13"/>
      <c r="AO133" s="14"/>
      <c r="AP133" s="13"/>
      <c r="AQ133" s="12"/>
      <c r="AR133" s="12"/>
      <c r="AS133" s="12"/>
      <c r="AT133" s="12"/>
      <c r="AU133" s="12"/>
      <c r="AV133" s="12"/>
      <c r="AW133" s="12"/>
      <c r="AX133" s="12"/>
      <c r="AY133" s="12"/>
    </row>
    <row r="134" spans="1:51" s="15" customFormat="1" x14ac:dyDescent="0.25">
      <c r="A134" s="13"/>
      <c r="B134" s="14"/>
      <c r="C134" s="13"/>
      <c r="D134" s="13"/>
      <c r="E134" s="13"/>
      <c r="F134" s="13"/>
      <c r="G134" s="13"/>
      <c r="H134" s="13"/>
      <c r="I134" s="131" t="s">
        <v>47</v>
      </c>
      <c r="J134" s="24">
        <f>SUM('0202'!Q6:Q32)</f>
        <v>710946487.25190008</v>
      </c>
      <c r="K134" s="24"/>
      <c r="L134" s="24"/>
      <c r="N134" s="13"/>
      <c r="O134" s="13"/>
      <c r="P134" s="13"/>
      <c r="U134" s="13"/>
      <c r="X134" s="13"/>
      <c r="AA134" s="13"/>
      <c r="AD134" s="13"/>
      <c r="AF134" s="13"/>
      <c r="AG134" s="13"/>
      <c r="AJ134" s="13"/>
      <c r="AM134" s="14"/>
      <c r="AN134" s="13"/>
      <c r="AO134" s="14"/>
      <c r="AP134" s="13"/>
      <c r="AQ134" s="12"/>
      <c r="AR134" s="12"/>
      <c r="AS134" s="12"/>
      <c r="AT134" s="12"/>
      <c r="AU134" s="12"/>
      <c r="AV134" s="12"/>
      <c r="AW134" s="12"/>
      <c r="AX134" s="12"/>
      <c r="AY134" s="12"/>
    </row>
    <row r="135" spans="1:51" s="15" customFormat="1" x14ac:dyDescent="0.25">
      <c r="A135" s="13"/>
      <c r="B135" s="14"/>
      <c r="C135" s="13"/>
      <c r="D135" s="13"/>
      <c r="E135" s="13"/>
      <c r="F135" s="13"/>
      <c r="G135" s="13"/>
      <c r="H135" s="13"/>
      <c r="I135" s="131" t="s">
        <v>69</v>
      </c>
      <c r="J135" s="26">
        <f>SUM('0204'!Q1:Q60)</f>
        <v>1836665209.0527003</v>
      </c>
      <c r="K135" s="24"/>
      <c r="L135" s="24"/>
      <c r="N135" s="13"/>
      <c r="O135" s="13"/>
      <c r="P135" s="13"/>
      <c r="U135" s="13"/>
      <c r="X135" s="13"/>
      <c r="AA135" s="13"/>
      <c r="AD135" s="13"/>
      <c r="AF135" s="13"/>
      <c r="AG135" s="13"/>
      <c r="AJ135" s="13"/>
      <c r="AM135" s="14"/>
      <c r="AN135" s="13"/>
      <c r="AO135" s="14"/>
      <c r="AP135" s="13"/>
      <c r="AQ135" s="12"/>
      <c r="AR135" s="12"/>
      <c r="AS135" s="12"/>
      <c r="AT135" s="12"/>
      <c r="AU135" s="12"/>
      <c r="AV135" s="12"/>
      <c r="AW135" s="12"/>
      <c r="AX135" s="12"/>
      <c r="AY135" s="12"/>
    </row>
    <row r="136" spans="1:51" s="15" customFormat="1" x14ac:dyDescent="0.25">
      <c r="A136" s="13"/>
      <c r="B136" s="14"/>
      <c r="C136" s="13"/>
      <c r="D136" s="13"/>
      <c r="E136" s="13"/>
      <c r="F136" s="13"/>
      <c r="G136" s="13"/>
      <c r="H136" s="13"/>
      <c r="I136" s="131"/>
      <c r="J136" s="24">
        <f>SUM(J133:J135)</f>
        <v>6843358962.8817015</v>
      </c>
      <c r="K136" s="24"/>
      <c r="L136" s="24"/>
      <c r="N136" s="13"/>
      <c r="O136" s="13"/>
      <c r="P136" s="13"/>
      <c r="U136" s="13"/>
      <c r="X136" s="13"/>
      <c r="AA136" s="13"/>
      <c r="AD136" s="13"/>
      <c r="AF136" s="13"/>
      <c r="AG136" s="13"/>
      <c r="AJ136" s="13"/>
      <c r="AM136" s="14"/>
      <c r="AN136" s="13"/>
      <c r="AO136" s="14"/>
      <c r="AP136" s="13"/>
      <c r="AQ136" s="12"/>
      <c r="AR136" s="12"/>
      <c r="AS136" s="12"/>
      <c r="AT136" s="12"/>
      <c r="AU136" s="12"/>
      <c r="AV136" s="12"/>
      <c r="AW136" s="12"/>
      <c r="AX136" s="12"/>
      <c r="AY136" s="12"/>
    </row>
    <row r="137" spans="1:51" s="15" customFormat="1" x14ac:dyDescent="0.25">
      <c r="A137" s="13"/>
      <c r="B137" s="14"/>
      <c r="C137" s="13"/>
      <c r="D137" s="13"/>
      <c r="E137" s="13"/>
      <c r="F137" s="13"/>
      <c r="G137" s="13"/>
      <c r="H137" s="13"/>
      <c r="I137" s="132"/>
      <c r="J137" s="24"/>
      <c r="K137" s="24"/>
      <c r="L137" s="24"/>
      <c r="N137" s="13"/>
      <c r="O137" s="13"/>
      <c r="P137" s="13"/>
      <c r="U137" s="13"/>
      <c r="X137" s="13"/>
      <c r="AA137" s="13"/>
      <c r="AD137" s="13"/>
      <c r="AF137" s="13"/>
      <c r="AG137" s="13"/>
      <c r="AJ137" s="13"/>
      <c r="AM137" s="14"/>
      <c r="AN137" s="13"/>
      <c r="AO137" s="14"/>
      <c r="AP137" s="13"/>
      <c r="AQ137" s="12"/>
      <c r="AR137" s="12"/>
      <c r="AS137" s="12"/>
      <c r="AT137" s="12"/>
      <c r="AU137" s="12"/>
      <c r="AV137" s="12"/>
      <c r="AW137" s="12"/>
      <c r="AX137" s="12"/>
      <c r="AY137" s="12"/>
    </row>
    <row r="138" spans="1:51" s="15" customFormat="1" x14ac:dyDescent="0.25">
      <c r="A138" s="13"/>
      <c r="B138" s="14"/>
      <c r="C138" s="13"/>
      <c r="D138" s="13"/>
      <c r="E138" s="13"/>
      <c r="F138" s="13"/>
      <c r="G138" s="13"/>
      <c r="H138" s="13"/>
      <c r="I138" s="132"/>
      <c r="J138" s="24"/>
      <c r="K138" s="24"/>
      <c r="L138" s="24"/>
      <c r="N138" s="13"/>
      <c r="O138" s="13"/>
      <c r="P138" s="13"/>
      <c r="U138" s="13"/>
      <c r="X138" s="13"/>
      <c r="AA138" s="13"/>
      <c r="AD138" s="13"/>
      <c r="AF138" s="13"/>
      <c r="AG138" s="13"/>
      <c r="AJ138" s="13"/>
      <c r="AM138" s="14"/>
      <c r="AN138" s="13"/>
      <c r="AO138" s="14"/>
      <c r="AP138" s="13"/>
      <c r="AQ138" s="12"/>
      <c r="AR138" s="12"/>
      <c r="AS138" s="12"/>
      <c r="AT138" s="12"/>
      <c r="AU138" s="12"/>
      <c r="AV138" s="12"/>
      <c r="AW138" s="12"/>
      <c r="AX138" s="12"/>
      <c r="AY138" s="12"/>
    </row>
    <row r="139" spans="1:51" s="15" customFormat="1" x14ac:dyDescent="0.25">
      <c r="A139" s="13"/>
      <c r="B139" s="14"/>
      <c r="C139" s="13"/>
      <c r="D139" s="13"/>
      <c r="E139" s="13"/>
      <c r="F139" s="13"/>
      <c r="G139" s="13"/>
      <c r="H139" s="13"/>
      <c r="I139" s="132"/>
      <c r="J139" s="24"/>
      <c r="K139" s="24"/>
      <c r="L139" s="24"/>
      <c r="N139" s="13"/>
      <c r="O139" s="13"/>
      <c r="P139" s="13"/>
      <c r="U139" s="13"/>
      <c r="X139" s="13"/>
      <c r="AA139" s="13"/>
      <c r="AD139" s="13"/>
      <c r="AF139" s="13"/>
      <c r="AG139" s="13"/>
      <c r="AJ139" s="13"/>
      <c r="AM139" s="14"/>
      <c r="AN139" s="13"/>
      <c r="AO139" s="14"/>
      <c r="AP139" s="13"/>
      <c r="AQ139" s="12"/>
      <c r="AR139" s="12"/>
      <c r="AS139" s="12"/>
      <c r="AT139" s="12"/>
      <c r="AU139" s="12"/>
      <c r="AV139" s="12"/>
      <c r="AW139" s="12"/>
      <c r="AX139" s="12"/>
      <c r="AY139" s="12"/>
    </row>
    <row r="140" spans="1:51" s="15" customFormat="1" x14ac:dyDescent="0.25">
      <c r="A140" s="13"/>
      <c r="B140" s="14"/>
      <c r="C140" s="13"/>
      <c r="D140" s="13"/>
      <c r="E140" s="13"/>
      <c r="F140" s="13"/>
      <c r="G140" s="13"/>
      <c r="H140" s="13"/>
      <c r="I140" s="132"/>
      <c r="J140" s="24"/>
      <c r="K140" s="24"/>
      <c r="L140" s="24"/>
      <c r="N140" s="13"/>
      <c r="O140" s="13"/>
      <c r="P140" s="13"/>
      <c r="U140" s="13"/>
      <c r="X140" s="13"/>
      <c r="AA140" s="13"/>
      <c r="AD140" s="13"/>
      <c r="AF140" s="13"/>
      <c r="AG140" s="13"/>
      <c r="AJ140" s="13"/>
      <c r="AM140" s="14"/>
      <c r="AN140" s="13"/>
      <c r="AO140" s="14"/>
      <c r="AP140" s="13"/>
      <c r="AQ140" s="12"/>
      <c r="AR140" s="12"/>
      <c r="AS140" s="12"/>
      <c r="AT140" s="12"/>
      <c r="AU140" s="12"/>
      <c r="AV140" s="12"/>
      <c r="AW140" s="12"/>
      <c r="AX140" s="12"/>
      <c r="AY140" s="12"/>
    </row>
    <row r="141" spans="1:51" s="15" customFormat="1" x14ac:dyDescent="0.25">
      <c r="A141" s="13"/>
      <c r="B141" s="14"/>
      <c r="C141" s="13"/>
      <c r="D141" s="13"/>
      <c r="E141" s="13"/>
      <c r="F141" s="13"/>
      <c r="G141" s="13"/>
      <c r="H141" s="13"/>
      <c r="I141" s="132"/>
      <c r="J141" s="24"/>
      <c r="K141" s="24"/>
      <c r="L141" s="24"/>
      <c r="N141" s="13"/>
      <c r="O141" s="13"/>
      <c r="P141" s="13"/>
      <c r="U141" s="13"/>
      <c r="X141" s="13"/>
      <c r="AA141" s="13"/>
      <c r="AD141" s="13"/>
      <c r="AF141" s="13"/>
      <c r="AG141" s="13"/>
      <c r="AJ141" s="13"/>
      <c r="AM141" s="14"/>
      <c r="AN141" s="13"/>
      <c r="AO141" s="14"/>
      <c r="AP141" s="13"/>
      <c r="AQ141" s="12"/>
      <c r="AR141" s="12"/>
      <c r="AS141" s="12"/>
      <c r="AT141" s="12"/>
      <c r="AU141" s="12"/>
      <c r="AV141" s="12"/>
      <c r="AW141" s="12"/>
      <c r="AX141" s="12"/>
      <c r="AY141" s="12"/>
    </row>
    <row r="142" spans="1:51" s="15" customFormat="1" x14ac:dyDescent="0.25">
      <c r="A142" s="13"/>
      <c r="B142" s="14"/>
      <c r="C142" s="13"/>
      <c r="D142" s="13"/>
      <c r="E142" s="13"/>
      <c r="F142" s="13"/>
      <c r="G142" s="13"/>
      <c r="H142" s="13"/>
      <c r="I142" s="132"/>
      <c r="J142" s="24"/>
      <c r="K142" s="24"/>
      <c r="L142" s="24"/>
      <c r="N142" s="13"/>
      <c r="O142" s="13"/>
      <c r="P142" s="13"/>
      <c r="U142" s="13"/>
      <c r="X142" s="13"/>
      <c r="AA142" s="13"/>
      <c r="AD142" s="13"/>
      <c r="AF142" s="13"/>
      <c r="AG142" s="13"/>
      <c r="AJ142" s="13"/>
      <c r="AM142" s="14"/>
      <c r="AN142" s="13"/>
      <c r="AO142" s="14"/>
      <c r="AP142" s="13"/>
      <c r="AQ142" s="12"/>
      <c r="AR142" s="12"/>
      <c r="AS142" s="12"/>
      <c r="AT142" s="12"/>
      <c r="AU142" s="12"/>
      <c r="AV142" s="12"/>
      <c r="AW142" s="12"/>
      <c r="AX142" s="12"/>
      <c r="AY142" s="12"/>
    </row>
    <row r="143" spans="1:51" s="15" customFormat="1" x14ac:dyDescent="0.25">
      <c r="A143" s="13"/>
      <c r="B143" s="14"/>
      <c r="C143" s="13"/>
      <c r="D143" s="13"/>
      <c r="E143" s="13"/>
      <c r="F143" s="13"/>
      <c r="G143" s="13"/>
      <c r="H143" s="13"/>
      <c r="I143" s="132"/>
      <c r="J143" s="24"/>
      <c r="K143" s="24"/>
      <c r="L143" s="24"/>
      <c r="N143" s="13"/>
      <c r="O143" s="13"/>
      <c r="P143" s="13"/>
      <c r="U143" s="13"/>
      <c r="X143" s="13"/>
      <c r="AA143" s="13"/>
      <c r="AD143" s="13"/>
      <c r="AF143" s="13"/>
      <c r="AG143" s="13"/>
      <c r="AJ143" s="13"/>
      <c r="AM143" s="14"/>
      <c r="AN143" s="13"/>
      <c r="AO143" s="14"/>
      <c r="AP143" s="13"/>
      <c r="AQ143" s="12"/>
      <c r="AR143" s="12"/>
      <c r="AS143" s="12"/>
      <c r="AT143" s="12"/>
      <c r="AU143" s="12"/>
      <c r="AV143" s="12"/>
      <c r="AW143" s="12"/>
      <c r="AX143" s="12"/>
      <c r="AY143" s="12"/>
    </row>
    <row r="144" spans="1:51" x14ac:dyDescent="0.25">
      <c r="I144" s="24"/>
      <c r="J144" s="24"/>
      <c r="K144" s="24"/>
      <c r="L144" s="24"/>
    </row>
    <row r="145" spans="1:51" s="15" customFormat="1" x14ac:dyDescent="0.25">
      <c r="A145" s="13"/>
      <c r="B145" s="14"/>
      <c r="C145" s="13"/>
      <c r="D145" s="13"/>
      <c r="E145" s="13"/>
      <c r="F145" s="13"/>
      <c r="G145" s="13"/>
      <c r="H145" s="13"/>
      <c r="J145" s="130"/>
      <c r="N145" s="13"/>
      <c r="O145" s="13"/>
      <c r="P145" s="13"/>
      <c r="U145" s="13"/>
      <c r="X145" s="13"/>
      <c r="AA145" s="13"/>
      <c r="AD145" s="13"/>
      <c r="AF145" s="13"/>
      <c r="AG145" s="13"/>
      <c r="AJ145" s="13"/>
      <c r="AM145" s="14"/>
      <c r="AN145" s="13"/>
      <c r="AO145" s="14"/>
      <c r="AP145" s="13"/>
      <c r="AQ145" s="12"/>
      <c r="AR145" s="12"/>
      <c r="AS145" s="12"/>
      <c r="AT145" s="12"/>
      <c r="AU145" s="12"/>
      <c r="AV145" s="12"/>
      <c r="AW145" s="12"/>
      <c r="AX145" s="12"/>
      <c r="AY145" s="12"/>
    </row>
    <row r="146" spans="1:51" s="15" customFormat="1" x14ac:dyDescent="0.25">
      <c r="A146" s="13"/>
      <c r="B146" s="14"/>
      <c r="C146" s="13"/>
      <c r="D146" s="13"/>
      <c r="E146" s="13"/>
      <c r="F146" s="13"/>
      <c r="G146" s="13"/>
      <c r="H146" s="13"/>
      <c r="I146" s="120"/>
      <c r="N146" s="13"/>
      <c r="O146" s="13"/>
      <c r="P146" s="13"/>
      <c r="U146" s="13"/>
      <c r="X146" s="13"/>
      <c r="AA146" s="13"/>
      <c r="AD146" s="13"/>
      <c r="AF146" s="13"/>
      <c r="AG146" s="13"/>
      <c r="AJ146" s="13"/>
      <c r="AM146" s="14"/>
      <c r="AN146" s="13"/>
      <c r="AO146" s="14"/>
      <c r="AP146" s="13"/>
      <c r="AQ146" s="12"/>
      <c r="AR146" s="12"/>
      <c r="AS146" s="12"/>
      <c r="AT146" s="12"/>
      <c r="AU146" s="12"/>
      <c r="AV146" s="12"/>
      <c r="AW146" s="12"/>
      <c r="AX146" s="12"/>
      <c r="AY146" s="12"/>
    </row>
    <row r="147" spans="1:51" s="15" customFormat="1" x14ac:dyDescent="0.25">
      <c r="A147" s="13"/>
      <c r="B147" s="14"/>
      <c r="C147" s="13"/>
      <c r="D147" s="13"/>
      <c r="E147" s="13"/>
      <c r="F147" s="13"/>
      <c r="G147" s="13"/>
      <c r="H147" s="13"/>
      <c r="I147" s="120"/>
      <c r="N147" s="13"/>
      <c r="O147" s="13"/>
      <c r="P147" s="13"/>
      <c r="U147" s="13"/>
      <c r="X147" s="13"/>
      <c r="AA147" s="13"/>
      <c r="AD147" s="13"/>
      <c r="AF147" s="13"/>
      <c r="AG147" s="13"/>
      <c r="AJ147" s="13"/>
      <c r="AM147" s="14"/>
      <c r="AN147" s="13"/>
      <c r="AO147" s="14"/>
      <c r="AP147" s="13"/>
      <c r="AQ147" s="12"/>
      <c r="AR147" s="12"/>
      <c r="AS147" s="12"/>
      <c r="AT147" s="12"/>
      <c r="AU147" s="12"/>
      <c r="AV147" s="12"/>
      <c r="AW147" s="12"/>
      <c r="AX147" s="12"/>
      <c r="AY147" s="12"/>
    </row>
    <row r="148" spans="1:51" s="15" customFormat="1" x14ac:dyDescent="0.25">
      <c r="A148" s="13"/>
      <c r="B148" s="14"/>
      <c r="C148" s="13"/>
      <c r="D148" s="13"/>
      <c r="E148" s="13"/>
      <c r="F148" s="13"/>
      <c r="G148" s="13"/>
      <c r="H148" s="13"/>
      <c r="I148" s="120"/>
      <c r="N148" s="13"/>
      <c r="O148" s="13"/>
      <c r="P148" s="13"/>
      <c r="U148" s="13"/>
      <c r="X148" s="13"/>
      <c r="AA148" s="13"/>
      <c r="AD148" s="13"/>
      <c r="AF148" s="13"/>
      <c r="AG148" s="13"/>
      <c r="AJ148" s="13"/>
      <c r="AM148" s="14"/>
      <c r="AN148" s="13"/>
      <c r="AO148" s="14"/>
      <c r="AP148" s="13"/>
      <c r="AQ148" s="12"/>
      <c r="AR148" s="12"/>
      <c r="AS148" s="12"/>
      <c r="AT148" s="12"/>
      <c r="AU148" s="12"/>
      <c r="AV148" s="12"/>
      <c r="AW148" s="12"/>
      <c r="AX148" s="12"/>
      <c r="AY148" s="12"/>
    </row>
    <row r="149" spans="1:51" s="15" customFormat="1" x14ac:dyDescent="0.25">
      <c r="A149" s="13"/>
      <c r="B149" s="14"/>
      <c r="C149" s="13"/>
      <c r="D149" s="13"/>
      <c r="E149" s="13"/>
      <c r="F149" s="13"/>
      <c r="G149" s="13"/>
      <c r="H149" s="13"/>
      <c r="I149" s="121"/>
      <c r="J149" s="11"/>
      <c r="N149" s="13"/>
      <c r="O149" s="13"/>
      <c r="P149" s="13"/>
      <c r="U149" s="13"/>
      <c r="X149" s="13"/>
      <c r="AA149" s="13"/>
      <c r="AD149" s="13"/>
      <c r="AF149" s="13"/>
      <c r="AG149" s="13"/>
      <c r="AJ149" s="13"/>
      <c r="AM149" s="14"/>
      <c r="AN149" s="13"/>
      <c r="AO149" s="14"/>
      <c r="AP149" s="13"/>
      <c r="AQ149" s="12"/>
      <c r="AR149" s="12"/>
      <c r="AS149" s="12"/>
      <c r="AT149" s="12"/>
      <c r="AU149" s="12"/>
      <c r="AV149" s="12"/>
      <c r="AW149" s="12"/>
      <c r="AX149" s="12"/>
      <c r="AY149" s="12"/>
    </row>
  </sheetData>
  <autoFilter ref="A7:AY7">
    <sortState ref="A8:AY200">
      <sortCondition ref="C7"/>
    </sortState>
  </autoFilter>
  <mergeCells count="4">
    <mergeCell ref="A2:I2"/>
    <mergeCell ref="A3:I3"/>
    <mergeCell ref="A4:I4"/>
    <mergeCell ref="A5:I5"/>
  </mergeCells>
  <pageMargins left="0.11811023622047245" right="0.11811023622047245" top="0.55118110236220474" bottom="0.15748031496062992" header="0" footer="0"/>
  <pageSetup paperSize="300" scale="31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Y56"/>
  <sheetViews>
    <sheetView topLeftCell="B1" workbookViewId="0">
      <pane ySplit="7" topLeftCell="A19" activePane="bottomLeft" state="frozen"/>
      <selection activeCell="A7" sqref="A7:XFD137"/>
      <selection pane="bottomLeft" activeCell="A7" sqref="A7:XFD137"/>
    </sheetView>
  </sheetViews>
  <sheetFormatPr baseColWidth="10" defaultRowHeight="15" x14ac:dyDescent="0.25"/>
  <cols>
    <col min="1" max="1" width="5.7109375" style="13" customWidth="1"/>
    <col min="2" max="2" width="10.42578125" style="14" bestFit="1" customWidth="1"/>
    <col min="3" max="3" width="9" style="13" bestFit="1" customWidth="1"/>
    <col min="4" max="4" width="5.5703125" style="13" bestFit="1" customWidth="1"/>
    <col min="5" max="5" width="12" style="13" bestFit="1" customWidth="1"/>
    <col min="6" max="6" width="12.140625" style="13" bestFit="1" customWidth="1"/>
    <col min="7" max="7" width="9.85546875" style="13" bestFit="1" customWidth="1"/>
    <col min="8" max="8" width="19.85546875" style="13" customWidth="1"/>
    <col min="9" max="9" width="23.5703125" style="15" customWidth="1"/>
    <col min="10" max="10" width="20.85546875" style="15" customWidth="1"/>
    <col min="11" max="11" width="17.85546875" style="15" customWidth="1"/>
    <col min="12" max="12" width="22.42578125" style="15" customWidth="1"/>
    <col min="13" max="13" width="11.140625" style="15" customWidth="1"/>
    <col min="14" max="14" width="11.140625" style="13" customWidth="1"/>
    <col min="15" max="15" width="33.42578125" style="13" customWidth="1"/>
    <col min="16" max="16" width="12.5703125" style="13" customWidth="1"/>
    <col min="17" max="17" width="17" style="15" bestFit="1" customWidth="1"/>
    <col min="18" max="18" width="5.140625" style="15" customWidth="1"/>
    <col min="19" max="19" width="15.85546875" style="15" bestFit="1" customWidth="1"/>
    <col min="20" max="20" width="18.7109375" style="15" customWidth="1"/>
    <col min="21" max="21" width="17" style="13" customWidth="1"/>
    <col min="22" max="22" width="12.28515625" style="15" customWidth="1"/>
    <col min="23" max="23" width="20.28515625" style="15" customWidth="1"/>
    <col min="24" max="24" width="20" style="13" customWidth="1"/>
    <col min="25" max="25" width="14.28515625" style="15" customWidth="1"/>
    <col min="26" max="26" width="5.140625" style="15" customWidth="1"/>
    <col min="27" max="27" width="18.140625" style="13" customWidth="1"/>
    <col min="28" max="28" width="5.140625" style="15" customWidth="1"/>
    <col min="29" max="29" width="12.28515625" style="15" customWidth="1"/>
    <col min="30" max="30" width="21.140625" style="13" customWidth="1"/>
    <col min="31" max="31" width="10.7109375" style="15" customWidth="1"/>
    <col min="32" max="32" width="27.5703125" style="13" hidden="1" customWidth="1"/>
    <col min="33" max="33" width="18.42578125" style="13" hidden="1" customWidth="1"/>
    <col min="34" max="34" width="30.85546875" style="15" hidden="1" customWidth="1"/>
    <col min="35" max="35" width="5.140625" style="15" hidden="1" customWidth="1"/>
    <col min="36" max="36" width="21.5703125" style="13" hidden="1" customWidth="1"/>
    <col min="37" max="38" width="5.140625" style="15" hidden="1" customWidth="1"/>
    <col min="39" max="39" width="15.42578125" style="14" customWidth="1"/>
    <col min="40" max="40" width="13.42578125" style="13" customWidth="1"/>
    <col min="41" max="41" width="13.140625" style="14" customWidth="1"/>
    <col min="42" max="42" width="10.5703125" style="13" customWidth="1"/>
    <col min="43" max="51" width="11.42578125" style="12" customWidth="1"/>
    <col min="52" max="16384" width="11.42578125" style="12"/>
  </cols>
  <sheetData>
    <row r="2" spans="1:51" s="122" customFormat="1" x14ac:dyDescent="0.2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51" s="122" customFormat="1" x14ac:dyDescent="0.2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51" s="122" customFormat="1" x14ac:dyDescent="0.25">
      <c r="A4" s="139" t="s">
        <v>305</v>
      </c>
      <c r="B4" s="139"/>
      <c r="C4" s="139"/>
      <c r="D4" s="139"/>
      <c r="E4" s="139"/>
      <c r="F4" s="139"/>
      <c r="G4" s="139"/>
      <c r="H4" s="139"/>
      <c r="I4" s="139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51" s="122" customFormat="1" x14ac:dyDescent="0.25">
      <c r="A5" s="138" t="s">
        <v>2</v>
      </c>
      <c r="B5" s="138"/>
      <c r="C5" s="138"/>
      <c r="D5" s="138"/>
      <c r="E5" s="138"/>
      <c r="F5" s="138"/>
      <c r="G5" s="138"/>
      <c r="H5" s="138"/>
      <c r="I5" s="138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51" s="129" customFormat="1" ht="84" customHeight="1" x14ac:dyDescent="0.25">
      <c r="A7" s="124" t="s">
        <v>3</v>
      </c>
      <c r="B7" s="125" t="s">
        <v>4</v>
      </c>
      <c r="C7" s="124" t="s">
        <v>5</v>
      </c>
      <c r="D7" s="124" t="s">
        <v>6</v>
      </c>
      <c r="E7" s="124" t="s">
        <v>7</v>
      </c>
      <c r="F7" s="124" t="s">
        <v>8</v>
      </c>
      <c r="G7" s="124" t="s">
        <v>9</v>
      </c>
      <c r="H7" s="124" t="s">
        <v>10</v>
      </c>
      <c r="I7" s="126" t="s">
        <v>11</v>
      </c>
      <c r="J7" s="126" t="s">
        <v>12</v>
      </c>
      <c r="K7" s="126" t="s">
        <v>13</v>
      </c>
      <c r="L7" s="126" t="s">
        <v>14</v>
      </c>
      <c r="M7" s="126" t="s">
        <v>15</v>
      </c>
      <c r="N7" s="124" t="s">
        <v>16</v>
      </c>
      <c r="O7" s="124" t="s">
        <v>17</v>
      </c>
      <c r="P7" s="124" t="s">
        <v>18</v>
      </c>
      <c r="Q7" s="126" t="s">
        <v>19</v>
      </c>
      <c r="R7" s="126" t="s">
        <v>20</v>
      </c>
      <c r="S7" s="126" t="s">
        <v>21</v>
      </c>
      <c r="T7" s="126" t="s">
        <v>22</v>
      </c>
      <c r="U7" s="124" t="s">
        <v>23</v>
      </c>
      <c r="V7" s="126" t="s">
        <v>24</v>
      </c>
      <c r="W7" s="126" t="s">
        <v>25</v>
      </c>
      <c r="X7" s="124" t="s">
        <v>26</v>
      </c>
      <c r="Y7" s="126" t="s">
        <v>27</v>
      </c>
      <c r="Z7" s="127" t="s">
        <v>28</v>
      </c>
      <c r="AA7" s="124" t="s">
        <v>29</v>
      </c>
      <c r="AB7" s="128" t="s">
        <v>30</v>
      </c>
      <c r="AC7" s="126" t="s">
        <v>31</v>
      </c>
      <c r="AD7" s="124" t="s">
        <v>32</v>
      </c>
      <c r="AE7" s="126" t="s">
        <v>33</v>
      </c>
      <c r="AF7" s="124" t="s">
        <v>34</v>
      </c>
      <c r="AG7" s="124" t="s">
        <v>35</v>
      </c>
      <c r="AH7" s="126" t="s">
        <v>36</v>
      </c>
      <c r="AI7" s="126" t="s">
        <v>37</v>
      </c>
      <c r="AJ7" s="124" t="s">
        <v>38</v>
      </c>
      <c r="AK7" s="126" t="s">
        <v>39</v>
      </c>
      <c r="AL7" s="126" t="s">
        <v>40</v>
      </c>
      <c r="AM7" s="125" t="s">
        <v>41</v>
      </c>
      <c r="AN7" s="124" t="s">
        <v>42</v>
      </c>
      <c r="AO7" s="125" t="s">
        <v>43</v>
      </c>
      <c r="AP7" s="124" t="s">
        <v>44</v>
      </c>
    </row>
    <row r="8" spans="1:51" x14ac:dyDescent="0.25">
      <c r="A8" s="9" t="s">
        <v>832</v>
      </c>
      <c r="B8" s="10" t="s">
        <v>46</v>
      </c>
      <c r="C8" s="9" t="s">
        <v>47</v>
      </c>
      <c r="D8" s="9" t="s">
        <v>57</v>
      </c>
      <c r="E8" s="9" t="s">
        <v>58</v>
      </c>
      <c r="F8" s="9" t="s">
        <v>1080</v>
      </c>
      <c r="G8" s="9" t="s">
        <v>51</v>
      </c>
      <c r="H8" s="9" t="s">
        <v>59</v>
      </c>
      <c r="I8" s="11" t="s">
        <v>53</v>
      </c>
      <c r="J8" s="11" t="s">
        <v>53</v>
      </c>
      <c r="K8" s="11" t="s">
        <v>53</v>
      </c>
      <c r="L8" s="11" t="s">
        <v>53</v>
      </c>
      <c r="M8" s="11">
        <v>0</v>
      </c>
      <c r="N8" s="9" t="s">
        <v>53</v>
      </c>
      <c r="O8" s="9" t="s">
        <v>54</v>
      </c>
      <c r="P8" s="9" t="s">
        <v>53</v>
      </c>
      <c r="Q8" s="11">
        <f t="shared" ref="Q8:Q31" si="0">SUM(S8:BA8)</f>
        <v>21219674.748899996</v>
      </c>
      <c r="R8" s="11">
        <v>0</v>
      </c>
      <c r="S8" s="11">
        <v>19875389.562499996</v>
      </c>
      <c r="T8" s="11">
        <v>0</v>
      </c>
      <c r="U8" s="9" t="s">
        <v>50</v>
      </c>
      <c r="V8" s="11">
        <v>0</v>
      </c>
      <c r="W8" s="11">
        <v>1158866.54</v>
      </c>
      <c r="X8" s="9" t="s">
        <v>50</v>
      </c>
      <c r="Y8" s="11">
        <v>185418.6464</v>
      </c>
      <c r="Z8" s="11">
        <v>0</v>
      </c>
      <c r="AA8" s="9" t="s">
        <v>50</v>
      </c>
      <c r="AB8" s="11">
        <v>0</v>
      </c>
      <c r="AC8" s="11">
        <v>0</v>
      </c>
      <c r="AD8" s="9" t="s">
        <v>50</v>
      </c>
      <c r="AE8" s="11">
        <v>0</v>
      </c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53</v>
      </c>
      <c r="AN8" s="9" t="s">
        <v>53</v>
      </c>
      <c r="AO8" s="10" t="s">
        <v>53</v>
      </c>
      <c r="AP8" s="9" t="s">
        <v>53</v>
      </c>
    </row>
    <row r="9" spans="1:51" x14ac:dyDescent="0.25">
      <c r="A9" s="9" t="s">
        <v>55</v>
      </c>
      <c r="B9" s="10" t="s">
        <v>46</v>
      </c>
      <c r="C9" s="9" t="s">
        <v>47</v>
      </c>
      <c r="D9" s="9" t="s">
        <v>61</v>
      </c>
      <c r="E9" s="9" t="s">
        <v>62</v>
      </c>
      <c r="F9" s="9" t="s">
        <v>704</v>
      </c>
      <c r="G9" s="9" t="s">
        <v>51</v>
      </c>
      <c r="H9" s="9" t="s">
        <v>63</v>
      </c>
      <c r="I9" s="11" t="s">
        <v>53</v>
      </c>
      <c r="J9" s="11" t="s">
        <v>53</v>
      </c>
      <c r="K9" s="11" t="s">
        <v>53</v>
      </c>
      <c r="L9" s="11" t="s">
        <v>53</v>
      </c>
      <c r="M9" s="11">
        <v>0</v>
      </c>
      <c r="N9" s="9" t="s">
        <v>53</v>
      </c>
      <c r="O9" s="9" t="s">
        <v>54</v>
      </c>
      <c r="P9" s="9" t="s">
        <v>53</v>
      </c>
      <c r="Q9" s="11">
        <f t="shared" si="0"/>
        <v>22209300.968699999</v>
      </c>
      <c r="R9" s="11">
        <v>0</v>
      </c>
      <c r="S9" s="11">
        <v>20237388.119499996</v>
      </c>
      <c r="T9" s="11">
        <v>0</v>
      </c>
      <c r="U9" s="9" t="s">
        <v>50</v>
      </c>
      <c r="V9" s="11">
        <v>0</v>
      </c>
      <c r="W9" s="11">
        <v>1699924.87</v>
      </c>
      <c r="X9" s="9" t="s">
        <v>64</v>
      </c>
      <c r="Y9" s="11">
        <v>271987.9792</v>
      </c>
      <c r="Z9" s="11">
        <v>0</v>
      </c>
      <c r="AA9" s="9" t="s">
        <v>50</v>
      </c>
      <c r="AB9" s="11">
        <v>0</v>
      </c>
      <c r="AC9" s="11">
        <v>0</v>
      </c>
      <c r="AD9" s="9" t="s">
        <v>50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53</v>
      </c>
      <c r="AN9" s="9" t="s">
        <v>53</v>
      </c>
      <c r="AO9" s="10" t="s">
        <v>53</v>
      </c>
      <c r="AP9" s="9" t="s">
        <v>53</v>
      </c>
    </row>
    <row r="10" spans="1:51" x14ac:dyDescent="0.25">
      <c r="A10" s="9" t="s">
        <v>771</v>
      </c>
      <c r="B10" s="10" t="s">
        <v>84</v>
      </c>
      <c r="C10" s="9" t="s">
        <v>47</v>
      </c>
      <c r="D10" s="9" t="s">
        <v>57</v>
      </c>
      <c r="E10" s="9" t="s">
        <v>58</v>
      </c>
      <c r="F10" s="9" t="s">
        <v>50</v>
      </c>
      <c r="G10" s="9" t="s">
        <v>51</v>
      </c>
      <c r="H10" s="9"/>
      <c r="I10" s="11" t="s">
        <v>53</v>
      </c>
      <c r="J10" s="11" t="s">
        <v>53</v>
      </c>
      <c r="K10" s="11" t="s">
        <v>53</v>
      </c>
      <c r="L10" s="11" t="s">
        <v>53</v>
      </c>
      <c r="M10" s="11">
        <v>0</v>
      </c>
      <c r="N10" s="9" t="s">
        <v>53</v>
      </c>
      <c r="O10" s="9" t="s">
        <v>54</v>
      </c>
      <c r="P10" s="9"/>
      <c r="Q10" s="11">
        <f t="shared" si="0"/>
        <v>0</v>
      </c>
      <c r="R10" s="11">
        <v>0</v>
      </c>
      <c r="S10" s="11"/>
      <c r="T10" s="11">
        <v>0</v>
      </c>
      <c r="U10" s="9" t="s">
        <v>50</v>
      </c>
      <c r="V10" s="11">
        <v>0</v>
      </c>
      <c r="W10" s="11"/>
      <c r="X10" s="9" t="s">
        <v>50</v>
      </c>
      <c r="Y10" s="11">
        <f>+W10*0.16</f>
        <v>0</v>
      </c>
      <c r="Z10" s="11">
        <v>0</v>
      </c>
      <c r="AA10" s="9" t="s">
        <v>50</v>
      </c>
      <c r="AB10" s="11">
        <v>0</v>
      </c>
      <c r="AC10" s="11"/>
      <c r="AD10" s="9" t="s">
        <v>50</v>
      </c>
      <c r="AE10" s="11">
        <f>+AC10*0.08</f>
        <v>0</v>
      </c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53</v>
      </c>
      <c r="AN10" s="9" t="s">
        <v>53</v>
      </c>
      <c r="AO10" s="10" t="s">
        <v>53</v>
      </c>
      <c r="AP10" s="9" t="s">
        <v>53</v>
      </c>
    </row>
    <row r="11" spans="1:51" x14ac:dyDescent="0.25">
      <c r="A11" s="9" t="s">
        <v>768</v>
      </c>
      <c r="B11" s="10" t="s">
        <v>84</v>
      </c>
      <c r="C11" s="9" t="s">
        <v>47</v>
      </c>
      <c r="D11" s="9" t="s">
        <v>57</v>
      </c>
      <c r="E11" s="9" t="s">
        <v>58</v>
      </c>
      <c r="F11" s="9" t="s">
        <v>50</v>
      </c>
      <c r="G11" s="9" t="s">
        <v>51</v>
      </c>
      <c r="H11" s="9"/>
      <c r="I11" s="11" t="s">
        <v>53</v>
      </c>
      <c r="J11" s="11" t="s">
        <v>53</v>
      </c>
      <c r="K11" s="11" t="s">
        <v>53</v>
      </c>
      <c r="L11" s="11" t="s">
        <v>53</v>
      </c>
      <c r="M11" s="11">
        <v>0</v>
      </c>
      <c r="N11" s="9" t="s">
        <v>53</v>
      </c>
      <c r="O11" s="9" t="s">
        <v>54</v>
      </c>
      <c r="P11" s="9" t="s">
        <v>53</v>
      </c>
      <c r="Q11" s="11">
        <f t="shared" si="0"/>
        <v>0</v>
      </c>
      <c r="R11" s="11">
        <v>0</v>
      </c>
      <c r="S11" s="11"/>
      <c r="T11" s="11">
        <v>0</v>
      </c>
      <c r="U11" s="9" t="s">
        <v>50</v>
      </c>
      <c r="V11" s="11">
        <v>0</v>
      </c>
      <c r="W11" s="11"/>
      <c r="X11" s="9" t="s">
        <v>50</v>
      </c>
      <c r="Y11" s="11">
        <f>+W11*0.16</f>
        <v>0</v>
      </c>
      <c r="Z11" s="11">
        <v>0</v>
      </c>
      <c r="AA11" s="9" t="s">
        <v>50</v>
      </c>
      <c r="AB11" s="11">
        <v>0</v>
      </c>
      <c r="AC11" s="11"/>
      <c r="AD11" s="9" t="s">
        <v>50</v>
      </c>
      <c r="AE11" s="11">
        <f>+AC11*0.08</f>
        <v>0</v>
      </c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53</v>
      </c>
      <c r="AN11" s="9" t="s">
        <v>53</v>
      </c>
      <c r="AO11" s="10" t="s">
        <v>53</v>
      </c>
      <c r="AP11" s="9" t="s">
        <v>53</v>
      </c>
    </row>
    <row r="12" spans="1:51" x14ac:dyDescent="0.25">
      <c r="A12" s="9" t="s">
        <v>766</v>
      </c>
      <c r="B12" s="10" t="s">
        <v>84</v>
      </c>
      <c r="C12" s="9" t="s">
        <v>47</v>
      </c>
      <c r="D12" s="9" t="s">
        <v>57</v>
      </c>
      <c r="E12" s="9" t="s">
        <v>58</v>
      </c>
      <c r="F12" s="9" t="s">
        <v>1081</v>
      </c>
      <c r="G12" s="9" t="s">
        <v>51</v>
      </c>
      <c r="H12" s="9" t="s">
        <v>87</v>
      </c>
      <c r="I12" s="11" t="s">
        <v>53</v>
      </c>
      <c r="J12" s="11" t="s">
        <v>53</v>
      </c>
      <c r="K12" s="11" t="s">
        <v>53</v>
      </c>
      <c r="L12" s="11" t="s">
        <v>53</v>
      </c>
      <c r="M12" s="11">
        <v>0</v>
      </c>
      <c r="N12" s="9" t="s">
        <v>53</v>
      </c>
      <c r="O12" s="9" t="s">
        <v>54</v>
      </c>
      <c r="P12" s="9" t="s">
        <v>53</v>
      </c>
      <c r="Q12" s="11">
        <f t="shared" si="0"/>
        <v>36707978.756199993</v>
      </c>
      <c r="R12" s="11">
        <v>0</v>
      </c>
      <c r="S12" s="11">
        <v>33938789.972599991</v>
      </c>
      <c r="T12" s="11">
        <v>0</v>
      </c>
      <c r="U12" s="9" t="s">
        <v>50</v>
      </c>
      <c r="V12" s="11">
        <v>0</v>
      </c>
      <c r="W12" s="11">
        <v>2387231.71</v>
      </c>
      <c r="X12" s="9" t="s">
        <v>50</v>
      </c>
      <c r="Y12" s="11">
        <v>381957.0736</v>
      </c>
      <c r="Z12" s="11">
        <v>0</v>
      </c>
      <c r="AA12" s="9" t="s">
        <v>50</v>
      </c>
      <c r="AB12" s="11">
        <v>0</v>
      </c>
      <c r="AC12" s="11">
        <v>0</v>
      </c>
      <c r="AD12" s="9" t="s">
        <v>50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53</v>
      </c>
      <c r="AN12" s="9" t="s">
        <v>53</v>
      </c>
      <c r="AO12" s="10" t="s">
        <v>53</v>
      </c>
      <c r="AP12" s="9" t="s">
        <v>53</v>
      </c>
    </row>
    <row r="13" spans="1:51" s="8" customFormat="1" x14ac:dyDescent="0.25">
      <c r="A13" s="9" t="s">
        <v>756</v>
      </c>
      <c r="B13" s="10" t="s">
        <v>84</v>
      </c>
      <c r="C13" s="9" t="s">
        <v>47</v>
      </c>
      <c r="D13" s="9" t="s">
        <v>61</v>
      </c>
      <c r="E13" s="9" t="s">
        <v>395</v>
      </c>
      <c r="F13" s="9" t="s">
        <v>937</v>
      </c>
      <c r="G13" s="9" t="s">
        <v>51</v>
      </c>
      <c r="H13" s="9" t="s">
        <v>939</v>
      </c>
      <c r="I13" s="11" t="s">
        <v>53</v>
      </c>
      <c r="J13" s="11" t="s">
        <v>53</v>
      </c>
      <c r="K13" s="11" t="s">
        <v>53</v>
      </c>
      <c r="L13" s="11" t="s">
        <v>53</v>
      </c>
      <c r="M13" s="11">
        <v>0</v>
      </c>
      <c r="N13" s="9" t="s">
        <v>53</v>
      </c>
      <c r="O13" s="9" t="s">
        <v>54</v>
      </c>
      <c r="P13" s="9"/>
      <c r="Q13" s="11">
        <f t="shared" si="0"/>
        <v>51508438.501999997</v>
      </c>
      <c r="R13" s="11">
        <v>0</v>
      </c>
      <c r="S13" s="11">
        <f>36625452.35-159375</f>
        <v>36466077.350000001</v>
      </c>
      <c r="T13" s="11">
        <v>0</v>
      </c>
      <c r="U13" s="9" t="s">
        <v>50</v>
      </c>
      <c r="V13" s="11">
        <v>0</v>
      </c>
      <c r="W13" s="11">
        <v>12717001.32</v>
      </c>
      <c r="X13" s="9" t="s">
        <v>50</v>
      </c>
      <c r="Y13" s="11">
        <f>+W13*0.16</f>
        <v>2034720.2112</v>
      </c>
      <c r="Z13" s="11">
        <v>0</v>
      </c>
      <c r="AA13" s="9" t="s">
        <v>50</v>
      </c>
      <c r="AB13" s="11">
        <v>0</v>
      </c>
      <c r="AC13" s="11">
        <v>269110.76</v>
      </c>
      <c r="AD13" s="9" t="s">
        <v>50</v>
      </c>
      <c r="AE13" s="11">
        <f>+AC13*0.08</f>
        <v>21528.860800000002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53</v>
      </c>
      <c r="AN13" s="9" t="s">
        <v>53</v>
      </c>
      <c r="AO13" s="10" t="s">
        <v>53</v>
      </c>
      <c r="AP13" s="9" t="s">
        <v>53</v>
      </c>
      <c r="AQ13" s="12"/>
      <c r="AR13" s="12"/>
      <c r="AS13" s="12"/>
      <c r="AT13" s="12"/>
      <c r="AU13" s="12"/>
      <c r="AV13" s="12"/>
      <c r="AW13" s="12"/>
      <c r="AX13" s="12"/>
      <c r="AY13" s="12"/>
    </row>
    <row r="14" spans="1:51" x14ac:dyDescent="0.25">
      <c r="A14" s="9" t="s">
        <v>754</v>
      </c>
      <c r="B14" s="10" t="s">
        <v>84</v>
      </c>
      <c r="C14" s="9" t="s">
        <v>47</v>
      </c>
      <c r="D14" s="9" t="s">
        <v>61</v>
      </c>
      <c r="E14" s="9" t="s">
        <v>62</v>
      </c>
      <c r="F14" s="9" t="s">
        <v>643</v>
      </c>
      <c r="G14" s="9" t="s">
        <v>51</v>
      </c>
      <c r="H14" s="9" t="s">
        <v>89</v>
      </c>
      <c r="I14" s="11" t="s">
        <v>53</v>
      </c>
      <c r="J14" s="11" t="s">
        <v>53</v>
      </c>
      <c r="K14" s="11" t="s">
        <v>53</v>
      </c>
      <c r="L14" s="11" t="s">
        <v>53</v>
      </c>
      <c r="M14" s="11">
        <v>0</v>
      </c>
      <c r="N14" s="9" t="s">
        <v>53</v>
      </c>
      <c r="O14" s="9" t="s">
        <v>54</v>
      </c>
      <c r="P14" s="9" t="s">
        <v>53</v>
      </c>
      <c r="Q14" s="11">
        <f t="shared" si="0"/>
        <v>31965033.062999997</v>
      </c>
      <c r="R14" s="11">
        <v>0</v>
      </c>
      <c r="S14" s="11">
        <v>31359235.938999999</v>
      </c>
      <c r="T14" s="11">
        <v>0</v>
      </c>
      <c r="U14" s="9" t="s">
        <v>50</v>
      </c>
      <c r="V14" s="11">
        <v>0</v>
      </c>
      <c r="W14" s="11">
        <v>522238.9</v>
      </c>
      <c r="X14" s="9" t="s">
        <v>50</v>
      </c>
      <c r="Y14" s="11">
        <v>83558.223999999987</v>
      </c>
      <c r="Z14" s="11">
        <v>0</v>
      </c>
      <c r="AA14" s="9" t="s">
        <v>50</v>
      </c>
      <c r="AB14" s="11">
        <v>0</v>
      </c>
      <c r="AC14" s="11">
        <v>0</v>
      </c>
      <c r="AD14" s="9" t="s">
        <v>50</v>
      </c>
      <c r="AE14" s="11">
        <v>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53</v>
      </c>
      <c r="AN14" s="9" t="s">
        <v>53</v>
      </c>
      <c r="AO14" s="10" t="s">
        <v>53</v>
      </c>
      <c r="AP14" s="9" t="s">
        <v>53</v>
      </c>
    </row>
    <row r="15" spans="1:51" x14ac:dyDescent="0.25">
      <c r="A15" s="9" t="s">
        <v>750</v>
      </c>
      <c r="B15" s="10" t="s">
        <v>84</v>
      </c>
      <c r="C15" s="9" t="s">
        <v>47</v>
      </c>
      <c r="D15" s="9" t="s">
        <v>61</v>
      </c>
      <c r="E15" s="9" t="s">
        <v>62</v>
      </c>
      <c r="F15" s="9" t="s">
        <v>643</v>
      </c>
      <c r="G15" s="9" t="s">
        <v>91</v>
      </c>
      <c r="H15" s="9" t="s">
        <v>53</v>
      </c>
      <c r="I15" s="11" t="s">
        <v>92</v>
      </c>
      <c r="J15" s="11" t="s">
        <v>53</v>
      </c>
      <c r="K15" s="11" t="s">
        <v>93</v>
      </c>
      <c r="L15" s="11" t="s">
        <v>84</v>
      </c>
      <c r="M15" s="11">
        <v>247196</v>
      </c>
      <c r="N15" s="9" t="s">
        <v>94</v>
      </c>
      <c r="O15" s="9" t="s">
        <v>95</v>
      </c>
      <c r="P15" s="9" t="s">
        <v>96</v>
      </c>
      <c r="Q15" s="11">
        <f t="shared" si="0"/>
        <v>-116000</v>
      </c>
      <c r="R15" s="11">
        <v>0</v>
      </c>
      <c r="S15" s="11">
        <v>-116000</v>
      </c>
      <c r="T15" s="11">
        <v>0</v>
      </c>
      <c r="U15" s="9" t="s">
        <v>50</v>
      </c>
      <c r="V15" s="11">
        <v>0</v>
      </c>
      <c r="W15" s="11">
        <v>0</v>
      </c>
      <c r="X15" s="9" t="s">
        <v>50</v>
      </c>
      <c r="Y15" s="11">
        <v>0</v>
      </c>
      <c r="Z15" s="11">
        <v>0</v>
      </c>
      <c r="AA15" s="9" t="s">
        <v>50</v>
      </c>
      <c r="AB15" s="11">
        <v>0</v>
      </c>
      <c r="AC15" s="11">
        <v>0</v>
      </c>
      <c r="AD15" s="9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53</v>
      </c>
      <c r="AN15" s="9" t="s">
        <v>53</v>
      </c>
      <c r="AO15" s="10" t="s">
        <v>53</v>
      </c>
      <c r="AP15" s="9" t="s">
        <v>53</v>
      </c>
    </row>
    <row r="16" spans="1:51" x14ac:dyDescent="0.25">
      <c r="A16" s="9" t="s">
        <v>747</v>
      </c>
      <c r="B16" s="10" t="s">
        <v>84</v>
      </c>
      <c r="C16" s="9" t="s">
        <v>47</v>
      </c>
      <c r="D16" s="9" t="s">
        <v>61</v>
      </c>
      <c r="E16" s="9" t="s">
        <v>62</v>
      </c>
      <c r="F16" s="9" t="s">
        <v>643</v>
      </c>
      <c r="G16" s="9" t="s">
        <v>91</v>
      </c>
      <c r="H16" s="9" t="s">
        <v>53</v>
      </c>
      <c r="I16" s="11" t="s">
        <v>98</v>
      </c>
      <c r="J16" s="11" t="s">
        <v>53</v>
      </c>
      <c r="K16" s="11" t="s">
        <v>99</v>
      </c>
      <c r="L16" s="11" t="s">
        <v>84</v>
      </c>
      <c r="M16" s="11">
        <v>140793.89000000001</v>
      </c>
      <c r="N16" s="9" t="s">
        <v>94</v>
      </c>
      <c r="O16" s="9" t="s">
        <v>100</v>
      </c>
      <c r="P16" s="9" t="s">
        <v>101</v>
      </c>
      <c r="Q16" s="11">
        <f t="shared" si="0"/>
        <v>-10529.52</v>
      </c>
      <c r="R16" s="11">
        <v>0</v>
      </c>
      <c r="S16" s="11">
        <v>-10529.52</v>
      </c>
      <c r="T16" s="11">
        <v>0</v>
      </c>
      <c r="U16" s="9" t="s">
        <v>50</v>
      </c>
      <c r="V16" s="11">
        <v>0</v>
      </c>
      <c r="W16" s="11">
        <v>0</v>
      </c>
      <c r="X16" s="9" t="s">
        <v>50</v>
      </c>
      <c r="Y16" s="11">
        <v>0</v>
      </c>
      <c r="Z16" s="11">
        <v>0</v>
      </c>
      <c r="AA16" s="9" t="s">
        <v>50</v>
      </c>
      <c r="AB16" s="11">
        <v>0</v>
      </c>
      <c r="AC16" s="11">
        <v>0</v>
      </c>
      <c r="AD16" s="9" t="s">
        <v>50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53</v>
      </c>
      <c r="AN16" s="9" t="s">
        <v>53</v>
      </c>
      <c r="AO16" s="10" t="s">
        <v>53</v>
      </c>
      <c r="AP16" s="9" t="s">
        <v>53</v>
      </c>
    </row>
    <row r="17" spans="1:42" x14ac:dyDescent="0.25">
      <c r="A17" s="9" t="s">
        <v>164</v>
      </c>
      <c r="B17" s="10" t="s">
        <v>128</v>
      </c>
      <c r="C17" s="9" t="s">
        <v>47</v>
      </c>
      <c r="D17" s="9" t="s">
        <v>57</v>
      </c>
      <c r="E17" s="9" t="s">
        <v>58</v>
      </c>
      <c r="F17" s="9" t="s">
        <v>1082</v>
      </c>
      <c r="G17" s="9" t="s">
        <v>51</v>
      </c>
      <c r="H17" s="9" t="s">
        <v>131</v>
      </c>
      <c r="I17" s="11" t="s">
        <v>53</v>
      </c>
      <c r="J17" s="11" t="s">
        <v>53</v>
      </c>
      <c r="K17" s="11" t="s">
        <v>53</v>
      </c>
      <c r="L17" s="11" t="s">
        <v>53</v>
      </c>
      <c r="M17" s="11">
        <v>0</v>
      </c>
      <c r="N17" s="9" t="s">
        <v>53</v>
      </c>
      <c r="O17" s="9" t="s">
        <v>54</v>
      </c>
      <c r="P17" s="9" t="s">
        <v>53</v>
      </c>
      <c r="Q17" s="11">
        <f t="shared" si="0"/>
        <v>19261856.348900001</v>
      </c>
      <c r="R17" s="11">
        <v>0</v>
      </c>
      <c r="S17" s="11">
        <v>17048600.210100003</v>
      </c>
      <c r="T17" s="11">
        <v>0</v>
      </c>
      <c r="U17" s="9" t="s">
        <v>50</v>
      </c>
      <c r="V17" s="11">
        <v>0</v>
      </c>
      <c r="W17" s="11">
        <v>1907979.4300000002</v>
      </c>
      <c r="X17" s="9" t="s">
        <v>50</v>
      </c>
      <c r="Y17" s="11">
        <v>305276.70879999996</v>
      </c>
      <c r="Z17" s="11">
        <v>0</v>
      </c>
      <c r="AA17" s="9" t="s">
        <v>50</v>
      </c>
      <c r="AB17" s="11">
        <v>0</v>
      </c>
      <c r="AC17" s="11">
        <v>0</v>
      </c>
      <c r="AD17" s="9" t="s">
        <v>50</v>
      </c>
      <c r="AE17" s="11">
        <v>0</v>
      </c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0" t="s">
        <v>53</v>
      </c>
      <c r="AN17" s="9" t="s">
        <v>53</v>
      </c>
      <c r="AO17" s="10" t="s">
        <v>53</v>
      </c>
      <c r="AP17" s="9" t="s">
        <v>53</v>
      </c>
    </row>
    <row r="18" spans="1:42" x14ac:dyDescent="0.25">
      <c r="A18" s="9" t="s">
        <v>168</v>
      </c>
      <c r="B18" s="10" t="s">
        <v>128</v>
      </c>
      <c r="C18" s="9" t="s">
        <v>47</v>
      </c>
      <c r="D18" s="9" t="s">
        <v>61</v>
      </c>
      <c r="E18" s="9" t="s">
        <v>395</v>
      </c>
      <c r="F18" s="9" t="s">
        <v>938</v>
      </c>
      <c r="G18" s="9" t="s">
        <v>51</v>
      </c>
      <c r="H18" s="9" t="s">
        <v>940</v>
      </c>
      <c r="I18" s="11" t="s">
        <v>53</v>
      </c>
      <c r="J18" s="11" t="s">
        <v>53</v>
      </c>
      <c r="K18" s="11" t="s">
        <v>53</v>
      </c>
      <c r="L18" s="11" t="s">
        <v>53</v>
      </c>
      <c r="M18" s="11">
        <v>0</v>
      </c>
      <c r="N18" s="9" t="s">
        <v>53</v>
      </c>
      <c r="O18" s="9" t="s">
        <v>54</v>
      </c>
      <c r="P18" s="9"/>
      <c r="Q18" s="11">
        <f t="shared" si="0"/>
        <v>63213129.628000006</v>
      </c>
      <c r="R18" s="11">
        <v>0</v>
      </c>
      <c r="S18" s="11">
        <v>46803876.289999999</v>
      </c>
      <c r="T18" s="11">
        <v>0</v>
      </c>
      <c r="U18" s="9" t="s">
        <v>50</v>
      </c>
      <c r="V18" s="11">
        <v>0</v>
      </c>
      <c r="W18" s="11">
        <v>14145908.050000001</v>
      </c>
      <c r="X18" s="9" t="s">
        <v>50</v>
      </c>
      <c r="Y18" s="11">
        <f>+W18*0.16</f>
        <v>2263345.2880000002</v>
      </c>
      <c r="Z18" s="11">
        <v>0</v>
      </c>
      <c r="AA18" s="9" t="s">
        <v>50</v>
      </c>
      <c r="AB18" s="11">
        <v>0</v>
      </c>
      <c r="AC18" s="11"/>
      <c r="AD18" s="9" t="s">
        <v>50</v>
      </c>
      <c r="AE18" s="11">
        <f>+AC18*0.08</f>
        <v>0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0" t="s">
        <v>53</v>
      </c>
      <c r="AN18" s="9" t="s">
        <v>53</v>
      </c>
      <c r="AO18" s="10" t="s">
        <v>53</v>
      </c>
      <c r="AP18" s="9" t="s">
        <v>53</v>
      </c>
    </row>
    <row r="19" spans="1:42" x14ac:dyDescent="0.25">
      <c r="A19" s="9" t="s">
        <v>170</v>
      </c>
      <c r="B19" s="10" t="s">
        <v>128</v>
      </c>
      <c r="C19" s="9" t="s">
        <v>47</v>
      </c>
      <c r="D19" s="9" t="s">
        <v>61</v>
      </c>
      <c r="E19" s="9" t="s">
        <v>62</v>
      </c>
      <c r="F19" s="9" t="s">
        <v>563</v>
      </c>
      <c r="G19" s="9" t="s">
        <v>51</v>
      </c>
      <c r="H19" s="9" t="s">
        <v>133</v>
      </c>
      <c r="I19" s="11" t="s">
        <v>53</v>
      </c>
      <c r="J19" s="11" t="s">
        <v>53</v>
      </c>
      <c r="K19" s="11" t="s">
        <v>53</v>
      </c>
      <c r="L19" s="11" t="s">
        <v>53</v>
      </c>
      <c r="M19" s="11">
        <v>0</v>
      </c>
      <c r="N19" s="9" t="s">
        <v>53</v>
      </c>
      <c r="O19" s="9" t="s">
        <v>54</v>
      </c>
      <c r="P19" s="9" t="s">
        <v>53</v>
      </c>
      <c r="Q19" s="11">
        <f t="shared" si="0"/>
        <v>13243256.2115</v>
      </c>
      <c r="R19" s="11">
        <v>0</v>
      </c>
      <c r="S19" s="11">
        <v>13196160.2115</v>
      </c>
      <c r="T19" s="11">
        <v>0</v>
      </c>
      <c r="U19" s="9" t="s">
        <v>50</v>
      </c>
      <c r="V19" s="11">
        <v>0</v>
      </c>
      <c r="W19" s="11">
        <v>40600</v>
      </c>
      <c r="X19" s="9" t="s">
        <v>50</v>
      </c>
      <c r="Y19" s="11">
        <v>6496</v>
      </c>
      <c r="Z19" s="11">
        <v>0</v>
      </c>
      <c r="AA19" s="9" t="s">
        <v>50</v>
      </c>
      <c r="AB19" s="11">
        <v>0</v>
      </c>
      <c r="AC19" s="11">
        <v>0</v>
      </c>
      <c r="AD19" s="9" t="s">
        <v>50</v>
      </c>
      <c r="AE19" s="11">
        <v>0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53</v>
      </c>
      <c r="AN19" s="9" t="s">
        <v>53</v>
      </c>
      <c r="AO19" s="10" t="s">
        <v>53</v>
      </c>
      <c r="AP19" s="9" t="s">
        <v>53</v>
      </c>
    </row>
    <row r="20" spans="1:42" x14ac:dyDescent="0.25">
      <c r="A20" s="9" t="s">
        <v>202</v>
      </c>
      <c r="B20" s="10" t="s">
        <v>179</v>
      </c>
      <c r="C20" s="9" t="s">
        <v>47</v>
      </c>
      <c r="D20" s="9" t="s">
        <v>57</v>
      </c>
      <c r="E20" s="9" t="s">
        <v>58</v>
      </c>
      <c r="F20" s="9" t="s">
        <v>1083</v>
      </c>
      <c r="G20" s="9" t="s">
        <v>51</v>
      </c>
      <c r="H20" s="9" t="s">
        <v>182</v>
      </c>
      <c r="I20" s="11" t="s">
        <v>53</v>
      </c>
      <c r="J20" s="11" t="s">
        <v>53</v>
      </c>
      <c r="K20" s="11" t="s">
        <v>53</v>
      </c>
      <c r="L20" s="11" t="s">
        <v>53</v>
      </c>
      <c r="M20" s="11">
        <v>0</v>
      </c>
      <c r="N20" s="9" t="s">
        <v>53</v>
      </c>
      <c r="O20" s="9" t="s">
        <v>54</v>
      </c>
      <c r="P20" s="9" t="s">
        <v>53</v>
      </c>
      <c r="Q20" s="11">
        <f t="shared" si="0"/>
        <v>24017236.7097</v>
      </c>
      <c r="R20" s="11">
        <v>0</v>
      </c>
      <c r="S20" s="11">
        <v>20910980.520100001</v>
      </c>
      <c r="T20" s="11">
        <v>0</v>
      </c>
      <c r="U20" s="9" t="s">
        <v>50</v>
      </c>
      <c r="V20" s="11">
        <v>0</v>
      </c>
      <c r="W20" s="11">
        <v>2677807.06</v>
      </c>
      <c r="X20" s="9" t="s">
        <v>50</v>
      </c>
      <c r="Y20" s="11">
        <v>428449.12959999999</v>
      </c>
      <c r="Z20" s="11">
        <v>0</v>
      </c>
      <c r="AA20" s="9" t="s">
        <v>50</v>
      </c>
      <c r="AB20" s="11">
        <v>0</v>
      </c>
      <c r="AC20" s="11">
        <v>0</v>
      </c>
      <c r="AD20" s="9" t="s">
        <v>50</v>
      </c>
      <c r="AE20" s="11"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0" t="s">
        <v>53</v>
      </c>
      <c r="AN20" s="9" t="s">
        <v>53</v>
      </c>
      <c r="AO20" s="10" t="s">
        <v>53</v>
      </c>
      <c r="AP20" s="9" t="s">
        <v>53</v>
      </c>
    </row>
    <row r="21" spans="1:42" x14ac:dyDescent="0.25">
      <c r="A21" s="9" t="s">
        <v>206</v>
      </c>
      <c r="B21" s="10" t="s">
        <v>179</v>
      </c>
      <c r="C21" s="9" t="s">
        <v>47</v>
      </c>
      <c r="D21" s="9" t="s">
        <v>61</v>
      </c>
      <c r="E21" s="9" t="s">
        <v>395</v>
      </c>
      <c r="F21" s="9" t="s">
        <v>941</v>
      </c>
      <c r="G21" s="9" t="s">
        <v>51</v>
      </c>
      <c r="H21" s="9" t="s">
        <v>942</v>
      </c>
      <c r="I21" s="11" t="s">
        <v>53</v>
      </c>
      <c r="J21" s="11" t="s">
        <v>53</v>
      </c>
      <c r="K21" s="11" t="s">
        <v>53</v>
      </c>
      <c r="L21" s="11" t="s">
        <v>53</v>
      </c>
      <c r="M21" s="11">
        <v>0</v>
      </c>
      <c r="N21" s="9" t="s">
        <v>53</v>
      </c>
      <c r="O21" s="9" t="s">
        <v>54</v>
      </c>
      <c r="P21" s="9"/>
      <c r="Q21" s="11">
        <f t="shared" si="0"/>
        <v>57474326.187200002</v>
      </c>
      <c r="R21" s="11">
        <v>0</v>
      </c>
      <c r="S21" s="11">
        <v>46206367</v>
      </c>
      <c r="T21" s="11">
        <v>0</v>
      </c>
      <c r="U21" s="9" t="s">
        <v>50</v>
      </c>
      <c r="V21" s="11">
        <v>0</v>
      </c>
      <c r="W21" s="11">
        <v>9713757.9199999999</v>
      </c>
      <c r="X21" s="9" t="s">
        <v>64</v>
      </c>
      <c r="Y21" s="11">
        <f>+W21*0.16</f>
        <v>1554201.2672000001</v>
      </c>
      <c r="Z21" s="11">
        <v>0</v>
      </c>
      <c r="AA21" s="9" t="s">
        <v>50</v>
      </c>
      <c r="AB21" s="11">
        <v>0</v>
      </c>
      <c r="AC21" s="11"/>
      <c r="AD21" s="9" t="s">
        <v>50</v>
      </c>
      <c r="AE21" s="11">
        <f>+AC21*0.08</f>
        <v>0</v>
      </c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0" t="s">
        <v>53</v>
      </c>
      <c r="AN21" s="9" t="s">
        <v>53</v>
      </c>
      <c r="AO21" s="10" t="s">
        <v>53</v>
      </c>
      <c r="AP21" s="9" t="s">
        <v>53</v>
      </c>
    </row>
    <row r="22" spans="1:42" x14ac:dyDescent="0.25">
      <c r="A22" s="9" t="s">
        <v>208</v>
      </c>
      <c r="B22" s="10" t="s">
        <v>179</v>
      </c>
      <c r="C22" s="9" t="s">
        <v>47</v>
      </c>
      <c r="D22" s="9" t="s">
        <v>61</v>
      </c>
      <c r="E22" s="9" t="s">
        <v>62</v>
      </c>
      <c r="F22" s="9" t="s">
        <v>496</v>
      </c>
      <c r="G22" s="9" t="s">
        <v>51</v>
      </c>
      <c r="H22" s="9" t="s">
        <v>184</v>
      </c>
      <c r="I22" s="11" t="s">
        <v>53</v>
      </c>
      <c r="J22" s="11" t="s">
        <v>53</v>
      </c>
      <c r="K22" s="11" t="s">
        <v>53</v>
      </c>
      <c r="L22" s="11" t="s">
        <v>53</v>
      </c>
      <c r="M22" s="11">
        <v>0</v>
      </c>
      <c r="N22" s="9" t="s">
        <v>53</v>
      </c>
      <c r="O22" s="9" t="s">
        <v>54</v>
      </c>
      <c r="P22" s="9" t="s">
        <v>53</v>
      </c>
      <c r="Q22" s="11">
        <f t="shared" si="0"/>
        <v>36541268.634400003</v>
      </c>
      <c r="R22" s="11">
        <v>0</v>
      </c>
      <c r="S22" s="11">
        <v>32725210.625600003</v>
      </c>
      <c r="T22" s="11">
        <v>0</v>
      </c>
      <c r="U22" s="9" t="s">
        <v>50</v>
      </c>
      <c r="V22" s="11">
        <v>0</v>
      </c>
      <c r="W22" s="11">
        <v>3289705.18</v>
      </c>
      <c r="X22" s="9" t="s">
        <v>50</v>
      </c>
      <c r="Y22" s="11">
        <v>526352.82880000002</v>
      </c>
      <c r="Z22" s="11">
        <v>0</v>
      </c>
      <c r="AA22" s="9" t="s">
        <v>50</v>
      </c>
      <c r="AB22" s="11">
        <v>0</v>
      </c>
      <c r="AC22" s="11">
        <v>0</v>
      </c>
      <c r="AD22" s="9" t="s">
        <v>50</v>
      </c>
      <c r="AE22" s="11"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0" t="s">
        <v>53</v>
      </c>
      <c r="AN22" s="9" t="s">
        <v>53</v>
      </c>
      <c r="AO22" s="10" t="s">
        <v>53</v>
      </c>
      <c r="AP22" s="9" t="s">
        <v>53</v>
      </c>
    </row>
    <row r="23" spans="1:42" x14ac:dyDescent="0.25">
      <c r="A23" s="9" t="s">
        <v>224</v>
      </c>
      <c r="B23" s="10" t="s">
        <v>200</v>
      </c>
      <c r="C23" s="9" t="s">
        <v>47</v>
      </c>
      <c r="D23" s="9" t="s">
        <v>57</v>
      </c>
      <c r="E23" s="9" t="s">
        <v>58</v>
      </c>
      <c r="F23" s="9" t="s">
        <v>1084</v>
      </c>
      <c r="G23" s="9" t="s">
        <v>51</v>
      </c>
      <c r="H23" s="9" t="s">
        <v>209</v>
      </c>
      <c r="I23" s="11" t="s">
        <v>53</v>
      </c>
      <c r="J23" s="11" t="s">
        <v>53</v>
      </c>
      <c r="K23" s="11" t="s">
        <v>53</v>
      </c>
      <c r="L23" s="11" t="s">
        <v>53</v>
      </c>
      <c r="M23" s="11">
        <v>0</v>
      </c>
      <c r="N23" s="9" t="s">
        <v>53</v>
      </c>
      <c r="O23" s="9" t="s">
        <v>54</v>
      </c>
      <c r="P23" s="9" t="s">
        <v>53</v>
      </c>
      <c r="Q23" s="11">
        <f t="shared" si="0"/>
        <v>19491015.103</v>
      </c>
      <c r="R23" s="11">
        <v>0</v>
      </c>
      <c r="S23" s="11">
        <v>18049727.515000001</v>
      </c>
      <c r="T23" s="11">
        <v>0</v>
      </c>
      <c r="U23" s="9" t="s">
        <v>50</v>
      </c>
      <c r="V23" s="11">
        <v>0</v>
      </c>
      <c r="W23" s="11">
        <v>1242489.2999999998</v>
      </c>
      <c r="X23" s="9" t="s">
        <v>50</v>
      </c>
      <c r="Y23" s="11">
        <v>198798.288</v>
      </c>
      <c r="Z23" s="11">
        <v>0</v>
      </c>
      <c r="AA23" s="9" t="s">
        <v>50</v>
      </c>
      <c r="AB23" s="11">
        <v>0</v>
      </c>
      <c r="AC23" s="11">
        <v>0</v>
      </c>
      <c r="AD23" s="9" t="s">
        <v>50</v>
      </c>
      <c r="AE23" s="11"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0" t="s">
        <v>53</v>
      </c>
      <c r="AN23" s="9" t="s">
        <v>53</v>
      </c>
      <c r="AO23" s="10" t="s">
        <v>53</v>
      </c>
      <c r="AP23" s="9" t="s">
        <v>53</v>
      </c>
    </row>
    <row r="24" spans="1:42" x14ac:dyDescent="0.25">
      <c r="A24" s="9" t="s">
        <v>228</v>
      </c>
      <c r="B24" s="10" t="s">
        <v>200</v>
      </c>
      <c r="C24" s="9" t="s">
        <v>47</v>
      </c>
      <c r="D24" s="9" t="s">
        <v>61</v>
      </c>
      <c r="E24" s="9" t="s">
        <v>395</v>
      </c>
      <c r="F24" s="9" t="s">
        <v>943</v>
      </c>
      <c r="G24" s="9" t="s">
        <v>51</v>
      </c>
      <c r="H24" s="9" t="s">
        <v>944</v>
      </c>
      <c r="I24" s="11" t="s">
        <v>53</v>
      </c>
      <c r="J24" s="11" t="s">
        <v>53</v>
      </c>
      <c r="K24" s="11" t="s">
        <v>53</v>
      </c>
      <c r="L24" s="11" t="s">
        <v>53</v>
      </c>
      <c r="M24" s="11">
        <v>0</v>
      </c>
      <c r="N24" s="9" t="s">
        <v>53</v>
      </c>
      <c r="O24" s="9" t="s">
        <v>54</v>
      </c>
      <c r="P24" s="9"/>
      <c r="Q24" s="11">
        <f t="shared" si="0"/>
        <v>29062134.429599997</v>
      </c>
      <c r="R24" s="11">
        <v>0</v>
      </c>
      <c r="S24" s="11">
        <v>22493494.289999999</v>
      </c>
      <c r="T24" s="11">
        <v>0</v>
      </c>
      <c r="U24" s="9" t="s">
        <v>50</v>
      </c>
      <c r="V24" s="11">
        <v>0</v>
      </c>
      <c r="W24" s="11">
        <v>5662620.8099999996</v>
      </c>
      <c r="X24" s="9" t="s">
        <v>50</v>
      </c>
      <c r="Y24" s="11">
        <f>+W24*0.16</f>
        <v>906019.32959999994</v>
      </c>
      <c r="Z24" s="11">
        <v>0</v>
      </c>
      <c r="AA24" s="9" t="s">
        <v>50</v>
      </c>
      <c r="AB24" s="11">
        <v>0</v>
      </c>
      <c r="AC24" s="11"/>
      <c r="AD24" s="9" t="s">
        <v>50</v>
      </c>
      <c r="AE24" s="11">
        <f>+AC24*0.08</f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53</v>
      </c>
      <c r="AN24" s="9" t="s">
        <v>53</v>
      </c>
      <c r="AO24" s="10" t="s">
        <v>53</v>
      </c>
      <c r="AP24" s="9" t="s">
        <v>53</v>
      </c>
    </row>
    <row r="25" spans="1:42" x14ac:dyDescent="0.25">
      <c r="A25" s="9" t="s">
        <v>230</v>
      </c>
      <c r="B25" s="10" t="s">
        <v>200</v>
      </c>
      <c r="C25" s="9" t="s">
        <v>47</v>
      </c>
      <c r="D25" s="9" t="s">
        <v>61</v>
      </c>
      <c r="E25" s="9" t="s">
        <v>62</v>
      </c>
      <c r="F25" s="9" t="s">
        <v>415</v>
      </c>
      <c r="G25" s="9" t="s">
        <v>51</v>
      </c>
      <c r="H25" s="9" t="s">
        <v>211</v>
      </c>
      <c r="I25" s="11" t="s">
        <v>53</v>
      </c>
      <c r="J25" s="11" t="s">
        <v>53</v>
      </c>
      <c r="K25" s="11" t="s">
        <v>53</v>
      </c>
      <c r="L25" s="11" t="s">
        <v>53</v>
      </c>
      <c r="M25" s="11">
        <v>0</v>
      </c>
      <c r="N25" s="9" t="s">
        <v>53</v>
      </c>
      <c r="O25" s="9" t="s">
        <v>54</v>
      </c>
      <c r="P25" s="9" t="s">
        <v>53</v>
      </c>
      <c r="Q25" s="11">
        <f t="shared" si="0"/>
        <v>25201669.475399997</v>
      </c>
      <c r="R25" s="11">
        <v>0</v>
      </c>
      <c r="S25" s="11">
        <v>22946697.694999997</v>
      </c>
      <c r="T25" s="11">
        <v>0</v>
      </c>
      <c r="U25" s="9" t="s">
        <v>50</v>
      </c>
      <c r="V25" s="11">
        <v>0</v>
      </c>
      <c r="W25" s="11">
        <v>1943941.19</v>
      </c>
      <c r="X25" s="9" t="s">
        <v>50</v>
      </c>
      <c r="Y25" s="11">
        <v>311030.59039999999</v>
      </c>
      <c r="Z25" s="11">
        <v>0</v>
      </c>
      <c r="AA25" s="9" t="s">
        <v>50</v>
      </c>
      <c r="AB25" s="11">
        <v>0</v>
      </c>
      <c r="AC25" s="11">
        <v>0</v>
      </c>
      <c r="AD25" s="9" t="s">
        <v>50</v>
      </c>
      <c r="AE25" s="11">
        <v>0</v>
      </c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53</v>
      </c>
      <c r="AN25" s="9" t="s">
        <v>53</v>
      </c>
      <c r="AO25" s="10" t="s">
        <v>53</v>
      </c>
      <c r="AP25" s="9" t="s">
        <v>53</v>
      </c>
    </row>
    <row r="26" spans="1:42" x14ac:dyDescent="0.25">
      <c r="A26" s="9" t="s">
        <v>269</v>
      </c>
      <c r="B26" s="10" t="s">
        <v>251</v>
      </c>
      <c r="C26" s="9" t="s">
        <v>47</v>
      </c>
      <c r="D26" s="9" t="s">
        <v>57</v>
      </c>
      <c r="E26" s="9" t="s">
        <v>58</v>
      </c>
      <c r="F26" s="9" t="s">
        <v>1085</v>
      </c>
      <c r="G26" s="9" t="s">
        <v>51</v>
      </c>
      <c r="H26" s="9" t="s">
        <v>254</v>
      </c>
      <c r="I26" s="11" t="s">
        <v>53</v>
      </c>
      <c r="J26" s="11" t="s">
        <v>53</v>
      </c>
      <c r="K26" s="11" t="s">
        <v>53</v>
      </c>
      <c r="L26" s="11" t="s">
        <v>53</v>
      </c>
      <c r="M26" s="11">
        <v>0</v>
      </c>
      <c r="N26" s="9" t="s">
        <v>53</v>
      </c>
      <c r="O26" s="9" t="s">
        <v>54</v>
      </c>
      <c r="P26" s="9" t="s">
        <v>53</v>
      </c>
      <c r="Q26" s="11">
        <f t="shared" si="0"/>
        <v>31040300.3202</v>
      </c>
      <c r="R26" s="11">
        <v>0</v>
      </c>
      <c r="S26" s="11">
        <v>27613145.315000001</v>
      </c>
      <c r="T26" s="11">
        <v>0</v>
      </c>
      <c r="U26" s="9" t="s">
        <v>50</v>
      </c>
      <c r="V26" s="11">
        <v>0</v>
      </c>
      <c r="W26" s="11">
        <v>2954443.9699999997</v>
      </c>
      <c r="X26" s="9" t="s">
        <v>50</v>
      </c>
      <c r="Y26" s="11">
        <v>472711.03519999998</v>
      </c>
      <c r="Z26" s="11">
        <v>0</v>
      </c>
      <c r="AA26" s="9" t="s">
        <v>50</v>
      </c>
      <c r="AB26" s="11">
        <v>0</v>
      </c>
      <c r="AC26" s="11">
        <v>0</v>
      </c>
      <c r="AD26" s="9" t="s">
        <v>50</v>
      </c>
      <c r="AE26" s="11">
        <v>0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53</v>
      </c>
      <c r="AN26" s="9" t="s">
        <v>53</v>
      </c>
      <c r="AO26" s="10" t="s">
        <v>53</v>
      </c>
      <c r="AP26" s="9" t="s">
        <v>53</v>
      </c>
    </row>
    <row r="27" spans="1:42" x14ac:dyDescent="0.25">
      <c r="A27" s="9" t="s">
        <v>271</v>
      </c>
      <c r="B27" s="10" t="s">
        <v>251</v>
      </c>
      <c r="C27" s="9" t="s">
        <v>47</v>
      </c>
      <c r="D27" s="9" t="s">
        <v>61</v>
      </c>
      <c r="E27" s="9" t="s">
        <v>395</v>
      </c>
      <c r="F27" s="9" t="s">
        <v>945</v>
      </c>
      <c r="G27" s="9" t="s">
        <v>51</v>
      </c>
      <c r="H27" s="9" t="s">
        <v>946</v>
      </c>
      <c r="I27" s="11" t="s">
        <v>53</v>
      </c>
      <c r="J27" s="11" t="s">
        <v>53</v>
      </c>
      <c r="K27" s="11" t="s">
        <v>53</v>
      </c>
      <c r="L27" s="11" t="s">
        <v>53</v>
      </c>
      <c r="M27" s="11">
        <v>0</v>
      </c>
      <c r="N27" s="9" t="s">
        <v>53</v>
      </c>
      <c r="O27" s="9" t="s">
        <v>54</v>
      </c>
      <c r="P27" s="9"/>
      <c r="Q27" s="11">
        <f t="shared" si="0"/>
        <v>88842274.923600003</v>
      </c>
      <c r="R27" s="11">
        <v>0</v>
      </c>
      <c r="S27" s="11">
        <v>62789071.399999999</v>
      </c>
      <c r="T27" s="11">
        <v>0</v>
      </c>
      <c r="U27" s="9" t="s">
        <v>50</v>
      </c>
      <c r="V27" s="11">
        <v>0</v>
      </c>
      <c r="W27" s="11">
        <v>22459658.210000001</v>
      </c>
      <c r="X27" s="9" t="s">
        <v>50</v>
      </c>
      <c r="Y27" s="11">
        <f>+W27*0.16</f>
        <v>3593545.3136</v>
      </c>
      <c r="Z27" s="11">
        <v>0</v>
      </c>
      <c r="AA27" s="9" t="s">
        <v>50</v>
      </c>
      <c r="AB27" s="11">
        <v>0</v>
      </c>
      <c r="AC27" s="11"/>
      <c r="AD27" s="9" t="s">
        <v>50</v>
      </c>
      <c r="AE27" s="11">
        <f>+AC27*0.08</f>
        <v>0</v>
      </c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53</v>
      </c>
      <c r="AN27" s="9" t="s">
        <v>53</v>
      </c>
      <c r="AO27" s="10" t="s">
        <v>53</v>
      </c>
      <c r="AP27" s="9" t="s">
        <v>53</v>
      </c>
    </row>
    <row r="28" spans="1:42" x14ac:dyDescent="0.25">
      <c r="A28" s="9" t="s">
        <v>273</v>
      </c>
      <c r="B28" s="10" t="s">
        <v>251</v>
      </c>
      <c r="C28" s="9" t="s">
        <v>47</v>
      </c>
      <c r="D28" s="9" t="s">
        <v>61</v>
      </c>
      <c r="E28" s="9" t="s">
        <v>62</v>
      </c>
      <c r="F28" s="9" t="s">
        <v>1080</v>
      </c>
      <c r="G28" s="9" t="s">
        <v>51</v>
      </c>
      <c r="H28" s="9" t="s">
        <v>256</v>
      </c>
      <c r="I28" s="11" t="s">
        <v>53</v>
      </c>
      <c r="J28" s="11" t="s">
        <v>53</v>
      </c>
      <c r="K28" s="11" t="s">
        <v>53</v>
      </c>
      <c r="L28" s="11" t="s">
        <v>53</v>
      </c>
      <c r="M28" s="11">
        <v>0</v>
      </c>
      <c r="N28" s="9" t="s">
        <v>53</v>
      </c>
      <c r="O28" s="9" t="s">
        <v>54</v>
      </c>
      <c r="P28" s="9" t="s">
        <v>53</v>
      </c>
      <c r="Q28" s="11">
        <f t="shared" si="0"/>
        <v>35174630.212000005</v>
      </c>
      <c r="R28" s="11">
        <v>0</v>
      </c>
      <c r="S28" s="11">
        <v>32340897.590000007</v>
      </c>
      <c r="T28" s="11">
        <v>0</v>
      </c>
      <c r="U28" s="9" t="s">
        <v>50</v>
      </c>
      <c r="V28" s="11">
        <v>0</v>
      </c>
      <c r="W28" s="11">
        <v>2442872.9500000002</v>
      </c>
      <c r="X28" s="9" t="s">
        <v>50</v>
      </c>
      <c r="Y28" s="11">
        <v>390859.67199999996</v>
      </c>
      <c r="Z28" s="11">
        <v>0</v>
      </c>
      <c r="AA28" s="9" t="s">
        <v>50</v>
      </c>
      <c r="AB28" s="11">
        <v>0</v>
      </c>
      <c r="AC28" s="11">
        <v>0</v>
      </c>
      <c r="AD28" s="9" t="s">
        <v>50</v>
      </c>
      <c r="AE28" s="11">
        <v>0</v>
      </c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53</v>
      </c>
      <c r="AN28" s="9" t="s">
        <v>53</v>
      </c>
      <c r="AO28" s="10" t="s">
        <v>53</v>
      </c>
      <c r="AP28" s="9" t="s">
        <v>53</v>
      </c>
    </row>
    <row r="29" spans="1:42" x14ac:dyDescent="0.25">
      <c r="A29" s="9" t="s">
        <v>292</v>
      </c>
      <c r="B29" s="10" t="s">
        <v>274</v>
      </c>
      <c r="C29" s="9" t="s">
        <v>47</v>
      </c>
      <c r="D29" s="9" t="s">
        <v>57</v>
      </c>
      <c r="E29" s="9" t="s">
        <v>58</v>
      </c>
      <c r="F29" s="9" t="s">
        <v>1086</v>
      </c>
      <c r="G29" s="9" t="s">
        <v>51</v>
      </c>
      <c r="H29" s="9" t="s">
        <v>283</v>
      </c>
      <c r="I29" s="11" t="s">
        <v>53</v>
      </c>
      <c r="J29" s="11" t="s">
        <v>53</v>
      </c>
      <c r="K29" s="11" t="s">
        <v>53</v>
      </c>
      <c r="L29" s="11" t="s">
        <v>53</v>
      </c>
      <c r="M29" s="11">
        <v>0</v>
      </c>
      <c r="N29" s="9" t="s">
        <v>53</v>
      </c>
      <c r="O29" s="9" t="s">
        <v>54</v>
      </c>
      <c r="P29" s="9" t="s">
        <v>53</v>
      </c>
      <c r="Q29" s="11">
        <f t="shared" si="0"/>
        <v>28362612.084400002</v>
      </c>
      <c r="R29" s="11">
        <v>0</v>
      </c>
      <c r="S29" s="11">
        <v>24900884.485600002</v>
      </c>
      <c r="T29" s="11">
        <v>0</v>
      </c>
      <c r="U29" s="9" t="s">
        <v>50</v>
      </c>
      <c r="V29" s="11">
        <v>0</v>
      </c>
      <c r="W29" s="11">
        <v>2984247.9299999997</v>
      </c>
      <c r="X29" s="9" t="s">
        <v>64</v>
      </c>
      <c r="Y29" s="11">
        <v>477479.66879999998</v>
      </c>
      <c r="Z29" s="11">
        <v>0</v>
      </c>
      <c r="AA29" s="9" t="s">
        <v>50</v>
      </c>
      <c r="AB29" s="11">
        <v>0</v>
      </c>
      <c r="AC29" s="11">
        <v>0</v>
      </c>
      <c r="AD29" s="9" t="s">
        <v>50</v>
      </c>
      <c r="AE29" s="11">
        <v>0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53</v>
      </c>
      <c r="AN29" s="9" t="s">
        <v>53</v>
      </c>
      <c r="AO29" s="10" t="s">
        <v>53</v>
      </c>
      <c r="AP29" s="9" t="s">
        <v>53</v>
      </c>
    </row>
    <row r="30" spans="1:42" x14ac:dyDescent="0.25">
      <c r="A30" s="9" t="s">
        <v>418</v>
      </c>
      <c r="B30" s="10" t="s">
        <v>274</v>
      </c>
      <c r="C30" s="9" t="s">
        <v>47</v>
      </c>
      <c r="D30" s="9" t="s">
        <v>61</v>
      </c>
      <c r="E30" s="9" t="s">
        <v>395</v>
      </c>
      <c r="F30" s="9" t="s">
        <v>947</v>
      </c>
      <c r="G30" s="9" t="s">
        <v>51</v>
      </c>
      <c r="H30" s="9" t="s">
        <v>994</v>
      </c>
      <c r="I30" s="11" t="s">
        <v>53</v>
      </c>
      <c r="J30" s="11" t="s">
        <v>53</v>
      </c>
      <c r="K30" s="11" t="s">
        <v>53</v>
      </c>
      <c r="L30" s="11" t="s">
        <v>53</v>
      </c>
      <c r="M30" s="11">
        <v>0</v>
      </c>
      <c r="N30" s="9" t="s">
        <v>53</v>
      </c>
      <c r="O30" s="9" t="s">
        <v>54</v>
      </c>
      <c r="P30" s="9"/>
      <c r="Q30" s="11">
        <f t="shared" si="0"/>
        <v>52357716.682000004</v>
      </c>
      <c r="R30" s="11">
        <v>0</v>
      </c>
      <c r="S30" s="11">
        <v>32747518.859999999</v>
      </c>
      <c r="T30" s="11">
        <v>0</v>
      </c>
      <c r="U30" s="9" t="s">
        <v>50</v>
      </c>
      <c r="V30" s="11">
        <v>0</v>
      </c>
      <c r="W30" s="11">
        <v>16905342.949999999</v>
      </c>
      <c r="X30" s="9" t="s">
        <v>50</v>
      </c>
      <c r="Y30" s="11">
        <f>+W30*0.16</f>
        <v>2704854.872</v>
      </c>
      <c r="Z30" s="11">
        <v>0</v>
      </c>
      <c r="AA30" s="9" t="s">
        <v>50</v>
      </c>
      <c r="AB30" s="11">
        <v>0</v>
      </c>
      <c r="AC30" s="11"/>
      <c r="AD30" s="9" t="s">
        <v>50</v>
      </c>
      <c r="AE30" s="11">
        <f>+AC30*0.08</f>
        <v>0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53</v>
      </c>
      <c r="AN30" s="9" t="s">
        <v>53</v>
      </c>
      <c r="AO30" s="10" t="s">
        <v>53</v>
      </c>
      <c r="AP30" s="9" t="s">
        <v>53</v>
      </c>
    </row>
    <row r="31" spans="1:42" x14ac:dyDescent="0.25">
      <c r="A31" s="9" t="s">
        <v>416</v>
      </c>
      <c r="B31" s="10" t="s">
        <v>274</v>
      </c>
      <c r="C31" s="9" t="s">
        <v>47</v>
      </c>
      <c r="D31" s="9" t="s">
        <v>61</v>
      </c>
      <c r="E31" s="9" t="s">
        <v>62</v>
      </c>
      <c r="F31" s="9" t="s">
        <v>1081</v>
      </c>
      <c r="G31" s="9" t="s">
        <v>51</v>
      </c>
      <c r="H31" s="9" t="s">
        <v>285</v>
      </c>
      <c r="I31" s="11" t="s">
        <v>53</v>
      </c>
      <c r="J31" s="11" t="s">
        <v>53</v>
      </c>
      <c r="K31" s="11" t="s">
        <v>53</v>
      </c>
      <c r="L31" s="11" t="s">
        <v>53</v>
      </c>
      <c r="M31" s="11">
        <v>0</v>
      </c>
      <c r="N31" s="9" t="s">
        <v>53</v>
      </c>
      <c r="O31" s="9" t="s">
        <v>54</v>
      </c>
      <c r="P31" s="9" t="s">
        <v>53</v>
      </c>
      <c r="Q31" s="11">
        <f t="shared" si="0"/>
        <v>24179163.783199999</v>
      </c>
      <c r="R31" s="11">
        <v>0</v>
      </c>
      <c r="S31" s="11">
        <v>20146518.010000002</v>
      </c>
      <c r="T31" s="11">
        <v>0</v>
      </c>
      <c r="U31" s="9" t="s">
        <v>50</v>
      </c>
      <c r="V31" s="11">
        <v>0</v>
      </c>
      <c r="W31" s="11">
        <v>3476418.77</v>
      </c>
      <c r="X31" s="9" t="s">
        <v>64</v>
      </c>
      <c r="Y31" s="11">
        <v>556227.00320000004</v>
      </c>
      <c r="Z31" s="11">
        <v>0</v>
      </c>
      <c r="AA31" s="9" t="s">
        <v>50</v>
      </c>
      <c r="AB31" s="11">
        <v>0</v>
      </c>
      <c r="AC31" s="11">
        <v>0</v>
      </c>
      <c r="AD31" s="9" t="s">
        <v>50</v>
      </c>
      <c r="AE31" s="11">
        <v>0</v>
      </c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 t="s">
        <v>53</v>
      </c>
      <c r="AN31" s="9" t="s">
        <v>53</v>
      </c>
      <c r="AO31" s="10" t="s">
        <v>53</v>
      </c>
      <c r="AP31" s="9" t="s">
        <v>53</v>
      </c>
    </row>
    <row r="33" spans="1:51" x14ac:dyDescent="0.25">
      <c r="Q33" s="16">
        <f>SUM(Q2:Q31)</f>
        <v>710946487.25190008</v>
      </c>
      <c r="R33" s="16">
        <f>SUM(R2:R31)</f>
        <v>0</v>
      </c>
      <c r="S33" s="16">
        <f>SUM(S2:S31)</f>
        <v>582669501.44149995</v>
      </c>
      <c r="T33" s="16">
        <f>SUM(T2:T31)</f>
        <v>0</v>
      </c>
      <c r="V33" s="16">
        <f>SUM(V2:V31)</f>
        <v>0</v>
      </c>
      <c r="W33" s="16">
        <f>SUM(W2:W31)</f>
        <v>110333057.06</v>
      </c>
      <c r="Y33" s="16">
        <f>SUM(Y2:Y31)</f>
        <v>17653289.1296</v>
      </c>
      <c r="Z33" s="16">
        <f>SUM(Z2:Z31)</f>
        <v>0</v>
      </c>
      <c r="AB33" s="16">
        <f>SUM(AB2:AB31)</f>
        <v>0</v>
      </c>
      <c r="AC33" s="16">
        <f>SUM(AC2:AC31)</f>
        <v>269110.76</v>
      </c>
      <c r="AE33" s="16">
        <f>SUM(AE2:AE31)</f>
        <v>21528.860800000002</v>
      </c>
      <c r="AI33" s="16">
        <f>SUM(AI2:AI31)</f>
        <v>0</v>
      </c>
      <c r="AK33" s="16">
        <f t="shared" ref="AK33:AL35" si="1">SUM(AK2:AK31)</f>
        <v>0</v>
      </c>
      <c r="AL33" s="16">
        <f t="shared" si="1"/>
        <v>0</v>
      </c>
    </row>
    <row r="34" spans="1:51" x14ac:dyDescent="0.25">
      <c r="Q34" s="16">
        <f>SUM(Q3:Q32)</f>
        <v>710946487.25190008</v>
      </c>
      <c r="R34" s="16">
        <f>SUM(R3:R32)</f>
        <v>0</v>
      </c>
      <c r="S34" s="16">
        <f>+S33*0.3</f>
        <v>174800850.43244997</v>
      </c>
      <c r="T34" s="16">
        <f>+T33*0.3</f>
        <v>0</v>
      </c>
      <c r="V34" s="16">
        <f>+V33*0.3</f>
        <v>0</v>
      </c>
      <c r="W34" s="16">
        <f>+W33*0.3</f>
        <v>33099917.118000001</v>
      </c>
      <c r="Y34" s="16">
        <f>+Y33*0.3</f>
        <v>5295986.7388800001</v>
      </c>
      <c r="Z34" s="16">
        <f>SUM(Z3:Z32)</f>
        <v>0</v>
      </c>
      <c r="AB34" s="16">
        <f>SUM(AB3:AB32)</f>
        <v>0</v>
      </c>
      <c r="AC34" s="16"/>
      <c r="AE34" s="16"/>
      <c r="AI34" s="16">
        <f>SUM(AI3:AI32)</f>
        <v>0</v>
      </c>
      <c r="AK34" s="16">
        <f t="shared" si="1"/>
        <v>0</v>
      </c>
      <c r="AL34" s="16">
        <f t="shared" si="1"/>
        <v>0</v>
      </c>
    </row>
    <row r="35" spans="1:51" x14ac:dyDescent="0.25">
      <c r="Q35" s="16">
        <f>SUM(S35:AO35)</f>
        <v>499493570.68737006</v>
      </c>
      <c r="R35" s="16">
        <f>SUM(R4:R33)</f>
        <v>0</v>
      </c>
      <c r="S35" s="16">
        <f>+S33-S34</f>
        <v>407868651.00905001</v>
      </c>
      <c r="T35" s="16">
        <f>+T33-T34</f>
        <v>0</v>
      </c>
      <c r="V35" s="16">
        <f>+V33-V34</f>
        <v>0</v>
      </c>
      <c r="W35" s="16">
        <f>+W33-W34</f>
        <v>77233139.942000002</v>
      </c>
      <c r="Y35" s="16">
        <f>+Y33-Y34</f>
        <v>12357302.390719999</v>
      </c>
      <c r="Z35" s="16">
        <f>SUM(Z4:Z33)</f>
        <v>0</v>
      </c>
      <c r="AB35" s="16">
        <f>SUM(AB4:AB33)</f>
        <v>0</v>
      </c>
      <c r="AC35" s="16">
        <v>1883775.32</v>
      </c>
      <c r="AE35" s="16">
        <v>150702.02559999999</v>
      </c>
      <c r="AI35" s="16">
        <f>SUM(AI4:AI33)</f>
        <v>0</v>
      </c>
      <c r="AK35" s="16">
        <f t="shared" si="1"/>
        <v>0</v>
      </c>
      <c r="AL35" s="16">
        <f t="shared" si="1"/>
        <v>0</v>
      </c>
    </row>
    <row r="36" spans="1:51" x14ac:dyDescent="0.25">
      <c r="Q36" s="16"/>
      <c r="R36" s="16"/>
      <c r="S36" s="16"/>
      <c r="T36" s="16"/>
      <c r="V36" s="16"/>
      <c r="W36" s="16"/>
      <c r="Y36" s="16"/>
      <c r="Z36" s="16"/>
      <c r="AB36" s="16"/>
      <c r="AC36" s="16"/>
      <c r="AE36" s="16"/>
      <c r="AI36" s="16"/>
      <c r="AK36" s="16"/>
      <c r="AL36" s="16"/>
    </row>
    <row r="38" spans="1:51" x14ac:dyDescent="0.25">
      <c r="J38" s="11" t="s">
        <v>296</v>
      </c>
    </row>
    <row r="40" spans="1:51" s="15" customFormat="1" x14ac:dyDescent="0.25">
      <c r="A40" s="13"/>
      <c r="B40" s="14"/>
      <c r="C40" s="13"/>
      <c r="D40" s="13"/>
      <c r="E40" s="13"/>
      <c r="F40" s="13"/>
      <c r="G40" s="13"/>
      <c r="H40" s="13"/>
      <c r="I40" s="120"/>
      <c r="J40" s="11"/>
      <c r="K40" s="11"/>
      <c r="L40" s="11"/>
      <c r="N40" s="13"/>
      <c r="O40" s="13"/>
      <c r="P40" s="13"/>
      <c r="U40" s="13"/>
      <c r="X40" s="13"/>
      <c r="AA40" s="13"/>
      <c r="AD40" s="13"/>
      <c r="AF40" s="13"/>
      <c r="AG40" s="13"/>
      <c r="AJ40" s="13"/>
      <c r="AM40" s="14"/>
      <c r="AN40" s="13"/>
      <c r="AO40" s="14"/>
      <c r="AP40" s="13"/>
      <c r="AQ40" s="12"/>
      <c r="AR40" s="12"/>
      <c r="AS40" s="12"/>
      <c r="AT40" s="12"/>
      <c r="AU40" s="12"/>
      <c r="AV40" s="12"/>
      <c r="AW40" s="12"/>
      <c r="AX40" s="12"/>
      <c r="AY40" s="12"/>
    </row>
    <row r="41" spans="1:51" s="15" customFormat="1" x14ac:dyDescent="0.25">
      <c r="A41" s="13"/>
      <c r="B41" s="14"/>
      <c r="C41" s="13"/>
      <c r="D41" s="13"/>
      <c r="E41" s="13"/>
      <c r="F41" s="13"/>
      <c r="G41" s="13"/>
      <c r="H41" s="13"/>
      <c r="I41" s="120"/>
      <c r="J41" s="11"/>
      <c r="K41" s="11"/>
      <c r="L41" s="11"/>
      <c r="N41" s="13"/>
      <c r="O41" s="13"/>
      <c r="P41" s="13"/>
      <c r="U41" s="13"/>
      <c r="X41" s="13"/>
      <c r="AA41" s="13"/>
      <c r="AD41" s="13"/>
      <c r="AF41" s="13"/>
      <c r="AG41" s="13"/>
      <c r="AJ41" s="13"/>
      <c r="AM41" s="14"/>
      <c r="AN41" s="13"/>
      <c r="AO41" s="14"/>
      <c r="AP41" s="13"/>
      <c r="AQ41" s="12"/>
      <c r="AR41" s="12"/>
      <c r="AS41" s="12"/>
      <c r="AT41" s="12"/>
      <c r="AU41" s="12"/>
      <c r="AV41" s="12"/>
      <c r="AW41" s="12"/>
      <c r="AX41" s="12"/>
      <c r="AY41" s="12"/>
    </row>
    <row r="42" spans="1:51" s="15" customFormat="1" x14ac:dyDescent="0.25">
      <c r="A42" s="13"/>
      <c r="B42" s="14"/>
      <c r="C42" s="13"/>
      <c r="D42" s="13"/>
      <c r="E42" s="13"/>
      <c r="F42" s="13"/>
      <c r="G42" s="13"/>
      <c r="H42" s="13"/>
      <c r="I42" s="123"/>
      <c r="J42" s="11"/>
      <c r="K42" s="11"/>
      <c r="L42" s="11"/>
      <c r="N42" s="13"/>
      <c r="O42" s="13"/>
      <c r="P42" s="13"/>
      <c r="U42" s="13"/>
      <c r="X42" s="13"/>
      <c r="AA42" s="13"/>
      <c r="AD42" s="13"/>
      <c r="AF42" s="13"/>
      <c r="AG42" s="13"/>
      <c r="AJ42" s="13"/>
      <c r="AM42" s="14"/>
      <c r="AN42" s="13"/>
      <c r="AO42" s="14"/>
      <c r="AP42" s="13"/>
      <c r="AQ42" s="12"/>
      <c r="AR42" s="12"/>
      <c r="AS42" s="12"/>
      <c r="AT42" s="12"/>
      <c r="AU42" s="12"/>
      <c r="AV42" s="12"/>
      <c r="AW42" s="12"/>
      <c r="AX42" s="12"/>
      <c r="AY42" s="12"/>
    </row>
    <row r="43" spans="1:51" s="15" customFormat="1" x14ac:dyDescent="0.25">
      <c r="A43" s="13"/>
      <c r="B43" s="14"/>
      <c r="C43" s="13"/>
      <c r="D43" s="13"/>
      <c r="E43" s="13"/>
      <c r="F43" s="13"/>
      <c r="G43" s="13"/>
      <c r="H43" s="13"/>
      <c r="I43" s="120"/>
      <c r="J43" s="11"/>
      <c r="K43" s="11"/>
      <c r="L43" s="11"/>
      <c r="N43" s="13"/>
      <c r="O43" s="13"/>
      <c r="P43" s="13"/>
      <c r="U43" s="13"/>
      <c r="X43" s="13"/>
      <c r="AA43" s="13"/>
      <c r="AD43" s="13"/>
      <c r="AF43" s="13"/>
      <c r="AG43" s="13"/>
      <c r="AJ43" s="13"/>
      <c r="AM43" s="14"/>
      <c r="AN43" s="13"/>
      <c r="AO43" s="14"/>
      <c r="AP43" s="13"/>
      <c r="AQ43" s="12"/>
      <c r="AR43" s="12"/>
      <c r="AS43" s="12"/>
      <c r="AT43" s="12"/>
      <c r="AU43" s="12"/>
      <c r="AV43" s="12"/>
      <c r="AW43" s="12"/>
      <c r="AX43" s="12"/>
      <c r="AY43" s="12"/>
    </row>
    <row r="44" spans="1:51" s="15" customFormat="1" x14ac:dyDescent="0.25">
      <c r="A44" s="13"/>
      <c r="B44" s="14"/>
      <c r="C44" s="13"/>
      <c r="D44" s="13"/>
      <c r="E44" s="13"/>
      <c r="F44" s="13"/>
      <c r="G44" s="13"/>
      <c r="H44" s="13"/>
      <c r="I44" s="123"/>
      <c r="J44" s="11"/>
      <c r="K44" s="11"/>
      <c r="L44" s="11"/>
      <c r="N44" s="13"/>
      <c r="O44" s="13"/>
      <c r="P44" s="13"/>
      <c r="U44" s="13"/>
      <c r="X44" s="13"/>
      <c r="AA44" s="13"/>
      <c r="AD44" s="13"/>
      <c r="AF44" s="13"/>
      <c r="AG44" s="13"/>
      <c r="AJ44" s="13"/>
      <c r="AM44" s="14"/>
      <c r="AN44" s="13"/>
      <c r="AO44" s="14"/>
      <c r="AP44" s="13"/>
      <c r="AQ44" s="12"/>
      <c r="AR44" s="12"/>
      <c r="AS44" s="12"/>
      <c r="AT44" s="12"/>
      <c r="AU44" s="12"/>
      <c r="AV44" s="12"/>
      <c r="AW44" s="12"/>
      <c r="AX44" s="12"/>
      <c r="AY44" s="12"/>
    </row>
    <row r="45" spans="1:51" s="15" customFormat="1" x14ac:dyDescent="0.25">
      <c r="A45" s="13"/>
      <c r="B45" s="14"/>
      <c r="C45" s="13"/>
      <c r="D45" s="13"/>
      <c r="E45" s="13"/>
      <c r="F45" s="13"/>
      <c r="G45" s="13"/>
      <c r="H45" s="13"/>
      <c r="I45" s="120"/>
      <c r="J45" s="11"/>
      <c r="K45" s="11"/>
      <c r="L45" s="11"/>
      <c r="N45" s="13"/>
      <c r="O45" s="13"/>
      <c r="P45" s="13"/>
      <c r="U45" s="13"/>
      <c r="X45" s="13"/>
      <c r="AA45" s="13"/>
      <c r="AD45" s="13"/>
      <c r="AF45" s="13"/>
      <c r="AG45" s="13"/>
      <c r="AJ45" s="13"/>
      <c r="AM45" s="14"/>
      <c r="AN45" s="13"/>
      <c r="AO45" s="14"/>
      <c r="AP45" s="13"/>
      <c r="AQ45" s="12"/>
      <c r="AR45" s="12"/>
      <c r="AS45" s="12"/>
      <c r="AT45" s="12"/>
      <c r="AU45" s="12"/>
      <c r="AV45" s="12"/>
      <c r="AW45" s="12"/>
      <c r="AX45" s="12"/>
      <c r="AY45" s="12"/>
    </row>
    <row r="46" spans="1:51" s="15" customFormat="1" x14ac:dyDescent="0.25">
      <c r="A46" s="13"/>
      <c r="B46" s="14"/>
      <c r="C46" s="13"/>
      <c r="D46" s="13"/>
      <c r="E46" s="13"/>
      <c r="F46" s="13"/>
      <c r="G46" s="13"/>
      <c r="H46" s="13"/>
      <c r="I46" s="123"/>
      <c r="J46" s="11"/>
      <c r="K46" s="11"/>
      <c r="L46" s="11"/>
      <c r="N46" s="13"/>
      <c r="O46" s="13"/>
      <c r="P46" s="13"/>
      <c r="U46" s="13"/>
      <c r="X46" s="13"/>
      <c r="AA46" s="13"/>
      <c r="AD46" s="13"/>
      <c r="AF46" s="13"/>
      <c r="AG46" s="13"/>
      <c r="AJ46" s="13"/>
      <c r="AM46" s="14"/>
      <c r="AN46" s="13"/>
      <c r="AO46" s="14"/>
      <c r="AP46" s="13"/>
      <c r="AQ46" s="12"/>
      <c r="AR46" s="12"/>
      <c r="AS46" s="12"/>
      <c r="AT46" s="12"/>
      <c r="AU46" s="12"/>
      <c r="AV46" s="12"/>
      <c r="AW46" s="12"/>
      <c r="AX46" s="12"/>
      <c r="AY46" s="12"/>
    </row>
    <row r="47" spans="1:51" s="15" customFormat="1" x14ac:dyDescent="0.25">
      <c r="A47" s="13"/>
      <c r="B47" s="14"/>
      <c r="C47" s="13"/>
      <c r="D47" s="13"/>
      <c r="E47" s="13"/>
      <c r="F47" s="13"/>
      <c r="G47" s="13"/>
      <c r="H47" s="13"/>
      <c r="I47" s="120"/>
      <c r="J47" s="11"/>
      <c r="K47" s="11"/>
      <c r="L47" s="11"/>
      <c r="N47" s="13"/>
      <c r="O47" s="13"/>
      <c r="P47" s="13"/>
      <c r="U47" s="13"/>
      <c r="X47" s="13"/>
      <c r="AA47" s="13"/>
      <c r="AD47" s="13"/>
      <c r="AF47" s="13"/>
      <c r="AG47" s="13"/>
      <c r="AJ47" s="13"/>
      <c r="AM47" s="14"/>
      <c r="AN47" s="13"/>
      <c r="AO47" s="14"/>
      <c r="AP47" s="13"/>
      <c r="AQ47" s="12"/>
      <c r="AR47" s="12"/>
      <c r="AS47" s="12"/>
      <c r="AT47" s="12"/>
      <c r="AU47" s="12"/>
      <c r="AV47" s="12"/>
      <c r="AW47" s="12"/>
      <c r="AX47" s="12"/>
      <c r="AY47" s="12"/>
    </row>
    <row r="48" spans="1:51" s="15" customFormat="1" x14ac:dyDescent="0.25">
      <c r="A48" s="13"/>
      <c r="B48" s="14"/>
      <c r="C48" s="13"/>
      <c r="D48" s="13"/>
      <c r="E48" s="13"/>
      <c r="F48" s="13"/>
      <c r="G48" s="13"/>
      <c r="H48" s="13"/>
      <c r="I48" s="123"/>
      <c r="J48" s="11"/>
      <c r="K48" s="11"/>
      <c r="L48" s="11"/>
      <c r="N48" s="13"/>
      <c r="O48" s="13"/>
      <c r="P48" s="13"/>
      <c r="U48" s="13"/>
      <c r="X48" s="13"/>
      <c r="AA48" s="13"/>
      <c r="AD48" s="13"/>
      <c r="AF48" s="13"/>
      <c r="AG48" s="13"/>
      <c r="AJ48" s="13"/>
      <c r="AM48" s="14"/>
      <c r="AN48" s="13"/>
      <c r="AO48" s="14"/>
      <c r="AP48" s="13"/>
      <c r="AQ48" s="12"/>
      <c r="AR48" s="12"/>
      <c r="AS48" s="12"/>
      <c r="AT48" s="12"/>
      <c r="AU48" s="12"/>
      <c r="AV48" s="12"/>
      <c r="AW48" s="12"/>
      <c r="AX48" s="12"/>
      <c r="AY48" s="12"/>
    </row>
    <row r="49" spans="1:51" s="15" customFormat="1" x14ac:dyDescent="0.25">
      <c r="A49" s="13"/>
      <c r="B49" s="14"/>
      <c r="C49" s="13"/>
      <c r="D49" s="13"/>
      <c r="E49" s="13"/>
      <c r="F49" s="13"/>
      <c r="G49" s="13"/>
      <c r="H49" s="13"/>
      <c r="I49" s="120"/>
      <c r="J49" s="11"/>
      <c r="K49" s="11"/>
      <c r="L49" s="11"/>
      <c r="N49" s="13"/>
      <c r="O49" s="13"/>
      <c r="P49" s="13"/>
      <c r="U49" s="13"/>
      <c r="X49" s="13"/>
      <c r="AA49" s="13"/>
      <c r="AD49" s="13"/>
      <c r="AF49" s="13"/>
      <c r="AG49" s="13"/>
      <c r="AJ49" s="13"/>
      <c r="AM49" s="14"/>
      <c r="AN49" s="13"/>
      <c r="AO49" s="14"/>
      <c r="AP49" s="13"/>
      <c r="AQ49" s="12"/>
      <c r="AR49" s="12"/>
      <c r="AS49" s="12"/>
      <c r="AT49" s="12"/>
      <c r="AU49" s="12"/>
      <c r="AV49" s="12"/>
      <c r="AW49" s="12"/>
      <c r="AX49" s="12"/>
      <c r="AY49" s="12"/>
    </row>
    <row r="50" spans="1:51" s="15" customFormat="1" x14ac:dyDescent="0.25">
      <c r="A50" s="13"/>
      <c r="B50" s="14"/>
      <c r="C50" s="13"/>
      <c r="D50" s="13"/>
      <c r="E50" s="13"/>
      <c r="F50" s="13"/>
      <c r="G50" s="13"/>
      <c r="H50" s="13"/>
      <c r="I50" s="123"/>
      <c r="J50" s="11"/>
      <c r="K50" s="11"/>
      <c r="L50" s="11"/>
      <c r="N50" s="13"/>
      <c r="O50" s="13"/>
      <c r="P50" s="13"/>
      <c r="U50" s="13"/>
      <c r="X50" s="13"/>
      <c r="AA50" s="13"/>
      <c r="AD50" s="13"/>
      <c r="AF50" s="13"/>
      <c r="AG50" s="13"/>
      <c r="AJ50" s="13"/>
      <c r="AM50" s="14"/>
      <c r="AN50" s="13"/>
      <c r="AO50" s="14"/>
      <c r="AP50" s="13"/>
      <c r="AQ50" s="12"/>
      <c r="AR50" s="12"/>
      <c r="AS50" s="12"/>
      <c r="AT50" s="12"/>
      <c r="AU50" s="12"/>
      <c r="AV50" s="12"/>
      <c r="AW50" s="12"/>
      <c r="AX50" s="12"/>
      <c r="AY50" s="12"/>
    </row>
    <row r="52" spans="1:51" s="15" customFormat="1" x14ac:dyDescent="0.25">
      <c r="A52" s="13"/>
      <c r="B52" s="14"/>
      <c r="C52" s="13"/>
      <c r="D52" s="13"/>
      <c r="E52" s="13"/>
      <c r="F52" s="13"/>
      <c r="G52" s="13"/>
      <c r="H52" s="13"/>
      <c r="J52" s="11"/>
      <c r="N52" s="13"/>
      <c r="O52" s="13"/>
      <c r="P52" s="13"/>
      <c r="U52" s="13"/>
      <c r="X52" s="13"/>
      <c r="AA52" s="13"/>
      <c r="AD52" s="13"/>
      <c r="AF52" s="13"/>
      <c r="AG52" s="13"/>
      <c r="AJ52" s="13"/>
      <c r="AM52" s="14"/>
      <c r="AN52" s="13"/>
      <c r="AO52" s="14"/>
      <c r="AP52" s="13"/>
      <c r="AQ52" s="12"/>
      <c r="AR52" s="12"/>
      <c r="AS52" s="12"/>
      <c r="AT52" s="12"/>
      <c r="AU52" s="12"/>
      <c r="AV52" s="12"/>
      <c r="AW52" s="12"/>
      <c r="AX52" s="12"/>
      <c r="AY52" s="12"/>
    </row>
    <row r="53" spans="1:51" s="15" customFormat="1" x14ac:dyDescent="0.25">
      <c r="A53" s="13"/>
      <c r="B53" s="14"/>
      <c r="C53" s="13"/>
      <c r="D53" s="13"/>
      <c r="E53" s="13"/>
      <c r="F53" s="13"/>
      <c r="G53" s="13"/>
      <c r="H53" s="13"/>
      <c r="I53" s="120"/>
      <c r="N53" s="13"/>
      <c r="O53" s="13"/>
      <c r="P53" s="13"/>
      <c r="U53" s="13"/>
      <c r="X53" s="13"/>
      <c r="AA53" s="13"/>
      <c r="AD53" s="13"/>
      <c r="AF53" s="13"/>
      <c r="AG53" s="13"/>
      <c r="AJ53" s="13"/>
      <c r="AM53" s="14"/>
      <c r="AN53" s="13"/>
      <c r="AO53" s="14"/>
      <c r="AP53" s="13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1:51" s="15" customFormat="1" x14ac:dyDescent="0.25">
      <c r="A54" s="13"/>
      <c r="B54" s="14"/>
      <c r="C54" s="13"/>
      <c r="D54" s="13"/>
      <c r="E54" s="13"/>
      <c r="F54" s="13"/>
      <c r="G54" s="13"/>
      <c r="H54" s="13"/>
      <c r="I54" s="120"/>
      <c r="N54" s="13"/>
      <c r="O54" s="13"/>
      <c r="P54" s="13"/>
      <c r="U54" s="13"/>
      <c r="X54" s="13"/>
      <c r="AA54" s="13"/>
      <c r="AD54" s="13"/>
      <c r="AF54" s="13"/>
      <c r="AG54" s="13"/>
      <c r="AJ54" s="13"/>
      <c r="AM54" s="14"/>
      <c r="AN54" s="13"/>
      <c r="AO54" s="14"/>
      <c r="AP54" s="13"/>
      <c r="AQ54" s="12"/>
      <c r="AR54" s="12"/>
      <c r="AS54" s="12"/>
      <c r="AT54" s="12"/>
      <c r="AU54" s="12"/>
      <c r="AV54" s="12"/>
      <c r="AW54" s="12"/>
      <c r="AX54" s="12"/>
      <c r="AY54" s="12"/>
    </row>
    <row r="55" spans="1:51" s="15" customFormat="1" x14ac:dyDescent="0.25">
      <c r="A55" s="13"/>
      <c r="B55" s="14"/>
      <c r="C55" s="13"/>
      <c r="D55" s="13"/>
      <c r="E55" s="13"/>
      <c r="F55" s="13"/>
      <c r="G55" s="13"/>
      <c r="H55" s="13"/>
      <c r="I55" s="120"/>
      <c r="N55" s="13"/>
      <c r="O55" s="13"/>
      <c r="P55" s="13"/>
      <c r="U55" s="13"/>
      <c r="X55" s="13"/>
      <c r="AA55" s="13"/>
      <c r="AD55" s="13"/>
      <c r="AF55" s="13"/>
      <c r="AG55" s="13"/>
      <c r="AJ55" s="13"/>
      <c r="AM55" s="14"/>
      <c r="AN55" s="13"/>
      <c r="AO55" s="14"/>
      <c r="AP55" s="13"/>
      <c r="AQ55" s="12"/>
      <c r="AR55" s="12"/>
      <c r="AS55" s="12"/>
      <c r="AT55" s="12"/>
      <c r="AU55" s="12"/>
      <c r="AV55" s="12"/>
      <c r="AW55" s="12"/>
      <c r="AX55" s="12"/>
      <c r="AY55" s="12"/>
    </row>
    <row r="56" spans="1:51" s="15" customFormat="1" x14ac:dyDescent="0.25">
      <c r="A56" s="13"/>
      <c r="B56" s="14"/>
      <c r="C56" s="13"/>
      <c r="D56" s="13"/>
      <c r="E56" s="13"/>
      <c r="F56" s="13"/>
      <c r="G56" s="13"/>
      <c r="H56" s="13"/>
      <c r="I56" s="121"/>
      <c r="J56" s="11"/>
      <c r="N56" s="13"/>
      <c r="O56" s="13"/>
      <c r="P56" s="13"/>
      <c r="U56" s="13"/>
      <c r="X56" s="13"/>
      <c r="AA56" s="13"/>
      <c r="AD56" s="13"/>
      <c r="AF56" s="13"/>
      <c r="AG56" s="13"/>
      <c r="AJ56" s="13"/>
      <c r="AM56" s="14"/>
      <c r="AN56" s="13"/>
      <c r="AO56" s="14"/>
      <c r="AP56" s="13"/>
      <c r="AQ56" s="12"/>
      <c r="AR56" s="12"/>
      <c r="AS56" s="12"/>
      <c r="AT56" s="12"/>
      <c r="AU56" s="12"/>
      <c r="AV56" s="12"/>
      <c r="AW56" s="12"/>
      <c r="AX56" s="12"/>
      <c r="AY56" s="12"/>
    </row>
  </sheetData>
  <autoFilter ref="A7:AY7">
    <sortState ref="A8:AY200">
      <sortCondition ref="C7"/>
    </sortState>
  </autoFilter>
  <mergeCells count="4">
    <mergeCell ref="A2:I2"/>
    <mergeCell ref="A3:I3"/>
    <mergeCell ref="A4:I4"/>
    <mergeCell ref="A5:I5"/>
  </mergeCells>
  <pageMargins left="0.11811023622047245" right="0.11811023622047245" top="0.55118110236220474" bottom="0.15748031496062992" header="0" footer="0"/>
  <pageSetup paperSize="300" scale="31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Y84"/>
  <sheetViews>
    <sheetView workbookViewId="0">
      <pane ySplit="7" topLeftCell="A60" activePane="bottomLeft" state="frozen"/>
      <selection activeCell="A7" sqref="A7:XFD137"/>
      <selection pane="bottomLeft" activeCell="A7" sqref="A7:XFD137"/>
    </sheetView>
  </sheetViews>
  <sheetFormatPr baseColWidth="10" defaultRowHeight="15" x14ac:dyDescent="0.25"/>
  <cols>
    <col min="1" max="1" width="5.7109375" style="13" customWidth="1"/>
    <col min="2" max="2" width="10.42578125" style="14" bestFit="1" customWidth="1"/>
    <col min="3" max="3" width="9" style="13" bestFit="1" customWidth="1"/>
    <col min="4" max="4" width="5.5703125" style="13" bestFit="1" customWidth="1"/>
    <col min="5" max="5" width="12" style="13" bestFit="1" customWidth="1"/>
    <col min="6" max="6" width="12.140625" style="13" bestFit="1" customWidth="1"/>
    <col min="7" max="7" width="9.85546875" style="13" bestFit="1" customWidth="1"/>
    <col min="8" max="8" width="19.85546875" style="13" customWidth="1"/>
    <col min="9" max="9" width="23.5703125" style="15" customWidth="1"/>
    <col min="10" max="10" width="20.85546875" style="15" customWidth="1"/>
    <col min="11" max="11" width="17.85546875" style="15" customWidth="1"/>
    <col min="12" max="12" width="22.42578125" style="15" customWidth="1"/>
    <col min="13" max="13" width="11.140625" style="15" customWidth="1"/>
    <col min="14" max="14" width="11.140625" style="13" customWidth="1"/>
    <col min="15" max="15" width="33.42578125" style="13" customWidth="1"/>
    <col min="16" max="16" width="12.5703125" style="13" customWidth="1"/>
    <col min="17" max="17" width="17" style="15" bestFit="1" customWidth="1"/>
    <col min="18" max="18" width="5.140625" style="15" customWidth="1"/>
    <col min="19" max="19" width="15.85546875" style="15" bestFit="1" customWidth="1"/>
    <col min="20" max="20" width="18.7109375" style="15" customWidth="1"/>
    <col min="21" max="21" width="17" style="13" customWidth="1"/>
    <col min="22" max="22" width="12.28515625" style="15" customWidth="1"/>
    <col min="23" max="23" width="20.28515625" style="15" customWidth="1"/>
    <col min="24" max="24" width="20" style="13" customWidth="1"/>
    <col min="25" max="25" width="14.28515625" style="15" customWidth="1"/>
    <col min="26" max="26" width="5.140625" style="15" customWidth="1"/>
    <col min="27" max="27" width="18.140625" style="13" customWidth="1"/>
    <col min="28" max="28" width="5.140625" style="15" customWidth="1"/>
    <col min="29" max="29" width="12.28515625" style="15" customWidth="1"/>
    <col min="30" max="30" width="21.140625" style="13" customWidth="1"/>
    <col min="31" max="31" width="10.7109375" style="15" customWidth="1"/>
    <col min="32" max="32" width="27.5703125" style="13" hidden="1" customWidth="1"/>
    <col min="33" max="33" width="18.42578125" style="13" hidden="1" customWidth="1"/>
    <col min="34" max="34" width="30.85546875" style="15" hidden="1" customWidth="1"/>
    <col min="35" max="35" width="5.140625" style="15" hidden="1" customWidth="1"/>
    <col min="36" max="36" width="21.5703125" style="13" hidden="1" customWidth="1"/>
    <col min="37" max="38" width="5.140625" style="15" hidden="1" customWidth="1"/>
    <col min="39" max="39" width="15.42578125" style="14" customWidth="1"/>
    <col min="40" max="40" width="13.42578125" style="13" customWidth="1"/>
    <col min="41" max="41" width="13.140625" style="14" customWidth="1"/>
    <col min="42" max="42" width="10.5703125" style="13" customWidth="1"/>
    <col min="43" max="51" width="11.42578125" style="12" customWidth="1"/>
    <col min="52" max="16384" width="11.42578125" style="12"/>
  </cols>
  <sheetData>
    <row r="2" spans="1:42" s="122" customFormat="1" x14ac:dyDescent="0.2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122" customFormat="1" x14ac:dyDescent="0.2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122" customFormat="1" x14ac:dyDescent="0.25">
      <c r="A4" s="139" t="s">
        <v>305</v>
      </c>
      <c r="B4" s="139"/>
      <c r="C4" s="139"/>
      <c r="D4" s="139"/>
      <c r="E4" s="139"/>
      <c r="F4" s="139"/>
      <c r="G4" s="139"/>
      <c r="H4" s="139"/>
      <c r="I4" s="139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122" customFormat="1" x14ac:dyDescent="0.25">
      <c r="A5" s="138" t="s">
        <v>2</v>
      </c>
      <c r="B5" s="138"/>
      <c r="C5" s="138"/>
      <c r="D5" s="138"/>
      <c r="E5" s="138"/>
      <c r="F5" s="138"/>
      <c r="G5" s="138"/>
      <c r="H5" s="138"/>
      <c r="I5" s="138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129" customFormat="1" ht="84" customHeight="1" x14ac:dyDescent="0.25">
      <c r="A7" s="124" t="s">
        <v>3</v>
      </c>
      <c r="B7" s="125" t="s">
        <v>4</v>
      </c>
      <c r="C7" s="124" t="s">
        <v>5</v>
      </c>
      <c r="D7" s="124" t="s">
        <v>6</v>
      </c>
      <c r="E7" s="124" t="s">
        <v>7</v>
      </c>
      <c r="F7" s="124" t="s">
        <v>8</v>
      </c>
      <c r="G7" s="124" t="s">
        <v>9</v>
      </c>
      <c r="H7" s="124" t="s">
        <v>10</v>
      </c>
      <c r="I7" s="126" t="s">
        <v>11</v>
      </c>
      <c r="J7" s="126" t="s">
        <v>12</v>
      </c>
      <c r="K7" s="126" t="s">
        <v>13</v>
      </c>
      <c r="L7" s="126" t="s">
        <v>14</v>
      </c>
      <c r="M7" s="126" t="s">
        <v>15</v>
      </c>
      <c r="N7" s="124" t="s">
        <v>16</v>
      </c>
      <c r="O7" s="124" t="s">
        <v>17</v>
      </c>
      <c r="P7" s="124" t="s">
        <v>18</v>
      </c>
      <c r="Q7" s="126" t="s">
        <v>19</v>
      </c>
      <c r="R7" s="126" t="s">
        <v>20</v>
      </c>
      <c r="S7" s="126" t="s">
        <v>21</v>
      </c>
      <c r="T7" s="126" t="s">
        <v>22</v>
      </c>
      <c r="U7" s="124" t="s">
        <v>23</v>
      </c>
      <c r="V7" s="126" t="s">
        <v>24</v>
      </c>
      <c r="W7" s="126" t="s">
        <v>25</v>
      </c>
      <c r="X7" s="124" t="s">
        <v>26</v>
      </c>
      <c r="Y7" s="126" t="s">
        <v>27</v>
      </c>
      <c r="Z7" s="127" t="s">
        <v>28</v>
      </c>
      <c r="AA7" s="124" t="s">
        <v>29</v>
      </c>
      <c r="AB7" s="128" t="s">
        <v>30</v>
      </c>
      <c r="AC7" s="126" t="s">
        <v>31</v>
      </c>
      <c r="AD7" s="124" t="s">
        <v>32</v>
      </c>
      <c r="AE7" s="126" t="s">
        <v>33</v>
      </c>
      <c r="AF7" s="124" t="s">
        <v>34</v>
      </c>
      <c r="AG7" s="124" t="s">
        <v>35</v>
      </c>
      <c r="AH7" s="126" t="s">
        <v>36</v>
      </c>
      <c r="AI7" s="126" t="s">
        <v>37</v>
      </c>
      <c r="AJ7" s="124" t="s">
        <v>38</v>
      </c>
      <c r="AK7" s="126" t="s">
        <v>39</v>
      </c>
      <c r="AL7" s="126" t="s">
        <v>40</v>
      </c>
      <c r="AM7" s="125" t="s">
        <v>41</v>
      </c>
      <c r="AN7" s="124" t="s">
        <v>42</v>
      </c>
      <c r="AO7" s="125" t="s">
        <v>43</v>
      </c>
      <c r="AP7" s="124" t="s">
        <v>44</v>
      </c>
    </row>
    <row r="8" spans="1:42" x14ac:dyDescent="0.25">
      <c r="A8" s="9" t="s">
        <v>56</v>
      </c>
      <c r="B8" s="10" t="s">
        <v>46</v>
      </c>
      <c r="C8" s="9" t="s">
        <v>69</v>
      </c>
      <c r="D8" s="9" t="s">
        <v>48</v>
      </c>
      <c r="E8" s="9" t="s">
        <v>427</v>
      </c>
      <c r="F8" s="9" t="s">
        <v>1094</v>
      </c>
      <c r="G8" s="9" t="s">
        <v>51</v>
      </c>
      <c r="H8" s="9" t="s">
        <v>70</v>
      </c>
      <c r="I8" s="11" t="s">
        <v>53</v>
      </c>
      <c r="J8" s="11" t="s">
        <v>53</v>
      </c>
      <c r="K8" s="11" t="s">
        <v>53</v>
      </c>
      <c r="L8" s="11" t="s">
        <v>53</v>
      </c>
      <c r="M8" s="11">
        <v>0</v>
      </c>
      <c r="N8" s="9" t="s">
        <v>53</v>
      </c>
      <c r="O8" s="9" t="s">
        <v>54</v>
      </c>
      <c r="P8" s="9" t="s">
        <v>53</v>
      </c>
      <c r="Q8" s="11">
        <f t="shared" ref="Q8:Q39" si="0">SUM(S8:BA8)</f>
        <v>47831921.850900002</v>
      </c>
      <c r="R8" s="11">
        <v>0</v>
      </c>
      <c r="S8" s="11">
        <v>35197949.691299997</v>
      </c>
      <c r="T8" s="11">
        <v>0</v>
      </c>
      <c r="U8" s="9" t="s">
        <v>50</v>
      </c>
      <c r="V8" s="11">
        <v>0</v>
      </c>
      <c r="W8" s="11">
        <v>10891355.310000002</v>
      </c>
      <c r="X8" s="9" t="s">
        <v>64</v>
      </c>
      <c r="Y8" s="11">
        <v>1742616.8496000001</v>
      </c>
      <c r="Z8" s="11">
        <v>0</v>
      </c>
      <c r="AA8" s="9" t="s">
        <v>50</v>
      </c>
      <c r="AB8" s="11">
        <v>0</v>
      </c>
      <c r="AC8" s="11">
        <v>0</v>
      </c>
      <c r="AD8" s="9" t="s">
        <v>50</v>
      </c>
      <c r="AE8" s="11">
        <v>0</v>
      </c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53</v>
      </c>
      <c r="AN8" s="9" t="s">
        <v>53</v>
      </c>
      <c r="AO8" s="10" t="s">
        <v>53</v>
      </c>
      <c r="AP8" s="9" t="s">
        <v>53</v>
      </c>
    </row>
    <row r="9" spans="1:42" x14ac:dyDescent="0.25">
      <c r="A9" s="9" t="s">
        <v>830</v>
      </c>
      <c r="B9" s="10" t="s">
        <v>46</v>
      </c>
      <c r="C9" s="9" t="s">
        <v>69</v>
      </c>
      <c r="D9" s="9" t="s">
        <v>57</v>
      </c>
      <c r="E9" s="9" t="s">
        <v>403</v>
      </c>
      <c r="F9" s="9" t="s">
        <v>1094</v>
      </c>
      <c r="G9" s="9" t="s">
        <v>51</v>
      </c>
      <c r="H9" s="9" t="s">
        <v>72</v>
      </c>
      <c r="I9" s="11" t="s">
        <v>53</v>
      </c>
      <c r="J9" s="11" t="s">
        <v>53</v>
      </c>
      <c r="K9" s="11" t="s">
        <v>53</v>
      </c>
      <c r="L9" s="11" t="s">
        <v>53</v>
      </c>
      <c r="M9" s="11">
        <v>0</v>
      </c>
      <c r="N9" s="9" t="s">
        <v>53</v>
      </c>
      <c r="O9" s="9" t="s">
        <v>54</v>
      </c>
      <c r="P9" s="9" t="s">
        <v>53</v>
      </c>
      <c r="Q9" s="11">
        <f t="shared" si="0"/>
        <v>5897993.5709999995</v>
      </c>
      <c r="R9" s="11">
        <v>0</v>
      </c>
      <c r="S9" s="11">
        <v>4566057.9649999999</v>
      </c>
      <c r="T9" s="11">
        <v>0</v>
      </c>
      <c r="U9" s="9" t="s">
        <v>50</v>
      </c>
      <c r="V9" s="11">
        <v>0</v>
      </c>
      <c r="W9" s="11">
        <v>1148220.3500000001</v>
      </c>
      <c r="X9" s="9" t="s">
        <v>64</v>
      </c>
      <c r="Y9" s="11">
        <v>183715.25599999999</v>
      </c>
      <c r="Z9" s="11">
        <v>0</v>
      </c>
      <c r="AA9" s="9" t="s">
        <v>50</v>
      </c>
      <c r="AB9" s="11">
        <v>0</v>
      </c>
      <c r="AC9" s="11">
        <v>0</v>
      </c>
      <c r="AD9" s="9" t="s">
        <v>50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53</v>
      </c>
      <c r="AN9" s="9" t="s">
        <v>53</v>
      </c>
      <c r="AO9" s="10" t="s">
        <v>53</v>
      </c>
      <c r="AP9" s="9" t="s">
        <v>53</v>
      </c>
    </row>
    <row r="10" spans="1:42" x14ac:dyDescent="0.25">
      <c r="A10" s="9" t="s">
        <v>823</v>
      </c>
      <c r="B10" s="10" t="s">
        <v>46</v>
      </c>
      <c r="C10" s="9" t="s">
        <v>69</v>
      </c>
      <c r="D10" s="9" t="s">
        <v>61</v>
      </c>
      <c r="E10" s="9" t="s">
        <v>382</v>
      </c>
      <c r="F10" s="9" t="s">
        <v>373</v>
      </c>
      <c r="G10" s="9" t="s">
        <v>51</v>
      </c>
      <c r="H10" s="9" t="s">
        <v>74</v>
      </c>
      <c r="I10" s="11" t="s">
        <v>53</v>
      </c>
      <c r="J10" s="11" t="s">
        <v>53</v>
      </c>
      <c r="K10" s="11" t="s">
        <v>53</v>
      </c>
      <c r="L10" s="11" t="s">
        <v>53</v>
      </c>
      <c r="M10" s="11">
        <v>0</v>
      </c>
      <c r="N10" s="9" t="s">
        <v>53</v>
      </c>
      <c r="O10" s="9" t="s">
        <v>54</v>
      </c>
      <c r="P10" s="9" t="s">
        <v>53</v>
      </c>
      <c r="Q10" s="11">
        <f t="shared" si="0"/>
        <v>21688218.337650001</v>
      </c>
      <c r="R10" s="11">
        <v>0</v>
      </c>
      <c r="S10" s="11">
        <v>14696811.829200001</v>
      </c>
      <c r="T10" s="11">
        <v>0</v>
      </c>
      <c r="U10" s="9" t="s">
        <v>50</v>
      </c>
      <c r="V10" s="11">
        <v>0</v>
      </c>
      <c r="W10" s="11">
        <v>6027074.5762499999</v>
      </c>
      <c r="X10" s="9" t="s">
        <v>50</v>
      </c>
      <c r="Y10" s="11">
        <v>964331.93219999992</v>
      </c>
      <c r="Z10" s="11">
        <v>0</v>
      </c>
      <c r="AA10" s="9" t="s">
        <v>50</v>
      </c>
      <c r="AB10" s="11">
        <v>0</v>
      </c>
      <c r="AC10" s="11">
        <v>0</v>
      </c>
      <c r="AD10" s="9" t="s">
        <v>50</v>
      </c>
      <c r="AE10" s="11">
        <v>0</v>
      </c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53</v>
      </c>
      <c r="AN10" s="9" t="s">
        <v>53</v>
      </c>
      <c r="AO10" s="10" t="s">
        <v>53</v>
      </c>
      <c r="AP10" s="9" t="s">
        <v>53</v>
      </c>
    </row>
    <row r="11" spans="1:42" x14ac:dyDescent="0.25">
      <c r="A11" s="9" t="s">
        <v>818</v>
      </c>
      <c r="B11" s="10" t="s">
        <v>46</v>
      </c>
      <c r="C11" s="9" t="s">
        <v>69</v>
      </c>
      <c r="D11" s="9" t="s">
        <v>61</v>
      </c>
      <c r="E11" s="9" t="s">
        <v>382</v>
      </c>
      <c r="F11" s="9" t="s">
        <v>373</v>
      </c>
      <c r="G11" s="9" t="s">
        <v>51</v>
      </c>
      <c r="H11" s="9" t="s">
        <v>76</v>
      </c>
      <c r="I11" s="11" t="s">
        <v>53</v>
      </c>
      <c r="J11" s="11" t="s">
        <v>53</v>
      </c>
      <c r="K11" s="11" t="s">
        <v>53</v>
      </c>
      <c r="L11" s="11" t="s">
        <v>53</v>
      </c>
      <c r="M11" s="11">
        <v>0</v>
      </c>
      <c r="N11" s="9" t="s">
        <v>53</v>
      </c>
      <c r="O11" s="9" t="s">
        <v>77</v>
      </c>
      <c r="P11" s="9" t="s">
        <v>78</v>
      </c>
      <c r="Q11" s="11">
        <f t="shared" si="0"/>
        <v>1493094.4958000001</v>
      </c>
      <c r="R11" s="11">
        <v>0</v>
      </c>
      <c r="S11" s="11">
        <v>955665.52139999997</v>
      </c>
      <c r="T11" s="11">
        <v>463300.84</v>
      </c>
      <c r="U11" s="9" t="s">
        <v>64</v>
      </c>
      <c r="V11" s="11">
        <v>74128.134399999995</v>
      </c>
      <c r="W11" s="11">
        <v>0</v>
      </c>
      <c r="X11" s="9" t="s">
        <v>50</v>
      </c>
      <c r="Y11" s="11">
        <v>0</v>
      </c>
      <c r="Z11" s="11">
        <v>0</v>
      </c>
      <c r="AA11" s="9" t="s">
        <v>50</v>
      </c>
      <c r="AB11" s="11">
        <v>0</v>
      </c>
      <c r="AC11" s="11">
        <v>0</v>
      </c>
      <c r="AD11" s="9" t="s">
        <v>50</v>
      </c>
      <c r="AE11" s="11">
        <v>0</v>
      </c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53</v>
      </c>
      <c r="AN11" s="9" t="s">
        <v>53</v>
      </c>
      <c r="AO11" s="10" t="s">
        <v>53</v>
      </c>
      <c r="AP11" s="9" t="s">
        <v>53</v>
      </c>
    </row>
    <row r="12" spans="1:42" x14ac:dyDescent="0.25">
      <c r="A12" s="9" t="s">
        <v>816</v>
      </c>
      <c r="B12" s="10" t="s">
        <v>46</v>
      </c>
      <c r="C12" s="9" t="s">
        <v>69</v>
      </c>
      <c r="D12" s="9" t="s">
        <v>61</v>
      </c>
      <c r="E12" s="9" t="s">
        <v>382</v>
      </c>
      <c r="F12" s="9" t="s">
        <v>373</v>
      </c>
      <c r="G12" s="9" t="s">
        <v>51</v>
      </c>
      <c r="H12" s="9" t="s">
        <v>80</v>
      </c>
      <c r="I12" s="11" t="s">
        <v>53</v>
      </c>
      <c r="J12" s="11" t="s">
        <v>53</v>
      </c>
      <c r="K12" s="11" t="s">
        <v>53</v>
      </c>
      <c r="L12" s="11" t="s">
        <v>53</v>
      </c>
      <c r="M12" s="11">
        <v>0</v>
      </c>
      <c r="N12" s="9" t="s">
        <v>53</v>
      </c>
      <c r="O12" s="9" t="s">
        <v>54</v>
      </c>
      <c r="P12" s="9" t="s">
        <v>53</v>
      </c>
      <c r="Q12" s="11">
        <f t="shared" si="0"/>
        <v>32409989.026499994</v>
      </c>
      <c r="R12" s="11">
        <v>0</v>
      </c>
      <c r="S12" s="11">
        <v>18554478.890099995</v>
      </c>
      <c r="T12" s="11">
        <v>0</v>
      </c>
      <c r="U12" s="9" t="s">
        <v>50</v>
      </c>
      <c r="V12" s="11">
        <v>0</v>
      </c>
      <c r="W12" s="11">
        <v>11944405.290000001</v>
      </c>
      <c r="X12" s="9" t="s">
        <v>50</v>
      </c>
      <c r="Y12" s="11">
        <v>1911104.8463999997</v>
      </c>
      <c r="Z12" s="11">
        <v>0</v>
      </c>
      <c r="AA12" s="9" t="s">
        <v>50</v>
      </c>
      <c r="AB12" s="11">
        <v>0</v>
      </c>
      <c r="AC12" s="11">
        <v>0</v>
      </c>
      <c r="AD12" s="9" t="s">
        <v>50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53</v>
      </c>
      <c r="AN12" s="9" t="s">
        <v>53</v>
      </c>
      <c r="AO12" s="10" t="s">
        <v>53</v>
      </c>
      <c r="AP12" s="9" t="s">
        <v>53</v>
      </c>
    </row>
    <row r="13" spans="1:42" x14ac:dyDescent="0.25">
      <c r="A13" s="9" t="s">
        <v>805</v>
      </c>
      <c r="B13" s="10" t="s">
        <v>46</v>
      </c>
      <c r="C13" s="9" t="s">
        <v>69</v>
      </c>
      <c r="D13" s="9" t="s">
        <v>66</v>
      </c>
      <c r="E13" s="9" t="s">
        <v>374</v>
      </c>
      <c r="F13" s="9" t="s">
        <v>494</v>
      </c>
      <c r="G13" s="9" t="s">
        <v>51</v>
      </c>
      <c r="H13" s="9" t="s">
        <v>82</v>
      </c>
      <c r="I13" s="11" t="s">
        <v>53</v>
      </c>
      <c r="J13" s="11" t="s">
        <v>53</v>
      </c>
      <c r="K13" s="11" t="s">
        <v>53</v>
      </c>
      <c r="L13" s="11" t="s">
        <v>53</v>
      </c>
      <c r="M13" s="11">
        <v>0</v>
      </c>
      <c r="N13" s="9" t="s">
        <v>53</v>
      </c>
      <c r="O13" s="9" t="s">
        <v>54</v>
      </c>
      <c r="P13" s="9" t="s">
        <v>53</v>
      </c>
      <c r="Q13" s="11">
        <f t="shared" si="0"/>
        <v>76565390.070799991</v>
      </c>
      <c r="R13" s="11">
        <v>0</v>
      </c>
      <c r="S13" s="11">
        <v>43490737.495999992</v>
      </c>
      <c r="T13" s="11">
        <v>0</v>
      </c>
      <c r="U13" s="9" t="s">
        <v>50</v>
      </c>
      <c r="V13" s="11">
        <v>0</v>
      </c>
      <c r="W13" s="11">
        <v>28512631.530000001</v>
      </c>
      <c r="X13" s="9" t="s">
        <v>50</v>
      </c>
      <c r="Y13" s="11">
        <v>4562021.0447999993</v>
      </c>
      <c r="Z13" s="11">
        <v>0</v>
      </c>
      <c r="AA13" s="9" t="s">
        <v>50</v>
      </c>
      <c r="AB13" s="11">
        <v>0</v>
      </c>
      <c r="AC13" s="11">
        <v>0</v>
      </c>
      <c r="AD13" s="9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53</v>
      </c>
      <c r="AN13" s="9" t="s">
        <v>53</v>
      </c>
      <c r="AO13" s="10" t="s">
        <v>53</v>
      </c>
      <c r="AP13" s="9" t="s">
        <v>53</v>
      </c>
    </row>
    <row r="14" spans="1:42" x14ac:dyDescent="0.25">
      <c r="A14" s="9" t="s">
        <v>102</v>
      </c>
      <c r="B14" s="10" t="s">
        <v>84</v>
      </c>
      <c r="C14" s="9" t="s">
        <v>69</v>
      </c>
      <c r="D14" s="9" t="s">
        <v>48</v>
      </c>
      <c r="E14" s="9" t="s">
        <v>427</v>
      </c>
      <c r="F14" s="9" t="s">
        <v>1095</v>
      </c>
      <c r="G14" s="9" t="s">
        <v>51</v>
      </c>
      <c r="H14" s="9" t="s">
        <v>105</v>
      </c>
      <c r="I14" s="11" t="s">
        <v>53</v>
      </c>
      <c r="J14" s="11" t="s">
        <v>53</v>
      </c>
      <c r="K14" s="11" t="s">
        <v>53</v>
      </c>
      <c r="L14" s="11" t="s">
        <v>53</v>
      </c>
      <c r="M14" s="11">
        <v>0</v>
      </c>
      <c r="N14" s="9" t="s">
        <v>53</v>
      </c>
      <c r="O14" s="9" t="s">
        <v>54</v>
      </c>
      <c r="P14" s="9" t="s">
        <v>53</v>
      </c>
      <c r="Q14" s="11">
        <f t="shared" si="0"/>
        <v>67330150.617600009</v>
      </c>
      <c r="R14" s="11">
        <v>0</v>
      </c>
      <c r="S14" s="11">
        <v>42243434.328000002</v>
      </c>
      <c r="T14" s="11">
        <v>0</v>
      </c>
      <c r="U14" s="9" t="s">
        <v>50</v>
      </c>
      <c r="V14" s="11">
        <v>0</v>
      </c>
      <c r="W14" s="11">
        <v>21626479.560000002</v>
      </c>
      <c r="X14" s="9" t="s">
        <v>64</v>
      </c>
      <c r="Y14" s="11">
        <v>3460236.7295999997</v>
      </c>
      <c r="Z14" s="11">
        <v>0</v>
      </c>
      <c r="AA14" s="9" t="s">
        <v>50</v>
      </c>
      <c r="AB14" s="11">
        <v>0</v>
      </c>
      <c r="AC14" s="11">
        <v>0</v>
      </c>
      <c r="AD14" s="9" t="s">
        <v>50</v>
      </c>
      <c r="AE14" s="11">
        <v>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53</v>
      </c>
      <c r="AN14" s="9" t="s">
        <v>53</v>
      </c>
      <c r="AO14" s="10" t="s">
        <v>53</v>
      </c>
      <c r="AP14" s="9" t="s">
        <v>53</v>
      </c>
    </row>
    <row r="15" spans="1:42" x14ac:dyDescent="0.25">
      <c r="A15" s="9" t="s">
        <v>764</v>
      </c>
      <c r="B15" s="10" t="s">
        <v>84</v>
      </c>
      <c r="C15" s="9" t="s">
        <v>69</v>
      </c>
      <c r="D15" s="9" t="s">
        <v>57</v>
      </c>
      <c r="E15" s="9" t="s">
        <v>403</v>
      </c>
      <c r="F15" s="9" t="s">
        <v>1095</v>
      </c>
      <c r="G15" s="9" t="s">
        <v>51</v>
      </c>
      <c r="H15" s="9" t="s">
        <v>107</v>
      </c>
      <c r="I15" s="11" t="s">
        <v>53</v>
      </c>
      <c r="J15" s="11" t="s">
        <v>53</v>
      </c>
      <c r="K15" s="11" t="s">
        <v>53</v>
      </c>
      <c r="L15" s="11" t="s">
        <v>53</v>
      </c>
      <c r="M15" s="11">
        <v>0</v>
      </c>
      <c r="N15" s="9" t="s">
        <v>53</v>
      </c>
      <c r="O15" s="9" t="s">
        <v>54</v>
      </c>
      <c r="P15" s="9" t="s">
        <v>53</v>
      </c>
      <c r="Q15" s="11">
        <f t="shared" si="0"/>
        <v>24172651.119199999</v>
      </c>
      <c r="R15" s="11">
        <v>0</v>
      </c>
      <c r="S15" s="11">
        <v>16188381.7216</v>
      </c>
      <c r="T15" s="11">
        <v>0</v>
      </c>
      <c r="U15" s="9" t="s">
        <v>50</v>
      </c>
      <c r="V15" s="11">
        <v>0</v>
      </c>
      <c r="W15" s="11">
        <v>6882990.8599999994</v>
      </c>
      <c r="X15" s="9" t="s">
        <v>64</v>
      </c>
      <c r="Y15" s="11">
        <v>1101278.5376000002</v>
      </c>
      <c r="Z15" s="11">
        <v>0</v>
      </c>
      <c r="AA15" s="9" t="s">
        <v>50</v>
      </c>
      <c r="AB15" s="11">
        <v>0</v>
      </c>
      <c r="AC15" s="11">
        <v>0</v>
      </c>
      <c r="AD15" s="9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53</v>
      </c>
      <c r="AN15" s="9" t="s">
        <v>53</v>
      </c>
      <c r="AO15" s="10" t="s">
        <v>53</v>
      </c>
      <c r="AP15" s="9" t="s">
        <v>53</v>
      </c>
    </row>
    <row r="16" spans="1:42" x14ac:dyDescent="0.25">
      <c r="A16" s="9" t="s">
        <v>762</v>
      </c>
      <c r="B16" s="10" t="s">
        <v>84</v>
      </c>
      <c r="C16" s="9" t="s">
        <v>69</v>
      </c>
      <c r="D16" s="9" t="s">
        <v>57</v>
      </c>
      <c r="E16" s="9" t="s">
        <v>403</v>
      </c>
      <c r="F16" s="9" t="s">
        <v>1095</v>
      </c>
      <c r="G16" s="9" t="s">
        <v>51</v>
      </c>
      <c r="H16" s="9" t="s">
        <v>109</v>
      </c>
      <c r="I16" s="11" t="s">
        <v>53</v>
      </c>
      <c r="J16" s="11" t="s">
        <v>53</v>
      </c>
      <c r="K16" s="11" t="s">
        <v>53</v>
      </c>
      <c r="L16" s="11" t="s">
        <v>53</v>
      </c>
      <c r="M16" s="11">
        <v>0</v>
      </c>
      <c r="N16" s="9" t="s">
        <v>53</v>
      </c>
      <c r="O16" s="9" t="s">
        <v>110</v>
      </c>
      <c r="P16" s="9" t="s">
        <v>111</v>
      </c>
      <c r="Q16" s="11">
        <f t="shared" si="0"/>
        <v>2982464.9336000001</v>
      </c>
      <c r="R16" s="11">
        <v>0</v>
      </c>
      <c r="S16" s="11">
        <v>603200</v>
      </c>
      <c r="T16" s="11">
        <v>2051090.46</v>
      </c>
      <c r="U16" s="9" t="s">
        <v>64</v>
      </c>
      <c r="V16" s="11">
        <v>328174.47360000003</v>
      </c>
      <c r="W16" s="11">
        <v>0</v>
      </c>
      <c r="X16" s="9" t="s">
        <v>50</v>
      </c>
      <c r="Y16" s="11">
        <v>0</v>
      </c>
      <c r="Z16" s="11">
        <v>0</v>
      </c>
      <c r="AA16" s="9" t="s">
        <v>50</v>
      </c>
      <c r="AB16" s="11">
        <v>0</v>
      </c>
      <c r="AC16" s="11">
        <v>0</v>
      </c>
      <c r="AD16" s="9" t="s">
        <v>50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53</v>
      </c>
      <c r="AN16" s="9" t="s">
        <v>53</v>
      </c>
      <c r="AO16" s="10" t="s">
        <v>53</v>
      </c>
      <c r="AP16" s="9" t="s">
        <v>53</v>
      </c>
    </row>
    <row r="17" spans="1:42" x14ac:dyDescent="0.25">
      <c r="A17" s="9" t="s">
        <v>760</v>
      </c>
      <c r="B17" s="10" t="s">
        <v>84</v>
      </c>
      <c r="C17" s="9" t="s">
        <v>69</v>
      </c>
      <c r="D17" s="9" t="s">
        <v>57</v>
      </c>
      <c r="E17" s="9" t="s">
        <v>403</v>
      </c>
      <c r="F17" s="9" t="s">
        <v>1095</v>
      </c>
      <c r="G17" s="9" t="s">
        <v>51</v>
      </c>
      <c r="H17" s="9" t="s">
        <v>113</v>
      </c>
      <c r="I17" s="11" t="s">
        <v>53</v>
      </c>
      <c r="J17" s="11" t="s">
        <v>53</v>
      </c>
      <c r="K17" s="11" t="s">
        <v>53</v>
      </c>
      <c r="L17" s="11" t="s">
        <v>53</v>
      </c>
      <c r="M17" s="11">
        <v>0</v>
      </c>
      <c r="N17" s="9" t="s">
        <v>53</v>
      </c>
      <c r="O17" s="9" t="s">
        <v>54</v>
      </c>
      <c r="P17" s="9" t="s">
        <v>53</v>
      </c>
      <c r="Q17" s="11">
        <f t="shared" si="0"/>
        <v>18757140.209800001</v>
      </c>
      <c r="R17" s="11">
        <v>0</v>
      </c>
      <c r="S17" s="11">
        <v>9253742.6654000022</v>
      </c>
      <c r="T17" s="11">
        <v>0</v>
      </c>
      <c r="U17" s="9" t="s">
        <v>50</v>
      </c>
      <c r="V17" s="11">
        <v>0</v>
      </c>
      <c r="W17" s="11">
        <v>8192584.0899999999</v>
      </c>
      <c r="X17" s="9" t="s">
        <v>64</v>
      </c>
      <c r="Y17" s="11">
        <v>1310813.4544000002</v>
      </c>
      <c r="Z17" s="11">
        <v>0</v>
      </c>
      <c r="AA17" s="9" t="s">
        <v>50</v>
      </c>
      <c r="AB17" s="11">
        <v>0</v>
      </c>
      <c r="AC17" s="11">
        <v>0</v>
      </c>
      <c r="AD17" s="9" t="s">
        <v>50</v>
      </c>
      <c r="AE17" s="11">
        <v>0</v>
      </c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0" t="s">
        <v>53</v>
      </c>
      <c r="AN17" s="9" t="s">
        <v>53</v>
      </c>
      <c r="AO17" s="10" t="s">
        <v>53</v>
      </c>
      <c r="AP17" s="9" t="s">
        <v>53</v>
      </c>
    </row>
    <row r="18" spans="1:42" x14ac:dyDescent="0.25">
      <c r="A18" s="9" t="s">
        <v>744</v>
      </c>
      <c r="B18" s="10" t="s">
        <v>84</v>
      </c>
      <c r="C18" s="9" t="s">
        <v>69</v>
      </c>
      <c r="D18" s="9" t="s">
        <v>61</v>
      </c>
      <c r="E18" s="9" t="s">
        <v>382</v>
      </c>
      <c r="F18" s="9" t="s">
        <v>494</v>
      </c>
      <c r="G18" s="9" t="s">
        <v>51</v>
      </c>
      <c r="H18" s="9" t="s">
        <v>115</v>
      </c>
      <c r="I18" s="11" t="s">
        <v>53</v>
      </c>
      <c r="J18" s="11" t="s">
        <v>53</v>
      </c>
      <c r="K18" s="11" t="s">
        <v>53</v>
      </c>
      <c r="L18" s="11" t="s">
        <v>53</v>
      </c>
      <c r="M18" s="11">
        <v>0</v>
      </c>
      <c r="N18" s="9" t="s">
        <v>53</v>
      </c>
      <c r="O18" s="9" t="s">
        <v>54</v>
      </c>
      <c r="P18" s="9" t="s">
        <v>53</v>
      </c>
      <c r="Q18" s="11">
        <f t="shared" si="0"/>
        <v>118552233.04145001</v>
      </c>
      <c r="R18" s="11">
        <v>0</v>
      </c>
      <c r="S18" s="11">
        <v>83031891.616200015</v>
      </c>
      <c r="T18" s="11">
        <v>0</v>
      </c>
      <c r="U18" s="9" t="s">
        <v>50</v>
      </c>
      <c r="V18" s="11">
        <v>0</v>
      </c>
      <c r="W18" s="11">
        <v>30620983.987250004</v>
      </c>
      <c r="X18" s="9" t="s">
        <v>64</v>
      </c>
      <c r="Y18" s="11">
        <v>4899357.4379999992</v>
      </c>
      <c r="Z18" s="11">
        <v>0</v>
      </c>
      <c r="AA18" s="9" t="s">
        <v>50</v>
      </c>
      <c r="AB18" s="11">
        <v>0</v>
      </c>
      <c r="AC18" s="11">
        <v>0</v>
      </c>
      <c r="AD18" s="9" t="s">
        <v>50</v>
      </c>
      <c r="AE18" s="11">
        <v>0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0" t="s">
        <v>53</v>
      </c>
      <c r="AN18" s="9" t="s">
        <v>53</v>
      </c>
      <c r="AO18" s="10" t="s">
        <v>53</v>
      </c>
      <c r="AP18" s="9" t="s">
        <v>53</v>
      </c>
    </row>
    <row r="19" spans="1:42" x14ac:dyDescent="0.25">
      <c r="A19" s="9" t="s">
        <v>106</v>
      </c>
      <c r="B19" s="10" t="s">
        <v>84</v>
      </c>
      <c r="C19" s="9" t="s">
        <v>69</v>
      </c>
      <c r="D19" s="9" t="s">
        <v>66</v>
      </c>
      <c r="E19" s="9" t="s">
        <v>374</v>
      </c>
      <c r="F19" s="9" t="s">
        <v>402</v>
      </c>
      <c r="G19" s="9" t="s">
        <v>51</v>
      </c>
      <c r="H19" s="9" t="s">
        <v>117</v>
      </c>
      <c r="I19" s="11" t="s">
        <v>53</v>
      </c>
      <c r="J19" s="11" t="s">
        <v>53</v>
      </c>
      <c r="K19" s="11" t="s">
        <v>53</v>
      </c>
      <c r="L19" s="11" t="s">
        <v>53</v>
      </c>
      <c r="M19" s="11">
        <v>0</v>
      </c>
      <c r="N19" s="9" t="s">
        <v>53</v>
      </c>
      <c r="O19" s="9" t="s">
        <v>54</v>
      </c>
      <c r="P19" s="9" t="s">
        <v>53</v>
      </c>
      <c r="Q19" s="11">
        <f t="shared" si="0"/>
        <v>51161214.632949986</v>
      </c>
      <c r="R19" s="11">
        <v>0</v>
      </c>
      <c r="S19" s="11">
        <v>34795710.219349988</v>
      </c>
      <c r="T19" s="11">
        <v>0</v>
      </c>
      <c r="U19" s="9" t="s">
        <v>50</v>
      </c>
      <c r="V19" s="11">
        <v>0</v>
      </c>
      <c r="W19" s="11">
        <v>14108193.459999999</v>
      </c>
      <c r="X19" s="9" t="s">
        <v>64</v>
      </c>
      <c r="Y19" s="11">
        <v>2257310.9535999997</v>
      </c>
      <c r="Z19" s="11">
        <v>0</v>
      </c>
      <c r="AA19" s="9" t="s">
        <v>50</v>
      </c>
      <c r="AB19" s="11">
        <v>0</v>
      </c>
      <c r="AC19" s="11">
        <v>0</v>
      </c>
      <c r="AD19" s="9" t="s">
        <v>50</v>
      </c>
      <c r="AE19" s="11">
        <v>0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53</v>
      </c>
      <c r="AN19" s="9" t="s">
        <v>53</v>
      </c>
      <c r="AO19" s="10" t="s">
        <v>53</v>
      </c>
      <c r="AP19" s="9" t="s">
        <v>53</v>
      </c>
    </row>
    <row r="20" spans="1:42" x14ac:dyDescent="0.25">
      <c r="A20" s="9" t="s">
        <v>112</v>
      </c>
      <c r="B20" s="10" t="s">
        <v>84</v>
      </c>
      <c r="C20" s="9" t="s">
        <v>69</v>
      </c>
      <c r="D20" s="9" t="s">
        <v>119</v>
      </c>
      <c r="E20" s="9" t="s">
        <v>358</v>
      </c>
      <c r="F20" s="9" t="s">
        <v>483</v>
      </c>
      <c r="G20" s="9" t="s">
        <v>51</v>
      </c>
      <c r="H20" s="9" t="s">
        <v>120</v>
      </c>
      <c r="I20" s="11" t="s">
        <v>53</v>
      </c>
      <c r="J20" s="11" t="s">
        <v>53</v>
      </c>
      <c r="K20" s="11" t="s">
        <v>53</v>
      </c>
      <c r="L20" s="11" t="s">
        <v>53</v>
      </c>
      <c r="M20" s="11">
        <v>0</v>
      </c>
      <c r="N20" s="9" t="s">
        <v>53</v>
      </c>
      <c r="O20" s="9" t="s">
        <v>54</v>
      </c>
      <c r="P20" s="9" t="s">
        <v>53</v>
      </c>
      <c r="Q20" s="11">
        <f t="shared" si="0"/>
        <v>103252439.0896</v>
      </c>
      <c r="R20" s="11">
        <v>0</v>
      </c>
      <c r="S20" s="11">
        <v>60165152.949200004</v>
      </c>
      <c r="T20" s="11">
        <v>0</v>
      </c>
      <c r="U20" s="9" t="s">
        <v>50</v>
      </c>
      <c r="V20" s="11">
        <v>0</v>
      </c>
      <c r="W20" s="11">
        <v>37144212.189999998</v>
      </c>
      <c r="X20" s="9" t="s">
        <v>50</v>
      </c>
      <c r="Y20" s="11">
        <v>5943073.9503999995</v>
      </c>
      <c r="Z20" s="11">
        <v>0</v>
      </c>
      <c r="AA20" s="9" t="s">
        <v>50</v>
      </c>
      <c r="AB20" s="11">
        <v>0</v>
      </c>
      <c r="AC20" s="11">
        <v>0</v>
      </c>
      <c r="AD20" s="9" t="s">
        <v>50</v>
      </c>
      <c r="AE20" s="11"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0" t="s">
        <v>53</v>
      </c>
      <c r="AN20" s="9" t="s">
        <v>53</v>
      </c>
      <c r="AO20" s="10" t="s">
        <v>53</v>
      </c>
      <c r="AP20" s="9" t="s">
        <v>53</v>
      </c>
    </row>
    <row r="21" spans="1:42" x14ac:dyDescent="0.25">
      <c r="A21" s="9" t="s">
        <v>114</v>
      </c>
      <c r="B21" s="10" t="s">
        <v>84</v>
      </c>
      <c r="C21" s="9" t="s">
        <v>69</v>
      </c>
      <c r="D21" s="9" t="s">
        <v>119</v>
      </c>
      <c r="E21" s="9" t="s">
        <v>358</v>
      </c>
      <c r="F21" s="9" t="s">
        <v>483</v>
      </c>
      <c r="G21" s="9" t="s">
        <v>91</v>
      </c>
      <c r="H21" s="9" t="s">
        <v>53</v>
      </c>
      <c r="I21" s="11" t="s">
        <v>122</v>
      </c>
      <c r="J21" s="11" t="s">
        <v>53</v>
      </c>
      <c r="K21" s="11" t="s">
        <v>123</v>
      </c>
      <c r="L21" s="11" t="s">
        <v>124</v>
      </c>
      <c r="M21" s="11">
        <v>34.729999999999997</v>
      </c>
      <c r="N21" s="9" t="s">
        <v>94</v>
      </c>
      <c r="O21" s="9" t="s">
        <v>125</v>
      </c>
      <c r="P21" s="9" t="s">
        <v>126</v>
      </c>
      <c r="Q21" s="11">
        <f t="shared" si="0"/>
        <v>-471442.59480000002</v>
      </c>
      <c r="R21" s="11">
        <v>0</v>
      </c>
      <c r="S21" s="11">
        <v>0</v>
      </c>
      <c r="T21" s="11">
        <v>0</v>
      </c>
      <c r="U21" s="9" t="s">
        <v>50</v>
      </c>
      <c r="V21" s="11">
        <v>0</v>
      </c>
      <c r="W21" s="11">
        <v>-406416.03</v>
      </c>
      <c r="X21" s="9" t="s">
        <v>64</v>
      </c>
      <c r="Y21" s="11">
        <v>-65026.5648</v>
      </c>
      <c r="Z21" s="11">
        <v>0</v>
      </c>
      <c r="AA21" s="9" t="s">
        <v>50</v>
      </c>
      <c r="AB21" s="11">
        <v>0</v>
      </c>
      <c r="AC21" s="11">
        <v>0</v>
      </c>
      <c r="AD21" s="9" t="s">
        <v>50</v>
      </c>
      <c r="AE21" s="11">
        <v>0</v>
      </c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0" t="s">
        <v>53</v>
      </c>
      <c r="AN21" s="9" t="s">
        <v>53</v>
      </c>
      <c r="AO21" s="10" t="s">
        <v>53</v>
      </c>
      <c r="AP21" s="9" t="s">
        <v>53</v>
      </c>
    </row>
    <row r="22" spans="1:42" x14ac:dyDescent="0.25">
      <c r="A22" s="9" t="s">
        <v>707</v>
      </c>
      <c r="B22" s="10" t="s">
        <v>128</v>
      </c>
      <c r="C22" s="9" t="s">
        <v>69</v>
      </c>
      <c r="D22" s="9" t="s">
        <v>48</v>
      </c>
      <c r="E22" s="9" t="s">
        <v>427</v>
      </c>
      <c r="F22" s="9" t="s">
        <v>1093</v>
      </c>
      <c r="G22" s="9" t="s">
        <v>51</v>
      </c>
      <c r="H22" s="9" t="s">
        <v>137</v>
      </c>
      <c r="I22" s="11" t="s">
        <v>53</v>
      </c>
      <c r="J22" s="11" t="s">
        <v>53</v>
      </c>
      <c r="K22" s="11" t="s">
        <v>53</v>
      </c>
      <c r="L22" s="11" t="s">
        <v>53</v>
      </c>
      <c r="M22" s="11">
        <v>0</v>
      </c>
      <c r="N22" s="9" t="s">
        <v>53</v>
      </c>
      <c r="O22" s="9" t="s">
        <v>54</v>
      </c>
      <c r="P22" s="9" t="s">
        <v>53</v>
      </c>
      <c r="Q22" s="11">
        <f t="shared" si="0"/>
        <v>84799300.625849992</v>
      </c>
      <c r="R22" s="11">
        <v>0</v>
      </c>
      <c r="S22" s="11">
        <v>57153668.961449996</v>
      </c>
      <c r="T22" s="11">
        <v>0</v>
      </c>
      <c r="U22" s="9" t="s">
        <v>50</v>
      </c>
      <c r="V22" s="11">
        <v>0</v>
      </c>
      <c r="W22" s="11">
        <v>23832441.09</v>
      </c>
      <c r="X22" s="9" t="s">
        <v>64</v>
      </c>
      <c r="Y22" s="11">
        <v>3813190.5744000003</v>
      </c>
      <c r="Z22" s="11">
        <v>0</v>
      </c>
      <c r="AA22" s="9" t="s">
        <v>50</v>
      </c>
      <c r="AB22" s="11">
        <v>0</v>
      </c>
      <c r="AC22" s="11">
        <v>0</v>
      </c>
      <c r="AD22" s="9" t="s">
        <v>50</v>
      </c>
      <c r="AE22" s="11"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0" t="s">
        <v>53</v>
      </c>
      <c r="AN22" s="9" t="s">
        <v>53</v>
      </c>
      <c r="AO22" s="10" t="s">
        <v>53</v>
      </c>
      <c r="AP22" s="9" t="s">
        <v>53</v>
      </c>
    </row>
    <row r="23" spans="1:42" x14ac:dyDescent="0.25">
      <c r="A23" s="9" t="s">
        <v>705</v>
      </c>
      <c r="B23" s="10" t="s">
        <v>128</v>
      </c>
      <c r="C23" s="9" t="s">
        <v>69</v>
      </c>
      <c r="D23" s="9" t="s">
        <v>48</v>
      </c>
      <c r="E23" s="9" t="s">
        <v>427</v>
      </c>
      <c r="F23" s="9" t="s">
        <v>1093</v>
      </c>
      <c r="G23" s="9" t="s">
        <v>51</v>
      </c>
      <c r="H23" s="9" t="s">
        <v>139</v>
      </c>
      <c r="I23" s="11" t="s">
        <v>53</v>
      </c>
      <c r="J23" s="11" t="s">
        <v>53</v>
      </c>
      <c r="K23" s="11" t="s">
        <v>53</v>
      </c>
      <c r="L23" s="11" t="s">
        <v>53</v>
      </c>
      <c r="M23" s="11">
        <v>0</v>
      </c>
      <c r="N23" s="9" t="s">
        <v>53</v>
      </c>
      <c r="O23" s="9" t="s">
        <v>140</v>
      </c>
      <c r="P23" s="9" t="s">
        <v>141</v>
      </c>
      <c r="Q23" s="11">
        <f t="shared" si="0"/>
        <v>2447366.4</v>
      </c>
      <c r="R23" s="11">
        <v>0</v>
      </c>
      <c r="S23" s="11">
        <v>2375980</v>
      </c>
      <c r="T23" s="11">
        <v>61540</v>
      </c>
      <c r="U23" s="9" t="s">
        <v>64</v>
      </c>
      <c r="V23" s="11">
        <v>9846.4</v>
      </c>
      <c r="W23" s="11">
        <v>0</v>
      </c>
      <c r="X23" s="9" t="s">
        <v>50</v>
      </c>
      <c r="Y23" s="11">
        <v>0</v>
      </c>
      <c r="Z23" s="11">
        <v>0</v>
      </c>
      <c r="AA23" s="9" t="s">
        <v>50</v>
      </c>
      <c r="AB23" s="11">
        <v>0</v>
      </c>
      <c r="AC23" s="11">
        <v>0</v>
      </c>
      <c r="AD23" s="9" t="s">
        <v>50</v>
      </c>
      <c r="AE23" s="11"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0" t="s">
        <v>53</v>
      </c>
      <c r="AN23" s="9" t="s">
        <v>53</v>
      </c>
      <c r="AO23" s="10" t="s">
        <v>53</v>
      </c>
      <c r="AP23" s="9" t="s">
        <v>53</v>
      </c>
    </row>
    <row r="24" spans="1:42" x14ac:dyDescent="0.25">
      <c r="A24" s="9" t="s">
        <v>136</v>
      </c>
      <c r="B24" s="10" t="s">
        <v>128</v>
      </c>
      <c r="C24" s="9" t="s">
        <v>69</v>
      </c>
      <c r="D24" s="9" t="s">
        <v>48</v>
      </c>
      <c r="E24" s="9" t="s">
        <v>427</v>
      </c>
      <c r="F24" s="9" t="s">
        <v>1093</v>
      </c>
      <c r="G24" s="9" t="s">
        <v>51</v>
      </c>
      <c r="H24" s="9" t="s">
        <v>143</v>
      </c>
      <c r="I24" s="11" t="s">
        <v>53</v>
      </c>
      <c r="J24" s="11" t="s">
        <v>53</v>
      </c>
      <c r="K24" s="11" t="s">
        <v>53</v>
      </c>
      <c r="L24" s="11" t="s">
        <v>53</v>
      </c>
      <c r="M24" s="11">
        <v>0</v>
      </c>
      <c r="N24" s="9" t="s">
        <v>53</v>
      </c>
      <c r="O24" s="9" t="s">
        <v>144</v>
      </c>
      <c r="P24" s="9" t="s">
        <v>145</v>
      </c>
      <c r="Q24" s="11">
        <f t="shared" si="0"/>
        <v>1280023.1502999999</v>
      </c>
      <c r="R24" s="11">
        <v>0</v>
      </c>
      <c r="S24" s="11">
        <v>1267958.6631</v>
      </c>
      <c r="T24" s="11">
        <v>0</v>
      </c>
      <c r="U24" s="9" t="s">
        <v>50</v>
      </c>
      <c r="V24" s="11">
        <v>0</v>
      </c>
      <c r="W24" s="11">
        <v>10400.42</v>
      </c>
      <c r="X24" s="9" t="s">
        <v>64</v>
      </c>
      <c r="Y24" s="11">
        <v>1664.0672</v>
      </c>
      <c r="Z24" s="11">
        <v>0</v>
      </c>
      <c r="AA24" s="9" t="s">
        <v>50</v>
      </c>
      <c r="AB24" s="11">
        <v>0</v>
      </c>
      <c r="AC24" s="11">
        <v>0</v>
      </c>
      <c r="AD24" s="9" t="s">
        <v>50</v>
      </c>
      <c r="AE24" s="11"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53</v>
      </c>
      <c r="AN24" s="9" t="s">
        <v>53</v>
      </c>
      <c r="AO24" s="10" t="s">
        <v>53</v>
      </c>
      <c r="AP24" s="9" t="s">
        <v>53</v>
      </c>
    </row>
    <row r="25" spans="1:42" x14ac:dyDescent="0.25">
      <c r="A25" s="9" t="s">
        <v>138</v>
      </c>
      <c r="B25" s="10" t="s">
        <v>128</v>
      </c>
      <c r="C25" s="9" t="s">
        <v>69</v>
      </c>
      <c r="D25" s="9" t="s">
        <v>48</v>
      </c>
      <c r="E25" s="9" t="s">
        <v>427</v>
      </c>
      <c r="F25" s="9" t="s">
        <v>1093</v>
      </c>
      <c r="G25" s="9" t="s">
        <v>51</v>
      </c>
      <c r="H25" s="9" t="s">
        <v>147</v>
      </c>
      <c r="I25" s="11" t="s">
        <v>53</v>
      </c>
      <c r="J25" s="11" t="s">
        <v>53</v>
      </c>
      <c r="K25" s="11" t="s">
        <v>53</v>
      </c>
      <c r="L25" s="11" t="s">
        <v>53</v>
      </c>
      <c r="M25" s="11">
        <v>0</v>
      </c>
      <c r="N25" s="9" t="s">
        <v>53</v>
      </c>
      <c r="O25" s="9" t="s">
        <v>148</v>
      </c>
      <c r="P25" s="9" t="s">
        <v>149</v>
      </c>
      <c r="Q25" s="11">
        <f t="shared" si="0"/>
        <v>748858.94000000006</v>
      </c>
      <c r="R25" s="11">
        <v>0</v>
      </c>
      <c r="S25" s="11">
        <v>116029.64000000001</v>
      </c>
      <c r="T25" s="11">
        <v>545542.5</v>
      </c>
      <c r="U25" s="9" t="s">
        <v>64</v>
      </c>
      <c r="V25" s="11">
        <v>87286.8</v>
      </c>
      <c r="W25" s="11">
        <v>0</v>
      </c>
      <c r="X25" s="9" t="s">
        <v>50</v>
      </c>
      <c r="Y25" s="11">
        <v>0</v>
      </c>
      <c r="Z25" s="11">
        <v>0</v>
      </c>
      <c r="AA25" s="9" t="s">
        <v>50</v>
      </c>
      <c r="AB25" s="11">
        <v>0</v>
      </c>
      <c r="AC25" s="11">
        <v>0</v>
      </c>
      <c r="AD25" s="9" t="s">
        <v>50</v>
      </c>
      <c r="AE25" s="11">
        <v>0</v>
      </c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53</v>
      </c>
      <c r="AN25" s="9" t="s">
        <v>53</v>
      </c>
      <c r="AO25" s="10" t="s">
        <v>53</v>
      </c>
      <c r="AP25" s="9" t="s">
        <v>53</v>
      </c>
    </row>
    <row r="26" spans="1:42" x14ac:dyDescent="0.25">
      <c r="A26" s="9" t="s">
        <v>142</v>
      </c>
      <c r="B26" s="10" t="s">
        <v>128</v>
      </c>
      <c r="C26" s="9" t="s">
        <v>69</v>
      </c>
      <c r="D26" s="9" t="s">
        <v>48</v>
      </c>
      <c r="E26" s="9" t="s">
        <v>427</v>
      </c>
      <c r="F26" s="9" t="s">
        <v>1093</v>
      </c>
      <c r="G26" s="9" t="s">
        <v>51</v>
      </c>
      <c r="H26" s="9" t="s">
        <v>151</v>
      </c>
      <c r="I26" s="11" t="s">
        <v>53</v>
      </c>
      <c r="J26" s="11" t="s">
        <v>53</v>
      </c>
      <c r="K26" s="11" t="s">
        <v>53</v>
      </c>
      <c r="L26" s="11" t="s">
        <v>53</v>
      </c>
      <c r="M26" s="11">
        <v>0</v>
      </c>
      <c r="N26" s="9" t="s">
        <v>53</v>
      </c>
      <c r="O26" s="9" t="s">
        <v>54</v>
      </c>
      <c r="P26" s="9" t="s">
        <v>53</v>
      </c>
      <c r="Q26" s="11">
        <f t="shared" si="0"/>
        <v>15833211.427499996</v>
      </c>
      <c r="R26" s="11">
        <v>0</v>
      </c>
      <c r="S26" s="11">
        <v>9899401.5878999978</v>
      </c>
      <c r="T26" s="11">
        <v>0</v>
      </c>
      <c r="U26" s="9" t="s">
        <v>50</v>
      </c>
      <c r="V26" s="11">
        <v>0</v>
      </c>
      <c r="W26" s="11">
        <v>5115353.3099999996</v>
      </c>
      <c r="X26" s="9" t="s">
        <v>64</v>
      </c>
      <c r="Y26" s="11">
        <v>818456.52960000001</v>
      </c>
      <c r="Z26" s="11">
        <v>0</v>
      </c>
      <c r="AA26" s="9" t="s">
        <v>50</v>
      </c>
      <c r="AB26" s="11">
        <v>0</v>
      </c>
      <c r="AC26" s="11">
        <v>0</v>
      </c>
      <c r="AD26" s="9" t="s">
        <v>50</v>
      </c>
      <c r="AE26" s="11">
        <v>0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53</v>
      </c>
      <c r="AN26" s="9" t="s">
        <v>53</v>
      </c>
      <c r="AO26" s="10" t="s">
        <v>53</v>
      </c>
      <c r="AP26" s="9" t="s">
        <v>53</v>
      </c>
    </row>
    <row r="27" spans="1:42" x14ac:dyDescent="0.25">
      <c r="A27" s="9" t="s">
        <v>146</v>
      </c>
      <c r="B27" s="10" t="s">
        <v>128</v>
      </c>
      <c r="C27" s="9" t="s">
        <v>69</v>
      </c>
      <c r="D27" s="9" t="s">
        <v>48</v>
      </c>
      <c r="E27" s="9" t="s">
        <v>427</v>
      </c>
      <c r="F27" s="9" t="s">
        <v>1093</v>
      </c>
      <c r="G27" s="9" t="s">
        <v>51</v>
      </c>
      <c r="H27" s="9" t="s">
        <v>153</v>
      </c>
      <c r="I27" s="11" t="s">
        <v>53</v>
      </c>
      <c r="J27" s="11" t="s">
        <v>53</v>
      </c>
      <c r="K27" s="11" t="s">
        <v>53</v>
      </c>
      <c r="L27" s="11" t="s">
        <v>53</v>
      </c>
      <c r="M27" s="11">
        <v>0</v>
      </c>
      <c r="N27" s="9" t="s">
        <v>53</v>
      </c>
      <c r="O27" s="9" t="s">
        <v>154</v>
      </c>
      <c r="P27" s="9" t="s">
        <v>155</v>
      </c>
      <c r="Q27" s="11">
        <f t="shared" si="0"/>
        <v>145150.81159999999</v>
      </c>
      <c r="R27" s="11">
        <v>0</v>
      </c>
      <c r="S27" s="11">
        <v>0</v>
      </c>
      <c r="T27" s="11">
        <v>125130.01</v>
      </c>
      <c r="U27" s="9" t="s">
        <v>64</v>
      </c>
      <c r="V27" s="11">
        <v>20020.801599999999</v>
      </c>
      <c r="W27" s="11">
        <v>0</v>
      </c>
      <c r="X27" s="9" t="s">
        <v>50</v>
      </c>
      <c r="Y27" s="11">
        <v>0</v>
      </c>
      <c r="Z27" s="11">
        <v>0</v>
      </c>
      <c r="AA27" s="9" t="s">
        <v>50</v>
      </c>
      <c r="AB27" s="11">
        <v>0</v>
      </c>
      <c r="AC27" s="11">
        <v>0</v>
      </c>
      <c r="AD27" s="9" t="s">
        <v>50</v>
      </c>
      <c r="AE27" s="11">
        <v>0</v>
      </c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53</v>
      </c>
      <c r="AN27" s="9" t="s">
        <v>53</v>
      </c>
      <c r="AO27" s="10" t="s">
        <v>53</v>
      </c>
      <c r="AP27" s="9" t="s">
        <v>53</v>
      </c>
    </row>
    <row r="28" spans="1:42" x14ac:dyDescent="0.25">
      <c r="A28" s="9" t="s">
        <v>150</v>
      </c>
      <c r="B28" s="10" t="s">
        <v>128</v>
      </c>
      <c r="C28" s="9" t="s">
        <v>69</v>
      </c>
      <c r="D28" s="9" t="s">
        <v>48</v>
      </c>
      <c r="E28" s="9" t="s">
        <v>427</v>
      </c>
      <c r="F28" s="9" t="s">
        <v>1093</v>
      </c>
      <c r="G28" s="9" t="s">
        <v>51</v>
      </c>
      <c r="H28" s="9" t="s">
        <v>157</v>
      </c>
      <c r="I28" s="11" t="s">
        <v>53</v>
      </c>
      <c r="J28" s="11" t="s">
        <v>53</v>
      </c>
      <c r="K28" s="11" t="s">
        <v>53</v>
      </c>
      <c r="L28" s="11" t="s">
        <v>53</v>
      </c>
      <c r="M28" s="11">
        <v>0</v>
      </c>
      <c r="N28" s="9" t="s">
        <v>53</v>
      </c>
      <c r="O28" s="9" t="s">
        <v>54</v>
      </c>
      <c r="P28" s="9" t="s">
        <v>53</v>
      </c>
      <c r="Q28" s="11">
        <f t="shared" si="0"/>
        <v>22187979.975000001</v>
      </c>
      <c r="R28" s="11">
        <v>0</v>
      </c>
      <c r="S28" s="11">
        <v>14282718.885000002</v>
      </c>
      <c r="T28" s="11">
        <v>0</v>
      </c>
      <c r="U28" s="9" t="s">
        <v>50</v>
      </c>
      <c r="V28" s="11">
        <v>0</v>
      </c>
      <c r="W28" s="11">
        <v>6814880.25</v>
      </c>
      <c r="X28" s="9" t="s">
        <v>64</v>
      </c>
      <c r="Y28" s="11">
        <v>1090380.8400000001</v>
      </c>
      <c r="Z28" s="11">
        <v>0</v>
      </c>
      <c r="AA28" s="9" t="s">
        <v>50</v>
      </c>
      <c r="AB28" s="11">
        <v>0</v>
      </c>
      <c r="AC28" s="11">
        <v>0</v>
      </c>
      <c r="AD28" s="9" t="s">
        <v>50</v>
      </c>
      <c r="AE28" s="11">
        <v>0</v>
      </c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53</v>
      </c>
      <c r="AN28" s="9" t="s">
        <v>53</v>
      </c>
      <c r="AO28" s="10" t="s">
        <v>53</v>
      </c>
      <c r="AP28" s="9" t="s">
        <v>53</v>
      </c>
    </row>
    <row r="29" spans="1:42" x14ac:dyDescent="0.25">
      <c r="A29" s="9" t="s">
        <v>152</v>
      </c>
      <c r="B29" s="10" t="s">
        <v>128</v>
      </c>
      <c r="C29" s="9" t="s">
        <v>69</v>
      </c>
      <c r="D29" s="9" t="s">
        <v>48</v>
      </c>
      <c r="E29" s="9" t="s">
        <v>427</v>
      </c>
      <c r="F29" s="9" t="s">
        <v>1093</v>
      </c>
      <c r="G29" s="9" t="s">
        <v>91</v>
      </c>
      <c r="H29" s="9" t="s">
        <v>53</v>
      </c>
      <c r="I29" s="11" t="s">
        <v>159</v>
      </c>
      <c r="J29" s="11" t="s">
        <v>53</v>
      </c>
      <c r="K29" s="11" t="s">
        <v>160</v>
      </c>
      <c r="L29" s="11" t="s">
        <v>161</v>
      </c>
      <c r="M29" s="11">
        <v>9.1300000000000008</v>
      </c>
      <c r="N29" s="9" t="s">
        <v>94</v>
      </c>
      <c r="O29" s="9" t="s">
        <v>162</v>
      </c>
      <c r="P29" s="9" t="s">
        <v>163</v>
      </c>
      <c r="Q29" s="11">
        <f t="shared" si="0"/>
        <v>-141562.5</v>
      </c>
      <c r="R29" s="11">
        <v>0</v>
      </c>
      <c r="S29" s="11">
        <v>-141562.5</v>
      </c>
      <c r="T29" s="11">
        <v>0</v>
      </c>
      <c r="U29" s="9" t="s">
        <v>50</v>
      </c>
      <c r="V29" s="11">
        <v>0</v>
      </c>
      <c r="W29" s="11">
        <v>0</v>
      </c>
      <c r="X29" s="9" t="s">
        <v>50</v>
      </c>
      <c r="Y29" s="11">
        <v>0</v>
      </c>
      <c r="Z29" s="11">
        <v>0</v>
      </c>
      <c r="AA29" s="9" t="s">
        <v>50</v>
      </c>
      <c r="AB29" s="11">
        <v>0</v>
      </c>
      <c r="AC29" s="11">
        <v>0</v>
      </c>
      <c r="AD29" s="9" t="s">
        <v>50</v>
      </c>
      <c r="AE29" s="11">
        <v>0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53</v>
      </c>
      <c r="AN29" s="9" t="s">
        <v>53</v>
      </c>
      <c r="AO29" s="10" t="s">
        <v>53</v>
      </c>
      <c r="AP29" s="9" t="s">
        <v>53</v>
      </c>
    </row>
    <row r="30" spans="1:42" x14ac:dyDescent="0.25">
      <c r="A30" s="9" t="s">
        <v>166</v>
      </c>
      <c r="B30" s="10" t="s">
        <v>128</v>
      </c>
      <c r="C30" s="9" t="s">
        <v>69</v>
      </c>
      <c r="D30" s="9" t="s">
        <v>57</v>
      </c>
      <c r="E30" s="9" t="s">
        <v>403</v>
      </c>
      <c r="F30" s="9" t="s">
        <v>1093</v>
      </c>
      <c r="G30" s="9" t="s">
        <v>51</v>
      </c>
      <c r="H30" s="9" t="s">
        <v>165</v>
      </c>
      <c r="I30" s="11" t="s">
        <v>53</v>
      </c>
      <c r="J30" s="11" t="s">
        <v>53</v>
      </c>
      <c r="K30" s="11" t="s">
        <v>53</v>
      </c>
      <c r="L30" s="11" t="s">
        <v>53</v>
      </c>
      <c r="M30" s="11">
        <v>0</v>
      </c>
      <c r="N30" s="9" t="s">
        <v>53</v>
      </c>
      <c r="O30" s="9" t="s">
        <v>54</v>
      </c>
      <c r="P30" s="9" t="s">
        <v>53</v>
      </c>
      <c r="Q30" s="11">
        <f t="shared" si="0"/>
        <v>36954700.306499995</v>
      </c>
      <c r="R30" s="11">
        <v>0</v>
      </c>
      <c r="S30" s="11">
        <v>26045824.002899997</v>
      </c>
      <c r="T30" s="11">
        <v>0</v>
      </c>
      <c r="U30" s="9" t="s">
        <v>50</v>
      </c>
      <c r="V30" s="11">
        <v>0</v>
      </c>
      <c r="W30" s="11">
        <v>9404203.7100000009</v>
      </c>
      <c r="X30" s="9" t="s">
        <v>50</v>
      </c>
      <c r="Y30" s="11">
        <v>1504672.5935999998</v>
      </c>
      <c r="Z30" s="11">
        <v>0</v>
      </c>
      <c r="AA30" s="9" t="s">
        <v>50</v>
      </c>
      <c r="AB30" s="11">
        <v>0</v>
      </c>
      <c r="AC30" s="11">
        <v>0</v>
      </c>
      <c r="AD30" s="9" t="s">
        <v>50</v>
      </c>
      <c r="AE30" s="11">
        <v>0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53</v>
      </c>
      <c r="AN30" s="9" t="s">
        <v>53</v>
      </c>
      <c r="AO30" s="10" t="s">
        <v>53</v>
      </c>
      <c r="AP30" s="9" t="s">
        <v>53</v>
      </c>
    </row>
    <row r="31" spans="1:42" x14ac:dyDescent="0.25">
      <c r="A31" s="9" t="s">
        <v>174</v>
      </c>
      <c r="B31" s="10" t="s">
        <v>128</v>
      </c>
      <c r="C31" s="9" t="s">
        <v>69</v>
      </c>
      <c r="D31" s="9" t="s">
        <v>61</v>
      </c>
      <c r="E31" s="9" t="s">
        <v>382</v>
      </c>
      <c r="F31" s="9" t="s">
        <v>402</v>
      </c>
      <c r="G31" s="9" t="s">
        <v>51</v>
      </c>
      <c r="H31" s="9" t="s">
        <v>167</v>
      </c>
      <c r="I31" s="11" t="s">
        <v>53</v>
      </c>
      <c r="J31" s="11" t="s">
        <v>53</v>
      </c>
      <c r="K31" s="11" t="s">
        <v>53</v>
      </c>
      <c r="L31" s="11" t="s">
        <v>53</v>
      </c>
      <c r="M31" s="11">
        <v>0</v>
      </c>
      <c r="N31" s="9" t="s">
        <v>53</v>
      </c>
      <c r="O31" s="9" t="s">
        <v>54</v>
      </c>
      <c r="P31" s="9" t="s">
        <v>53</v>
      </c>
      <c r="Q31" s="11">
        <f t="shared" si="0"/>
        <v>48013144.733150005</v>
      </c>
      <c r="R31" s="11">
        <v>0</v>
      </c>
      <c r="S31" s="11">
        <v>34672269.330900006</v>
      </c>
      <c r="T31" s="11">
        <v>0</v>
      </c>
      <c r="U31" s="9" t="s">
        <v>50</v>
      </c>
      <c r="V31" s="11">
        <v>0</v>
      </c>
      <c r="W31" s="11">
        <v>11250203.259849999</v>
      </c>
      <c r="X31" s="9" t="s">
        <v>64</v>
      </c>
      <c r="Y31" s="11">
        <v>1800032.5216000001</v>
      </c>
      <c r="Z31" s="11">
        <v>0</v>
      </c>
      <c r="AA31" s="9" t="s">
        <v>50</v>
      </c>
      <c r="AB31" s="11">
        <v>0</v>
      </c>
      <c r="AC31" s="11">
        <v>269110.76</v>
      </c>
      <c r="AD31" s="9" t="s">
        <v>55</v>
      </c>
      <c r="AE31" s="11">
        <v>21528.860799999999</v>
      </c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 t="s">
        <v>53</v>
      </c>
      <c r="AN31" s="9" t="s">
        <v>53</v>
      </c>
      <c r="AO31" s="10" t="s">
        <v>53</v>
      </c>
      <c r="AP31" s="9" t="s">
        <v>53</v>
      </c>
    </row>
    <row r="32" spans="1:42" x14ac:dyDescent="0.25">
      <c r="A32" s="9" t="s">
        <v>183</v>
      </c>
      <c r="B32" s="10" t="s">
        <v>128</v>
      </c>
      <c r="C32" s="9" t="s">
        <v>69</v>
      </c>
      <c r="D32" s="9" t="s">
        <v>119</v>
      </c>
      <c r="E32" s="9" t="s">
        <v>358</v>
      </c>
      <c r="F32" s="9" t="s">
        <v>381</v>
      </c>
      <c r="G32" s="9" t="s">
        <v>51</v>
      </c>
      <c r="H32" s="9" t="s">
        <v>169</v>
      </c>
      <c r="I32" s="11" t="s">
        <v>53</v>
      </c>
      <c r="J32" s="11" t="s">
        <v>53</v>
      </c>
      <c r="K32" s="11" t="s">
        <v>53</v>
      </c>
      <c r="L32" s="11" t="s">
        <v>53</v>
      </c>
      <c r="M32" s="11">
        <v>0</v>
      </c>
      <c r="N32" s="9" t="s">
        <v>53</v>
      </c>
      <c r="O32" s="9" t="s">
        <v>54</v>
      </c>
      <c r="P32" s="9" t="s">
        <v>53</v>
      </c>
      <c r="Q32" s="11">
        <f t="shared" si="0"/>
        <v>29598204.892900001</v>
      </c>
      <c r="R32" s="11">
        <v>0</v>
      </c>
      <c r="S32" s="11">
        <v>22466643.897300001</v>
      </c>
      <c r="T32" s="11">
        <v>0</v>
      </c>
      <c r="U32" s="9" t="s">
        <v>50</v>
      </c>
      <c r="V32" s="11">
        <v>0</v>
      </c>
      <c r="W32" s="11">
        <v>6147897.4100000001</v>
      </c>
      <c r="X32" s="9" t="s">
        <v>64</v>
      </c>
      <c r="Y32" s="11">
        <v>983663.58560000011</v>
      </c>
      <c r="Z32" s="11">
        <v>0</v>
      </c>
      <c r="AA32" s="9" t="s">
        <v>50</v>
      </c>
      <c r="AB32" s="11">
        <v>0</v>
      </c>
      <c r="AC32" s="11">
        <v>0</v>
      </c>
      <c r="AD32" s="9" t="s">
        <v>50</v>
      </c>
      <c r="AE32" s="11"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0" t="s">
        <v>53</v>
      </c>
      <c r="AN32" s="9" t="s">
        <v>53</v>
      </c>
      <c r="AO32" s="10" t="s">
        <v>53</v>
      </c>
      <c r="AP32" s="9" t="s">
        <v>53</v>
      </c>
    </row>
    <row r="33" spans="1:42" x14ac:dyDescent="0.25">
      <c r="A33" s="9" t="s">
        <v>185</v>
      </c>
      <c r="B33" s="10" t="s">
        <v>128</v>
      </c>
      <c r="C33" s="9" t="s">
        <v>69</v>
      </c>
      <c r="D33" s="9" t="s">
        <v>119</v>
      </c>
      <c r="E33" s="9" t="s">
        <v>358</v>
      </c>
      <c r="F33" s="9" t="s">
        <v>381</v>
      </c>
      <c r="G33" s="9" t="s">
        <v>51</v>
      </c>
      <c r="H33" s="9" t="s">
        <v>171</v>
      </c>
      <c r="I33" s="11" t="s">
        <v>53</v>
      </c>
      <c r="J33" s="11" t="s">
        <v>53</v>
      </c>
      <c r="K33" s="11" t="s">
        <v>53</v>
      </c>
      <c r="L33" s="11" t="s">
        <v>53</v>
      </c>
      <c r="M33" s="11">
        <v>0</v>
      </c>
      <c r="N33" s="9" t="s">
        <v>53</v>
      </c>
      <c r="O33" s="9" t="s">
        <v>172</v>
      </c>
      <c r="P33" s="9" t="s">
        <v>173</v>
      </c>
      <c r="Q33" s="11">
        <f t="shared" si="0"/>
        <v>4547311.5932</v>
      </c>
      <c r="R33" s="11">
        <v>0</v>
      </c>
      <c r="S33" s="11">
        <v>2980874.2499999995</v>
      </c>
      <c r="T33" s="11">
        <v>1350377.02</v>
      </c>
      <c r="U33" s="9" t="s">
        <v>64</v>
      </c>
      <c r="V33" s="11">
        <v>216060.32320000001</v>
      </c>
      <c r="W33" s="11">
        <v>0</v>
      </c>
      <c r="X33" s="9" t="s">
        <v>50</v>
      </c>
      <c r="Y33" s="11">
        <v>0</v>
      </c>
      <c r="Z33" s="11">
        <v>0</v>
      </c>
      <c r="AA33" s="9" t="s">
        <v>50</v>
      </c>
      <c r="AB33" s="11">
        <v>0</v>
      </c>
      <c r="AC33" s="11">
        <v>0</v>
      </c>
      <c r="AD33" s="9" t="s">
        <v>50</v>
      </c>
      <c r="AE33" s="11">
        <v>0</v>
      </c>
      <c r="AF33" s="9">
        <v>0</v>
      </c>
      <c r="AG33" s="9" t="s">
        <v>50</v>
      </c>
      <c r="AH33" s="11">
        <v>0</v>
      </c>
      <c r="AI33" s="11">
        <v>0</v>
      </c>
      <c r="AJ33" s="9" t="s">
        <v>50</v>
      </c>
      <c r="AK33" s="11">
        <v>0</v>
      </c>
      <c r="AL33" s="11">
        <v>0</v>
      </c>
      <c r="AM33" s="10" t="s">
        <v>53</v>
      </c>
      <c r="AN33" s="9" t="s">
        <v>53</v>
      </c>
      <c r="AO33" s="10" t="s">
        <v>53</v>
      </c>
      <c r="AP33" s="9" t="s">
        <v>53</v>
      </c>
    </row>
    <row r="34" spans="1:42" x14ac:dyDescent="0.25">
      <c r="A34" s="9" t="s">
        <v>674</v>
      </c>
      <c r="B34" s="10" t="s">
        <v>128</v>
      </c>
      <c r="C34" s="9" t="s">
        <v>69</v>
      </c>
      <c r="D34" s="9" t="s">
        <v>119</v>
      </c>
      <c r="E34" s="9" t="s">
        <v>358</v>
      </c>
      <c r="F34" s="9" t="s">
        <v>381</v>
      </c>
      <c r="G34" s="9" t="s">
        <v>51</v>
      </c>
      <c r="H34" s="9" t="s">
        <v>175</v>
      </c>
      <c r="I34" s="11" t="s">
        <v>53</v>
      </c>
      <c r="J34" s="11" t="s">
        <v>53</v>
      </c>
      <c r="K34" s="11" t="s">
        <v>53</v>
      </c>
      <c r="L34" s="11" t="s">
        <v>53</v>
      </c>
      <c r="M34" s="11">
        <v>0</v>
      </c>
      <c r="N34" s="9" t="s">
        <v>53</v>
      </c>
      <c r="O34" s="9" t="s">
        <v>172</v>
      </c>
      <c r="P34" s="9" t="s">
        <v>173</v>
      </c>
      <c r="Q34" s="11">
        <f t="shared" si="0"/>
        <v>118799</v>
      </c>
      <c r="R34" s="11">
        <v>0</v>
      </c>
      <c r="S34" s="11">
        <v>118799</v>
      </c>
      <c r="T34" s="11">
        <v>0</v>
      </c>
      <c r="U34" s="9" t="s">
        <v>50</v>
      </c>
      <c r="V34" s="11">
        <v>0</v>
      </c>
      <c r="W34" s="11">
        <v>0</v>
      </c>
      <c r="X34" s="9" t="s">
        <v>50</v>
      </c>
      <c r="Y34" s="11">
        <v>0</v>
      </c>
      <c r="Z34" s="11">
        <v>0</v>
      </c>
      <c r="AA34" s="9" t="s">
        <v>50</v>
      </c>
      <c r="AB34" s="11">
        <v>0</v>
      </c>
      <c r="AC34" s="11">
        <v>0</v>
      </c>
      <c r="AD34" s="9" t="s">
        <v>50</v>
      </c>
      <c r="AE34" s="11"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0" t="s">
        <v>53</v>
      </c>
      <c r="AN34" s="9" t="s">
        <v>53</v>
      </c>
      <c r="AO34" s="10" t="s">
        <v>53</v>
      </c>
      <c r="AP34" s="9" t="s">
        <v>53</v>
      </c>
    </row>
    <row r="35" spans="1:42" x14ac:dyDescent="0.25">
      <c r="A35" s="9" t="s">
        <v>671</v>
      </c>
      <c r="B35" s="10" t="s">
        <v>128</v>
      </c>
      <c r="C35" s="9" t="s">
        <v>69</v>
      </c>
      <c r="D35" s="9" t="s">
        <v>119</v>
      </c>
      <c r="E35" s="9" t="s">
        <v>358</v>
      </c>
      <c r="F35" s="9" t="s">
        <v>381</v>
      </c>
      <c r="G35" s="9" t="s">
        <v>51</v>
      </c>
      <c r="H35" s="9" t="s">
        <v>177</v>
      </c>
      <c r="I35" s="11" t="s">
        <v>53</v>
      </c>
      <c r="J35" s="11" t="s">
        <v>53</v>
      </c>
      <c r="K35" s="11" t="s">
        <v>53</v>
      </c>
      <c r="L35" s="11" t="s">
        <v>53</v>
      </c>
      <c r="M35" s="11">
        <v>0</v>
      </c>
      <c r="N35" s="9" t="s">
        <v>53</v>
      </c>
      <c r="O35" s="9" t="s">
        <v>54</v>
      </c>
      <c r="P35" s="9" t="s">
        <v>53</v>
      </c>
      <c r="Q35" s="11">
        <f t="shared" si="0"/>
        <v>16202636.629000001</v>
      </c>
      <c r="R35" s="11">
        <v>0</v>
      </c>
      <c r="S35" s="11">
        <v>13341883.2454</v>
      </c>
      <c r="T35" s="11">
        <v>0</v>
      </c>
      <c r="U35" s="9" t="s">
        <v>50</v>
      </c>
      <c r="V35" s="11">
        <v>0</v>
      </c>
      <c r="W35" s="11">
        <v>2466166.71</v>
      </c>
      <c r="X35" s="9" t="s">
        <v>64</v>
      </c>
      <c r="Y35" s="11">
        <v>394586.67359999998</v>
      </c>
      <c r="Z35" s="11">
        <v>0</v>
      </c>
      <c r="AA35" s="9" t="s">
        <v>50</v>
      </c>
      <c r="AB35" s="11">
        <v>0</v>
      </c>
      <c r="AC35" s="11">
        <v>0</v>
      </c>
      <c r="AD35" s="9" t="s">
        <v>50</v>
      </c>
      <c r="AE35" s="11">
        <v>0</v>
      </c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0" t="s">
        <v>53</v>
      </c>
      <c r="AN35" s="9" t="s">
        <v>53</v>
      </c>
      <c r="AO35" s="10" t="s">
        <v>53</v>
      </c>
      <c r="AP35" s="9" t="s">
        <v>53</v>
      </c>
    </row>
    <row r="36" spans="1:42" x14ac:dyDescent="0.25">
      <c r="A36" s="9" t="s">
        <v>195</v>
      </c>
      <c r="B36" s="10" t="s">
        <v>179</v>
      </c>
      <c r="C36" s="9" t="s">
        <v>69</v>
      </c>
      <c r="D36" s="9" t="s">
        <v>48</v>
      </c>
      <c r="E36" s="9" t="s">
        <v>427</v>
      </c>
      <c r="F36" s="9" t="s">
        <v>1096</v>
      </c>
      <c r="G36" s="9" t="s">
        <v>51</v>
      </c>
      <c r="H36" s="9" t="s">
        <v>188</v>
      </c>
      <c r="I36" s="11" t="s">
        <v>53</v>
      </c>
      <c r="J36" s="11" t="s">
        <v>53</v>
      </c>
      <c r="K36" s="11" t="s">
        <v>53</v>
      </c>
      <c r="L36" s="11" t="s">
        <v>53</v>
      </c>
      <c r="M36" s="11">
        <v>0</v>
      </c>
      <c r="N36" s="9" t="s">
        <v>53</v>
      </c>
      <c r="O36" s="9" t="s">
        <v>54</v>
      </c>
      <c r="P36" s="9" t="s">
        <v>53</v>
      </c>
      <c r="Q36" s="11">
        <f t="shared" si="0"/>
        <v>89631636.58130002</v>
      </c>
      <c r="R36" s="11">
        <v>0</v>
      </c>
      <c r="S36" s="11">
        <v>58179678.760900021</v>
      </c>
      <c r="T36" s="11">
        <v>0</v>
      </c>
      <c r="U36" s="9" t="s">
        <v>50</v>
      </c>
      <c r="V36" s="11">
        <v>0</v>
      </c>
      <c r="W36" s="11">
        <v>26362102.550000001</v>
      </c>
      <c r="X36" s="9" t="s">
        <v>64</v>
      </c>
      <c r="Y36" s="11">
        <v>4217936.4080000008</v>
      </c>
      <c r="Z36" s="11">
        <v>0</v>
      </c>
      <c r="AA36" s="9" t="s">
        <v>50</v>
      </c>
      <c r="AB36" s="11">
        <v>0</v>
      </c>
      <c r="AC36" s="11">
        <v>807332.28</v>
      </c>
      <c r="AD36" s="9" t="s">
        <v>55</v>
      </c>
      <c r="AE36" s="11">
        <v>64586.582399999999</v>
      </c>
      <c r="AF36" s="9">
        <v>0</v>
      </c>
      <c r="AG36" s="9" t="s">
        <v>50</v>
      </c>
      <c r="AH36" s="11">
        <v>0</v>
      </c>
      <c r="AI36" s="11">
        <v>0</v>
      </c>
      <c r="AJ36" s="9" t="s">
        <v>50</v>
      </c>
      <c r="AK36" s="11">
        <v>0</v>
      </c>
      <c r="AL36" s="11">
        <v>0</v>
      </c>
      <c r="AM36" s="10" t="s">
        <v>53</v>
      </c>
      <c r="AN36" s="9" t="s">
        <v>53</v>
      </c>
      <c r="AO36" s="10" t="s">
        <v>53</v>
      </c>
      <c r="AP36" s="9" t="s">
        <v>53</v>
      </c>
    </row>
    <row r="37" spans="1:42" x14ac:dyDescent="0.25">
      <c r="A37" s="9" t="s">
        <v>210</v>
      </c>
      <c r="B37" s="10" t="s">
        <v>179</v>
      </c>
      <c r="C37" s="9" t="s">
        <v>69</v>
      </c>
      <c r="D37" s="9" t="s">
        <v>61</v>
      </c>
      <c r="E37" s="9" t="s">
        <v>382</v>
      </c>
      <c r="F37" s="9" t="s">
        <v>426</v>
      </c>
      <c r="G37" s="9" t="s">
        <v>51</v>
      </c>
      <c r="H37" s="9" t="s">
        <v>190</v>
      </c>
      <c r="I37" s="11" t="s">
        <v>53</v>
      </c>
      <c r="J37" s="11" t="s">
        <v>53</v>
      </c>
      <c r="K37" s="11" t="s">
        <v>53</v>
      </c>
      <c r="L37" s="11" t="s">
        <v>53</v>
      </c>
      <c r="M37" s="11">
        <v>0</v>
      </c>
      <c r="N37" s="9" t="s">
        <v>53</v>
      </c>
      <c r="O37" s="9" t="s">
        <v>191</v>
      </c>
      <c r="P37" s="9" t="s">
        <v>192</v>
      </c>
      <c r="Q37" s="11">
        <f t="shared" si="0"/>
        <v>2214106.5</v>
      </c>
      <c r="R37" s="11">
        <v>0</v>
      </c>
      <c r="S37" s="11">
        <v>2214106.5</v>
      </c>
      <c r="T37" s="11">
        <v>0</v>
      </c>
      <c r="U37" s="9" t="s">
        <v>50</v>
      </c>
      <c r="V37" s="11">
        <v>0</v>
      </c>
      <c r="W37" s="11">
        <v>0</v>
      </c>
      <c r="X37" s="9" t="s">
        <v>50</v>
      </c>
      <c r="Y37" s="11">
        <v>0</v>
      </c>
      <c r="Z37" s="11">
        <v>0</v>
      </c>
      <c r="AA37" s="9" t="s">
        <v>50</v>
      </c>
      <c r="AB37" s="11">
        <v>0</v>
      </c>
      <c r="AC37" s="11">
        <v>0</v>
      </c>
      <c r="AD37" s="9" t="s">
        <v>50</v>
      </c>
      <c r="AE37" s="11">
        <v>0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0" t="s">
        <v>53</v>
      </c>
      <c r="AN37" s="9" t="s">
        <v>53</v>
      </c>
      <c r="AO37" s="10" t="s">
        <v>53</v>
      </c>
      <c r="AP37" s="9" t="s">
        <v>53</v>
      </c>
    </row>
    <row r="38" spans="1:42" x14ac:dyDescent="0.25">
      <c r="A38" s="9" t="s">
        <v>212</v>
      </c>
      <c r="B38" s="10" t="s">
        <v>179</v>
      </c>
      <c r="C38" s="9" t="s">
        <v>69</v>
      </c>
      <c r="D38" s="9" t="s">
        <v>61</v>
      </c>
      <c r="E38" s="9" t="s">
        <v>382</v>
      </c>
      <c r="F38" s="9" t="s">
        <v>426</v>
      </c>
      <c r="G38" s="9" t="s">
        <v>51</v>
      </c>
      <c r="H38" s="9" t="s">
        <v>194</v>
      </c>
      <c r="I38" s="11" t="s">
        <v>53</v>
      </c>
      <c r="J38" s="11" t="s">
        <v>53</v>
      </c>
      <c r="K38" s="11" t="s">
        <v>53</v>
      </c>
      <c r="L38" s="11" t="s">
        <v>53</v>
      </c>
      <c r="M38" s="11">
        <v>0</v>
      </c>
      <c r="N38" s="9" t="s">
        <v>53</v>
      </c>
      <c r="O38" s="9" t="s">
        <v>54</v>
      </c>
      <c r="P38" s="9" t="s">
        <v>53</v>
      </c>
      <c r="Q38" s="11">
        <f t="shared" si="0"/>
        <v>83829305.586500004</v>
      </c>
      <c r="R38" s="11">
        <v>0</v>
      </c>
      <c r="S38" s="11">
        <v>55411408.67809999</v>
      </c>
      <c r="T38" s="11">
        <v>0</v>
      </c>
      <c r="U38" s="9" t="s">
        <v>50</v>
      </c>
      <c r="V38" s="11">
        <v>0</v>
      </c>
      <c r="W38" s="11">
        <v>24498186.990000006</v>
      </c>
      <c r="X38" s="9" t="s">
        <v>50</v>
      </c>
      <c r="Y38" s="11">
        <v>3919709.9183999998</v>
      </c>
      <c r="Z38" s="11">
        <v>0</v>
      </c>
      <c r="AA38" s="9" t="s">
        <v>50</v>
      </c>
      <c r="AB38" s="11">
        <v>0</v>
      </c>
      <c r="AC38" s="11">
        <v>0</v>
      </c>
      <c r="AD38" s="9" t="s">
        <v>50</v>
      </c>
      <c r="AE38" s="11">
        <v>0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0" t="s">
        <v>53</v>
      </c>
      <c r="AN38" s="9" t="s">
        <v>53</v>
      </c>
      <c r="AO38" s="10" t="s">
        <v>53</v>
      </c>
      <c r="AP38" s="9" t="s">
        <v>53</v>
      </c>
    </row>
    <row r="39" spans="1:42" x14ac:dyDescent="0.25">
      <c r="A39" s="9" t="s">
        <v>618</v>
      </c>
      <c r="B39" s="10" t="s">
        <v>179</v>
      </c>
      <c r="C39" s="9" t="s">
        <v>69</v>
      </c>
      <c r="D39" s="9" t="s">
        <v>66</v>
      </c>
      <c r="E39" s="9" t="s">
        <v>374</v>
      </c>
      <c r="F39" s="9" t="s">
        <v>1094</v>
      </c>
      <c r="G39" s="9" t="s">
        <v>51</v>
      </c>
      <c r="H39" s="9" t="s">
        <v>196</v>
      </c>
      <c r="I39" s="11" t="s">
        <v>53</v>
      </c>
      <c r="J39" s="11" t="s">
        <v>53</v>
      </c>
      <c r="K39" s="11" t="s">
        <v>53</v>
      </c>
      <c r="L39" s="11" t="s">
        <v>53</v>
      </c>
      <c r="M39" s="11">
        <v>0</v>
      </c>
      <c r="N39" s="9" t="s">
        <v>53</v>
      </c>
      <c r="O39" s="9" t="s">
        <v>54</v>
      </c>
      <c r="P39" s="9" t="s">
        <v>53</v>
      </c>
      <c r="Q39" s="11">
        <f t="shared" si="0"/>
        <v>30267106.497500002</v>
      </c>
      <c r="R39" s="11">
        <v>0</v>
      </c>
      <c r="S39" s="11">
        <v>21980562.084300004</v>
      </c>
      <c r="T39" s="11">
        <v>0</v>
      </c>
      <c r="U39" s="9" t="s">
        <v>50</v>
      </c>
      <c r="V39" s="11">
        <v>0</v>
      </c>
      <c r="W39" s="11">
        <v>7143572.7699999986</v>
      </c>
      <c r="X39" s="9" t="s">
        <v>64</v>
      </c>
      <c r="Y39" s="11">
        <v>1142971.6432</v>
      </c>
      <c r="Z39" s="11">
        <v>0</v>
      </c>
      <c r="AA39" s="9" t="s">
        <v>50</v>
      </c>
      <c r="AB39" s="11">
        <v>0</v>
      </c>
      <c r="AC39" s="11">
        <v>0</v>
      </c>
      <c r="AD39" s="9" t="s">
        <v>50</v>
      </c>
      <c r="AE39" s="11">
        <v>0</v>
      </c>
      <c r="AF39" s="9">
        <v>0</v>
      </c>
      <c r="AG39" s="9" t="s">
        <v>50</v>
      </c>
      <c r="AH39" s="11">
        <v>0</v>
      </c>
      <c r="AI39" s="11">
        <v>0</v>
      </c>
      <c r="AJ39" s="9" t="s">
        <v>50</v>
      </c>
      <c r="AK39" s="11">
        <v>0</v>
      </c>
      <c r="AL39" s="11">
        <v>0</v>
      </c>
      <c r="AM39" s="10" t="s">
        <v>53</v>
      </c>
      <c r="AN39" s="9" t="s">
        <v>53</v>
      </c>
      <c r="AO39" s="10" t="s">
        <v>53</v>
      </c>
      <c r="AP39" s="9" t="s">
        <v>53</v>
      </c>
    </row>
    <row r="40" spans="1:42" x14ac:dyDescent="0.25">
      <c r="A40" s="9" t="s">
        <v>611</v>
      </c>
      <c r="B40" s="10" t="s">
        <v>179</v>
      </c>
      <c r="C40" s="9" t="s">
        <v>69</v>
      </c>
      <c r="D40" s="9" t="s">
        <v>119</v>
      </c>
      <c r="E40" s="9" t="s">
        <v>358</v>
      </c>
      <c r="F40" s="9" t="s">
        <v>373</v>
      </c>
      <c r="G40" s="9" t="s">
        <v>51</v>
      </c>
      <c r="H40" s="9" t="s">
        <v>198</v>
      </c>
      <c r="I40" s="11" t="s">
        <v>53</v>
      </c>
      <c r="J40" s="11" t="s">
        <v>53</v>
      </c>
      <c r="K40" s="11" t="s">
        <v>53</v>
      </c>
      <c r="L40" s="11" t="s">
        <v>53</v>
      </c>
      <c r="M40" s="11">
        <v>0</v>
      </c>
      <c r="N40" s="9" t="s">
        <v>53</v>
      </c>
      <c r="O40" s="9" t="s">
        <v>54</v>
      </c>
      <c r="P40" s="9" t="s">
        <v>53</v>
      </c>
      <c r="Q40" s="11">
        <f t="shared" ref="Q40:Q59" si="1">SUM(S40:BA40)</f>
        <v>4118922.5348</v>
      </c>
      <c r="R40" s="11">
        <v>0</v>
      </c>
      <c r="S40" s="11">
        <v>3037234.1464</v>
      </c>
      <c r="T40" s="11">
        <v>0</v>
      </c>
      <c r="U40" s="9" t="s">
        <v>50</v>
      </c>
      <c r="V40" s="11">
        <v>0</v>
      </c>
      <c r="W40" s="11">
        <v>932489.99</v>
      </c>
      <c r="X40" s="9" t="s">
        <v>64</v>
      </c>
      <c r="Y40" s="11">
        <v>149198.39840000001</v>
      </c>
      <c r="Z40" s="11">
        <v>0</v>
      </c>
      <c r="AA40" s="9" t="s">
        <v>50</v>
      </c>
      <c r="AB40" s="11">
        <v>0</v>
      </c>
      <c r="AC40" s="11">
        <v>0</v>
      </c>
      <c r="AD40" s="9" t="s">
        <v>50</v>
      </c>
      <c r="AE40" s="11">
        <v>0</v>
      </c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0" t="s">
        <v>53</v>
      </c>
      <c r="AN40" s="9" t="s">
        <v>53</v>
      </c>
      <c r="AO40" s="10" t="s">
        <v>53</v>
      </c>
      <c r="AP40" s="9" t="s">
        <v>53</v>
      </c>
    </row>
    <row r="41" spans="1:42" x14ac:dyDescent="0.25">
      <c r="A41" s="9" t="s">
        <v>578</v>
      </c>
      <c r="B41" s="10" t="s">
        <v>200</v>
      </c>
      <c r="C41" s="9" t="s">
        <v>69</v>
      </c>
      <c r="D41" s="9" t="s">
        <v>48</v>
      </c>
      <c r="E41" s="9" t="s">
        <v>427</v>
      </c>
      <c r="F41" s="9" t="s">
        <v>1097</v>
      </c>
      <c r="G41" s="9" t="s">
        <v>51</v>
      </c>
      <c r="H41" s="9" t="s">
        <v>221</v>
      </c>
      <c r="I41" s="11" t="s">
        <v>53</v>
      </c>
      <c r="J41" s="11" t="s">
        <v>53</v>
      </c>
      <c r="K41" s="11" t="s">
        <v>53</v>
      </c>
      <c r="L41" s="11" t="s">
        <v>53</v>
      </c>
      <c r="M41" s="11">
        <v>0</v>
      </c>
      <c r="N41" s="9" t="s">
        <v>53</v>
      </c>
      <c r="O41" s="9" t="s">
        <v>54</v>
      </c>
      <c r="P41" s="9" t="s">
        <v>53</v>
      </c>
      <c r="Q41" s="11">
        <f t="shared" si="1"/>
        <v>76453945.674600005</v>
      </c>
      <c r="R41" s="11">
        <v>0</v>
      </c>
      <c r="S41" s="11">
        <v>54729389.8222</v>
      </c>
      <c r="T41" s="11">
        <v>0</v>
      </c>
      <c r="U41" s="9" t="s">
        <v>50</v>
      </c>
      <c r="V41" s="11">
        <v>0</v>
      </c>
      <c r="W41" s="11">
        <v>18728065.390000004</v>
      </c>
      <c r="X41" s="9" t="s">
        <v>64</v>
      </c>
      <c r="Y41" s="11">
        <v>2996490.4624000001</v>
      </c>
      <c r="Z41" s="11">
        <v>0</v>
      </c>
      <c r="AA41" s="9" t="s">
        <v>50</v>
      </c>
      <c r="AB41" s="11">
        <v>0</v>
      </c>
      <c r="AC41" s="11">
        <v>0</v>
      </c>
      <c r="AD41" s="9" t="s">
        <v>50</v>
      </c>
      <c r="AE41" s="11"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0" t="s">
        <v>53</v>
      </c>
      <c r="AN41" s="9" t="s">
        <v>53</v>
      </c>
      <c r="AO41" s="10" t="s">
        <v>53</v>
      </c>
      <c r="AP41" s="9" t="s">
        <v>53</v>
      </c>
    </row>
    <row r="42" spans="1:42" x14ac:dyDescent="0.25">
      <c r="A42" s="9" t="s">
        <v>236</v>
      </c>
      <c r="B42" s="10" t="s">
        <v>200</v>
      </c>
      <c r="C42" s="9" t="s">
        <v>69</v>
      </c>
      <c r="D42" s="9" t="s">
        <v>61</v>
      </c>
      <c r="E42" s="9" t="s">
        <v>382</v>
      </c>
      <c r="F42" s="9" t="s">
        <v>1094</v>
      </c>
      <c r="G42" s="9" t="s">
        <v>51</v>
      </c>
      <c r="H42" s="9" t="s">
        <v>223</v>
      </c>
      <c r="I42" s="11" t="s">
        <v>53</v>
      </c>
      <c r="J42" s="11" t="s">
        <v>53</v>
      </c>
      <c r="K42" s="11" t="s">
        <v>53</v>
      </c>
      <c r="L42" s="11" t="s">
        <v>53</v>
      </c>
      <c r="M42" s="11">
        <v>0</v>
      </c>
      <c r="N42" s="9" t="s">
        <v>53</v>
      </c>
      <c r="O42" s="9" t="s">
        <v>54</v>
      </c>
      <c r="P42" s="9" t="s">
        <v>53</v>
      </c>
      <c r="Q42" s="11">
        <f t="shared" si="1"/>
        <v>30331771.717099998</v>
      </c>
      <c r="R42" s="11">
        <v>0</v>
      </c>
      <c r="S42" s="11">
        <v>25040401.487500001</v>
      </c>
      <c r="T42" s="11">
        <v>0</v>
      </c>
      <c r="U42" s="9" t="s">
        <v>50</v>
      </c>
      <c r="V42" s="11">
        <v>0</v>
      </c>
      <c r="W42" s="11">
        <v>4561526.0599999996</v>
      </c>
      <c r="X42" s="9" t="s">
        <v>64</v>
      </c>
      <c r="Y42" s="11">
        <v>729844.16959999991</v>
      </c>
      <c r="Z42" s="11">
        <v>0</v>
      </c>
      <c r="AA42" s="9" t="s">
        <v>50</v>
      </c>
      <c r="AB42" s="11">
        <v>0</v>
      </c>
      <c r="AC42" s="11">
        <v>0</v>
      </c>
      <c r="AD42" s="9" t="s">
        <v>50</v>
      </c>
      <c r="AE42" s="11">
        <v>0</v>
      </c>
      <c r="AF42" s="9">
        <v>0</v>
      </c>
      <c r="AG42" s="9" t="s">
        <v>50</v>
      </c>
      <c r="AH42" s="11">
        <v>0</v>
      </c>
      <c r="AI42" s="11">
        <v>0</v>
      </c>
      <c r="AJ42" s="9" t="s">
        <v>50</v>
      </c>
      <c r="AK42" s="11">
        <v>0</v>
      </c>
      <c r="AL42" s="11">
        <v>0</v>
      </c>
      <c r="AM42" s="10" t="s">
        <v>53</v>
      </c>
      <c r="AN42" s="9" t="s">
        <v>53</v>
      </c>
      <c r="AO42" s="10" t="s">
        <v>53</v>
      </c>
      <c r="AP42" s="9" t="s">
        <v>53</v>
      </c>
    </row>
    <row r="43" spans="1:42" x14ac:dyDescent="0.25">
      <c r="A43" s="9" t="s">
        <v>242</v>
      </c>
      <c r="B43" s="10" t="s">
        <v>200</v>
      </c>
      <c r="C43" s="9" t="s">
        <v>69</v>
      </c>
      <c r="D43" s="9" t="s">
        <v>61</v>
      </c>
      <c r="E43" s="9" t="s">
        <v>382</v>
      </c>
      <c r="F43" s="9" t="s">
        <v>1094</v>
      </c>
      <c r="G43" s="9" t="s">
        <v>51</v>
      </c>
      <c r="H43" s="9" t="s">
        <v>225</v>
      </c>
      <c r="I43" s="11" t="s">
        <v>53</v>
      </c>
      <c r="J43" s="11" t="s">
        <v>53</v>
      </c>
      <c r="K43" s="11" t="s">
        <v>53</v>
      </c>
      <c r="L43" s="11" t="s">
        <v>53</v>
      </c>
      <c r="M43" s="11">
        <v>0</v>
      </c>
      <c r="N43" s="9" t="s">
        <v>53</v>
      </c>
      <c r="O43" s="9" t="s">
        <v>226</v>
      </c>
      <c r="P43" s="9" t="s">
        <v>227</v>
      </c>
      <c r="Q43" s="11">
        <f t="shared" si="1"/>
        <v>2330099.7200000002</v>
      </c>
      <c r="R43" s="11">
        <v>0</v>
      </c>
      <c r="S43" s="11">
        <v>1674003.7200000002</v>
      </c>
      <c r="T43" s="11">
        <v>565600</v>
      </c>
      <c r="U43" s="9" t="s">
        <v>64</v>
      </c>
      <c r="V43" s="11">
        <v>90496</v>
      </c>
      <c r="W43" s="11">
        <v>0</v>
      </c>
      <c r="X43" s="9" t="s">
        <v>50</v>
      </c>
      <c r="Y43" s="11">
        <v>0</v>
      </c>
      <c r="Z43" s="11">
        <v>0</v>
      </c>
      <c r="AA43" s="9" t="s">
        <v>50</v>
      </c>
      <c r="AB43" s="11">
        <v>0</v>
      </c>
      <c r="AC43" s="11">
        <v>0</v>
      </c>
      <c r="AD43" s="9" t="s">
        <v>50</v>
      </c>
      <c r="AE43" s="11">
        <v>0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0" t="s">
        <v>53</v>
      </c>
      <c r="AN43" s="9" t="s">
        <v>53</v>
      </c>
      <c r="AO43" s="10" t="s">
        <v>53</v>
      </c>
      <c r="AP43" s="9" t="s">
        <v>53</v>
      </c>
    </row>
    <row r="44" spans="1:42" x14ac:dyDescent="0.25">
      <c r="A44" s="9" t="s">
        <v>244</v>
      </c>
      <c r="B44" s="10" t="s">
        <v>200</v>
      </c>
      <c r="C44" s="9" t="s">
        <v>69</v>
      </c>
      <c r="D44" s="9" t="s">
        <v>61</v>
      </c>
      <c r="E44" s="9" t="s">
        <v>382</v>
      </c>
      <c r="F44" s="9" t="s">
        <v>1094</v>
      </c>
      <c r="G44" s="9" t="s">
        <v>51</v>
      </c>
      <c r="H44" s="9" t="s">
        <v>229</v>
      </c>
      <c r="I44" s="11" t="s">
        <v>53</v>
      </c>
      <c r="J44" s="11" t="s">
        <v>53</v>
      </c>
      <c r="K44" s="11" t="s">
        <v>53</v>
      </c>
      <c r="L44" s="11" t="s">
        <v>53</v>
      </c>
      <c r="M44" s="11">
        <v>0</v>
      </c>
      <c r="N44" s="9" t="s">
        <v>53</v>
      </c>
      <c r="O44" s="9" t="s">
        <v>54</v>
      </c>
      <c r="P44" s="9" t="s">
        <v>53</v>
      </c>
      <c r="Q44" s="11">
        <f t="shared" si="1"/>
        <v>73304294.941399992</v>
      </c>
      <c r="R44" s="11">
        <v>0</v>
      </c>
      <c r="S44" s="11">
        <v>56777191.786199987</v>
      </c>
      <c r="T44" s="11">
        <v>0</v>
      </c>
      <c r="U44" s="9" t="s">
        <v>50</v>
      </c>
      <c r="V44" s="11">
        <v>0</v>
      </c>
      <c r="W44" s="11">
        <v>14247502.720000003</v>
      </c>
      <c r="X44" s="9" t="s">
        <v>64</v>
      </c>
      <c r="Y44" s="11">
        <v>2279600.4352000002</v>
      </c>
      <c r="Z44" s="11">
        <v>0</v>
      </c>
      <c r="AA44" s="9" t="s">
        <v>50</v>
      </c>
      <c r="AB44" s="11">
        <v>0</v>
      </c>
      <c r="AC44" s="11">
        <v>0</v>
      </c>
      <c r="AD44" s="9" t="s">
        <v>50</v>
      </c>
      <c r="AE44" s="11"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0" t="s">
        <v>53</v>
      </c>
      <c r="AN44" s="9" t="s">
        <v>53</v>
      </c>
      <c r="AO44" s="10" t="s">
        <v>53</v>
      </c>
      <c r="AP44" s="9" t="s">
        <v>53</v>
      </c>
    </row>
    <row r="45" spans="1:42" x14ac:dyDescent="0.25">
      <c r="A45" s="9" t="s">
        <v>248</v>
      </c>
      <c r="B45" s="10" t="s">
        <v>200</v>
      </c>
      <c r="C45" s="9" t="s">
        <v>69</v>
      </c>
      <c r="D45" s="9" t="s">
        <v>61</v>
      </c>
      <c r="E45" s="9" t="s">
        <v>382</v>
      </c>
      <c r="F45" s="9" t="s">
        <v>1094</v>
      </c>
      <c r="G45" s="9" t="s">
        <v>91</v>
      </c>
      <c r="H45" s="9" t="s">
        <v>53</v>
      </c>
      <c r="I45" s="11" t="s">
        <v>231</v>
      </c>
      <c r="J45" s="11" t="s">
        <v>53</v>
      </c>
      <c r="K45" s="11" t="s">
        <v>232</v>
      </c>
      <c r="L45" s="11" t="s">
        <v>233</v>
      </c>
      <c r="M45" s="11">
        <v>12.76</v>
      </c>
      <c r="N45" s="9" t="s">
        <v>94</v>
      </c>
      <c r="O45" s="9" t="s">
        <v>234</v>
      </c>
      <c r="P45" s="9" t="s">
        <v>235</v>
      </c>
      <c r="Q45" s="11">
        <f t="shared" si="1"/>
        <v>-5655000</v>
      </c>
      <c r="R45" s="11">
        <v>0</v>
      </c>
      <c r="S45" s="11">
        <v>-5655000</v>
      </c>
      <c r="T45" s="11">
        <v>0</v>
      </c>
      <c r="U45" s="9" t="s">
        <v>50</v>
      </c>
      <c r="V45" s="11">
        <v>0</v>
      </c>
      <c r="W45" s="11">
        <v>0</v>
      </c>
      <c r="X45" s="9" t="s">
        <v>50</v>
      </c>
      <c r="Y45" s="11">
        <v>0</v>
      </c>
      <c r="Z45" s="11">
        <v>0</v>
      </c>
      <c r="AA45" s="9" t="s">
        <v>50</v>
      </c>
      <c r="AB45" s="11">
        <v>0</v>
      </c>
      <c r="AC45" s="11">
        <v>0</v>
      </c>
      <c r="AD45" s="9" t="s">
        <v>50</v>
      </c>
      <c r="AE45" s="11">
        <v>0</v>
      </c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0" t="s">
        <v>53</v>
      </c>
      <c r="AN45" s="9" t="s">
        <v>53</v>
      </c>
      <c r="AO45" s="10" t="s">
        <v>53</v>
      </c>
      <c r="AP45" s="9" t="s">
        <v>53</v>
      </c>
    </row>
    <row r="46" spans="1:42" x14ac:dyDescent="0.25">
      <c r="A46" s="9" t="s">
        <v>250</v>
      </c>
      <c r="B46" s="10" t="s">
        <v>200</v>
      </c>
      <c r="C46" s="9" t="s">
        <v>69</v>
      </c>
      <c r="D46" s="9" t="s">
        <v>61</v>
      </c>
      <c r="E46" s="9" t="s">
        <v>382</v>
      </c>
      <c r="F46" s="9" t="s">
        <v>1094</v>
      </c>
      <c r="G46" s="9" t="s">
        <v>91</v>
      </c>
      <c r="H46" s="9" t="s">
        <v>53</v>
      </c>
      <c r="I46" s="11" t="s">
        <v>237</v>
      </c>
      <c r="J46" s="11" t="s">
        <v>53</v>
      </c>
      <c r="K46" s="11" t="s">
        <v>238</v>
      </c>
      <c r="L46" s="11" t="s">
        <v>239</v>
      </c>
      <c r="M46" s="11">
        <v>1118.17</v>
      </c>
      <c r="N46" s="9" t="s">
        <v>94</v>
      </c>
      <c r="O46" s="9" t="s">
        <v>240</v>
      </c>
      <c r="P46" s="9" t="s">
        <v>241</v>
      </c>
      <c r="Q46" s="11">
        <f t="shared" si="1"/>
        <v>-175000</v>
      </c>
      <c r="R46" s="11">
        <v>0</v>
      </c>
      <c r="S46" s="11">
        <v>-175000</v>
      </c>
      <c r="T46" s="11">
        <v>0</v>
      </c>
      <c r="U46" s="9" t="s">
        <v>50</v>
      </c>
      <c r="V46" s="11">
        <v>0</v>
      </c>
      <c r="W46" s="11">
        <v>0</v>
      </c>
      <c r="X46" s="9" t="s">
        <v>50</v>
      </c>
      <c r="Y46" s="11">
        <v>0</v>
      </c>
      <c r="Z46" s="11">
        <v>0</v>
      </c>
      <c r="AA46" s="9" t="s">
        <v>50</v>
      </c>
      <c r="AB46" s="11">
        <v>0</v>
      </c>
      <c r="AC46" s="11">
        <v>0</v>
      </c>
      <c r="AD46" s="9" t="s">
        <v>50</v>
      </c>
      <c r="AE46" s="11"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0" t="s">
        <v>53</v>
      </c>
      <c r="AN46" s="9" t="s">
        <v>53</v>
      </c>
      <c r="AO46" s="10" t="s">
        <v>53</v>
      </c>
      <c r="AP46" s="9" t="s">
        <v>53</v>
      </c>
    </row>
    <row r="47" spans="1:42" x14ac:dyDescent="0.25">
      <c r="A47" s="9" t="s">
        <v>548</v>
      </c>
      <c r="B47" s="10" t="s">
        <v>200</v>
      </c>
      <c r="C47" s="9" t="s">
        <v>69</v>
      </c>
      <c r="D47" s="9" t="s">
        <v>66</v>
      </c>
      <c r="E47" s="9" t="s">
        <v>374</v>
      </c>
      <c r="F47" s="9" t="s">
        <v>1095</v>
      </c>
      <c r="G47" s="9" t="s">
        <v>51</v>
      </c>
      <c r="H47" s="9" t="s">
        <v>243</v>
      </c>
      <c r="I47" s="11" t="s">
        <v>53</v>
      </c>
      <c r="J47" s="11" t="s">
        <v>53</v>
      </c>
      <c r="K47" s="11" t="s">
        <v>53</v>
      </c>
      <c r="L47" s="11" t="s">
        <v>53</v>
      </c>
      <c r="M47" s="11">
        <v>0</v>
      </c>
      <c r="N47" s="9" t="s">
        <v>53</v>
      </c>
      <c r="O47" s="9" t="s">
        <v>54</v>
      </c>
      <c r="P47" s="9" t="s">
        <v>53</v>
      </c>
      <c r="Q47" s="11">
        <f t="shared" si="1"/>
        <v>50277536.209600009</v>
      </c>
      <c r="R47" s="11">
        <v>0</v>
      </c>
      <c r="S47" s="11">
        <v>32670847.827200014</v>
      </c>
      <c r="T47" s="11">
        <v>0</v>
      </c>
      <c r="U47" s="9" t="s">
        <v>50</v>
      </c>
      <c r="V47" s="11">
        <v>0</v>
      </c>
      <c r="W47" s="11">
        <v>15178179.639999997</v>
      </c>
      <c r="X47" s="9" t="s">
        <v>50</v>
      </c>
      <c r="Y47" s="11">
        <v>2428508.7423999999</v>
      </c>
      <c r="Z47" s="11">
        <v>0</v>
      </c>
      <c r="AA47" s="9" t="s">
        <v>50</v>
      </c>
      <c r="AB47" s="11">
        <v>0</v>
      </c>
      <c r="AC47" s="11">
        <v>0</v>
      </c>
      <c r="AD47" s="9" t="s">
        <v>50</v>
      </c>
      <c r="AE47" s="11">
        <v>0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0" t="s">
        <v>53</v>
      </c>
      <c r="AN47" s="9" t="s">
        <v>53</v>
      </c>
      <c r="AO47" s="10" t="s">
        <v>53</v>
      </c>
      <c r="AP47" s="9" t="s">
        <v>53</v>
      </c>
    </row>
    <row r="48" spans="1:42" x14ac:dyDescent="0.25">
      <c r="A48" s="9" t="s">
        <v>544</v>
      </c>
      <c r="B48" s="10" t="s">
        <v>200</v>
      </c>
      <c r="C48" s="9" t="s">
        <v>69</v>
      </c>
      <c r="D48" s="9" t="s">
        <v>66</v>
      </c>
      <c r="E48" s="9" t="s">
        <v>374</v>
      </c>
      <c r="F48" s="9" t="s">
        <v>1095</v>
      </c>
      <c r="G48" s="9" t="s">
        <v>51</v>
      </c>
      <c r="H48" s="9" t="s">
        <v>245</v>
      </c>
      <c r="I48" s="11" t="s">
        <v>53</v>
      </c>
      <c r="J48" s="11" t="s">
        <v>53</v>
      </c>
      <c r="K48" s="11" t="s">
        <v>53</v>
      </c>
      <c r="L48" s="11" t="s">
        <v>53</v>
      </c>
      <c r="M48" s="11">
        <v>0</v>
      </c>
      <c r="N48" s="9" t="s">
        <v>53</v>
      </c>
      <c r="O48" s="9" t="s">
        <v>246</v>
      </c>
      <c r="P48" s="9" t="s">
        <v>247</v>
      </c>
      <c r="Q48" s="11">
        <f t="shared" si="1"/>
        <v>2606693.7308</v>
      </c>
      <c r="R48" s="11">
        <v>0</v>
      </c>
      <c r="S48" s="11">
        <v>1440429</v>
      </c>
      <c r="T48" s="11">
        <v>1005400.63</v>
      </c>
      <c r="U48" s="9" t="s">
        <v>64</v>
      </c>
      <c r="V48" s="11">
        <v>160864.10079999999</v>
      </c>
      <c r="W48" s="11">
        <v>0</v>
      </c>
      <c r="X48" s="9" t="s">
        <v>50</v>
      </c>
      <c r="Y48" s="11">
        <v>0</v>
      </c>
      <c r="Z48" s="11">
        <v>0</v>
      </c>
      <c r="AA48" s="9" t="s">
        <v>50</v>
      </c>
      <c r="AB48" s="11">
        <v>0</v>
      </c>
      <c r="AC48" s="11">
        <v>0</v>
      </c>
      <c r="AD48" s="9" t="s">
        <v>50</v>
      </c>
      <c r="AE48" s="11">
        <v>0</v>
      </c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0" t="s">
        <v>53</v>
      </c>
      <c r="AN48" s="9" t="s">
        <v>53</v>
      </c>
      <c r="AO48" s="10" t="s">
        <v>53</v>
      </c>
      <c r="AP48" s="9" t="s">
        <v>53</v>
      </c>
    </row>
    <row r="49" spans="1:42" x14ac:dyDescent="0.25">
      <c r="A49" s="9" t="s">
        <v>541</v>
      </c>
      <c r="B49" s="10" t="s">
        <v>200</v>
      </c>
      <c r="C49" s="9" t="s">
        <v>69</v>
      </c>
      <c r="D49" s="9" t="s">
        <v>66</v>
      </c>
      <c r="E49" s="9" t="s">
        <v>374</v>
      </c>
      <c r="F49" s="9" t="s">
        <v>1095</v>
      </c>
      <c r="G49" s="9" t="s">
        <v>51</v>
      </c>
      <c r="H49" s="9" t="s">
        <v>249</v>
      </c>
      <c r="I49" s="11" t="s">
        <v>53</v>
      </c>
      <c r="J49" s="11" t="s">
        <v>53</v>
      </c>
      <c r="K49" s="11" t="s">
        <v>53</v>
      </c>
      <c r="L49" s="11" t="s">
        <v>53</v>
      </c>
      <c r="M49" s="11">
        <v>0</v>
      </c>
      <c r="N49" s="9" t="s">
        <v>53</v>
      </c>
      <c r="O49" s="9" t="s">
        <v>54</v>
      </c>
      <c r="P49" s="9" t="s">
        <v>53</v>
      </c>
      <c r="Q49" s="11">
        <f t="shared" si="1"/>
        <v>7314278.5850000009</v>
      </c>
      <c r="R49" s="11">
        <v>0</v>
      </c>
      <c r="S49" s="11">
        <v>3720062.665000001</v>
      </c>
      <c r="T49" s="11">
        <v>0</v>
      </c>
      <c r="U49" s="9" t="s">
        <v>50</v>
      </c>
      <c r="V49" s="11">
        <v>0</v>
      </c>
      <c r="W49" s="11">
        <v>3098462</v>
      </c>
      <c r="X49" s="9" t="s">
        <v>50</v>
      </c>
      <c r="Y49" s="11">
        <v>495753.92000000004</v>
      </c>
      <c r="Z49" s="11">
        <v>0</v>
      </c>
      <c r="AA49" s="9" t="s">
        <v>50</v>
      </c>
      <c r="AB49" s="11">
        <v>0</v>
      </c>
      <c r="AC49" s="11">
        <v>0</v>
      </c>
      <c r="AD49" s="9" t="s">
        <v>50</v>
      </c>
      <c r="AE49" s="11">
        <v>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0" t="s">
        <v>53</v>
      </c>
      <c r="AN49" s="9" t="s">
        <v>53</v>
      </c>
      <c r="AO49" s="10" t="s">
        <v>53</v>
      </c>
      <c r="AP49" s="9" t="s">
        <v>53</v>
      </c>
    </row>
    <row r="50" spans="1:42" x14ac:dyDescent="0.25">
      <c r="A50" s="9" t="s">
        <v>261</v>
      </c>
      <c r="B50" s="10" t="s">
        <v>251</v>
      </c>
      <c r="C50" s="9" t="s">
        <v>69</v>
      </c>
      <c r="D50" s="9" t="s">
        <v>48</v>
      </c>
      <c r="E50" s="9" t="s">
        <v>427</v>
      </c>
      <c r="F50" s="9" t="s">
        <v>1101</v>
      </c>
      <c r="G50" s="9" t="s">
        <v>51</v>
      </c>
      <c r="H50" s="9" t="s">
        <v>260</v>
      </c>
      <c r="I50" s="11" t="s">
        <v>53</v>
      </c>
      <c r="J50" s="11" t="s">
        <v>53</v>
      </c>
      <c r="K50" s="11" t="s">
        <v>53</v>
      </c>
      <c r="L50" s="11" t="s">
        <v>53</v>
      </c>
      <c r="M50" s="11">
        <v>0</v>
      </c>
      <c r="N50" s="9" t="s">
        <v>53</v>
      </c>
      <c r="O50" s="9" t="s">
        <v>54</v>
      </c>
      <c r="P50" s="9" t="s">
        <v>53</v>
      </c>
      <c r="Q50" s="11">
        <f t="shared" si="1"/>
        <v>76363694.783400014</v>
      </c>
      <c r="R50" s="11">
        <v>0</v>
      </c>
      <c r="S50" s="11">
        <v>52611119.584600009</v>
      </c>
      <c r="T50" s="11">
        <v>0</v>
      </c>
      <c r="U50" s="9" t="s">
        <v>50</v>
      </c>
      <c r="V50" s="11">
        <v>0</v>
      </c>
      <c r="W50" s="11">
        <v>20476357.93</v>
      </c>
      <c r="X50" s="9" t="s">
        <v>64</v>
      </c>
      <c r="Y50" s="11">
        <v>3276217.2688000002</v>
      </c>
      <c r="Z50" s="11">
        <v>0</v>
      </c>
      <c r="AA50" s="9" t="s">
        <v>50</v>
      </c>
      <c r="AB50" s="11">
        <v>0</v>
      </c>
      <c r="AC50" s="11">
        <v>0</v>
      </c>
      <c r="AD50" s="9" t="s">
        <v>50</v>
      </c>
      <c r="AE50" s="11">
        <v>0</v>
      </c>
      <c r="AF50" s="9">
        <v>0</v>
      </c>
      <c r="AG50" s="9" t="s">
        <v>50</v>
      </c>
      <c r="AH50" s="11">
        <v>0</v>
      </c>
      <c r="AI50" s="11">
        <v>0</v>
      </c>
      <c r="AJ50" s="9" t="s">
        <v>50</v>
      </c>
      <c r="AK50" s="11">
        <v>0</v>
      </c>
      <c r="AL50" s="11">
        <v>0</v>
      </c>
      <c r="AM50" s="10" t="s">
        <v>53</v>
      </c>
      <c r="AN50" s="9" t="s">
        <v>53</v>
      </c>
      <c r="AO50" s="10" t="s">
        <v>53</v>
      </c>
      <c r="AP50" s="9" t="s">
        <v>53</v>
      </c>
    </row>
    <row r="51" spans="1:42" x14ac:dyDescent="0.25">
      <c r="A51" s="9" t="s">
        <v>276</v>
      </c>
      <c r="B51" s="10" t="s">
        <v>251</v>
      </c>
      <c r="C51" s="9" t="s">
        <v>69</v>
      </c>
      <c r="D51" s="9" t="s">
        <v>61</v>
      </c>
      <c r="E51" s="9" t="s">
        <v>382</v>
      </c>
      <c r="F51" s="9" t="s">
        <v>1095</v>
      </c>
      <c r="G51" s="9" t="s">
        <v>51</v>
      </c>
      <c r="H51" s="9" t="s">
        <v>262</v>
      </c>
      <c r="I51" s="11" t="s">
        <v>53</v>
      </c>
      <c r="J51" s="11" t="s">
        <v>53</v>
      </c>
      <c r="K51" s="11" t="s">
        <v>53</v>
      </c>
      <c r="L51" s="11" t="s">
        <v>53</v>
      </c>
      <c r="M51" s="11">
        <v>0</v>
      </c>
      <c r="N51" s="9" t="s">
        <v>53</v>
      </c>
      <c r="O51" s="9" t="s">
        <v>54</v>
      </c>
      <c r="P51" s="9" t="s">
        <v>53</v>
      </c>
      <c r="Q51" s="11">
        <f t="shared" si="1"/>
        <v>34778177.99295</v>
      </c>
      <c r="R51" s="11">
        <v>0</v>
      </c>
      <c r="S51" s="11">
        <v>21396998.738399997</v>
      </c>
      <c r="T51" s="11">
        <v>0</v>
      </c>
      <c r="U51" s="9" t="s">
        <v>50</v>
      </c>
      <c r="V51" s="11">
        <v>0</v>
      </c>
      <c r="W51" s="11">
        <v>11535499.357350001</v>
      </c>
      <c r="X51" s="9" t="s">
        <v>64</v>
      </c>
      <c r="Y51" s="11">
        <v>1845679.8972</v>
      </c>
      <c r="Z51" s="11">
        <v>0</v>
      </c>
      <c r="AA51" s="9" t="s">
        <v>50</v>
      </c>
      <c r="AB51" s="11">
        <v>0</v>
      </c>
      <c r="AC51" s="11">
        <v>0</v>
      </c>
      <c r="AD51" s="9" t="s">
        <v>50</v>
      </c>
      <c r="AE51" s="11">
        <v>0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0" t="s">
        <v>53</v>
      </c>
      <c r="AN51" s="9" t="s">
        <v>53</v>
      </c>
      <c r="AO51" s="10" t="s">
        <v>53</v>
      </c>
      <c r="AP51" s="9" t="s">
        <v>53</v>
      </c>
    </row>
    <row r="52" spans="1:42" x14ac:dyDescent="0.25">
      <c r="A52" s="9" t="s">
        <v>280</v>
      </c>
      <c r="B52" s="10" t="s">
        <v>251</v>
      </c>
      <c r="C52" s="9" t="s">
        <v>69</v>
      </c>
      <c r="D52" s="9" t="s">
        <v>61</v>
      </c>
      <c r="E52" s="9" t="s">
        <v>382</v>
      </c>
      <c r="F52" s="9" t="s">
        <v>1095</v>
      </c>
      <c r="G52" s="9" t="s">
        <v>51</v>
      </c>
      <c r="H52" s="9" t="s">
        <v>264</v>
      </c>
      <c r="I52" s="11" t="s">
        <v>53</v>
      </c>
      <c r="J52" s="11" t="s">
        <v>53</v>
      </c>
      <c r="K52" s="11" t="s">
        <v>53</v>
      </c>
      <c r="L52" s="11" t="s">
        <v>53</v>
      </c>
      <c r="M52" s="11">
        <v>0</v>
      </c>
      <c r="N52" s="9" t="s">
        <v>53</v>
      </c>
      <c r="O52" s="9" t="s">
        <v>265</v>
      </c>
      <c r="P52" s="9" t="s">
        <v>266</v>
      </c>
      <c r="Q52" s="11">
        <f t="shared" si="1"/>
        <v>2612980.2072000001</v>
      </c>
      <c r="R52" s="11">
        <v>0</v>
      </c>
      <c r="S52" s="11">
        <v>2004907.7200000002</v>
      </c>
      <c r="T52" s="11">
        <v>524200.42</v>
      </c>
      <c r="U52" s="9" t="s">
        <v>64</v>
      </c>
      <c r="V52" s="11">
        <v>83872.067200000005</v>
      </c>
      <c r="W52" s="11">
        <v>0</v>
      </c>
      <c r="X52" s="9" t="s">
        <v>50</v>
      </c>
      <c r="Y52" s="11">
        <v>0</v>
      </c>
      <c r="Z52" s="11">
        <v>0</v>
      </c>
      <c r="AA52" s="9" t="s">
        <v>50</v>
      </c>
      <c r="AB52" s="11">
        <v>0</v>
      </c>
      <c r="AC52" s="11">
        <v>0</v>
      </c>
      <c r="AD52" s="9" t="s">
        <v>50</v>
      </c>
      <c r="AE52" s="11">
        <v>0</v>
      </c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0" t="s">
        <v>53</v>
      </c>
      <c r="AN52" s="9" t="s">
        <v>53</v>
      </c>
      <c r="AO52" s="10" t="s">
        <v>53</v>
      </c>
      <c r="AP52" s="9" t="s">
        <v>53</v>
      </c>
    </row>
    <row r="53" spans="1:42" x14ac:dyDescent="0.25">
      <c r="A53" s="9" t="s">
        <v>282</v>
      </c>
      <c r="B53" s="10" t="s">
        <v>251</v>
      </c>
      <c r="C53" s="9" t="s">
        <v>69</v>
      </c>
      <c r="D53" s="9" t="s">
        <v>61</v>
      </c>
      <c r="E53" s="9" t="s">
        <v>382</v>
      </c>
      <c r="F53" s="9" t="s">
        <v>1095</v>
      </c>
      <c r="G53" s="9" t="s">
        <v>51</v>
      </c>
      <c r="H53" s="9" t="s">
        <v>268</v>
      </c>
      <c r="I53" s="11" t="s">
        <v>53</v>
      </c>
      <c r="J53" s="11" t="s">
        <v>53</v>
      </c>
      <c r="K53" s="11" t="s">
        <v>53</v>
      </c>
      <c r="L53" s="11" t="s">
        <v>53</v>
      </c>
      <c r="M53" s="11">
        <v>0</v>
      </c>
      <c r="N53" s="9" t="s">
        <v>53</v>
      </c>
      <c r="O53" s="9" t="s">
        <v>54</v>
      </c>
      <c r="P53" s="9" t="s">
        <v>53</v>
      </c>
      <c r="Q53" s="11">
        <f t="shared" si="1"/>
        <v>58731432.454899997</v>
      </c>
      <c r="R53" s="11">
        <v>0</v>
      </c>
      <c r="S53" s="11">
        <v>40798070.405699991</v>
      </c>
      <c r="T53" s="11">
        <v>0</v>
      </c>
      <c r="U53" s="9" t="s">
        <v>50</v>
      </c>
      <c r="V53" s="11">
        <v>0</v>
      </c>
      <c r="W53" s="11">
        <v>15459794.870000003</v>
      </c>
      <c r="X53" s="9" t="s">
        <v>64</v>
      </c>
      <c r="Y53" s="11">
        <v>2473567.1792000001</v>
      </c>
      <c r="Z53" s="11">
        <v>0</v>
      </c>
      <c r="AA53" s="9" t="s">
        <v>50</v>
      </c>
      <c r="AB53" s="11">
        <v>0</v>
      </c>
      <c r="AC53" s="11">
        <v>0</v>
      </c>
      <c r="AD53" s="9" t="s">
        <v>50</v>
      </c>
      <c r="AE53" s="11">
        <v>0</v>
      </c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0" t="s">
        <v>53</v>
      </c>
      <c r="AN53" s="9" t="s">
        <v>53</v>
      </c>
      <c r="AO53" s="10" t="s">
        <v>53</v>
      </c>
      <c r="AP53" s="9" t="s">
        <v>53</v>
      </c>
    </row>
    <row r="54" spans="1:42" x14ac:dyDescent="0.25">
      <c r="A54" s="9" t="s">
        <v>476</v>
      </c>
      <c r="B54" s="10" t="s">
        <v>251</v>
      </c>
      <c r="C54" s="9" t="s">
        <v>69</v>
      </c>
      <c r="D54" s="9" t="s">
        <v>66</v>
      </c>
      <c r="E54" s="9" t="s">
        <v>374</v>
      </c>
      <c r="F54" s="9" t="s">
        <v>1093</v>
      </c>
      <c r="G54" s="9" t="s">
        <v>51</v>
      </c>
      <c r="H54" s="9" t="s">
        <v>270</v>
      </c>
      <c r="I54" s="11" t="s">
        <v>53</v>
      </c>
      <c r="J54" s="11" t="s">
        <v>53</v>
      </c>
      <c r="K54" s="11" t="s">
        <v>53</v>
      </c>
      <c r="L54" s="11" t="s">
        <v>53</v>
      </c>
      <c r="M54" s="11">
        <v>0</v>
      </c>
      <c r="N54" s="9" t="s">
        <v>53</v>
      </c>
      <c r="O54" s="9" t="s">
        <v>54</v>
      </c>
      <c r="P54" s="9" t="s">
        <v>53</v>
      </c>
      <c r="Q54" s="11">
        <f t="shared" si="1"/>
        <v>125268202.63939999</v>
      </c>
      <c r="R54" s="11">
        <v>0</v>
      </c>
      <c r="S54" s="11">
        <v>73195999.711799979</v>
      </c>
      <c r="T54" s="11">
        <v>0</v>
      </c>
      <c r="U54" s="9" t="s">
        <v>50</v>
      </c>
      <c r="V54" s="11">
        <v>0</v>
      </c>
      <c r="W54" s="11">
        <v>44889830.110000014</v>
      </c>
      <c r="X54" s="9" t="s">
        <v>50</v>
      </c>
      <c r="Y54" s="11">
        <v>7182372.8175999997</v>
      </c>
      <c r="Z54" s="11">
        <v>0</v>
      </c>
      <c r="AA54" s="9" t="s">
        <v>50</v>
      </c>
      <c r="AB54" s="11">
        <v>0</v>
      </c>
      <c r="AC54" s="11">
        <v>0</v>
      </c>
      <c r="AD54" s="9" t="s">
        <v>50</v>
      </c>
      <c r="AE54" s="11">
        <v>0</v>
      </c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0" t="s">
        <v>53</v>
      </c>
      <c r="AN54" s="9" t="s">
        <v>53</v>
      </c>
      <c r="AO54" s="10" t="s">
        <v>53</v>
      </c>
      <c r="AP54" s="9" t="s">
        <v>53</v>
      </c>
    </row>
    <row r="55" spans="1:42" x14ac:dyDescent="0.25">
      <c r="A55" s="9" t="s">
        <v>471</v>
      </c>
      <c r="B55" s="10" t="s">
        <v>251</v>
      </c>
      <c r="C55" s="9" t="s">
        <v>69</v>
      </c>
      <c r="D55" s="9" t="s">
        <v>119</v>
      </c>
      <c r="E55" s="9" t="s">
        <v>358</v>
      </c>
      <c r="F55" s="9" t="s">
        <v>402</v>
      </c>
      <c r="G55" s="9" t="s">
        <v>51</v>
      </c>
      <c r="H55" s="9" t="s">
        <v>272</v>
      </c>
      <c r="I55" s="11" t="s">
        <v>53</v>
      </c>
      <c r="J55" s="11" t="s">
        <v>53</v>
      </c>
      <c r="K55" s="11" t="s">
        <v>53</v>
      </c>
      <c r="L55" s="11" t="s">
        <v>53</v>
      </c>
      <c r="M55" s="11">
        <v>0</v>
      </c>
      <c r="N55" s="9" t="s">
        <v>53</v>
      </c>
      <c r="O55" s="9" t="s">
        <v>54</v>
      </c>
      <c r="P55" s="9" t="s">
        <v>53</v>
      </c>
      <c r="Q55" s="11">
        <f t="shared" si="1"/>
        <v>52903315.298049994</v>
      </c>
      <c r="R55" s="11">
        <v>0</v>
      </c>
      <c r="S55" s="11">
        <v>28408057.967099991</v>
      </c>
      <c r="T55" s="11">
        <v>0</v>
      </c>
      <c r="U55" s="9" t="s">
        <v>50</v>
      </c>
      <c r="V55" s="11">
        <v>0</v>
      </c>
      <c r="W55" s="11">
        <v>21116601.147350002</v>
      </c>
      <c r="X55" s="9" t="s">
        <v>64</v>
      </c>
      <c r="Y55" s="11">
        <v>3378656.1836000001</v>
      </c>
      <c r="Z55" s="11">
        <v>0</v>
      </c>
      <c r="AA55" s="9" t="s">
        <v>50</v>
      </c>
      <c r="AB55" s="11">
        <v>0</v>
      </c>
      <c r="AC55" s="11">
        <v>0</v>
      </c>
      <c r="AD55" s="9" t="s">
        <v>50</v>
      </c>
      <c r="AE55" s="11">
        <v>0</v>
      </c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0" t="s">
        <v>53</v>
      </c>
      <c r="AN55" s="9" t="s">
        <v>53</v>
      </c>
      <c r="AO55" s="10" t="s">
        <v>53</v>
      </c>
      <c r="AP55" s="9" t="s">
        <v>53</v>
      </c>
    </row>
    <row r="56" spans="1:42" x14ac:dyDescent="0.25">
      <c r="A56" s="9" t="s">
        <v>432</v>
      </c>
      <c r="B56" s="10" t="s">
        <v>274</v>
      </c>
      <c r="C56" s="9" t="s">
        <v>69</v>
      </c>
      <c r="D56" s="9" t="s">
        <v>48</v>
      </c>
      <c r="E56" s="9" t="s">
        <v>427</v>
      </c>
      <c r="F56" s="9" t="s">
        <v>1099</v>
      </c>
      <c r="G56" s="9" t="s">
        <v>51</v>
      </c>
      <c r="H56" s="9" t="s">
        <v>289</v>
      </c>
      <c r="I56" s="11" t="s">
        <v>53</v>
      </c>
      <c r="J56" s="11" t="s">
        <v>53</v>
      </c>
      <c r="K56" s="11" t="s">
        <v>53</v>
      </c>
      <c r="L56" s="11" t="s">
        <v>53</v>
      </c>
      <c r="M56" s="11">
        <v>0</v>
      </c>
      <c r="N56" s="9" t="s">
        <v>53</v>
      </c>
      <c r="O56" s="9" t="s">
        <v>54</v>
      </c>
      <c r="P56" s="9" t="s">
        <v>53</v>
      </c>
      <c r="Q56" s="11">
        <f t="shared" si="1"/>
        <v>33470361.258799996</v>
      </c>
      <c r="R56" s="11">
        <v>0</v>
      </c>
      <c r="S56" s="11">
        <v>29677648.655999999</v>
      </c>
      <c r="T56" s="11">
        <v>0</v>
      </c>
      <c r="U56" s="9" t="s">
        <v>50</v>
      </c>
      <c r="V56" s="11">
        <v>0</v>
      </c>
      <c r="W56" s="11">
        <v>3269579.8299999996</v>
      </c>
      <c r="X56" s="9" t="s">
        <v>64</v>
      </c>
      <c r="Y56" s="11">
        <v>523132.77280000004</v>
      </c>
      <c r="Z56" s="11">
        <v>0</v>
      </c>
      <c r="AA56" s="9" t="s">
        <v>50</v>
      </c>
      <c r="AB56" s="11">
        <v>0</v>
      </c>
      <c r="AC56" s="11">
        <v>0</v>
      </c>
      <c r="AD56" s="9" t="s">
        <v>50</v>
      </c>
      <c r="AE56" s="11">
        <v>0</v>
      </c>
      <c r="AF56" s="9">
        <v>0</v>
      </c>
      <c r="AG56" s="9" t="s">
        <v>50</v>
      </c>
      <c r="AH56" s="11">
        <v>0</v>
      </c>
      <c r="AI56" s="11">
        <v>0</v>
      </c>
      <c r="AJ56" s="9" t="s">
        <v>50</v>
      </c>
      <c r="AK56" s="11">
        <v>0</v>
      </c>
      <c r="AL56" s="11">
        <v>0</v>
      </c>
      <c r="AM56" s="10" t="s">
        <v>53</v>
      </c>
      <c r="AN56" s="9" t="s">
        <v>53</v>
      </c>
      <c r="AO56" s="10" t="s">
        <v>53</v>
      </c>
      <c r="AP56" s="9" t="s">
        <v>53</v>
      </c>
    </row>
    <row r="57" spans="1:42" x14ac:dyDescent="0.25">
      <c r="A57" s="9" t="s">
        <v>294</v>
      </c>
      <c r="B57" s="10" t="s">
        <v>274</v>
      </c>
      <c r="C57" s="9" t="s">
        <v>69</v>
      </c>
      <c r="D57" s="9" t="s">
        <v>57</v>
      </c>
      <c r="E57" s="9" t="s">
        <v>403</v>
      </c>
      <c r="F57" s="9" t="s">
        <v>1099</v>
      </c>
      <c r="G57" s="9" t="s">
        <v>51</v>
      </c>
      <c r="H57" s="9" t="s">
        <v>291</v>
      </c>
      <c r="I57" s="11" t="s">
        <v>53</v>
      </c>
      <c r="J57" s="11" t="s">
        <v>53</v>
      </c>
      <c r="K57" s="11" t="s">
        <v>53</v>
      </c>
      <c r="L57" s="11" t="s">
        <v>53</v>
      </c>
      <c r="M57" s="11">
        <v>0</v>
      </c>
      <c r="N57" s="9" t="s">
        <v>53</v>
      </c>
      <c r="O57" s="9" t="s">
        <v>54</v>
      </c>
      <c r="P57" s="9" t="s">
        <v>53</v>
      </c>
      <c r="Q57" s="11">
        <f t="shared" si="1"/>
        <v>1000766.7876</v>
      </c>
      <c r="R57" s="11">
        <v>0</v>
      </c>
      <c r="S57" s="11">
        <v>273645.02</v>
      </c>
      <c r="T57" s="11">
        <v>0</v>
      </c>
      <c r="U57" s="9" t="s">
        <v>50</v>
      </c>
      <c r="V57" s="11">
        <v>0</v>
      </c>
      <c r="W57" s="11">
        <v>626829.11</v>
      </c>
      <c r="X57" s="9" t="s">
        <v>64</v>
      </c>
      <c r="Y57" s="11">
        <v>100292.65760000001</v>
      </c>
      <c r="Z57" s="11">
        <v>0</v>
      </c>
      <c r="AA57" s="9" t="s">
        <v>50</v>
      </c>
      <c r="AB57" s="11">
        <v>0</v>
      </c>
      <c r="AC57" s="11">
        <v>0</v>
      </c>
      <c r="AD57" s="9" t="s">
        <v>50</v>
      </c>
      <c r="AE57" s="11">
        <v>0</v>
      </c>
      <c r="AF57" s="9">
        <v>0</v>
      </c>
      <c r="AG57" s="9" t="s">
        <v>50</v>
      </c>
      <c r="AH57" s="11">
        <v>0</v>
      </c>
      <c r="AI57" s="11">
        <v>0</v>
      </c>
      <c r="AJ57" s="9" t="s">
        <v>50</v>
      </c>
      <c r="AK57" s="11">
        <v>0</v>
      </c>
      <c r="AL57" s="11">
        <v>0</v>
      </c>
      <c r="AM57" s="10" t="s">
        <v>53</v>
      </c>
      <c r="AN57" s="9" t="s">
        <v>53</v>
      </c>
      <c r="AO57" s="10" t="s">
        <v>53</v>
      </c>
      <c r="AP57" s="9" t="s">
        <v>53</v>
      </c>
    </row>
    <row r="58" spans="1:42" x14ac:dyDescent="0.25">
      <c r="A58" s="9" t="s">
        <v>410</v>
      </c>
      <c r="B58" s="10" t="s">
        <v>274</v>
      </c>
      <c r="C58" s="9" t="s">
        <v>69</v>
      </c>
      <c r="D58" s="9" t="s">
        <v>61</v>
      </c>
      <c r="E58" s="9" t="s">
        <v>382</v>
      </c>
      <c r="F58" s="9" t="s">
        <v>1093</v>
      </c>
      <c r="G58" s="9" t="s">
        <v>51</v>
      </c>
      <c r="H58" s="9" t="s">
        <v>293</v>
      </c>
      <c r="I58" s="11" t="s">
        <v>53</v>
      </c>
      <c r="J58" s="11" t="s">
        <v>53</v>
      </c>
      <c r="K58" s="11" t="s">
        <v>53</v>
      </c>
      <c r="L58" s="11" t="s">
        <v>53</v>
      </c>
      <c r="M58" s="11">
        <v>0</v>
      </c>
      <c r="N58" s="9" t="s">
        <v>53</v>
      </c>
      <c r="O58" s="9" t="s">
        <v>54</v>
      </c>
      <c r="P58" s="9" t="s">
        <v>53</v>
      </c>
      <c r="Q58" s="11">
        <f t="shared" si="1"/>
        <v>83065266.153600007</v>
      </c>
      <c r="R58" s="11">
        <v>0</v>
      </c>
      <c r="S58" s="11">
        <v>53613905.850000001</v>
      </c>
      <c r="T58" s="11">
        <v>0</v>
      </c>
      <c r="U58" s="9" t="s">
        <v>50</v>
      </c>
      <c r="V58" s="11">
        <v>0</v>
      </c>
      <c r="W58" s="11">
        <v>25389103.710000001</v>
      </c>
      <c r="X58" s="9" t="s">
        <v>64</v>
      </c>
      <c r="Y58" s="11">
        <v>4062256.5936000003</v>
      </c>
      <c r="Z58" s="11">
        <v>0</v>
      </c>
      <c r="AA58" s="9" t="s">
        <v>50</v>
      </c>
      <c r="AB58" s="11">
        <v>0</v>
      </c>
      <c r="AC58" s="11">
        <v>0</v>
      </c>
      <c r="AD58" s="9" t="s">
        <v>50</v>
      </c>
      <c r="AE58" s="11">
        <v>0</v>
      </c>
      <c r="AF58" s="9">
        <v>0</v>
      </c>
      <c r="AG58" s="9" t="s">
        <v>50</v>
      </c>
      <c r="AH58" s="11">
        <v>0</v>
      </c>
      <c r="AI58" s="11">
        <v>0</v>
      </c>
      <c r="AJ58" s="9" t="s">
        <v>50</v>
      </c>
      <c r="AK58" s="11">
        <v>0</v>
      </c>
      <c r="AL58" s="11">
        <v>0</v>
      </c>
      <c r="AM58" s="10" t="s">
        <v>53</v>
      </c>
      <c r="AN58" s="9" t="s">
        <v>53</v>
      </c>
      <c r="AO58" s="10" t="s">
        <v>53</v>
      </c>
      <c r="AP58" s="9" t="s">
        <v>53</v>
      </c>
    </row>
    <row r="59" spans="1:42" x14ac:dyDescent="0.25">
      <c r="A59" s="9" t="s">
        <v>392</v>
      </c>
      <c r="B59" s="10" t="s">
        <v>274</v>
      </c>
      <c r="C59" s="9" t="s">
        <v>69</v>
      </c>
      <c r="D59" s="9" t="s">
        <v>119</v>
      </c>
      <c r="E59" s="9" t="s">
        <v>358</v>
      </c>
      <c r="F59" s="9" t="s">
        <v>426</v>
      </c>
      <c r="G59" s="9" t="s">
        <v>51</v>
      </c>
      <c r="H59" s="9" t="s">
        <v>295</v>
      </c>
      <c r="I59" s="11" t="s">
        <v>53</v>
      </c>
      <c r="J59" s="11" t="s">
        <v>53</v>
      </c>
      <c r="K59" s="11" t="s">
        <v>53</v>
      </c>
      <c r="L59" s="11" t="s">
        <v>53</v>
      </c>
      <c r="M59" s="11">
        <v>0</v>
      </c>
      <c r="N59" s="9" t="s">
        <v>53</v>
      </c>
      <c r="O59" s="9" t="s">
        <v>54</v>
      </c>
      <c r="P59" s="9" t="s">
        <v>53</v>
      </c>
      <c r="Q59" s="11">
        <f t="shared" si="1"/>
        <v>87262728.811149999</v>
      </c>
      <c r="R59" s="11">
        <v>0</v>
      </c>
      <c r="S59" s="11">
        <v>56991034.899999999</v>
      </c>
      <c r="T59" s="11">
        <v>0</v>
      </c>
      <c r="U59" s="9" t="s">
        <v>50</v>
      </c>
      <c r="V59" s="11">
        <v>0</v>
      </c>
      <c r="W59" s="11">
        <v>26096287.854449999</v>
      </c>
      <c r="X59" s="9" t="s">
        <v>64</v>
      </c>
      <c r="Y59" s="11">
        <v>4175406.0567000001</v>
      </c>
      <c r="Z59" s="11">
        <v>0</v>
      </c>
      <c r="AA59" s="9" t="s">
        <v>50</v>
      </c>
      <c r="AB59" s="11">
        <v>0</v>
      </c>
      <c r="AC59" s="11">
        <v>0</v>
      </c>
      <c r="AD59" s="9" t="s">
        <v>50</v>
      </c>
      <c r="AE59" s="11">
        <v>0</v>
      </c>
      <c r="AF59" s="9">
        <v>0</v>
      </c>
      <c r="AG59" s="9" t="s">
        <v>50</v>
      </c>
      <c r="AH59" s="11">
        <v>0</v>
      </c>
      <c r="AI59" s="11">
        <v>0</v>
      </c>
      <c r="AJ59" s="9" t="s">
        <v>50</v>
      </c>
      <c r="AK59" s="11">
        <v>0</v>
      </c>
      <c r="AL59" s="11">
        <v>0</v>
      </c>
      <c r="AM59" s="10" t="s">
        <v>53</v>
      </c>
      <c r="AN59" s="9" t="s">
        <v>53</v>
      </c>
      <c r="AO59" s="10" t="s">
        <v>53</v>
      </c>
      <c r="AP59" s="9" t="s">
        <v>53</v>
      </c>
    </row>
    <row r="61" spans="1:42" x14ac:dyDescent="0.25">
      <c r="Q61" s="16">
        <f>SUM(Q2:Q59)</f>
        <v>1836665209.0527003</v>
      </c>
      <c r="R61" s="16">
        <f>SUM(R2:R59)</f>
        <v>0</v>
      </c>
      <c r="S61" s="16">
        <f>SUM(S2:S59)</f>
        <v>1218340408.8880997</v>
      </c>
      <c r="T61" s="16">
        <f>SUM(T2:T59)</f>
        <v>6692181.8799999999</v>
      </c>
      <c r="V61" s="16">
        <f>SUM(V2:V59)</f>
        <v>1070749.1008000001</v>
      </c>
      <c r="W61" s="16">
        <f>SUM(W2:W59)</f>
        <v>525344233.36250001</v>
      </c>
      <c r="Y61" s="16">
        <f>SUM(Y2:Y59)</f>
        <v>84055077.338100001</v>
      </c>
      <c r="Z61" s="16">
        <f>SUM(Z2:Z59)</f>
        <v>0</v>
      </c>
      <c r="AB61" s="16">
        <f>SUM(AB2:AB59)</f>
        <v>0</v>
      </c>
      <c r="AC61" s="16">
        <f>SUM(AC2:AC59)</f>
        <v>1076443.04</v>
      </c>
      <c r="AE61" s="16">
        <f>SUM(AE2:AE59)</f>
        <v>86115.443199999994</v>
      </c>
      <c r="AI61" s="16">
        <f>SUM(AI2:AI59)</f>
        <v>0</v>
      </c>
      <c r="AK61" s="16">
        <f t="shared" ref="AK61:AL63" si="2">SUM(AK2:AK59)</f>
        <v>0</v>
      </c>
      <c r="AL61" s="16">
        <f t="shared" si="2"/>
        <v>0</v>
      </c>
    </row>
    <row r="62" spans="1:42" x14ac:dyDescent="0.25">
      <c r="Q62" s="16"/>
      <c r="R62" s="16">
        <f>SUM(R3:R60)</f>
        <v>0</v>
      </c>
      <c r="S62" s="16">
        <f>+S61*0.3</f>
        <v>365502122.66642988</v>
      </c>
      <c r="T62" s="16">
        <f>+T61*0.3</f>
        <v>2007654.5639999998</v>
      </c>
      <c r="V62" s="16">
        <f>+V61*0.3</f>
        <v>321224.73024</v>
      </c>
      <c r="W62" s="16">
        <f>+W61*0.3</f>
        <v>157603270.00874999</v>
      </c>
      <c r="Y62" s="16">
        <f>+Y61*0.3</f>
        <v>25216523.20143</v>
      </c>
      <c r="Z62" s="16">
        <f>SUM(Z3:Z60)</f>
        <v>0</v>
      </c>
      <c r="AB62" s="16">
        <f>SUM(AB3:AB60)</f>
        <v>0</v>
      </c>
      <c r="AC62" s="16"/>
      <c r="AE62" s="16"/>
      <c r="AI62" s="16">
        <f>SUM(AI3:AI60)</f>
        <v>0</v>
      </c>
      <c r="AK62" s="16">
        <f t="shared" si="2"/>
        <v>0</v>
      </c>
      <c r="AL62" s="16">
        <f t="shared" si="2"/>
        <v>0</v>
      </c>
    </row>
    <row r="63" spans="1:42" x14ac:dyDescent="0.25">
      <c r="Q63" s="16">
        <f>SUM(S63:AO63)</f>
        <v>1286886332.7442498</v>
      </c>
      <c r="R63" s="16">
        <f>SUM(R4:R61)</f>
        <v>0</v>
      </c>
      <c r="S63" s="16">
        <f>+S61-S62</f>
        <v>852838286.22166979</v>
      </c>
      <c r="T63" s="16">
        <f>+T61-T62</f>
        <v>4684527.3159999996</v>
      </c>
      <c r="V63" s="16">
        <f>+V61-V62</f>
        <v>749524.37056000018</v>
      </c>
      <c r="W63" s="16">
        <f>+W61-W62</f>
        <v>367740963.35374999</v>
      </c>
      <c r="Y63" s="16">
        <f>+Y61-Y62</f>
        <v>58838554.136670001</v>
      </c>
      <c r="Z63" s="16">
        <f>SUM(Z4:Z61)</f>
        <v>0</v>
      </c>
      <c r="AB63" s="16">
        <f>SUM(AB4:AB61)</f>
        <v>0</v>
      </c>
      <c r="AC63" s="16">
        <v>1883775.32</v>
      </c>
      <c r="AE63" s="16">
        <v>150702.02559999999</v>
      </c>
      <c r="AI63" s="16">
        <f>SUM(AI4:AI61)</f>
        <v>0</v>
      </c>
      <c r="AK63" s="16">
        <f t="shared" si="2"/>
        <v>0</v>
      </c>
      <c r="AL63" s="16">
        <f t="shared" si="2"/>
        <v>0</v>
      </c>
    </row>
    <row r="64" spans="1:42" x14ac:dyDescent="0.25">
      <c r="Q64" s="16"/>
      <c r="R64" s="16"/>
      <c r="S64" s="16"/>
      <c r="T64" s="16"/>
      <c r="V64" s="16"/>
      <c r="W64" s="16"/>
      <c r="Y64" s="16"/>
      <c r="Z64" s="16"/>
      <c r="AB64" s="16"/>
      <c r="AC64" s="16"/>
      <c r="AE64" s="16"/>
      <c r="AI64" s="16"/>
      <c r="AK64" s="16"/>
      <c r="AL64" s="16"/>
    </row>
    <row r="66" spans="1:51" x14ac:dyDescent="0.25">
      <c r="J66" s="11"/>
    </row>
    <row r="68" spans="1:51" s="15" customFormat="1" x14ac:dyDescent="0.25">
      <c r="A68" s="13"/>
      <c r="B68" s="14"/>
      <c r="C68" s="13"/>
      <c r="D68" s="13"/>
      <c r="E68" s="13"/>
      <c r="F68" s="13"/>
      <c r="G68" s="13"/>
      <c r="H68" s="13"/>
      <c r="I68" s="120"/>
      <c r="J68" s="11"/>
      <c r="K68" s="11"/>
      <c r="L68" s="11"/>
      <c r="N68" s="13"/>
      <c r="O68" s="13"/>
      <c r="P68" s="13"/>
      <c r="U68" s="13"/>
      <c r="X68" s="13"/>
      <c r="AA68" s="13"/>
      <c r="AD68" s="13"/>
      <c r="AF68" s="13"/>
      <c r="AG68" s="13"/>
      <c r="AJ68" s="13"/>
      <c r="AM68" s="14"/>
      <c r="AN68" s="13"/>
      <c r="AO68" s="14"/>
      <c r="AP68" s="13"/>
      <c r="AQ68" s="12"/>
      <c r="AR68" s="12"/>
      <c r="AS68" s="12"/>
      <c r="AT68" s="12"/>
      <c r="AU68" s="12"/>
      <c r="AV68" s="12"/>
      <c r="AW68" s="12"/>
      <c r="AX68" s="12"/>
      <c r="AY68" s="12"/>
    </row>
    <row r="69" spans="1:51" s="15" customFormat="1" x14ac:dyDescent="0.25">
      <c r="A69" s="13"/>
      <c r="B69" s="14"/>
      <c r="C69" s="13"/>
      <c r="D69" s="13"/>
      <c r="E69" s="13"/>
      <c r="F69" s="13"/>
      <c r="G69" s="13"/>
      <c r="H69" s="13"/>
      <c r="I69" s="120"/>
      <c r="J69" s="11"/>
      <c r="K69" s="11"/>
      <c r="L69" s="11"/>
      <c r="N69" s="13"/>
      <c r="O69" s="13"/>
      <c r="P69" s="13"/>
      <c r="U69" s="13"/>
      <c r="X69" s="13"/>
      <c r="AA69" s="13"/>
      <c r="AD69" s="13"/>
      <c r="AF69" s="13"/>
      <c r="AG69" s="13"/>
      <c r="AJ69" s="13"/>
      <c r="AM69" s="14"/>
      <c r="AN69" s="13"/>
      <c r="AO69" s="14"/>
      <c r="AP69" s="13"/>
      <c r="AQ69" s="12"/>
      <c r="AR69" s="12"/>
      <c r="AS69" s="12"/>
      <c r="AT69" s="12"/>
      <c r="AU69" s="12"/>
      <c r="AV69" s="12"/>
      <c r="AW69" s="12"/>
      <c r="AX69" s="12"/>
      <c r="AY69" s="12"/>
    </row>
    <row r="70" spans="1:51" s="15" customFormat="1" x14ac:dyDescent="0.25">
      <c r="A70" s="13"/>
      <c r="B70" s="14"/>
      <c r="C70" s="13"/>
      <c r="D70" s="13"/>
      <c r="E70" s="13"/>
      <c r="F70" s="13"/>
      <c r="G70" s="13"/>
      <c r="H70" s="13"/>
      <c r="I70" s="123"/>
      <c r="J70" s="11"/>
      <c r="K70" s="11"/>
      <c r="L70" s="11"/>
      <c r="N70" s="13"/>
      <c r="O70" s="13"/>
      <c r="P70" s="13"/>
      <c r="U70" s="13"/>
      <c r="X70" s="13"/>
      <c r="AA70" s="13"/>
      <c r="AD70" s="13"/>
      <c r="AF70" s="13"/>
      <c r="AG70" s="13"/>
      <c r="AJ70" s="13"/>
      <c r="AM70" s="14"/>
      <c r="AN70" s="13"/>
      <c r="AO70" s="14"/>
      <c r="AP70" s="13"/>
      <c r="AQ70" s="12"/>
      <c r="AR70" s="12"/>
      <c r="AS70" s="12"/>
      <c r="AT70" s="12"/>
      <c r="AU70" s="12"/>
      <c r="AV70" s="12"/>
      <c r="AW70" s="12"/>
      <c r="AX70" s="12"/>
      <c r="AY70" s="12"/>
    </row>
    <row r="71" spans="1:51" s="15" customFormat="1" x14ac:dyDescent="0.25">
      <c r="A71" s="13"/>
      <c r="B71" s="14"/>
      <c r="C71" s="13"/>
      <c r="D71" s="13"/>
      <c r="E71" s="13"/>
      <c r="F71" s="13"/>
      <c r="G71" s="13"/>
      <c r="H71" s="13"/>
      <c r="I71" s="120"/>
      <c r="J71" s="11"/>
      <c r="K71" s="11"/>
      <c r="L71" s="11"/>
      <c r="N71" s="13"/>
      <c r="O71" s="13"/>
      <c r="P71" s="13"/>
      <c r="U71" s="13"/>
      <c r="X71" s="13"/>
      <c r="AA71" s="13"/>
      <c r="AD71" s="13"/>
      <c r="AF71" s="13"/>
      <c r="AG71" s="13"/>
      <c r="AJ71" s="13"/>
      <c r="AM71" s="14"/>
      <c r="AN71" s="13"/>
      <c r="AO71" s="14"/>
      <c r="AP71" s="13"/>
      <c r="AQ71" s="12"/>
      <c r="AR71" s="12"/>
      <c r="AS71" s="12"/>
      <c r="AT71" s="12"/>
      <c r="AU71" s="12"/>
      <c r="AV71" s="12"/>
      <c r="AW71" s="12"/>
      <c r="AX71" s="12"/>
      <c r="AY71" s="12"/>
    </row>
    <row r="72" spans="1:51" s="15" customFormat="1" x14ac:dyDescent="0.25">
      <c r="A72" s="13"/>
      <c r="B72" s="14"/>
      <c r="C72" s="13"/>
      <c r="D72" s="13"/>
      <c r="E72" s="13"/>
      <c r="F72" s="13"/>
      <c r="G72" s="13"/>
      <c r="H72" s="13"/>
      <c r="I72" s="123"/>
      <c r="J72" s="11"/>
      <c r="K72" s="11"/>
      <c r="L72" s="11"/>
      <c r="N72" s="13"/>
      <c r="O72" s="13"/>
      <c r="P72" s="13"/>
      <c r="U72" s="13"/>
      <c r="X72" s="13"/>
      <c r="AA72" s="13"/>
      <c r="AD72" s="13"/>
      <c r="AF72" s="13"/>
      <c r="AG72" s="13"/>
      <c r="AJ72" s="13"/>
      <c r="AM72" s="14"/>
      <c r="AN72" s="13"/>
      <c r="AO72" s="14"/>
      <c r="AP72" s="13"/>
      <c r="AQ72" s="12"/>
      <c r="AR72" s="12"/>
      <c r="AS72" s="12"/>
      <c r="AT72" s="12"/>
      <c r="AU72" s="12"/>
      <c r="AV72" s="12"/>
      <c r="AW72" s="12"/>
      <c r="AX72" s="12"/>
      <c r="AY72" s="12"/>
    </row>
    <row r="73" spans="1:51" s="15" customFormat="1" x14ac:dyDescent="0.25">
      <c r="A73" s="13"/>
      <c r="B73" s="14"/>
      <c r="C73" s="13"/>
      <c r="D73" s="13"/>
      <c r="E73" s="13"/>
      <c r="F73" s="13"/>
      <c r="G73" s="13"/>
      <c r="H73" s="13"/>
      <c r="I73" s="120"/>
      <c r="J73" s="11"/>
      <c r="K73" s="11"/>
      <c r="L73" s="11"/>
      <c r="N73" s="13"/>
      <c r="O73" s="13"/>
      <c r="P73" s="13"/>
      <c r="U73" s="13"/>
      <c r="X73" s="13"/>
      <c r="AA73" s="13"/>
      <c r="AD73" s="13"/>
      <c r="AF73" s="13"/>
      <c r="AG73" s="13"/>
      <c r="AJ73" s="13"/>
      <c r="AM73" s="14"/>
      <c r="AN73" s="13"/>
      <c r="AO73" s="14"/>
      <c r="AP73" s="13"/>
      <c r="AQ73" s="12"/>
      <c r="AR73" s="12"/>
      <c r="AS73" s="12"/>
      <c r="AT73" s="12"/>
      <c r="AU73" s="12"/>
      <c r="AV73" s="12"/>
      <c r="AW73" s="12"/>
      <c r="AX73" s="12"/>
      <c r="AY73" s="12"/>
    </row>
    <row r="74" spans="1:51" s="15" customFormat="1" x14ac:dyDescent="0.25">
      <c r="A74" s="13"/>
      <c r="B74" s="14"/>
      <c r="C74" s="13"/>
      <c r="D74" s="13"/>
      <c r="E74" s="13"/>
      <c r="F74" s="13"/>
      <c r="G74" s="13"/>
      <c r="H74" s="13"/>
      <c r="I74" s="123"/>
      <c r="J74" s="11"/>
      <c r="K74" s="11"/>
      <c r="L74" s="11"/>
      <c r="N74" s="13"/>
      <c r="O74" s="13"/>
      <c r="P74" s="13"/>
      <c r="U74" s="13"/>
      <c r="X74" s="13"/>
      <c r="AA74" s="13"/>
      <c r="AD74" s="13"/>
      <c r="AF74" s="13"/>
      <c r="AG74" s="13"/>
      <c r="AJ74" s="13"/>
      <c r="AM74" s="14"/>
      <c r="AN74" s="13"/>
      <c r="AO74" s="14"/>
      <c r="AP74" s="13"/>
      <c r="AQ74" s="12"/>
      <c r="AR74" s="12"/>
      <c r="AS74" s="12"/>
      <c r="AT74" s="12"/>
      <c r="AU74" s="12"/>
      <c r="AV74" s="12"/>
      <c r="AW74" s="12"/>
      <c r="AX74" s="12"/>
      <c r="AY74" s="12"/>
    </row>
    <row r="75" spans="1:51" s="15" customFormat="1" x14ac:dyDescent="0.25">
      <c r="A75" s="13"/>
      <c r="B75" s="14"/>
      <c r="C75" s="13"/>
      <c r="D75" s="13"/>
      <c r="E75" s="13"/>
      <c r="F75" s="13"/>
      <c r="G75" s="13"/>
      <c r="H75" s="13"/>
      <c r="I75" s="120"/>
      <c r="J75" s="11"/>
      <c r="K75" s="11"/>
      <c r="L75" s="11"/>
      <c r="N75" s="13"/>
      <c r="O75" s="13"/>
      <c r="P75" s="13"/>
      <c r="U75" s="13"/>
      <c r="X75" s="13"/>
      <c r="AA75" s="13"/>
      <c r="AD75" s="13"/>
      <c r="AF75" s="13"/>
      <c r="AG75" s="13"/>
      <c r="AJ75" s="13"/>
      <c r="AM75" s="14"/>
      <c r="AN75" s="13"/>
      <c r="AO75" s="14"/>
      <c r="AP75" s="13"/>
      <c r="AQ75" s="12"/>
      <c r="AR75" s="12"/>
      <c r="AS75" s="12"/>
      <c r="AT75" s="12"/>
      <c r="AU75" s="12"/>
      <c r="AV75" s="12"/>
      <c r="AW75" s="12"/>
      <c r="AX75" s="12"/>
      <c r="AY75" s="12"/>
    </row>
    <row r="76" spans="1:51" s="15" customFormat="1" x14ac:dyDescent="0.25">
      <c r="A76" s="13"/>
      <c r="B76" s="14"/>
      <c r="C76" s="13"/>
      <c r="D76" s="13"/>
      <c r="E76" s="13"/>
      <c r="F76" s="13"/>
      <c r="G76" s="13"/>
      <c r="H76" s="13"/>
      <c r="I76" s="123"/>
      <c r="J76" s="11"/>
      <c r="K76" s="11"/>
      <c r="L76" s="11"/>
      <c r="N76" s="13"/>
      <c r="O76" s="13"/>
      <c r="P76" s="13"/>
      <c r="U76" s="13"/>
      <c r="X76" s="13"/>
      <c r="AA76" s="13"/>
      <c r="AD76" s="13"/>
      <c r="AF76" s="13"/>
      <c r="AG76" s="13"/>
      <c r="AJ76" s="13"/>
      <c r="AM76" s="14"/>
      <c r="AN76" s="13"/>
      <c r="AO76" s="14"/>
      <c r="AP76" s="13"/>
      <c r="AQ76" s="12"/>
      <c r="AR76" s="12"/>
      <c r="AS76" s="12"/>
      <c r="AT76" s="12"/>
      <c r="AU76" s="12"/>
      <c r="AV76" s="12"/>
      <c r="AW76" s="12"/>
      <c r="AX76" s="12"/>
      <c r="AY76" s="12"/>
    </row>
    <row r="77" spans="1:51" s="15" customFormat="1" x14ac:dyDescent="0.25">
      <c r="A77" s="13"/>
      <c r="B77" s="14"/>
      <c r="C77" s="13"/>
      <c r="D77" s="13"/>
      <c r="E77" s="13"/>
      <c r="F77" s="13"/>
      <c r="G77" s="13"/>
      <c r="H77" s="13"/>
      <c r="I77" s="120"/>
      <c r="J77" s="11"/>
      <c r="K77" s="11"/>
      <c r="L77" s="11"/>
      <c r="N77" s="13"/>
      <c r="O77" s="13"/>
      <c r="P77" s="13"/>
      <c r="U77" s="13"/>
      <c r="X77" s="13"/>
      <c r="AA77" s="13"/>
      <c r="AD77" s="13"/>
      <c r="AF77" s="13"/>
      <c r="AG77" s="13"/>
      <c r="AJ77" s="13"/>
      <c r="AM77" s="14"/>
      <c r="AN77" s="13"/>
      <c r="AO77" s="14"/>
      <c r="AP77" s="13"/>
      <c r="AQ77" s="12"/>
      <c r="AR77" s="12"/>
      <c r="AS77" s="12"/>
      <c r="AT77" s="12"/>
      <c r="AU77" s="12"/>
      <c r="AV77" s="12"/>
      <c r="AW77" s="12"/>
      <c r="AX77" s="12"/>
      <c r="AY77" s="12"/>
    </row>
    <row r="78" spans="1:51" s="15" customFormat="1" x14ac:dyDescent="0.25">
      <c r="A78" s="13"/>
      <c r="B78" s="14"/>
      <c r="C78" s="13"/>
      <c r="D78" s="13"/>
      <c r="E78" s="13"/>
      <c r="F78" s="13"/>
      <c r="G78" s="13"/>
      <c r="H78" s="13"/>
      <c r="I78" s="123"/>
      <c r="J78" s="11"/>
      <c r="K78" s="11"/>
      <c r="L78" s="11"/>
      <c r="N78" s="13"/>
      <c r="O78" s="13"/>
      <c r="P78" s="13"/>
      <c r="U78" s="13"/>
      <c r="X78" s="13"/>
      <c r="AA78" s="13"/>
      <c r="AD78" s="13"/>
      <c r="AF78" s="13"/>
      <c r="AG78" s="13"/>
      <c r="AJ78" s="13"/>
      <c r="AM78" s="14"/>
      <c r="AN78" s="13"/>
      <c r="AO78" s="14"/>
      <c r="AP78" s="13"/>
      <c r="AQ78" s="12"/>
      <c r="AR78" s="12"/>
      <c r="AS78" s="12"/>
      <c r="AT78" s="12"/>
      <c r="AU78" s="12"/>
      <c r="AV78" s="12"/>
      <c r="AW78" s="12"/>
      <c r="AX78" s="12"/>
      <c r="AY78" s="12"/>
    </row>
    <row r="80" spans="1:51" s="15" customFormat="1" x14ac:dyDescent="0.25">
      <c r="A80" s="13"/>
      <c r="B80" s="14"/>
      <c r="C80" s="13"/>
      <c r="D80" s="13"/>
      <c r="E80" s="13"/>
      <c r="F80" s="13"/>
      <c r="G80" s="13"/>
      <c r="H80" s="13"/>
      <c r="J80" s="11"/>
      <c r="N80" s="13"/>
      <c r="O80" s="13"/>
      <c r="P80" s="13"/>
      <c r="U80" s="13"/>
      <c r="X80" s="13"/>
      <c r="AA80" s="13"/>
      <c r="AD80" s="13"/>
      <c r="AF80" s="13"/>
      <c r="AG80" s="13"/>
      <c r="AJ80" s="13"/>
      <c r="AM80" s="14"/>
      <c r="AN80" s="13"/>
      <c r="AO80" s="14"/>
      <c r="AP80" s="13"/>
      <c r="AQ80" s="12"/>
      <c r="AR80" s="12"/>
      <c r="AS80" s="12"/>
      <c r="AT80" s="12"/>
      <c r="AU80" s="12"/>
      <c r="AV80" s="12"/>
      <c r="AW80" s="12"/>
      <c r="AX80" s="12"/>
      <c r="AY80" s="12"/>
    </row>
    <row r="81" spans="1:51" s="15" customFormat="1" x14ac:dyDescent="0.25">
      <c r="A81" s="13"/>
      <c r="B81" s="14"/>
      <c r="C81" s="13"/>
      <c r="D81" s="13"/>
      <c r="E81" s="13"/>
      <c r="F81" s="13"/>
      <c r="G81" s="13"/>
      <c r="H81" s="13"/>
      <c r="I81" s="120"/>
      <c r="N81" s="13"/>
      <c r="O81" s="13"/>
      <c r="P81" s="13"/>
      <c r="U81" s="13"/>
      <c r="X81" s="13"/>
      <c r="AA81" s="13"/>
      <c r="AD81" s="13"/>
      <c r="AF81" s="13"/>
      <c r="AG81" s="13"/>
      <c r="AJ81" s="13"/>
      <c r="AM81" s="14"/>
      <c r="AN81" s="13"/>
      <c r="AO81" s="14"/>
      <c r="AP81" s="13"/>
      <c r="AQ81" s="12"/>
      <c r="AR81" s="12"/>
      <c r="AS81" s="12"/>
      <c r="AT81" s="12"/>
      <c r="AU81" s="12"/>
      <c r="AV81" s="12"/>
      <c r="AW81" s="12"/>
      <c r="AX81" s="12"/>
      <c r="AY81" s="12"/>
    </row>
    <row r="82" spans="1:51" s="15" customFormat="1" x14ac:dyDescent="0.25">
      <c r="A82" s="13"/>
      <c r="B82" s="14"/>
      <c r="C82" s="13"/>
      <c r="D82" s="13"/>
      <c r="E82" s="13"/>
      <c r="F82" s="13"/>
      <c r="G82" s="13"/>
      <c r="H82" s="13"/>
      <c r="I82" s="120"/>
      <c r="N82" s="13"/>
      <c r="O82" s="13"/>
      <c r="P82" s="13"/>
      <c r="U82" s="13"/>
      <c r="X82" s="13"/>
      <c r="AA82" s="13"/>
      <c r="AD82" s="13"/>
      <c r="AF82" s="13"/>
      <c r="AG82" s="13"/>
      <c r="AJ82" s="13"/>
      <c r="AM82" s="14"/>
      <c r="AN82" s="13"/>
      <c r="AO82" s="14"/>
      <c r="AP82" s="13"/>
      <c r="AQ82" s="12"/>
      <c r="AR82" s="12"/>
      <c r="AS82" s="12"/>
      <c r="AT82" s="12"/>
      <c r="AU82" s="12"/>
      <c r="AV82" s="12"/>
      <c r="AW82" s="12"/>
      <c r="AX82" s="12"/>
      <c r="AY82" s="12"/>
    </row>
    <row r="83" spans="1:51" s="15" customFormat="1" x14ac:dyDescent="0.25">
      <c r="A83" s="13"/>
      <c r="B83" s="14"/>
      <c r="C83" s="13"/>
      <c r="D83" s="13"/>
      <c r="E83" s="13"/>
      <c r="F83" s="13"/>
      <c r="G83" s="13"/>
      <c r="H83" s="13"/>
      <c r="I83" s="120"/>
      <c r="N83" s="13"/>
      <c r="O83" s="13"/>
      <c r="P83" s="13"/>
      <c r="U83" s="13"/>
      <c r="X83" s="13"/>
      <c r="AA83" s="13"/>
      <c r="AD83" s="13"/>
      <c r="AF83" s="13"/>
      <c r="AG83" s="13"/>
      <c r="AJ83" s="13"/>
      <c r="AM83" s="14"/>
      <c r="AN83" s="13"/>
      <c r="AO83" s="14"/>
      <c r="AP83" s="13"/>
      <c r="AQ83" s="12"/>
      <c r="AR83" s="12"/>
      <c r="AS83" s="12"/>
      <c r="AT83" s="12"/>
      <c r="AU83" s="12"/>
      <c r="AV83" s="12"/>
      <c r="AW83" s="12"/>
      <c r="AX83" s="12"/>
      <c r="AY83" s="12"/>
    </row>
    <row r="84" spans="1:51" s="15" customFormat="1" x14ac:dyDescent="0.25">
      <c r="A84" s="13"/>
      <c r="B84" s="14"/>
      <c r="C84" s="13"/>
      <c r="D84" s="13"/>
      <c r="E84" s="13"/>
      <c r="F84" s="13"/>
      <c r="G84" s="13"/>
      <c r="H84" s="13"/>
      <c r="I84" s="121"/>
      <c r="J84" s="11"/>
      <c r="N84" s="13"/>
      <c r="O84" s="13"/>
      <c r="P84" s="13"/>
      <c r="U84" s="13"/>
      <c r="X84" s="13"/>
      <c r="AA84" s="13"/>
      <c r="AD84" s="13"/>
      <c r="AF84" s="13"/>
      <c r="AG84" s="13"/>
      <c r="AJ84" s="13"/>
      <c r="AM84" s="14"/>
      <c r="AN84" s="13"/>
      <c r="AO84" s="14"/>
      <c r="AP84" s="13"/>
      <c r="AQ84" s="12"/>
      <c r="AR84" s="12"/>
      <c r="AS84" s="12"/>
      <c r="AT84" s="12"/>
      <c r="AU84" s="12"/>
      <c r="AV84" s="12"/>
      <c r="AW84" s="12"/>
      <c r="AX84" s="12"/>
      <c r="AY84" s="12"/>
    </row>
  </sheetData>
  <autoFilter ref="A7:AY7">
    <sortState ref="A8:AY200">
      <sortCondition ref="C7"/>
    </sortState>
  </autoFilter>
  <mergeCells count="4">
    <mergeCell ref="A2:I2"/>
    <mergeCell ref="A3:I3"/>
    <mergeCell ref="A4:I4"/>
    <mergeCell ref="A5:I5"/>
  </mergeCells>
  <pageMargins left="0.11811023622047245" right="0.11811023622047245" top="0.55118110236220474" bottom="0.15748031496062992" header="0" footer="0"/>
  <pageSetup paperSize="300" scale="3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4.2</vt:lpstr>
      <vt:lpstr>4.1</vt:lpstr>
      <vt:lpstr>4.2 (2)</vt:lpstr>
      <vt:lpstr>AJUSTE</vt:lpstr>
      <vt:lpstr>RESUMEN</vt:lpstr>
      <vt:lpstr>0201</vt:lpstr>
      <vt:lpstr>0202</vt:lpstr>
      <vt:lpstr>0204</vt:lpstr>
      <vt:lpstr>'0201'!Área_de_impresión</vt:lpstr>
      <vt:lpstr>'0202'!Área_de_impresión</vt:lpstr>
      <vt:lpstr>'0204'!Área_de_impresión</vt:lpstr>
      <vt:lpstr>'4.1'!Área_de_impresión</vt:lpstr>
      <vt:lpstr>'4.2'!Área_de_impresión</vt:lpstr>
      <vt:lpstr>'4.2 (2)'!Área_de_impresión</vt:lpstr>
      <vt:lpstr>AJUSTE!Área_de_impresión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2020-11-05T21:57:43Z</cp:lastPrinted>
  <dcterms:created xsi:type="dcterms:W3CDTF">2020-04-20T12:17:23Z</dcterms:created>
  <dcterms:modified xsi:type="dcterms:W3CDTF">2020-11-05T21:57:49Z</dcterms:modified>
</cp:coreProperties>
</file>