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600" windowHeight="11580"/>
  </bookViews>
  <sheets>
    <sheet name="6.2" sheetId="1" r:id="rId1"/>
    <sheet name="RESUMEN " sheetId="5" r:id="rId2"/>
    <sheet name="6.1" sheetId="4" state="hidden" r:id="rId3"/>
  </sheets>
  <externalReferences>
    <externalReference r:id="rId4"/>
  </externalReferences>
  <definedNames>
    <definedName name="_xlnm._FilterDatabase" localSheetId="2" hidden="1">'6.1'!$A$7:$AP$208</definedName>
    <definedName name="_xlnm._FilterDatabase" localSheetId="0" hidden="1">'6.2'!$A$7:$AP$223</definedName>
    <definedName name="_xlnm.Print_Area" localSheetId="2">'6.1'!$A$1:$AP$228</definedName>
    <definedName name="_xlnm.Print_Area" localSheetId="1">'RESUMEN '!$A$1:$AB$69</definedName>
  </definedNames>
  <calcPr calcId="144525"/>
</workbook>
</file>

<file path=xl/calcChain.xml><?xml version="1.0" encoding="utf-8"?>
<calcChain xmlns="http://schemas.openxmlformats.org/spreadsheetml/2006/main">
  <c r="W40" i="5" l="1"/>
  <c r="W46" i="5" s="1"/>
  <c r="O34" i="5"/>
  <c r="O30" i="5"/>
  <c r="W69" i="5"/>
  <c r="O66" i="5"/>
  <c r="O58" i="5"/>
  <c r="W36" i="5"/>
  <c r="W24" i="5"/>
  <c r="O37" i="5" l="1"/>
  <c r="W34" i="5"/>
  <c r="W37" i="5" s="1"/>
  <c r="Y222" i="1" l="1"/>
  <c r="Q222" i="1" s="1"/>
  <c r="Y221" i="1"/>
  <c r="Q221" i="1" s="1"/>
  <c r="Y220" i="1"/>
  <c r="Q220" i="1" s="1"/>
  <c r="Y219" i="1"/>
  <c r="Q219" i="1" s="1"/>
  <c r="Y218" i="1"/>
  <c r="Q218" i="1" s="1"/>
  <c r="Y217" i="1"/>
  <c r="Q217" i="1" s="1"/>
  <c r="Y216" i="1"/>
  <c r="Q216" i="1" s="1"/>
  <c r="Y215" i="1"/>
  <c r="Q215" i="1" s="1"/>
  <c r="Y214" i="1"/>
  <c r="Q214" i="1" s="1"/>
  <c r="Y213" i="1"/>
  <c r="R213" i="1" s="1"/>
  <c r="Y212" i="1"/>
  <c r="Q212" i="1" s="1"/>
  <c r="Y211" i="1"/>
  <c r="Q211" i="1" s="1"/>
  <c r="Y210" i="1"/>
  <c r="Q210" i="1" s="1"/>
  <c r="Y209" i="1"/>
  <c r="Q209" i="1" s="1"/>
  <c r="Y208" i="1"/>
  <c r="Q208" i="1" s="1"/>
  <c r="Y207" i="1"/>
  <c r="Q207" i="1" s="1"/>
  <c r="Y206" i="1"/>
  <c r="Q206" i="1" s="1"/>
  <c r="Y205" i="1"/>
  <c r="Q205" i="1" s="1"/>
  <c r="Y204" i="1"/>
  <c r="Q204" i="1" s="1"/>
  <c r="Y203" i="1"/>
  <c r="Q203" i="1" s="1"/>
  <c r="Y202" i="1"/>
  <c r="Q202" i="1" s="1"/>
  <c r="Y201" i="1"/>
  <c r="Q201" i="1" s="1"/>
  <c r="Y200" i="1"/>
  <c r="Q200" i="1" s="1"/>
  <c r="Y199" i="1"/>
  <c r="Q199" i="1" s="1"/>
  <c r="Y198" i="1"/>
  <c r="Q198" i="1" s="1"/>
  <c r="Y197" i="1"/>
  <c r="Q197" i="1" s="1"/>
  <c r="Y196" i="1"/>
  <c r="Q196" i="1" s="1"/>
  <c r="Y195" i="1"/>
  <c r="Q195" i="1" s="1"/>
  <c r="Y194" i="1"/>
  <c r="Q194" i="1" s="1"/>
  <c r="Y193" i="1"/>
  <c r="Q193" i="1" s="1"/>
  <c r="Y192" i="1"/>
  <c r="Q192" i="1" s="1"/>
  <c r="Y191" i="1"/>
  <c r="Q191" i="1" s="1"/>
  <c r="Y190" i="1"/>
  <c r="Q190" i="1" s="1"/>
  <c r="Y189" i="1"/>
  <c r="Q189" i="1" s="1"/>
  <c r="Y188" i="1"/>
  <c r="Q188" i="1" s="1"/>
  <c r="Y187" i="1"/>
  <c r="Q187" i="1" s="1"/>
  <c r="Y186" i="1"/>
  <c r="Q186" i="1" s="1"/>
  <c r="Y185" i="1"/>
  <c r="Q185" i="1" s="1"/>
  <c r="Y184" i="1"/>
  <c r="Q184" i="1" s="1"/>
  <c r="Y183" i="1"/>
  <c r="Q183" i="1" s="1"/>
  <c r="Y182" i="1"/>
  <c r="Q182" i="1" s="1"/>
  <c r="Y181" i="1"/>
  <c r="Q181" i="1" s="1"/>
  <c r="Y180" i="1"/>
  <c r="Q180" i="1" s="1"/>
  <c r="Y179" i="1"/>
  <c r="S179" i="1" s="1"/>
  <c r="Q179" i="1" s="1"/>
  <c r="Y178" i="1"/>
  <c r="Q178" i="1" s="1"/>
  <c r="Y177" i="1"/>
  <c r="Q177" i="1" s="1"/>
  <c r="Y176" i="1"/>
  <c r="Q176" i="1" s="1"/>
  <c r="Y175" i="1"/>
  <c r="Q175" i="1" s="1"/>
  <c r="Y174" i="1"/>
  <c r="Q174" i="1" s="1"/>
  <c r="Y173" i="1"/>
  <c r="Q173" i="1" s="1"/>
  <c r="Y172" i="1"/>
  <c r="Q172" i="1" s="1"/>
  <c r="Y171" i="1"/>
  <c r="Y170" i="1"/>
  <c r="Q170" i="1" s="1"/>
  <c r="Y169" i="1"/>
  <c r="Q169" i="1" s="1"/>
  <c r="Y168" i="1"/>
  <c r="Q168" i="1" s="1"/>
  <c r="Y167" i="1"/>
  <c r="Q167" i="1" s="1"/>
  <c r="Y166" i="1"/>
  <c r="Q166" i="1" s="1"/>
  <c r="Y165" i="1"/>
  <c r="Q165" i="1" s="1"/>
  <c r="Y164" i="1"/>
  <c r="Q164" i="1" s="1"/>
  <c r="Y163" i="1"/>
  <c r="Y162" i="1"/>
  <c r="Q162" i="1" s="1"/>
  <c r="Y161" i="1"/>
  <c r="Q161" i="1" s="1"/>
  <c r="Y159" i="1"/>
  <c r="Q159" i="1" s="1"/>
  <c r="Y158" i="1"/>
  <c r="Q158" i="1" s="1"/>
  <c r="Y157" i="1"/>
  <c r="Q157" i="1" s="1"/>
  <c r="Y156" i="1"/>
  <c r="Q156" i="1" s="1"/>
  <c r="Y155" i="1"/>
  <c r="Q155" i="1" s="1"/>
  <c r="Y154" i="1"/>
  <c r="Q154" i="1" s="1"/>
  <c r="Y152" i="1"/>
  <c r="Y151" i="1"/>
  <c r="Q151" i="1" s="1"/>
  <c r="Y150" i="1"/>
  <c r="Q150" i="1" s="1"/>
  <c r="Y149" i="1"/>
  <c r="S149" i="1" s="1"/>
  <c r="Q149" i="1" s="1"/>
  <c r="Y147" i="1"/>
  <c r="Q147" i="1" s="1"/>
  <c r="Y146" i="1"/>
  <c r="Q146" i="1" s="1"/>
  <c r="Y145" i="1"/>
  <c r="Q145" i="1" s="1"/>
  <c r="Y144" i="1"/>
  <c r="Q144" i="1" s="1"/>
  <c r="Y143" i="1"/>
  <c r="Q143" i="1" s="1"/>
  <c r="Y142" i="1"/>
  <c r="Q142" i="1" s="1"/>
  <c r="Y141" i="1"/>
  <c r="Q141" i="1" s="1"/>
  <c r="Y140" i="1"/>
  <c r="Q140" i="1" s="1"/>
  <c r="Y139" i="1"/>
  <c r="Q139" i="1" s="1"/>
  <c r="Y138" i="1"/>
  <c r="Q138" i="1" s="1"/>
  <c r="Y137" i="1"/>
  <c r="Q137" i="1" s="1"/>
  <c r="Y136" i="1"/>
  <c r="Q136" i="1" s="1"/>
  <c r="Y135" i="1"/>
  <c r="Q135" i="1" s="1"/>
  <c r="Y134" i="1"/>
  <c r="Q134" i="1" s="1"/>
  <c r="Y133" i="1"/>
  <c r="Q133" i="1" s="1"/>
  <c r="Y132" i="1"/>
  <c r="Q132" i="1" s="1"/>
  <c r="Y131" i="1"/>
  <c r="Q131" i="1" s="1"/>
  <c r="Y130" i="1"/>
  <c r="Q130" i="1" s="1"/>
  <c r="Y129" i="1"/>
  <c r="Q129" i="1" s="1"/>
  <c r="Y128" i="1"/>
  <c r="Q128" i="1" s="1"/>
  <c r="Y127" i="1"/>
  <c r="Y126" i="1"/>
  <c r="Q126" i="1" s="1"/>
  <c r="Y125" i="1"/>
  <c r="Q125" i="1" s="1"/>
  <c r="Y124" i="1"/>
  <c r="Q124" i="1" s="1"/>
  <c r="Y123" i="1"/>
  <c r="Q123" i="1" s="1"/>
  <c r="Y122" i="1"/>
  <c r="Q122" i="1" s="1"/>
  <c r="Y121" i="1"/>
  <c r="Q121" i="1" s="1"/>
  <c r="Y120" i="1"/>
  <c r="Q120" i="1" s="1"/>
  <c r="Y119" i="1"/>
  <c r="Q119" i="1" s="1"/>
  <c r="Y118" i="1"/>
  <c r="Q118" i="1" s="1"/>
  <c r="Y117" i="1"/>
  <c r="R117" i="1" s="1"/>
  <c r="Y116" i="1"/>
  <c r="R116" i="1" s="1"/>
  <c r="Y115" i="1"/>
  <c r="Q115" i="1" s="1"/>
  <c r="Y114" i="1"/>
  <c r="Q114" i="1" s="1"/>
  <c r="Y113" i="1"/>
  <c r="Q113" i="1" s="1"/>
  <c r="Y112" i="1"/>
  <c r="Q112" i="1" s="1"/>
  <c r="Y111" i="1"/>
  <c r="Q111" i="1" s="1"/>
  <c r="Y110" i="1"/>
  <c r="Q110" i="1" s="1"/>
  <c r="Y109" i="1"/>
  <c r="Q109" i="1" s="1"/>
  <c r="Y108" i="1"/>
  <c r="Q108" i="1" s="1"/>
  <c r="Y107" i="1"/>
  <c r="Q107" i="1" s="1"/>
  <c r="Y106" i="1"/>
  <c r="Q106" i="1" s="1"/>
  <c r="Y105" i="1"/>
  <c r="Q105" i="1" s="1"/>
  <c r="Y104" i="1"/>
  <c r="Q104" i="1" s="1"/>
  <c r="Y103" i="1"/>
  <c r="Q103" i="1" s="1"/>
  <c r="Y102" i="1"/>
  <c r="Q102" i="1" s="1"/>
  <c r="Y101" i="1"/>
  <c r="Q101" i="1" s="1"/>
  <c r="Y100" i="1"/>
  <c r="Q100" i="1" s="1"/>
  <c r="Y99" i="1"/>
  <c r="Q99" i="1" s="1"/>
  <c r="Y98" i="1"/>
  <c r="Q98" i="1" s="1"/>
  <c r="Y97" i="1"/>
  <c r="Q97" i="1" s="1"/>
  <c r="Y96" i="1"/>
  <c r="Q96" i="1" s="1"/>
  <c r="Y95" i="1"/>
  <c r="Q95" i="1" s="1"/>
  <c r="Y94" i="1"/>
  <c r="Q94" i="1" s="1"/>
  <c r="Y93" i="1"/>
  <c r="S93" i="1" s="1"/>
  <c r="Q93" i="1" s="1"/>
  <c r="Y92" i="1"/>
  <c r="Q92" i="1" s="1"/>
  <c r="Y91" i="1"/>
  <c r="Q91" i="1" s="1"/>
  <c r="Y90" i="1"/>
  <c r="Q90" i="1" s="1"/>
  <c r="Y89" i="1"/>
  <c r="Q89" i="1" s="1"/>
  <c r="Y88" i="1"/>
  <c r="Q88" i="1" s="1"/>
  <c r="Y87" i="1"/>
  <c r="Q87" i="1" s="1"/>
  <c r="Y86" i="1"/>
  <c r="Q86" i="1" s="1"/>
  <c r="Y85" i="1"/>
  <c r="Q85" i="1" s="1"/>
  <c r="Y84" i="1"/>
  <c r="Q84" i="1" s="1"/>
  <c r="Y83" i="1"/>
  <c r="Q83" i="1" s="1"/>
  <c r="Y82" i="1"/>
  <c r="Q82" i="1" s="1"/>
  <c r="Y81" i="1"/>
  <c r="Q81" i="1" s="1"/>
  <c r="Y80" i="1"/>
  <c r="Q80" i="1" s="1"/>
  <c r="Y79" i="1"/>
  <c r="Q79" i="1" s="1"/>
  <c r="Y78" i="1"/>
  <c r="Q78" i="1" s="1"/>
  <c r="Y77" i="1"/>
  <c r="Q77" i="1" s="1"/>
  <c r="Y76" i="1"/>
  <c r="Q76" i="1" s="1"/>
  <c r="Y75" i="1"/>
  <c r="Q75" i="1" s="1"/>
  <c r="Y74" i="1"/>
  <c r="Q74" i="1" s="1"/>
  <c r="Y73" i="1"/>
  <c r="Q73" i="1" s="1"/>
  <c r="Y72" i="1"/>
  <c r="Q72" i="1" s="1"/>
  <c r="Y71" i="1"/>
  <c r="Q71" i="1" s="1"/>
  <c r="Y70" i="1"/>
  <c r="Q70" i="1" s="1"/>
  <c r="Y69" i="1"/>
  <c r="Q69" i="1" s="1"/>
  <c r="Y68" i="1"/>
  <c r="Q68" i="1" s="1"/>
  <c r="Y67" i="1"/>
  <c r="Q67" i="1" s="1"/>
  <c r="Y66" i="1"/>
  <c r="Q66" i="1" s="1"/>
  <c r="Y65" i="1"/>
  <c r="Q65" i="1" s="1"/>
  <c r="Y64" i="1"/>
  <c r="Y63" i="1"/>
  <c r="Q63" i="1" s="1"/>
  <c r="Y62" i="1"/>
  <c r="S62" i="1" s="1"/>
  <c r="Q62" i="1" s="1"/>
  <c r="Y61" i="1"/>
  <c r="Y60" i="1"/>
  <c r="Q60" i="1" s="1"/>
  <c r="Y59" i="1"/>
  <c r="Q59" i="1" s="1"/>
  <c r="Y58" i="1"/>
  <c r="Q58" i="1" s="1"/>
  <c r="Y57" i="1"/>
  <c r="Q57" i="1" s="1"/>
  <c r="Y56" i="1"/>
  <c r="Q56" i="1" s="1"/>
  <c r="Y55" i="1"/>
  <c r="Q55" i="1" s="1"/>
  <c r="Y54" i="1"/>
  <c r="Q54" i="1" s="1"/>
  <c r="Y53" i="1"/>
  <c r="Q53" i="1" s="1"/>
  <c r="Y52" i="1"/>
  <c r="Q52" i="1" s="1"/>
  <c r="Y51" i="1"/>
  <c r="Q51" i="1" s="1"/>
  <c r="Y50" i="1"/>
  <c r="Q50" i="1" s="1"/>
  <c r="Y49" i="1"/>
  <c r="Q49" i="1" s="1"/>
  <c r="Y48" i="1"/>
  <c r="Q48" i="1" s="1"/>
  <c r="Y47" i="1"/>
  <c r="Q47" i="1" s="1"/>
  <c r="Y46" i="1"/>
  <c r="Q46" i="1" s="1"/>
  <c r="Y45" i="1"/>
  <c r="Q45" i="1" s="1"/>
  <c r="Y44" i="1"/>
  <c r="Q44" i="1" s="1"/>
  <c r="Y43" i="1"/>
  <c r="Q43" i="1" s="1"/>
  <c r="Y42" i="1"/>
  <c r="Q42" i="1" s="1"/>
  <c r="Y41" i="1"/>
  <c r="Y40" i="1"/>
  <c r="Y39" i="1"/>
  <c r="Q39" i="1" s="1"/>
  <c r="Y38" i="1"/>
  <c r="Q38" i="1" s="1"/>
  <c r="Y37" i="1"/>
  <c r="Q37" i="1" s="1"/>
  <c r="Y36" i="1"/>
  <c r="Q36" i="1" s="1"/>
  <c r="Y35" i="1"/>
  <c r="Q35" i="1" s="1"/>
  <c r="Y34" i="1"/>
  <c r="Q34" i="1" s="1"/>
  <c r="Y33" i="1"/>
  <c r="Q33" i="1" s="1"/>
  <c r="Y32" i="1"/>
  <c r="Q32" i="1" s="1"/>
  <c r="Y31" i="1"/>
  <c r="Q31" i="1" s="1"/>
  <c r="Y30" i="1"/>
  <c r="Q30" i="1" s="1"/>
  <c r="Y29" i="1"/>
  <c r="R29" i="1" s="1"/>
  <c r="Y28" i="1"/>
  <c r="Q28" i="1" s="1"/>
  <c r="Y27" i="1"/>
  <c r="Q27" i="1" s="1"/>
  <c r="Y26" i="1"/>
  <c r="Q26" i="1" s="1"/>
  <c r="Y25" i="1"/>
  <c r="Q25" i="1" s="1"/>
  <c r="Y24" i="1"/>
  <c r="Q24" i="1" s="1"/>
  <c r="Y23" i="1"/>
  <c r="Q23" i="1" s="1"/>
  <c r="Y22" i="1"/>
  <c r="Q22" i="1" s="1"/>
  <c r="Y21" i="1"/>
  <c r="Q21" i="1" s="1"/>
  <c r="Y20" i="1"/>
  <c r="Q20" i="1" s="1"/>
  <c r="Y19" i="1"/>
  <c r="Q19" i="1" s="1"/>
  <c r="Y18" i="1"/>
  <c r="Q18" i="1" s="1"/>
  <c r="Y17" i="1"/>
  <c r="Q17" i="1" s="1"/>
  <c r="Y16" i="1"/>
  <c r="Q16" i="1" s="1"/>
  <c r="Y15" i="1"/>
  <c r="Q15" i="1" s="1"/>
  <c r="Y13" i="1"/>
  <c r="Q13" i="1" s="1"/>
  <c r="Y12" i="1"/>
  <c r="Q12" i="1" s="1"/>
  <c r="Y11" i="1"/>
  <c r="Q11" i="1" s="1"/>
  <c r="Y10" i="1"/>
  <c r="Q10" i="1" s="1"/>
  <c r="Y9" i="1"/>
  <c r="Q9" i="1" s="1"/>
  <c r="Y8" i="1"/>
  <c r="Q8" i="1" s="1"/>
  <c r="S213" i="1" l="1"/>
  <c r="Q213" i="1" s="1"/>
  <c r="Q41" i="1"/>
  <c r="R62" i="1"/>
  <c r="R179" i="1"/>
  <c r="S29" i="1"/>
  <c r="Q29" i="1" s="1"/>
  <c r="R93" i="1"/>
  <c r="R149" i="1"/>
  <c r="Q116" i="1"/>
  <c r="Q117" i="1"/>
  <c r="R118" i="1"/>
  <c r="S41" i="1"/>
  <c r="S163" i="1"/>
  <c r="Q163" i="1" s="1"/>
  <c r="S127" i="1" l="1"/>
  <c r="Q127" i="1" s="1"/>
  <c r="Y223" i="1"/>
  <c r="Q223" i="1" s="1"/>
  <c r="W153" i="1"/>
  <c r="Y153" i="1" s="1"/>
  <c r="Q153" i="1" s="1"/>
  <c r="S152" i="1"/>
  <c r="Q152" i="1" s="1"/>
  <c r="S64" i="1"/>
  <c r="Q64" i="1" s="1"/>
  <c r="W148" i="1"/>
  <c r="Y148" i="1" s="1"/>
  <c r="Q148" i="1" s="1"/>
  <c r="S61" i="1"/>
  <c r="Q61" i="1" s="1"/>
  <c r="S171" i="1"/>
  <c r="Q171" i="1" s="1"/>
  <c r="S40" i="1"/>
  <c r="Q40" i="1" s="1"/>
  <c r="W14" i="1"/>
  <c r="W160" i="1"/>
  <c r="Y160" i="1" s="1"/>
  <c r="S160" i="1"/>
  <c r="Q160" i="1" l="1"/>
  <c r="Y14" i="1"/>
  <c r="Q14" i="1" s="1"/>
  <c r="Q225" i="1" s="1"/>
  <c r="L227" i="4"/>
  <c r="AL213" i="4"/>
  <c r="AK213" i="4"/>
  <c r="AI213" i="4"/>
  <c r="AE213" i="4"/>
  <c r="AC213" i="4"/>
  <c r="AB213" i="4"/>
  <c r="Z213" i="4"/>
  <c r="U213" i="4"/>
  <c r="R213" i="4"/>
  <c r="AL212" i="4"/>
  <c r="AK212" i="4"/>
  <c r="AI212" i="4"/>
  <c r="AE212" i="4"/>
  <c r="AC212" i="4"/>
  <c r="AA212" i="4"/>
  <c r="X212" i="4"/>
  <c r="X213" i="4" s="1"/>
  <c r="U212" i="4"/>
  <c r="R212" i="4"/>
  <c r="AL211" i="4"/>
  <c r="AK211" i="4"/>
  <c r="AI211" i="4"/>
  <c r="AE211" i="4"/>
  <c r="AC211" i="4"/>
  <c r="AB211" i="4"/>
  <c r="AB212" i="4" s="1"/>
  <c r="Z211" i="4"/>
  <c r="Z212" i="4" s="1"/>
  <c r="W211" i="4"/>
  <c r="W212" i="4" s="1"/>
  <c r="T211" i="4"/>
  <c r="T212" i="4" s="1"/>
  <c r="R211" i="4"/>
  <c r="Y208" i="4"/>
  <c r="Q208" i="4" s="1"/>
  <c r="Y207" i="4"/>
  <c r="Q207" i="4" s="1"/>
  <c r="Y206" i="4"/>
  <c r="Q206" i="4" s="1"/>
  <c r="Y205" i="4"/>
  <c r="Q205" i="4"/>
  <c r="Y204" i="4"/>
  <c r="Q204" i="4" s="1"/>
  <c r="Y203" i="4"/>
  <c r="Q203" i="4" s="1"/>
  <c r="Y202" i="4"/>
  <c r="Q202" i="4" s="1"/>
  <c r="Y201" i="4"/>
  <c r="Q201" i="4" s="1"/>
  <c r="Y200" i="4"/>
  <c r="Y199" i="4"/>
  <c r="Q199" i="4" s="1"/>
  <c r="Y198" i="4"/>
  <c r="Q198" i="4" s="1"/>
  <c r="Y197" i="4"/>
  <c r="Q197" i="4" s="1"/>
  <c r="Y196" i="4"/>
  <c r="Q196" i="4" s="1"/>
  <c r="Y195" i="4"/>
  <c r="Q195" i="4" s="1"/>
  <c r="Y194" i="4"/>
  <c r="Q194" i="4" s="1"/>
  <c r="Y193" i="4"/>
  <c r="Q193" i="4" s="1"/>
  <c r="Y192" i="4"/>
  <c r="Q192" i="4"/>
  <c r="Y191" i="4"/>
  <c r="Q191" i="4" s="1"/>
  <c r="Y190" i="4"/>
  <c r="Q190" i="4" s="1"/>
  <c r="Y189" i="4"/>
  <c r="Q189" i="4" s="1"/>
  <c r="Y188" i="4"/>
  <c r="Q188" i="4" s="1"/>
  <c r="Y187" i="4"/>
  <c r="Q187" i="4" s="1"/>
  <c r="Y186" i="4"/>
  <c r="Q186" i="4" s="1"/>
  <c r="Y185" i="4"/>
  <c r="Q185" i="4" s="1"/>
  <c r="Y184" i="4"/>
  <c r="Q184" i="4" s="1"/>
  <c r="Y183" i="4"/>
  <c r="Q183" i="4" s="1"/>
  <c r="Y182" i="4"/>
  <c r="Q182" i="4" s="1"/>
  <c r="Y181" i="4"/>
  <c r="Q181" i="4" s="1"/>
  <c r="Y180" i="4"/>
  <c r="Q180" i="4" s="1"/>
  <c r="Y179" i="4"/>
  <c r="Q179" i="4" s="1"/>
  <c r="Y178" i="4"/>
  <c r="Q178" i="4" s="1"/>
  <c r="Y177" i="4"/>
  <c r="Y176" i="4"/>
  <c r="Q176" i="4" s="1"/>
  <c r="Y175" i="4"/>
  <c r="Q175" i="4" s="1"/>
  <c r="Y174" i="4"/>
  <c r="Q174" i="4" s="1"/>
  <c r="Y173" i="4"/>
  <c r="Q173" i="4" s="1"/>
  <c r="Y172" i="4"/>
  <c r="Q172" i="4" s="1"/>
  <c r="Y171" i="4"/>
  <c r="Q171" i="4" s="1"/>
  <c r="Y170" i="4"/>
  <c r="Q170" i="4" s="1"/>
  <c r="Y169" i="4"/>
  <c r="Q169" i="4" s="1"/>
  <c r="Y168" i="4"/>
  <c r="Q168" i="4" s="1"/>
  <c r="Y167" i="4"/>
  <c r="Q167" i="4" s="1"/>
  <c r="Y166" i="4"/>
  <c r="Q166" i="4"/>
  <c r="Y165" i="4"/>
  <c r="Q165" i="4" s="1"/>
  <c r="Y164" i="4"/>
  <c r="Q164" i="4" s="1"/>
  <c r="Y163" i="4"/>
  <c r="Q163" i="4" s="1"/>
  <c r="Y162" i="4"/>
  <c r="Q162" i="4" s="1"/>
  <c r="Y161" i="4"/>
  <c r="S161" i="4"/>
  <c r="Y160" i="4"/>
  <c r="Q160" i="4" s="1"/>
  <c r="Y159" i="4"/>
  <c r="Q159" i="4" s="1"/>
  <c r="Y158" i="4"/>
  <c r="Q158" i="4"/>
  <c r="Y157" i="4"/>
  <c r="Q157" i="4" s="1"/>
  <c r="Y156" i="4"/>
  <c r="Q156" i="4" s="1"/>
  <c r="Y155" i="4"/>
  <c r="Q155" i="4" s="1"/>
  <c r="Y154" i="4"/>
  <c r="Q154" i="4" s="1"/>
  <c r="Y153" i="4"/>
  <c r="Q153" i="4" s="1"/>
  <c r="Y152" i="4"/>
  <c r="Q152" i="4" s="1"/>
  <c r="Y151" i="4"/>
  <c r="Y150" i="4"/>
  <c r="Q150" i="4" s="1"/>
  <c r="Y149" i="4"/>
  <c r="Q149" i="4" s="1"/>
  <c r="Y148" i="4"/>
  <c r="Q148" i="4" s="1"/>
  <c r="Y147" i="4"/>
  <c r="Q147" i="4" s="1"/>
  <c r="Y146" i="4"/>
  <c r="Q146" i="4" s="1"/>
  <c r="Y145" i="4"/>
  <c r="Q145" i="4" s="1"/>
  <c r="Y144" i="4"/>
  <c r="Q144" i="4" s="1"/>
  <c r="Y143" i="4"/>
  <c r="Q143" i="4" s="1"/>
  <c r="Y142" i="4"/>
  <c r="Q142" i="4"/>
  <c r="Y141" i="4"/>
  <c r="Q141" i="4" s="1"/>
  <c r="Y140" i="4"/>
  <c r="Q140" i="4" s="1"/>
  <c r="Y139" i="4"/>
  <c r="Q139" i="4" s="1"/>
  <c r="Y138" i="4"/>
  <c r="Q138" i="4" s="1"/>
  <c r="Y137" i="4"/>
  <c r="Q137" i="4" s="1"/>
  <c r="Y136" i="4"/>
  <c r="Q136" i="4" s="1"/>
  <c r="Y135" i="4"/>
  <c r="Q135" i="4" s="1"/>
  <c r="Y134" i="4"/>
  <c r="Q134" i="4" s="1"/>
  <c r="Y133" i="4"/>
  <c r="Q133" i="4" s="1"/>
  <c r="Y132" i="4"/>
  <c r="Q132" i="4" s="1"/>
  <c r="Y131" i="4"/>
  <c r="Q131" i="4" s="1"/>
  <c r="Y130" i="4"/>
  <c r="Q130" i="4" s="1"/>
  <c r="Y129" i="4"/>
  <c r="Q129" i="4" s="1"/>
  <c r="Y128" i="4"/>
  <c r="Q128" i="4" s="1"/>
  <c r="Y127" i="4"/>
  <c r="Q127" i="4" s="1"/>
  <c r="Y126" i="4"/>
  <c r="Q126" i="4" s="1"/>
  <c r="Y125" i="4"/>
  <c r="Q125" i="4" s="1"/>
  <c r="Y124" i="4"/>
  <c r="Q124" i="4" s="1"/>
  <c r="Y123" i="4"/>
  <c r="Q123" i="4" s="1"/>
  <c r="Y122" i="4"/>
  <c r="Q122" i="4" s="1"/>
  <c r="Y121" i="4"/>
  <c r="Y120" i="4"/>
  <c r="Q120" i="4" s="1"/>
  <c r="Y119" i="4"/>
  <c r="Q119" i="4" s="1"/>
  <c r="Y118" i="4"/>
  <c r="Q118" i="4" s="1"/>
  <c r="Y117" i="4"/>
  <c r="Q117" i="4" s="1"/>
  <c r="Y116" i="4"/>
  <c r="Q116" i="4" s="1"/>
  <c r="Y115" i="4"/>
  <c r="Q115" i="4" s="1"/>
  <c r="Y114" i="4"/>
  <c r="Q114" i="4" s="1"/>
  <c r="Y113" i="4"/>
  <c r="Q113" i="4" s="1"/>
  <c r="Y112" i="4"/>
  <c r="Q112" i="4" s="1"/>
  <c r="Y111" i="4"/>
  <c r="Q111" i="4" s="1"/>
  <c r="Y110" i="4"/>
  <c r="Q110" i="4" s="1"/>
  <c r="Y109" i="4"/>
  <c r="Q109" i="4"/>
  <c r="Y108" i="4"/>
  <c r="Q108" i="4" s="1"/>
  <c r="Y107" i="4"/>
  <c r="Q107" i="4" s="1"/>
  <c r="Y106" i="4"/>
  <c r="Q106" i="4" s="1"/>
  <c r="Y105" i="4"/>
  <c r="Q105" i="4" s="1"/>
  <c r="Y104" i="4"/>
  <c r="Q104" i="4" s="1"/>
  <c r="Y103" i="4"/>
  <c r="Q103" i="4" s="1"/>
  <c r="Y102" i="4"/>
  <c r="Q102" i="4" s="1"/>
  <c r="Y101" i="4"/>
  <c r="Q101" i="4" s="1"/>
  <c r="Y100" i="4"/>
  <c r="Q100" i="4" s="1"/>
  <c r="Y99" i="4"/>
  <c r="Q99" i="4" s="1"/>
  <c r="Y98" i="4"/>
  <c r="Q98" i="4" s="1"/>
  <c r="Y97" i="4"/>
  <c r="Q97" i="4" s="1"/>
  <c r="Y96" i="4"/>
  <c r="Q96" i="4" s="1"/>
  <c r="Y95" i="4"/>
  <c r="Q95" i="4" s="1"/>
  <c r="Y94" i="4"/>
  <c r="Q94" i="4" s="1"/>
  <c r="Y93" i="4"/>
  <c r="Y92" i="4"/>
  <c r="Q92" i="4" s="1"/>
  <c r="Y91" i="4"/>
  <c r="Q91" i="4" s="1"/>
  <c r="Y90" i="4"/>
  <c r="Q90" i="4" s="1"/>
  <c r="Y89" i="4"/>
  <c r="Q89" i="4" s="1"/>
  <c r="Y88" i="4"/>
  <c r="Q88" i="4" s="1"/>
  <c r="Y87" i="4"/>
  <c r="Q87" i="4" s="1"/>
  <c r="Y86" i="4"/>
  <c r="Q86" i="4" s="1"/>
  <c r="Y85" i="4"/>
  <c r="Q85" i="4" s="1"/>
  <c r="Y84" i="4"/>
  <c r="Q84" i="4" s="1"/>
  <c r="Y83" i="4"/>
  <c r="Q83" i="4" s="1"/>
  <c r="Y82" i="4"/>
  <c r="Q82" i="4" s="1"/>
  <c r="Y81" i="4"/>
  <c r="Q81" i="4"/>
  <c r="Y80" i="4"/>
  <c r="Q80" i="4" s="1"/>
  <c r="Y79" i="4"/>
  <c r="Q79" i="4" s="1"/>
  <c r="Y78" i="4"/>
  <c r="Q78" i="4" s="1"/>
  <c r="Y77" i="4"/>
  <c r="Q77" i="4"/>
  <c r="Y76" i="4"/>
  <c r="Q76" i="4" s="1"/>
  <c r="Y75" i="4"/>
  <c r="Q75" i="4" s="1"/>
  <c r="Y74" i="4"/>
  <c r="Q74" i="4" s="1"/>
  <c r="Y73" i="4"/>
  <c r="Q73" i="4" s="1"/>
  <c r="Y72" i="4"/>
  <c r="Q72" i="4" s="1"/>
  <c r="Y71" i="4"/>
  <c r="Q71" i="4" s="1"/>
  <c r="Y70" i="4"/>
  <c r="Q70" i="4" s="1"/>
  <c r="Y69" i="4"/>
  <c r="Q69" i="4" s="1"/>
  <c r="Y68" i="4"/>
  <c r="Q68" i="4" s="1"/>
  <c r="Y67" i="4"/>
  <c r="Q67" i="4"/>
  <c r="Y66" i="4"/>
  <c r="Q66" i="4" s="1"/>
  <c r="Y65" i="4"/>
  <c r="Q65" i="4" s="1"/>
  <c r="Y64" i="4"/>
  <c r="Q64" i="4" s="1"/>
  <c r="Y63" i="4"/>
  <c r="Q63" i="4" s="1"/>
  <c r="Y62" i="4"/>
  <c r="Q62" i="4" s="1"/>
  <c r="Y61" i="4"/>
  <c r="Q61" i="4" s="1"/>
  <c r="Y60" i="4"/>
  <c r="Y59" i="4"/>
  <c r="Q59" i="4" s="1"/>
  <c r="Y58" i="4"/>
  <c r="Q58" i="4" s="1"/>
  <c r="Y57" i="4"/>
  <c r="Q57" i="4" s="1"/>
  <c r="Y56" i="4"/>
  <c r="Q56" i="4" s="1"/>
  <c r="Y55" i="4"/>
  <c r="Q55" i="4" s="1"/>
  <c r="Y54" i="4"/>
  <c r="Q54" i="4" s="1"/>
  <c r="Y53" i="4"/>
  <c r="Q53" i="4" s="1"/>
  <c r="Y52" i="4"/>
  <c r="Q52" i="4" s="1"/>
  <c r="Y51" i="4"/>
  <c r="Q51" i="4" s="1"/>
  <c r="Y50" i="4"/>
  <c r="Q50" i="4" s="1"/>
  <c r="Y49" i="4"/>
  <c r="Q49" i="4" s="1"/>
  <c r="Y48" i="4"/>
  <c r="Q48" i="4" s="1"/>
  <c r="Y47" i="4"/>
  <c r="Q47" i="4" s="1"/>
  <c r="Y46" i="4"/>
  <c r="S46" i="4"/>
  <c r="S211" i="4" s="1"/>
  <c r="Y45" i="4"/>
  <c r="Q45" i="4" s="1"/>
  <c r="Y44" i="4"/>
  <c r="Q44" i="4" s="1"/>
  <c r="Y43" i="4"/>
  <c r="Q43" i="4" s="1"/>
  <c r="Y42" i="4"/>
  <c r="Q42" i="4" s="1"/>
  <c r="Y41" i="4"/>
  <c r="Q41" i="4" s="1"/>
  <c r="Y40" i="4"/>
  <c r="Q40" i="4" s="1"/>
  <c r="Y39" i="4"/>
  <c r="Q39" i="4" s="1"/>
  <c r="Y38" i="4"/>
  <c r="Q38" i="4" s="1"/>
  <c r="Y37" i="4"/>
  <c r="Q37" i="4" s="1"/>
  <c r="Y36" i="4"/>
  <c r="Q36" i="4" s="1"/>
  <c r="Y35" i="4"/>
  <c r="Q35" i="4"/>
  <c r="Y34" i="4"/>
  <c r="Q34" i="4" s="1"/>
  <c r="Y33" i="4"/>
  <c r="Q33" i="4" s="1"/>
  <c r="Y32" i="4"/>
  <c r="Q32" i="4" s="1"/>
  <c r="Y31" i="4"/>
  <c r="Q31" i="4" s="1"/>
  <c r="Y30" i="4"/>
  <c r="Y29" i="4"/>
  <c r="Q29" i="4" s="1"/>
  <c r="Y28" i="4"/>
  <c r="Q28" i="4" s="1"/>
  <c r="Y27" i="4"/>
  <c r="Q27" i="4" s="1"/>
  <c r="Y26" i="4"/>
  <c r="Q26" i="4" s="1"/>
  <c r="Y25" i="4"/>
  <c r="Q25" i="4" s="1"/>
  <c r="Y24" i="4"/>
  <c r="Q24" i="4" s="1"/>
  <c r="Y23" i="4"/>
  <c r="Q23" i="4" s="1"/>
  <c r="Y22" i="4"/>
  <c r="Q22" i="4" s="1"/>
  <c r="Y21" i="4"/>
  <c r="Q21" i="4" s="1"/>
  <c r="Y20" i="4"/>
  <c r="Q20" i="4"/>
  <c r="Y19" i="4"/>
  <c r="Q19" i="4" s="1"/>
  <c r="Y18" i="4"/>
  <c r="Q18" i="4" s="1"/>
  <c r="Y17" i="4"/>
  <c r="Q17" i="4" s="1"/>
  <c r="Y16" i="4"/>
  <c r="Q16" i="4" s="1"/>
  <c r="Y15" i="4"/>
  <c r="Q15" i="4" s="1"/>
  <c r="Y14" i="4"/>
  <c r="V14" i="4"/>
  <c r="Y13" i="4"/>
  <c r="Q13" i="4" s="1"/>
  <c r="Y12" i="4"/>
  <c r="V12" i="4"/>
  <c r="Y11" i="4"/>
  <c r="Q11" i="4" s="1"/>
  <c r="Y10" i="4"/>
  <c r="Q10" i="4" s="1"/>
  <c r="Y9" i="4"/>
  <c r="Q9" i="4" s="1"/>
  <c r="Y8" i="4"/>
  <c r="Q8" i="4" s="1"/>
  <c r="Q12" i="4" l="1"/>
  <c r="Q14" i="4"/>
  <c r="Q161" i="4"/>
  <c r="W213" i="4"/>
  <c r="S212" i="4"/>
  <c r="Q46" i="4"/>
  <c r="Y211" i="4"/>
  <c r="T213" i="4"/>
  <c r="J221" i="4" s="1"/>
  <c r="V211" i="4"/>
  <c r="Q211" i="4" l="1"/>
  <c r="V212" i="4"/>
  <c r="V213" i="4" s="1"/>
  <c r="S213" i="4"/>
  <c r="Y212" i="4"/>
  <c r="Y213" i="4" s="1"/>
  <c r="Q212" i="4" l="1"/>
  <c r="K221" i="4"/>
  <c r="K227" i="4" s="1"/>
  <c r="J219" i="4"/>
  <c r="J227" i="4" s="1"/>
  <c r="Q213" i="4"/>
  <c r="J228" i="4" l="1"/>
  <c r="AL225" i="1" l="1"/>
  <c r="AK225" i="1"/>
  <c r="AI225" i="1"/>
  <c r="AE225" i="1"/>
  <c r="AC225" i="1"/>
  <c r="AB225" i="1"/>
  <c r="Z225" i="1"/>
  <c r="Y225" i="1"/>
  <c r="W225" i="1"/>
  <c r="V225" i="1"/>
  <c r="T225" i="1"/>
  <c r="S225" i="1"/>
  <c r="P232" i="1" s="1"/>
  <c r="O19" i="5" s="1"/>
  <c r="R225" i="1"/>
  <c r="P234" i="1" l="1"/>
  <c r="Q234" i="1"/>
  <c r="Q240" i="1" s="1"/>
  <c r="P240" i="1" l="1"/>
  <c r="Q242" i="1" s="1"/>
  <c r="O21" i="5"/>
  <c r="W21" i="5" l="1"/>
  <c r="W25" i="5" s="1"/>
  <c r="W28" i="5" s="1"/>
  <c r="O25" i="5"/>
  <c r="W53" i="5" l="1"/>
  <c r="W59" i="5" s="1"/>
  <c r="O60" i="5" s="1"/>
  <c r="W49" i="5"/>
</calcChain>
</file>

<file path=xl/sharedStrings.xml><?xml version="1.0" encoding="utf-8"?>
<sst xmlns="http://schemas.openxmlformats.org/spreadsheetml/2006/main" count="9667" uniqueCount="1121">
  <si>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</si>
  <si>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</si>
  <si>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</si>
  <si>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</si>
  <si>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</si>
  <si>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</si>
  <si>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</si>
  <si>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</si>
  <si>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</si>
  <si>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</si>
  <si>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</si>
  <si>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</si>
  <si>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</si>
  <si>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</si>
  <si>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</si>
  <si>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</si>
  <si>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</si>
  <si>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</si>
  <si>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</si>
  <si>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</si>
  <si>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</si>
  <si>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</si>
  <si>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</si>
  <si>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</si>
  <si>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</si>
  <si>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</si>
  <si>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</si>
  <si>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</si>
  <si>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</si>
  <si>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</si>
  <si>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</si>
  <si>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</si>
  <si>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</si>
  <si>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</si>
  <si>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</si>
  <si>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</si>
  <si>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</si>
  <si>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</si>
  <si>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</si>
  <si>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</si>
  <si>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</si>
  <si>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</si>
  <si>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</si>
  <si>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</si>
  <si>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</si>
  <si>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</si>
  <si>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8/6/2020</t>
  </si>
  <si>
    <t>0201</t>
  </si>
  <si>
    <t/>
  </si>
  <si>
    <t>FC</t>
  </si>
  <si>
    <t>16</t>
  </si>
  <si>
    <t>-</t>
  </si>
  <si>
    <t>2</t>
  </si>
  <si>
    <t>001</t>
  </si>
  <si>
    <t>Z1F0000700</t>
  </si>
  <si>
    <t>00097902-00097930</t>
  </si>
  <si>
    <t>VENTAS NO CONTRIBUYENTES</t>
  </si>
  <si>
    <t>3</t>
  </si>
  <si>
    <t>002</t>
  </si>
  <si>
    <t>Z1B8050002</t>
  </si>
  <si>
    <t>00153175-00153189</t>
  </si>
  <si>
    <t>4</t>
  </si>
  <si>
    <t>003</t>
  </si>
  <si>
    <t>Z1B8051199</t>
  </si>
  <si>
    <t>00175110-00175134</t>
  </si>
  <si>
    <t>5</t>
  </si>
  <si>
    <t>004</t>
  </si>
  <si>
    <t>Z1B8050937</t>
  </si>
  <si>
    <t>00145126-00145159</t>
  </si>
  <si>
    <t>6</t>
  </si>
  <si>
    <t>005</t>
  </si>
  <si>
    <t>Z1B8050363</t>
  </si>
  <si>
    <t>00155353-00155387</t>
  </si>
  <si>
    <t>7</t>
  </si>
  <si>
    <t>006</t>
  </si>
  <si>
    <t>Z1B8044815</t>
  </si>
  <si>
    <t>00135392-00135418</t>
  </si>
  <si>
    <t>8</t>
  </si>
  <si>
    <t>007</t>
  </si>
  <si>
    <t>Z1B8050013</t>
  </si>
  <si>
    <t>00162732-00162755</t>
  </si>
  <si>
    <t>9</t>
  </si>
  <si>
    <t>008</t>
  </si>
  <si>
    <t>Z1B8050003</t>
  </si>
  <si>
    <t>00162320-00162357</t>
  </si>
  <si>
    <t>10</t>
  </si>
  <si>
    <t>NC</t>
  </si>
  <si>
    <t>00000114</t>
  </si>
  <si>
    <t>00162340</t>
  </si>
  <si>
    <t>VEN</t>
  </si>
  <si>
    <t>MAOLY SIERRA</t>
  </si>
  <si>
    <t>V22784486</t>
  </si>
  <si>
    <t>11</t>
  </si>
  <si>
    <t>009</t>
  </si>
  <si>
    <t>Z1B8014458</t>
  </si>
  <si>
    <t>00168476-00168488</t>
  </si>
  <si>
    <t>12</t>
  </si>
  <si>
    <t>014</t>
  </si>
  <si>
    <t>Z1F0000338</t>
  </si>
  <si>
    <t>00048108-00048114</t>
  </si>
  <si>
    <t>13</t>
  </si>
  <si>
    <t>015</t>
  </si>
  <si>
    <t>Z1B8050356</t>
  </si>
  <si>
    <t>00083548-00083551</t>
  </si>
  <si>
    <t>14</t>
  </si>
  <si>
    <t>0202</t>
  </si>
  <si>
    <t>Z1F0004616</t>
  </si>
  <si>
    <t>00063912-00063974</t>
  </si>
  <si>
    <t>15</t>
  </si>
  <si>
    <t>Z1F0008858</t>
  </si>
  <si>
    <t>00080116-00080173</t>
  </si>
  <si>
    <t>Z1F0008965</t>
  </si>
  <si>
    <t>00078984-00079040</t>
  </si>
  <si>
    <t>17</t>
  </si>
  <si>
    <t>Z1B8050578</t>
  </si>
  <si>
    <t>00130159-00130189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</si>
  <si>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</si>
  <si>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</si>
  <si>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</si>
  <si>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</si>
  <si>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</si>
  <si>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</si>
  <si>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</si>
  <si>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</si>
  <si>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</si>
  <si>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</si>
  <si>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</si>
  <si>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</si>
  <si>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</si>
  <si>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0204</t>
  </si>
  <si>
    <t>Z1F0017854</t>
  </si>
  <si>
    <t>00005604-00005608</t>
  </si>
  <si>
    <t>31</t>
  </si>
  <si>
    <t>00005609</t>
  </si>
  <si>
    <t>GUIFEL CAFE</t>
  </si>
  <si>
    <t>J406087882</t>
  </si>
  <si>
    <t>32</t>
  </si>
  <si>
    <t>00005610-00005612</t>
  </si>
  <si>
    <t>33</t>
  </si>
  <si>
    <t>00005627-00005643</t>
  </si>
  <si>
    <t>34</t>
  </si>
  <si>
    <t>001005612-001005625</t>
  </si>
  <si>
    <t>35</t>
  </si>
  <si>
    <t>003004729-003004740</t>
  </si>
  <si>
    <t>36</t>
  </si>
  <si>
    <t>Z1F0017963</t>
  </si>
  <si>
    <t>00002228-00002233</t>
  </si>
  <si>
    <t>37</t>
  </si>
  <si>
    <t>00002250-00002279</t>
  </si>
  <si>
    <t>38</t>
  </si>
  <si>
    <t>004002234-004002249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</si>
  <si>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</si>
  <si>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</si>
  <si>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</si>
  <si>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</si>
  <si>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</si>
  <si>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</si>
  <si>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</si>
  <si>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</si>
  <si>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</si>
  <si>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</si>
  <si>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</si>
  <si>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</si>
  <si>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010</t>
  </si>
  <si>
    <t>Z1F0000341</t>
  </si>
  <si>
    <t>00068139-00068146</t>
  </si>
  <si>
    <t>51</t>
  </si>
  <si>
    <t>52</t>
  </si>
  <si>
    <t>00063975-00064057</t>
  </si>
  <si>
    <t>53</t>
  </si>
  <si>
    <t>00080174-00080271</t>
  </si>
  <si>
    <t>54</t>
  </si>
  <si>
    <t>00079041-00079106</t>
  </si>
  <si>
    <t>55</t>
  </si>
  <si>
    <t>00130190-00130204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</si>
  <si>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</si>
  <si>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</si>
  <si>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</si>
  <si>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</si>
  <si>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</si>
  <si>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</si>
  <si>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</si>
  <si>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</si>
  <si>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</si>
  <si>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</si>
  <si>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</si>
  <si>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</si>
  <si>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</si>
  <si>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</si>
  <si>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001005642-001005676</t>
  </si>
  <si>
    <t>70</t>
  </si>
  <si>
    <t>003004741-003004744</t>
  </si>
  <si>
    <t>71</t>
  </si>
  <si>
    <t>003004745</t>
  </si>
  <si>
    <t>INTEGRAMAX</t>
  </si>
  <si>
    <t>J310642060</t>
  </si>
  <si>
    <t>72</t>
  </si>
  <si>
    <t>003004746-003004747</t>
  </si>
  <si>
    <t>73</t>
  </si>
  <si>
    <t>003004748</t>
  </si>
  <si>
    <t>74</t>
  </si>
  <si>
    <t>003004749-003004767</t>
  </si>
  <si>
    <t>75</t>
  </si>
  <si>
    <t>004002280-004002295</t>
  </si>
  <si>
    <t>76</t>
  </si>
  <si>
    <t>005002892-005002901</t>
  </si>
  <si>
    <t>77</t>
  </si>
  <si>
    <t>005002902</t>
  </si>
  <si>
    <t>COLOR FANTASY C.A</t>
  </si>
  <si>
    <t>J310585130</t>
  </si>
  <si>
    <t>78</t>
  </si>
  <si>
    <t>005002903-005002924</t>
  </si>
  <si>
    <t>79</t>
  </si>
  <si>
    <t>005002925</t>
  </si>
  <si>
    <t>COMERCIAL CHARAMANA</t>
  </si>
  <si>
    <t>J412543822</t>
  </si>
  <si>
    <t>80</t>
  </si>
  <si>
    <t>005002926</t>
  </si>
  <si>
    <t>CARLOS DE FREITAS</t>
  </si>
  <si>
    <t>V14018576</t>
  </si>
  <si>
    <t>81</t>
  </si>
  <si>
    <t>005000058</t>
  </si>
  <si>
    <t>005002913</t>
  </si>
  <si>
    <t>24/5/2018</t>
  </si>
  <si>
    <t>ANGEL MARTINEZ</t>
  </si>
  <si>
    <t>V5969124</t>
  </si>
  <si>
    <t>82</t>
  </si>
  <si>
    <t>00064058-00064149</t>
  </si>
  <si>
    <t>83</t>
  </si>
  <si>
    <t>00080272-00080282</t>
  </si>
  <si>
    <t>84</t>
  </si>
  <si>
    <t>00080283</t>
  </si>
  <si>
    <t>INVERSIONES EL MANA MILAGROSO.C.A</t>
  </si>
  <si>
    <t xml:space="preserve">J-41141324-0 </t>
  </si>
  <si>
    <t>85</t>
  </si>
  <si>
    <t>00080284-00080342</t>
  </si>
  <si>
    <t>86</t>
  </si>
  <si>
    <t>00079107-00079189</t>
  </si>
  <si>
    <t>87</t>
  </si>
  <si>
    <t>00130205-00130244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</si>
  <si>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</si>
  <si>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</si>
  <si>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</si>
  <si>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</si>
  <si>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</si>
  <si>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</si>
  <si>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</si>
  <si>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</si>
  <si>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</si>
  <si>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</si>
  <si>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</si>
  <si>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</si>
  <si>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</si>
  <si>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</si>
  <si>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</si>
  <si>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</si>
  <si>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</si>
  <si>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</si>
  <si>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001005677-001005741</t>
  </si>
  <si>
    <t>106</t>
  </si>
  <si>
    <t>003004768-003004772</t>
  </si>
  <si>
    <t>107</t>
  </si>
  <si>
    <t>003004773</t>
  </si>
  <si>
    <t>PRAGA ALIMENTOS C.A</t>
  </si>
  <si>
    <t>J405959843</t>
  </si>
  <si>
    <t>108</t>
  </si>
  <si>
    <t>003004774-003004794</t>
  </si>
  <si>
    <t>109</t>
  </si>
  <si>
    <t>003004795</t>
  </si>
  <si>
    <t>INVERSIONES MADOYUAL C.A</t>
  </si>
  <si>
    <t>J003484334</t>
  </si>
  <si>
    <t>110</t>
  </si>
  <si>
    <t>003004796-003004797</t>
  </si>
  <si>
    <t>111</t>
  </si>
  <si>
    <t>003004798</t>
  </si>
  <si>
    <t>LEON RIVAS Y ASOCIADOS C.A.</t>
  </si>
  <si>
    <t>J311038078</t>
  </si>
  <si>
    <t>112</t>
  </si>
  <si>
    <t>003004799-003004801</t>
  </si>
  <si>
    <t>113</t>
  </si>
  <si>
    <t>005002927-005002968</t>
  </si>
  <si>
    <t>114</t>
  </si>
  <si>
    <t>00064150-00064231</t>
  </si>
  <si>
    <t>115</t>
  </si>
  <si>
    <t>00064232</t>
  </si>
  <si>
    <t>MANICERIA EL ARABITO</t>
  </si>
  <si>
    <t xml:space="preserve">J- 40507988- 6 </t>
  </si>
  <si>
    <t>116</t>
  </si>
  <si>
    <t>00064233-00064240</t>
  </si>
  <si>
    <t>117</t>
  </si>
  <si>
    <t>00080343-00080405</t>
  </si>
  <si>
    <t>118</t>
  </si>
  <si>
    <t>00079190-00079252</t>
  </si>
  <si>
    <t>119</t>
  </si>
  <si>
    <t>00130245-00130264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</si>
  <si>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</si>
  <si>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</si>
  <si>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</si>
  <si>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</si>
  <si>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</si>
  <si>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</si>
  <si>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</si>
  <si>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</si>
  <si>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</si>
  <si>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</si>
  <si>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</si>
  <si>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</si>
  <si>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</si>
  <si>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</si>
  <si>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</si>
  <si>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</si>
  <si>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</si>
  <si>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</si>
  <si>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</si>
  <si>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</si>
  <si>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</si>
  <si>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</si>
  <si>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</si>
  <si>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</si>
  <si>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</si>
  <si>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001005742-001005782</t>
  </si>
  <si>
    <t>145</t>
  </si>
  <si>
    <t>003004802-003004842</t>
  </si>
  <si>
    <t>146</t>
  </si>
  <si>
    <t>147</t>
  </si>
  <si>
    <t>FARMACIA SAN CHARBEL C.A</t>
  </si>
  <si>
    <t>J308580538</t>
  </si>
  <si>
    <t>148</t>
  </si>
  <si>
    <t>149</t>
  </si>
  <si>
    <t>00064241-00064318</t>
  </si>
  <si>
    <t>150</t>
  </si>
  <si>
    <t>00064319</t>
  </si>
  <si>
    <t>DEYSI ROMERO</t>
  </si>
  <si>
    <t>J-83037127-6</t>
  </si>
  <si>
    <t>151</t>
  </si>
  <si>
    <t>00064320-00064348</t>
  </si>
  <si>
    <t>152</t>
  </si>
  <si>
    <t>00080406-00080477</t>
  </si>
  <si>
    <t>153</t>
  </si>
  <si>
    <t>00079253-00079345</t>
  </si>
  <si>
    <t>154</t>
  </si>
  <si>
    <t>00130265-00130297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</si>
  <si>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</si>
  <si>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</si>
  <si>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</si>
  <si>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</si>
  <si>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</si>
  <si>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</si>
  <si>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</si>
  <si>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</si>
  <si>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</si>
  <si>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</si>
  <si>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</si>
  <si>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</si>
  <si>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</si>
  <si>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</si>
  <si>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</si>
  <si>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</si>
  <si>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</si>
  <si>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</si>
  <si>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</si>
  <si>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</si>
  <si>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</si>
  <si>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</si>
  <si>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001005783-001005824</t>
  </si>
  <si>
    <t>177</t>
  </si>
  <si>
    <t>001005825</t>
  </si>
  <si>
    <t>SARA PARACO</t>
  </si>
  <si>
    <t>V316542719</t>
  </si>
  <si>
    <t>178</t>
  </si>
  <si>
    <t>001005826-001005852</t>
  </si>
  <si>
    <t>179</t>
  </si>
  <si>
    <t>002002264-002002265</t>
  </si>
  <si>
    <t>180</t>
  </si>
  <si>
    <t>002002266</t>
  </si>
  <si>
    <t>CROMOFTAL S.A.</t>
  </si>
  <si>
    <t>J300441040</t>
  </si>
  <si>
    <t>181</t>
  </si>
  <si>
    <t>002002267-002002269</t>
  </si>
  <si>
    <t>182</t>
  </si>
  <si>
    <t>002002270</t>
  </si>
  <si>
    <t>SENA C.A</t>
  </si>
  <si>
    <t>J000447349</t>
  </si>
  <si>
    <t>183</t>
  </si>
  <si>
    <t>002002271-002002300</t>
  </si>
  <si>
    <t>184</t>
  </si>
  <si>
    <t>003004843-003004874</t>
  </si>
  <si>
    <t>185</t>
  </si>
  <si>
    <t>004002296-004002299</t>
  </si>
  <si>
    <t>186</t>
  </si>
  <si>
    <t>13/6/2020</t>
  </si>
  <si>
    <t>00064349-00064398</t>
  </si>
  <si>
    <t>187</t>
  </si>
  <si>
    <t>00064400-00064437</t>
  </si>
  <si>
    <t>188</t>
  </si>
  <si>
    <t>001081688</t>
  </si>
  <si>
    <t>CARLOS GONZALEZ</t>
  </si>
  <si>
    <t>V6290274</t>
  </si>
  <si>
    <t>189</t>
  </si>
  <si>
    <t>00080478-00080528</t>
  </si>
  <si>
    <t>190</t>
  </si>
  <si>
    <t>00080529</t>
  </si>
  <si>
    <t>INVERSIONES FUWEN</t>
  </si>
  <si>
    <t>J-29380871-5</t>
  </si>
  <si>
    <t>191</t>
  </si>
  <si>
    <t>00080530-00080575</t>
  </si>
  <si>
    <t>192</t>
  </si>
  <si>
    <t>00079346-00079442</t>
  </si>
  <si>
    <t>193</t>
  </si>
  <si>
    <t>00130298-00130339</t>
  </si>
  <si>
    <t>194</t>
  </si>
  <si>
    <t>00130340</t>
  </si>
  <si>
    <t>ELUISMAR</t>
  </si>
  <si>
    <t xml:space="preserve">VV20690224 </t>
  </si>
  <si>
    <t>195</t>
  </si>
  <si>
    <t>00130341-00130347</t>
  </si>
  <si>
    <t>196</t>
  </si>
  <si>
    <t>197</t>
  </si>
  <si>
    <t>198</t>
  </si>
  <si>
    <t>199</t>
  </si>
  <si>
    <t>200</t>
  </si>
  <si>
    <t>201</t>
  </si>
  <si>
    <t>001005853-001005950</t>
  </si>
  <si>
    <t>003004875-003004938</t>
  </si>
  <si>
    <t>004002300-004002317</t>
  </si>
  <si>
    <t>005002969-005003014</t>
  </si>
  <si>
    <t>14/6/2020</t>
  </si>
  <si>
    <t>00064438-00064479</t>
  </si>
  <si>
    <t>00064480</t>
  </si>
  <si>
    <t>INVERSONES RANTOCA</t>
  </si>
  <si>
    <t>J411108421</t>
  </si>
  <si>
    <t>00064481-00064555</t>
  </si>
  <si>
    <t>00080576-00080664</t>
  </si>
  <si>
    <t>00000089</t>
  </si>
  <si>
    <t>00080577</t>
  </si>
  <si>
    <t>YHONAIFRE ALDANA</t>
  </si>
  <si>
    <t xml:space="preserve">V26725478 </t>
  </si>
  <si>
    <t>00000090</t>
  </si>
  <si>
    <t>00080552</t>
  </si>
  <si>
    <t>YULIANA TORRES</t>
  </si>
  <si>
    <t xml:space="preserve">V27513908 </t>
  </si>
  <si>
    <t>00079443-00079544</t>
  </si>
  <si>
    <t>00130348-00130391</t>
  </si>
  <si>
    <t>00005953-00005958</t>
  </si>
  <si>
    <t>00005959</t>
  </si>
  <si>
    <t>HOTEL BOSQUE DORADO C.A</t>
  </si>
  <si>
    <t>J307028793</t>
  </si>
  <si>
    <t>00005960-00006018</t>
  </si>
  <si>
    <t>00006019</t>
  </si>
  <si>
    <t>00006020-00006025</t>
  </si>
  <si>
    <t>Z1F0017966</t>
  </si>
  <si>
    <t>00002300-00002302</t>
  </si>
  <si>
    <t>00002303</t>
  </si>
  <si>
    <t>00002304-00002353</t>
  </si>
  <si>
    <t>00002318-00002321</t>
  </si>
  <si>
    <t>Z1F0017998</t>
  </si>
  <si>
    <t>00003016-00003060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</si>
  <si>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</si>
  <si>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</si>
  <si>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</si>
  <si>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</si>
  <si>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</si>
  <si>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</si>
  <si>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</si>
  <si>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</si>
  <si>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</si>
  <si>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 DESDE EL 08-06-2020 HASTA EL 14-06-2020</t>
  </si>
  <si>
    <t>LIBRO DE VENTAS DEL 01-05-2020 HASTA EL 07-05-2020</t>
  </si>
  <si>
    <t>1191</t>
  </si>
  <si>
    <t>00097525-00097571</t>
  </si>
  <si>
    <t>0105</t>
  </si>
  <si>
    <t>001005210-001005213</t>
  </si>
  <si>
    <t>001005214</t>
  </si>
  <si>
    <t>001005215-001005217</t>
  </si>
  <si>
    <t>001005218</t>
  </si>
  <si>
    <t>MOTEL PANORAMA</t>
  </si>
  <si>
    <t>J000532214</t>
  </si>
  <si>
    <t>001005219-001005247</t>
  </si>
  <si>
    <t>001000054</t>
  </si>
  <si>
    <t>006000858</t>
  </si>
  <si>
    <t>8/5/2018</t>
  </si>
  <si>
    <t>1526</t>
  </si>
  <si>
    <t>00152972-00152995</t>
  </si>
  <si>
    <t>Z1B8050149</t>
  </si>
  <si>
    <t>1454</t>
  </si>
  <si>
    <t>00189782-00189807</t>
  </si>
  <si>
    <t>0552</t>
  </si>
  <si>
    <t>00079414-00079482</t>
  </si>
  <si>
    <t>0106</t>
  </si>
  <si>
    <t>002002177</t>
  </si>
  <si>
    <t>CAJA SIN ACTIVIDAD</t>
  </si>
  <si>
    <t>1613</t>
  </si>
  <si>
    <t>00174787-00174820</t>
  </si>
  <si>
    <t>0546</t>
  </si>
  <si>
    <t>00078319-00078400</t>
  </si>
  <si>
    <t>Z1F0017848</t>
  </si>
  <si>
    <t>003004401-003004415</t>
  </si>
  <si>
    <t>003004416</t>
  </si>
  <si>
    <t>FUNDAVIGEA</t>
  </si>
  <si>
    <t>J298180811</t>
  </si>
  <si>
    <t>003004417-003004438</t>
  </si>
  <si>
    <t>1451</t>
  </si>
  <si>
    <t>00144885-00144909</t>
  </si>
  <si>
    <t>0103</t>
  </si>
  <si>
    <t>004002124-004002128</t>
  </si>
  <si>
    <t>1604</t>
  </si>
  <si>
    <t>00155047-00155075</t>
  </si>
  <si>
    <t>0099</t>
  </si>
  <si>
    <t>005002740-005002787</t>
  </si>
  <si>
    <t>00002789-00002792</t>
  </si>
  <si>
    <t>1512</t>
  </si>
  <si>
    <t>00134999-00135033</t>
  </si>
  <si>
    <t>Z1F0017787</t>
  </si>
  <si>
    <t>006000245</t>
  </si>
  <si>
    <t>1570</t>
  </si>
  <si>
    <t>00162450-00162480</t>
  </si>
  <si>
    <t>00161994-00162016</t>
  </si>
  <si>
    <t>1523</t>
  </si>
  <si>
    <t>00168274-00168293</t>
  </si>
  <si>
    <t>1045</t>
  </si>
  <si>
    <t>00067925-00067959</t>
  </si>
  <si>
    <t>011</t>
  </si>
  <si>
    <t>0426</t>
  </si>
  <si>
    <t>00063105-00063213</t>
  </si>
  <si>
    <t>00000072</t>
  </si>
  <si>
    <t>00063148</t>
  </si>
  <si>
    <t>7/9/2019</t>
  </si>
  <si>
    <t>VICTOR BRICEÑO</t>
  </si>
  <si>
    <t>V15187224</t>
  </si>
  <si>
    <t>012</t>
  </si>
  <si>
    <t>Z1B8038506</t>
  </si>
  <si>
    <t>1377</t>
  </si>
  <si>
    <t>00069789-00069801</t>
  </si>
  <si>
    <t>013</t>
  </si>
  <si>
    <t>1335</t>
  </si>
  <si>
    <t>00129843-00129889</t>
  </si>
  <si>
    <t>1215</t>
  </si>
  <si>
    <t>00048033-00048037</t>
  </si>
  <si>
    <t>1348</t>
  </si>
  <si>
    <t>00083437-00083446</t>
  </si>
  <si>
    <t>1192</t>
  </si>
  <si>
    <t>00095572-00097629</t>
  </si>
  <si>
    <t>001005248-001005297</t>
  </si>
  <si>
    <t>001005298</t>
  </si>
  <si>
    <t>001005299-001005303</t>
  </si>
  <si>
    <t>00005305-00005307</t>
  </si>
  <si>
    <t>1527</t>
  </si>
  <si>
    <t>00152996-00153033</t>
  </si>
  <si>
    <t>1455</t>
  </si>
  <si>
    <t>00189808-00189834</t>
  </si>
  <si>
    <t>0553</t>
  </si>
  <si>
    <t>00079483-00079572</t>
  </si>
  <si>
    <t>0107</t>
  </si>
  <si>
    <t>002002179-002002194</t>
  </si>
  <si>
    <t>002002195</t>
  </si>
  <si>
    <t>CORPORACION LENOTRE GOURMET C.A</t>
  </si>
  <si>
    <t>J317391004</t>
  </si>
  <si>
    <t>002002196-002002213</t>
  </si>
  <si>
    <t>1614</t>
  </si>
  <si>
    <t>00174821-00174843</t>
  </si>
  <si>
    <t>0547</t>
  </si>
  <si>
    <t>00078401-00078545</t>
  </si>
  <si>
    <t>003004439-003004510</t>
  </si>
  <si>
    <t>1452</t>
  </si>
  <si>
    <t>00144910-00144948</t>
  </si>
  <si>
    <t>0104</t>
  </si>
  <si>
    <t>004002129-004002134</t>
  </si>
  <si>
    <t>1605</t>
  </si>
  <si>
    <t>00155076-00155117</t>
  </si>
  <si>
    <t>0100</t>
  </si>
  <si>
    <t>00002792</t>
  </si>
  <si>
    <t>1513</t>
  </si>
  <si>
    <t>00135034-00135091</t>
  </si>
  <si>
    <t>1571</t>
  </si>
  <si>
    <t>00162481-00162507</t>
  </si>
  <si>
    <t>00162016-00162070</t>
  </si>
  <si>
    <t>1524</t>
  </si>
  <si>
    <t>00168294-00168313</t>
  </si>
  <si>
    <t>1046</t>
  </si>
  <si>
    <t>00067960-00067992</t>
  </si>
  <si>
    <t>0427</t>
  </si>
  <si>
    <t>00063214-00063310</t>
  </si>
  <si>
    <t>1378</t>
  </si>
  <si>
    <t>00069802-00069812</t>
  </si>
  <si>
    <t>1336</t>
  </si>
  <si>
    <t>00129890-00129908</t>
  </si>
  <si>
    <t>1216</t>
  </si>
  <si>
    <t>00048038-00048039</t>
  </si>
  <si>
    <t>1349</t>
  </si>
  <si>
    <t>00083447-00083461</t>
  </si>
  <si>
    <t>1193</t>
  </si>
  <si>
    <t>00097630-00097686</t>
  </si>
  <si>
    <t>001005307-001005352</t>
  </si>
  <si>
    <t>00005354</t>
  </si>
  <si>
    <t>EDER LANDA</t>
  </si>
  <si>
    <t xml:space="preserve"> V13585998</t>
  </si>
  <si>
    <t>1528</t>
  </si>
  <si>
    <t>00153034-00153045</t>
  </si>
  <si>
    <t>1456</t>
  </si>
  <si>
    <t>00189835-00189862</t>
  </si>
  <si>
    <t>0554</t>
  </si>
  <si>
    <t>00079573</t>
  </si>
  <si>
    <t>ZAPATA MANUEL</t>
  </si>
  <si>
    <t>V1403534</t>
  </si>
  <si>
    <t>00079573-00079584</t>
  </si>
  <si>
    <t>00079585</t>
  </si>
  <si>
    <t>METALURGIA LOS PARRAS</t>
  </si>
  <si>
    <t>J402612028</t>
  </si>
  <si>
    <t>00079586-00079653</t>
  </si>
  <si>
    <t>00079654</t>
  </si>
  <si>
    <t>CARMEN DEDESMA</t>
  </si>
  <si>
    <t>V131504143</t>
  </si>
  <si>
    <t>00079655-00079661</t>
  </si>
  <si>
    <t>00079663-00079665</t>
  </si>
  <si>
    <t>0108</t>
  </si>
  <si>
    <t>002002213</t>
  </si>
  <si>
    <t>1615</t>
  </si>
  <si>
    <t>00174844-00174891</t>
  </si>
  <si>
    <t>0548</t>
  </si>
  <si>
    <t>00078546-00078623</t>
  </si>
  <si>
    <t>003004511-003004538</t>
  </si>
  <si>
    <t>003004539</t>
  </si>
  <si>
    <t>003004540-003004556</t>
  </si>
  <si>
    <t>1453</t>
  </si>
  <si>
    <t>00144949-00144989</t>
  </si>
  <si>
    <t>004002135-004002139</t>
  </si>
  <si>
    <t>1606</t>
  </si>
  <si>
    <t>00155118-00155153</t>
  </si>
  <si>
    <t>0101</t>
  </si>
  <si>
    <t>005002792-005002841</t>
  </si>
  <si>
    <t>1514</t>
  </si>
  <si>
    <t>00135092-00135128</t>
  </si>
  <si>
    <t>1572</t>
  </si>
  <si>
    <t>00162508-00162554</t>
  </si>
  <si>
    <t>00162071-00162110</t>
  </si>
  <si>
    <t>1525</t>
  </si>
  <si>
    <t>00168314-00168332</t>
  </si>
  <si>
    <t>1047</t>
  </si>
  <si>
    <t>00067993-00068014</t>
  </si>
  <si>
    <t>0428</t>
  </si>
  <si>
    <t>00063311-00063401</t>
  </si>
  <si>
    <t>00000073</t>
  </si>
  <si>
    <t>00063275</t>
  </si>
  <si>
    <t>8/9/2019</t>
  </si>
  <si>
    <t>YASIN MONTILLA</t>
  </si>
  <si>
    <t xml:space="preserve">V14384199 </t>
  </si>
  <si>
    <t>1379</t>
  </si>
  <si>
    <t>00069812</t>
  </si>
  <si>
    <t>1337</t>
  </si>
  <si>
    <t>00129909-00129976</t>
  </si>
  <si>
    <t>1217</t>
  </si>
  <si>
    <t>00048040-00048047</t>
  </si>
  <si>
    <t>1350</t>
  </si>
  <si>
    <t>00083462-00083476</t>
  </si>
  <si>
    <t>1194</t>
  </si>
  <si>
    <t>00097687-00097736</t>
  </si>
  <si>
    <t>001005354-001005422</t>
  </si>
  <si>
    <t>00005424</t>
  </si>
  <si>
    <t>CESAR ARENAS</t>
  </si>
  <si>
    <t>V10371458</t>
  </si>
  <si>
    <t>1529</t>
  </si>
  <si>
    <t>00153046-00153074</t>
  </si>
  <si>
    <t>1457</t>
  </si>
  <si>
    <t>00189863-00189893</t>
  </si>
  <si>
    <t>0555</t>
  </si>
  <si>
    <t>00079666-00079788</t>
  </si>
  <si>
    <t>0109</t>
  </si>
  <si>
    <t>002002214-002002239</t>
  </si>
  <si>
    <t>002002240</t>
  </si>
  <si>
    <t>TREJO PETIT CONSULTORES</t>
  </si>
  <si>
    <t>J306872698</t>
  </si>
  <si>
    <t>002002241-002002256</t>
  </si>
  <si>
    <t>1616</t>
  </si>
  <si>
    <t>00174892-00174956</t>
  </si>
  <si>
    <t>0549</t>
  </si>
  <si>
    <t>00078624-00078718</t>
  </si>
  <si>
    <t>003004557-003004598</t>
  </si>
  <si>
    <t>00144990-00145003</t>
  </si>
  <si>
    <t>004002140</t>
  </si>
  <si>
    <t>ASTRID ACEVEDO</t>
  </si>
  <si>
    <t>V20746401</t>
  </si>
  <si>
    <t>1607</t>
  </si>
  <si>
    <t>00155154-00155190</t>
  </si>
  <si>
    <t>0102</t>
  </si>
  <si>
    <t>005002841</t>
  </si>
  <si>
    <t>1515</t>
  </si>
  <si>
    <t>00135129-00135186</t>
  </si>
  <si>
    <t>1573</t>
  </si>
  <si>
    <t>00162555-00162576</t>
  </si>
  <si>
    <t>00162111-00162161</t>
  </si>
  <si>
    <t>00168333-00168348</t>
  </si>
  <si>
    <t>1048</t>
  </si>
  <si>
    <t>00068014-00068040</t>
  </si>
  <si>
    <t>0429</t>
  </si>
  <si>
    <t>00063402-00063530</t>
  </si>
  <si>
    <t>1338</t>
  </si>
  <si>
    <t>00129977-00130031</t>
  </si>
  <si>
    <t>1218</t>
  </si>
  <si>
    <t>00048048-00048052</t>
  </si>
  <si>
    <t>1351</t>
  </si>
  <si>
    <t>00083477-00083482</t>
  </si>
  <si>
    <t>1195</t>
  </si>
  <si>
    <t>00097737-00097779</t>
  </si>
  <si>
    <t>001005438-001005500</t>
  </si>
  <si>
    <t>001000055</t>
  </si>
  <si>
    <t>002002247</t>
  </si>
  <si>
    <t>4/6/2020</t>
  </si>
  <si>
    <t>MAGALIS ROJAS</t>
  </si>
  <si>
    <t>V3558101</t>
  </si>
  <si>
    <t>001000056</t>
  </si>
  <si>
    <t>001005464</t>
  </si>
  <si>
    <t>9/6/2018</t>
  </si>
  <si>
    <t>MARCELINO VISBAL</t>
  </si>
  <si>
    <t>V6118833</t>
  </si>
  <si>
    <t>00005425-00005438</t>
  </si>
  <si>
    <t>1530</t>
  </si>
  <si>
    <t>00153075-00153115</t>
  </si>
  <si>
    <t>1458</t>
  </si>
  <si>
    <t>00189894-00189932</t>
  </si>
  <si>
    <t>0556</t>
  </si>
  <si>
    <t>00079789-00079875</t>
  </si>
  <si>
    <t>00079876</t>
  </si>
  <si>
    <t>DELICATESES VENEZCAFE,CA</t>
  </si>
  <si>
    <t xml:space="preserve">J-50012175-0 </t>
  </si>
  <si>
    <t>00079877-00079930</t>
  </si>
  <si>
    <t>0110</t>
  </si>
  <si>
    <t>002002256</t>
  </si>
  <si>
    <t>1617</t>
  </si>
  <si>
    <t>00174957-00175004</t>
  </si>
  <si>
    <t>0550</t>
  </si>
  <si>
    <t>00078719-00078819</t>
  </si>
  <si>
    <t>003004599-003004610</t>
  </si>
  <si>
    <t>00145004-00145048</t>
  </si>
  <si>
    <t>004002141-004002150</t>
  </si>
  <si>
    <t>1608</t>
  </si>
  <si>
    <t>00155191-00155255</t>
  </si>
  <si>
    <t>005002847-005002885</t>
  </si>
  <si>
    <t>00002843-00002847</t>
  </si>
  <si>
    <t>00002887-00002892</t>
  </si>
  <si>
    <t>1516</t>
  </si>
  <si>
    <t>00135187-00135255</t>
  </si>
  <si>
    <t>1574</t>
  </si>
  <si>
    <t>00162577-00162624</t>
  </si>
  <si>
    <t>00162162-00162218</t>
  </si>
  <si>
    <t>00168349-00168370</t>
  </si>
  <si>
    <t>1049</t>
  </si>
  <si>
    <t>00068041-00068053</t>
  </si>
  <si>
    <t>0430</t>
  </si>
  <si>
    <t>00063531-00063647</t>
  </si>
  <si>
    <t>00063648</t>
  </si>
  <si>
    <t>LGIA SANCHEZ</t>
  </si>
  <si>
    <t xml:space="preserve">V121567940 </t>
  </si>
  <si>
    <t>00063649-00063652</t>
  </si>
  <si>
    <t>1339</t>
  </si>
  <si>
    <t>00130032-00130071</t>
  </si>
  <si>
    <t>1219</t>
  </si>
  <si>
    <t>00048053-00048061</t>
  </si>
  <si>
    <t>1352</t>
  </si>
  <si>
    <t>00083483-00083506</t>
  </si>
  <si>
    <t>1196</t>
  </si>
  <si>
    <t>00097780-00097848</t>
  </si>
  <si>
    <t>001005501-001005550</t>
  </si>
  <si>
    <t>1531</t>
  </si>
  <si>
    <t>00153116-00153149</t>
  </si>
  <si>
    <t>1459</t>
  </si>
  <si>
    <t>00189933-00189998</t>
  </si>
  <si>
    <t>0557</t>
  </si>
  <si>
    <t>00079931-00080048</t>
  </si>
  <si>
    <t>0111</t>
  </si>
  <si>
    <t>002002257-002002259</t>
  </si>
  <si>
    <t>1618</t>
  </si>
  <si>
    <t>00175005-00175059</t>
  </si>
  <si>
    <t>0551</t>
  </si>
  <si>
    <t>00078820-00078926</t>
  </si>
  <si>
    <t>003004611-003004681</t>
  </si>
  <si>
    <t>00145049-00145085</t>
  </si>
  <si>
    <t>004002151-004002187</t>
  </si>
  <si>
    <t>004000057</t>
  </si>
  <si>
    <t>004002184</t>
  </si>
  <si>
    <t>24/12/2018</t>
  </si>
  <si>
    <t>GABRIEL PEREIRA</t>
  </si>
  <si>
    <t>V27934230</t>
  </si>
  <si>
    <t>1609</t>
  </si>
  <si>
    <t>00155255-00155299</t>
  </si>
  <si>
    <t>00002892</t>
  </si>
  <si>
    <t>1517</t>
  </si>
  <si>
    <t>00135256-00135349</t>
  </si>
  <si>
    <t>1575</t>
  </si>
  <si>
    <t>00162625-00162670</t>
  </si>
  <si>
    <t>00162219-00162277</t>
  </si>
  <si>
    <t>00168371-00168433</t>
  </si>
  <si>
    <t>1050</t>
  </si>
  <si>
    <t>00068054-00068100</t>
  </si>
  <si>
    <t>0431</t>
  </si>
  <si>
    <t>00063653-00063840</t>
  </si>
  <si>
    <t>1340</t>
  </si>
  <si>
    <t>00130072-00130131</t>
  </si>
  <si>
    <t>1220</t>
  </si>
  <si>
    <t>00048062-00048081</t>
  </si>
  <si>
    <t>1353</t>
  </si>
  <si>
    <t>00083507-00083534</t>
  </si>
  <si>
    <t>1197</t>
  </si>
  <si>
    <t>00097849-00097901</t>
  </si>
  <si>
    <t>1532</t>
  </si>
  <si>
    <t>00153150-00153174</t>
  </si>
  <si>
    <t>1460</t>
  </si>
  <si>
    <t>00189999-00190035</t>
  </si>
  <si>
    <t>0558</t>
  </si>
  <si>
    <t>00080048-00080115</t>
  </si>
  <si>
    <t>0112</t>
  </si>
  <si>
    <t>002002260-202002262</t>
  </si>
  <si>
    <t>1619</t>
  </si>
  <si>
    <t>00175060-00175109</t>
  </si>
  <si>
    <t>00078927-00078978</t>
  </si>
  <si>
    <t>00078979-00078983</t>
  </si>
  <si>
    <t>003004682-003004728</t>
  </si>
  <si>
    <t>00145086-00145125</t>
  </si>
  <si>
    <t>004002188-004002227</t>
  </si>
  <si>
    <t>1610</t>
  </si>
  <si>
    <t>00155300-00155352</t>
  </si>
  <si>
    <t>1518</t>
  </si>
  <si>
    <t>00135350-00135391</t>
  </si>
  <si>
    <t>0</t>
  </si>
  <si>
    <t>1576</t>
  </si>
  <si>
    <t>00162671-00162731</t>
  </si>
  <si>
    <t>00162278-00162319</t>
  </si>
  <si>
    <t>00168434-00168475</t>
  </si>
  <si>
    <t>1051</t>
  </si>
  <si>
    <t>00068101-00068138</t>
  </si>
  <si>
    <t>0432</t>
  </si>
  <si>
    <t>fc</t>
  </si>
  <si>
    <t>00063841-00063911</t>
  </si>
  <si>
    <t>1341</t>
  </si>
  <si>
    <t>00130072-00130158</t>
  </si>
  <si>
    <t>1221</t>
  </si>
  <si>
    <t>00048082-00048107</t>
  </si>
  <si>
    <t>1354</t>
  </si>
  <si>
    <t>00083535-00083547</t>
  </si>
  <si>
    <t>1198</t>
  </si>
  <si>
    <t>1200</t>
  </si>
  <si>
    <t>1199</t>
  </si>
  <si>
    <t>1201</t>
  </si>
  <si>
    <t>00098018-00098066</t>
  </si>
  <si>
    <t>1202</t>
  </si>
  <si>
    <t>00098067-00098123</t>
  </si>
  <si>
    <t>00098124-00098208</t>
  </si>
  <si>
    <t>1533</t>
  </si>
  <si>
    <t>1534</t>
  </si>
  <si>
    <t>1535</t>
  </si>
  <si>
    <t>1536</t>
  </si>
  <si>
    <t>00153236-00153254</t>
  </si>
  <si>
    <t>1537</t>
  </si>
  <si>
    <t>00153255-00153285</t>
  </si>
  <si>
    <t>1538</t>
  </si>
  <si>
    <t>1539</t>
  </si>
  <si>
    <t>00153286-00153338</t>
  </si>
  <si>
    <t>1620</t>
  </si>
  <si>
    <t>1621</t>
  </si>
  <si>
    <t>1622</t>
  </si>
  <si>
    <t>1623</t>
  </si>
  <si>
    <t>00175203-00175240</t>
  </si>
  <si>
    <t>1624</t>
  </si>
  <si>
    <t>00175241-00175290</t>
  </si>
  <si>
    <t>1625</t>
  </si>
  <si>
    <t>00175291-00175338</t>
  </si>
  <si>
    <t>1626</t>
  </si>
  <si>
    <t>00097931-00097982</t>
  </si>
  <si>
    <t>00097983-00098017</t>
  </si>
  <si>
    <t>00175135-00175177</t>
  </si>
  <si>
    <t>00175178-00175202</t>
  </si>
  <si>
    <t>00153190-00153216</t>
  </si>
  <si>
    <t>00153217-00153235</t>
  </si>
  <si>
    <t>00145160-00145197</t>
  </si>
  <si>
    <t>1461</t>
  </si>
  <si>
    <t>00145198-00145218</t>
  </si>
  <si>
    <t>00145219-00145247</t>
  </si>
  <si>
    <t>1462</t>
  </si>
  <si>
    <t>00145248-00145288</t>
  </si>
  <si>
    <t>1463</t>
  </si>
  <si>
    <t>00145289-00145364</t>
  </si>
  <si>
    <t>1464</t>
  </si>
  <si>
    <t>1611</t>
  </si>
  <si>
    <t>1612</t>
  </si>
  <si>
    <t>00155388-00155408</t>
  </si>
  <si>
    <t>00155409-00155436</t>
  </si>
  <si>
    <t>00155437-00155444</t>
  </si>
  <si>
    <t>00155445-00155483</t>
  </si>
  <si>
    <t>00155484-00155516</t>
  </si>
  <si>
    <t>1203</t>
  </si>
  <si>
    <t>1204</t>
  </si>
  <si>
    <t>00098209-00098265</t>
  </si>
  <si>
    <t>00153339-00153388</t>
  </si>
  <si>
    <t>00175339-00175382</t>
  </si>
  <si>
    <t>00145365-00145407</t>
  </si>
  <si>
    <t>00155517-00155560</t>
  </si>
  <si>
    <t>1519</t>
  </si>
  <si>
    <t>1520</t>
  </si>
  <si>
    <t>00135419-00135450</t>
  </si>
  <si>
    <t>1521</t>
  </si>
  <si>
    <t>00135451-00135483</t>
  </si>
  <si>
    <t>1522</t>
  </si>
  <si>
    <t>00135484-00135514</t>
  </si>
  <si>
    <t>00135515-00135558</t>
  </si>
  <si>
    <t>00135559-00135639</t>
  </si>
  <si>
    <t>00135640-00135689</t>
  </si>
  <si>
    <t>00162756-00162785</t>
  </si>
  <si>
    <t>00162786-00162828</t>
  </si>
  <si>
    <t>1577</t>
  </si>
  <si>
    <t>1578</t>
  </si>
  <si>
    <t>1579</t>
  </si>
  <si>
    <t>1580</t>
  </si>
  <si>
    <t>1581</t>
  </si>
  <si>
    <t>00162829-00162843</t>
  </si>
  <si>
    <t>00162844-00162879</t>
  </si>
  <si>
    <t>1582</t>
  </si>
  <si>
    <t>00162880-00162937</t>
  </si>
  <si>
    <t>1583</t>
  </si>
  <si>
    <t>00162938-00162980</t>
  </si>
  <si>
    <t>00162358</t>
  </si>
  <si>
    <t>00162359-00162385</t>
  </si>
  <si>
    <t>00162386-00162392</t>
  </si>
  <si>
    <t>00162393-00162437</t>
  </si>
  <si>
    <t>00162438-00162493</t>
  </si>
  <si>
    <t>00162494-00162534</t>
  </si>
  <si>
    <t>00168489-00168530</t>
  </si>
  <si>
    <t>00168531-00168548</t>
  </si>
  <si>
    <t>00168549-00168587</t>
  </si>
  <si>
    <t>00168588-00168604</t>
  </si>
  <si>
    <t>00168605-00168622</t>
  </si>
  <si>
    <t>00168623-00168679</t>
  </si>
  <si>
    <t>1052</t>
  </si>
  <si>
    <t>00068138</t>
  </si>
  <si>
    <t>1053</t>
  </si>
  <si>
    <t>1054</t>
  </si>
  <si>
    <t>00068147-00068167</t>
  </si>
  <si>
    <t>1055</t>
  </si>
  <si>
    <t>00068168-00068194</t>
  </si>
  <si>
    <t>1056</t>
  </si>
  <si>
    <t>00068195-00068229</t>
  </si>
  <si>
    <t>1057</t>
  </si>
  <si>
    <t>00068230-00068275</t>
  </si>
  <si>
    <t>1058</t>
  </si>
  <si>
    <t>00068276-00068309</t>
  </si>
  <si>
    <t>1381</t>
  </si>
  <si>
    <t>1382</t>
  </si>
  <si>
    <t>1383</t>
  </si>
  <si>
    <t>00069813-00069819</t>
  </si>
  <si>
    <t>00069820-00069838</t>
  </si>
  <si>
    <t>00069839-00069861</t>
  </si>
  <si>
    <t>1222</t>
  </si>
  <si>
    <t>1223</t>
  </si>
  <si>
    <t>00048115</t>
  </si>
  <si>
    <t>1224</t>
  </si>
  <si>
    <t>00048116-00048121</t>
  </si>
  <si>
    <t>1225</t>
  </si>
  <si>
    <t>00048122</t>
  </si>
  <si>
    <t>1226</t>
  </si>
  <si>
    <t>1227</t>
  </si>
  <si>
    <t>00048123-00048130</t>
  </si>
  <si>
    <t>1228</t>
  </si>
  <si>
    <t>00048131-00048133</t>
  </si>
  <si>
    <t>00083552-00083571</t>
  </si>
  <si>
    <t>00083572-00083589</t>
  </si>
  <si>
    <t>1355</t>
  </si>
  <si>
    <t>1356</t>
  </si>
  <si>
    <t>1357</t>
  </si>
  <si>
    <t>1358</t>
  </si>
  <si>
    <t>1359</t>
  </si>
  <si>
    <t>1360</t>
  </si>
  <si>
    <t>00083590-00083612</t>
  </si>
  <si>
    <t>00083613-00083630</t>
  </si>
  <si>
    <t>00083631-00083665</t>
  </si>
  <si>
    <t>1361</t>
  </si>
  <si>
    <t>00083666-00083700</t>
  </si>
  <si>
    <t>1465</t>
  </si>
  <si>
    <t>1466</t>
  </si>
  <si>
    <t>1467</t>
  </si>
  <si>
    <t>00190036-00190062</t>
  </si>
  <si>
    <t>00190063-00190115</t>
  </si>
  <si>
    <t>00190116-00190156</t>
  </si>
  <si>
    <t>00190157-00190177</t>
  </si>
  <si>
    <t>00190178-00190217</t>
  </si>
  <si>
    <t>00190218-00190276</t>
  </si>
  <si>
    <t>00190277-00190328</t>
  </si>
  <si>
    <t>0433</t>
  </si>
  <si>
    <t>0434</t>
  </si>
  <si>
    <t>0435</t>
  </si>
  <si>
    <t>0436</t>
  </si>
  <si>
    <t>0437</t>
  </si>
  <si>
    <t>0438</t>
  </si>
  <si>
    <t>0439</t>
  </si>
  <si>
    <t>0559</t>
  </si>
  <si>
    <t>0560</t>
  </si>
  <si>
    <t>0561</t>
  </si>
  <si>
    <t>0562</t>
  </si>
  <si>
    <t>0563</t>
  </si>
  <si>
    <t>0564</t>
  </si>
  <si>
    <t>0565</t>
  </si>
  <si>
    <t>1342</t>
  </si>
  <si>
    <t>1343</t>
  </si>
  <si>
    <t>1344</t>
  </si>
  <si>
    <t>1345</t>
  </si>
  <si>
    <t>1346</t>
  </si>
  <si>
    <t>1347</t>
  </si>
  <si>
    <t>0113</t>
  </si>
  <si>
    <t>0114</t>
  </si>
  <si>
    <t>0115</t>
  </si>
  <si>
    <t>0116</t>
  </si>
  <si>
    <t>202002262</t>
  </si>
  <si>
    <t>0117</t>
  </si>
  <si>
    <t>002002300</t>
  </si>
  <si>
    <t>003004938</t>
  </si>
  <si>
    <t>004002295</t>
  </si>
  <si>
    <t>005002968</t>
  </si>
  <si>
    <t>005002892</t>
  </si>
  <si>
    <t>0078</t>
  </si>
  <si>
    <t>0079</t>
  </si>
  <si>
    <t>0080</t>
  </si>
  <si>
    <t>0081</t>
  </si>
  <si>
    <t>0082</t>
  </si>
  <si>
    <t>0083</t>
  </si>
  <si>
    <t>0084</t>
  </si>
  <si>
    <t>0085</t>
  </si>
  <si>
    <t>0087</t>
  </si>
  <si>
    <t>0088</t>
  </si>
  <si>
    <t>0089</t>
  </si>
  <si>
    <t>0090</t>
  </si>
  <si>
    <t>0091</t>
  </si>
  <si>
    <t>006000246-006000277</t>
  </si>
  <si>
    <t>006000278</t>
  </si>
  <si>
    <t>006000279-006000295</t>
  </si>
  <si>
    <t>006000295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</si>
  <si>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</si>
  <si>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</si>
  <si>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</si>
  <si>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</si>
  <si>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</si>
  <si>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</si>
  <si>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</si>
  <si>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</si>
  <si>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</si>
  <si>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</si>
  <si>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</si>
  <si>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</si>
  <si>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</si>
  <si>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</si>
  <si>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</si>
  <si>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</si>
  <si>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</si>
  <si>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</si>
  <si>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</si>
  <si>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</si>
  <si>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</si>
  <si>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</si>
  <si>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</si>
  <si>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</si>
  <si>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</si>
  <si>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</si>
  <si>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</si>
  <si>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</si>
  <si>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</si>
  <si>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</si>
  <si>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</si>
  <si>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</si>
  <si>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</si>
  <si>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</si>
  <si>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</si>
  <si>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</si>
  <si>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</si>
  <si>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</si>
  <si>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</si>
  <si>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</si>
  <si>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</si>
  <si>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</si>
  <si>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</si>
  <si>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</si>
  <si>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</si>
  <si>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</si>
  <si>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</si>
  <si>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</si>
  <si>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</si>
  <si>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</si>
  <si>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</si>
  <si>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</si>
  <si>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</si>
  <si>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</si>
  <si>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</si>
  <si>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</si>
  <si>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</si>
  <si>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</si>
  <si>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</si>
  <si>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</si>
  <si>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</si>
  <si>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</si>
  <si>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</si>
  <si>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</si>
  <si>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</si>
  <si>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</si>
  <si>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</si>
  <si>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</si>
  <si>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</si>
  <si>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</si>
  <si>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</si>
  <si>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</si>
  <si>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</si>
  <si>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</si>
  <si>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</si>
  <si>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</si>
  <si>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</si>
  <si>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</si>
  <si>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</si>
  <si>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</si>
  <si>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</si>
  <si>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</si>
  <si>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</si>
  <si>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</si>
  <si>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</si>
  <si>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SEMANA DEL 08 AL 14-06-2020</t>
  </si>
  <si>
    <t>0118</t>
  </si>
  <si>
    <t>0119</t>
  </si>
  <si>
    <t>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</si>
</sst>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</cellStyleXfs>
  <cellXfs count="196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66" fontId="0" fillId="2" borderId="2" xfId="0" applyNumberFormat="1" applyFill="1" applyBorder="1"/>
    <xf numFmtId="166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/>
    <xf numFmtId="14" fontId="0" fillId="2" borderId="0" xfId="0" applyNumberFormat="1" applyFill="1"/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166" fontId="1" fillId="2" borderId="1" xfId="0" applyNumberFormat="1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49" fontId="0" fillId="2" borderId="0" xfId="0" applyNumberFormat="1" applyFill="1" applyBorder="1"/>
    <xf numFmtId="14" fontId="0" fillId="2" borderId="0" xfId="0" applyNumberFormat="1" applyFill="1" applyBorder="1"/>
    <xf numFmtId="166" fontId="0" fillId="2" borderId="0" xfId="0" applyNumberFormat="1" applyFill="1" applyBorder="1"/>
    <xf numFmtId="165" fontId="0" fillId="2" borderId="0" xfId="0" applyNumberFormat="1" applyFill="1" applyBorder="1"/>
    <xf numFmtId="49" fontId="0" fillId="2" borderId="0" xfId="0" applyNumberFormat="1" applyFill="1" applyAlignment="1">
      <alignment horizontal="right"/>
    </xf>
    <xf numFmtId="166" fontId="0" fillId="2" borderId="0" xfId="0" applyNumberFormat="1" applyFill="1" applyAlignment="1">
      <alignment horizontal="right"/>
    </xf>
    <xf numFmtId="166" fontId="0" fillId="2" borderId="2" xfId="0" applyNumberFormat="1" applyFill="1" applyBorder="1" applyAlignment="1">
      <alignment horizontal="right"/>
    </xf>
    <xf numFmtId="43" fontId="0" fillId="2" borderId="0" xfId="1" applyFont="1" applyFill="1"/>
    <xf numFmtId="0" fontId="3" fillId="2" borderId="0" xfId="3" applyFill="1"/>
    <xf numFmtId="0" fontId="4" fillId="2" borderId="0" xfId="3" applyFont="1" applyFill="1"/>
    <xf numFmtId="0" fontId="5" fillId="2" borderId="0" xfId="3" applyFont="1" applyFill="1"/>
    <xf numFmtId="0" fontId="3" fillId="2" borderId="0" xfId="3" applyFill="1" applyBorder="1"/>
    <xf numFmtId="0" fontId="4" fillId="2" borderId="0" xfId="3" applyFont="1" applyFill="1" applyBorder="1"/>
    <xf numFmtId="0" fontId="6" fillId="2" borderId="0" xfId="3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3" fillId="0" borderId="0" xfId="3"/>
    <xf numFmtId="0" fontId="3" fillId="2" borderId="0" xfId="3" applyFont="1" applyFill="1"/>
    <xf numFmtId="4" fontId="3" fillId="2" borderId="0" xfId="3" applyNumberFormat="1" applyFill="1"/>
    <xf numFmtId="0" fontId="5" fillId="0" borderId="1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2" xfId="3" applyFont="1" applyBorder="1"/>
    <xf numFmtId="0" fontId="8" fillId="0" borderId="7" xfId="3" applyFont="1" applyBorder="1"/>
    <xf numFmtId="0" fontId="8" fillId="0" borderId="4" xfId="3" applyFont="1" applyBorder="1"/>
    <xf numFmtId="0" fontId="8" fillId="0" borderId="10" xfId="3" applyFont="1" applyBorder="1"/>
    <xf numFmtId="0" fontId="4" fillId="0" borderId="10" xfId="3" applyFont="1" applyBorder="1"/>
    <xf numFmtId="0" fontId="8" fillId="0" borderId="10" xfId="3" quotePrefix="1" applyFont="1" applyBorder="1"/>
    <xf numFmtId="0" fontId="8" fillId="0" borderId="11" xfId="3" applyFont="1" applyBorder="1"/>
    <xf numFmtId="0" fontId="11" fillId="0" borderId="5" xfId="3" applyFont="1" applyBorder="1" applyAlignment="1">
      <alignment horizontal="center"/>
    </xf>
    <xf numFmtId="0" fontId="11" fillId="0" borderId="12" xfId="3" applyFont="1" applyBorder="1" applyAlignment="1">
      <alignment horizontal="center"/>
    </xf>
    <xf numFmtId="0" fontId="11" fillId="2" borderId="4" xfId="3" applyFont="1" applyFill="1" applyBorder="1" applyAlignment="1">
      <alignment horizontal="center"/>
    </xf>
    <xf numFmtId="0" fontId="11" fillId="2" borderId="5" xfId="3" applyFont="1" applyFill="1" applyBorder="1" applyAlignment="1">
      <alignment horizontal="center"/>
    </xf>
    <xf numFmtId="0" fontId="3" fillId="0" borderId="0" xfId="3" applyFill="1"/>
    <xf numFmtId="0" fontId="11" fillId="2" borderId="0" xfId="3" applyFont="1" applyFill="1" applyBorder="1" applyAlignment="1">
      <alignment horizontal="center"/>
    </xf>
    <xf numFmtId="0" fontId="11" fillId="2" borderId="14" xfId="3" applyFont="1" applyFill="1" applyBorder="1" applyAlignment="1">
      <alignment horizontal="center"/>
    </xf>
    <xf numFmtId="0" fontId="11" fillId="2" borderId="12" xfId="3" applyFont="1" applyFill="1" applyBorder="1" applyAlignment="1">
      <alignment horizontal="center"/>
    </xf>
    <xf numFmtId="0" fontId="11" fillId="2" borderId="15" xfId="3" applyFont="1" applyFill="1" applyBorder="1" applyAlignment="1">
      <alignment horizontal="center"/>
    </xf>
    <xf numFmtId="0" fontId="11" fillId="2" borderId="10" xfId="3" applyFont="1" applyFill="1" applyBorder="1" applyAlignment="1">
      <alignment horizontal="center"/>
    </xf>
    <xf numFmtId="0" fontId="11" fillId="2" borderId="11" xfId="3" applyFont="1" applyFill="1" applyBorder="1" applyAlignment="1">
      <alignment horizontal="center"/>
    </xf>
    <xf numFmtId="0" fontId="3" fillId="4" borderId="2" xfId="3" applyFill="1" applyBorder="1"/>
    <xf numFmtId="0" fontId="8" fillId="0" borderId="1" xfId="3" applyFont="1" applyBorder="1"/>
    <xf numFmtId="3" fontId="8" fillId="0" borderId="1" xfId="3" applyNumberFormat="1" applyFont="1" applyBorder="1" applyAlignment="1"/>
    <xf numFmtId="0" fontId="4" fillId="4" borderId="2" xfId="3" applyFont="1" applyFill="1" applyBorder="1"/>
    <xf numFmtId="0" fontId="4" fillId="4" borderId="7" xfId="3" applyFont="1" applyFill="1" applyBorder="1"/>
    <xf numFmtId="0" fontId="4" fillId="4" borderId="8" xfId="3" applyFont="1" applyFill="1" applyBorder="1"/>
    <xf numFmtId="2" fontId="3" fillId="2" borderId="0" xfId="1" applyNumberFormat="1" applyFont="1" applyFill="1"/>
    <xf numFmtId="2" fontId="3" fillId="2" borderId="0" xfId="3" applyNumberFormat="1" applyFill="1"/>
    <xf numFmtId="4" fontId="3" fillId="2" borderId="0" xfId="3" applyNumberFormat="1" applyFont="1" applyFill="1"/>
    <xf numFmtId="3" fontId="8" fillId="0" borderId="2" xfId="3" applyNumberFormat="1" applyFont="1" applyBorder="1" applyAlignment="1"/>
    <xf numFmtId="3" fontId="8" fillId="0" borderId="8" xfId="3" applyNumberFormat="1" applyFont="1" applyBorder="1" applyAlignment="1"/>
    <xf numFmtId="2" fontId="3" fillId="2" borderId="0" xfId="3" applyNumberFormat="1" applyFont="1" applyFill="1"/>
    <xf numFmtId="43" fontId="3" fillId="2" borderId="0" xfId="1" applyFont="1" applyFill="1"/>
    <xf numFmtId="3" fontId="10" fillId="0" borderId="2" xfId="3" applyNumberFormat="1" applyFont="1" applyBorder="1" applyAlignment="1"/>
    <xf numFmtId="3" fontId="10" fillId="0" borderId="8" xfId="3" applyNumberFormat="1" applyFont="1" applyBorder="1" applyAlignment="1"/>
    <xf numFmtId="43" fontId="5" fillId="2" borderId="0" xfId="1" applyFont="1" applyFill="1"/>
    <xf numFmtId="0" fontId="5" fillId="0" borderId="0" xfId="3" applyFont="1"/>
    <xf numFmtId="0" fontId="8" fillId="0" borderId="1" xfId="3" applyFont="1" applyFill="1" applyBorder="1"/>
    <xf numFmtId="2" fontId="4" fillId="2" borderId="2" xfId="3" applyNumberFormat="1" applyFont="1" applyFill="1" applyBorder="1" applyAlignment="1"/>
    <xf numFmtId="2" fontId="4" fillId="2" borderId="7" xfId="3" applyNumberFormat="1" applyFont="1" applyFill="1" applyBorder="1" applyAlignment="1"/>
    <xf numFmtId="2" fontId="0" fillId="2" borderId="0" xfId="2" applyNumberFormat="1" applyFont="1" applyFill="1"/>
    <xf numFmtId="2" fontId="5" fillId="2" borderId="0" xfId="2" applyNumberFormat="1" applyFont="1" applyFill="1"/>
    <xf numFmtId="2" fontId="5" fillId="2" borderId="0" xfId="3" applyNumberFormat="1" applyFont="1" applyFill="1"/>
    <xf numFmtId="43" fontId="4" fillId="2" borderId="2" xfId="1" applyFont="1" applyFill="1" applyBorder="1" applyAlignment="1"/>
    <xf numFmtId="43" fontId="4" fillId="2" borderId="7" xfId="1" applyFont="1" applyFill="1" applyBorder="1" applyAlignment="1"/>
    <xf numFmtId="167" fontId="0" fillId="2" borderId="0" xfId="2" applyFont="1" applyFill="1"/>
    <xf numFmtId="0" fontId="8" fillId="0" borderId="1" xfId="3" applyFont="1" applyFill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8" fillId="0" borderId="12" xfId="3" applyFont="1" applyBorder="1" applyAlignment="1">
      <alignment horizontal="center"/>
    </xf>
    <xf numFmtId="3" fontId="8" fillId="0" borderId="5" xfId="3" applyNumberFormat="1" applyFont="1" applyBorder="1" applyAlignment="1"/>
    <xf numFmtId="3" fontId="4" fillId="4" borderId="2" xfId="3" applyNumberFormat="1" applyFont="1" applyFill="1" applyBorder="1" applyAlignment="1">
      <alignment horizontal="center"/>
    </xf>
    <xf numFmtId="3" fontId="4" fillId="4" borderId="7" xfId="3" applyNumberFormat="1" applyFont="1" applyFill="1" applyBorder="1" applyAlignment="1">
      <alignment horizontal="center"/>
    </xf>
    <xf numFmtId="3" fontId="4" fillId="4" borderId="8" xfId="3" applyNumberFormat="1" applyFont="1" applyFill="1" applyBorder="1" applyAlignment="1">
      <alignment horizontal="center"/>
    </xf>
    <xf numFmtId="0" fontId="8" fillId="0" borderId="12" xfId="3" applyFont="1" applyFill="1" applyBorder="1"/>
    <xf numFmtId="3" fontId="8" fillId="0" borderId="3" xfId="3" applyNumberFormat="1" applyFont="1" applyBorder="1" applyAlignment="1"/>
    <xf numFmtId="0" fontId="8" fillId="0" borderId="5" xfId="3" applyFont="1" applyBorder="1" applyAlignment="1">
      <alignment horizontal="center"/>
    </xf>
    <xf numFmtId="0" fontId="8" fillId="0" borderId="15" xfId="3" applyFont="1" applyFill="1" applyBorder="1"/>
    <xf numFmtId="3" fontId="8" fillId="0" borderId="13" xfId="3" applyNumberFormat="1" applyFont="1" applyBorder="1" applyAlignment="1"/>
    <xf numFmtId="0" fontId="8" fillId="0" borderId="8" xfId="3" applyFont="1" applyBorder="1" applyAlignment="1">
      <alignment horizontal="center"/>
    </xf>
    <xf numFmtId="0" fontId="13" fillId="2" borderId="0" xfId="3" applyFont="1" applyFill="1"/>
    <xf numFmtId="0" fontId="14" fillId="2" borderId="0" xfId="3" applyFont="1" applyFill="1"/>
    <xf numFmtId="0" fontId="4" fillId="0" borderId="0" xfId="3" applyFo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2" fillId="0" borderId="2" xfId="3" applyFont="1" applyFill="1" applyBorder="1" applyAlignment="1">
      <alignment horizontal="left" vertical="justify"/>
    </xf>
    <xf numFmtId="0" fontId="12" fillId="0" borderId="7" xfId="3" applyFont="1" applyFill="1" applyBorder="1" applyAlignment="1">
      <alignment horizontal="left" vertical="justify"/>
    </xf>
    <xf numFmtId="4" fontId="4" fillId="0" borderId="2" xfId="3" applyNumberFormat="1" applyFont="1" applyBorder="1" applyAlignment="1">
      <alignment horizontal="center"/>
    </xf>
    <xf numFmtId="4" fontId="4" fillId="0" borderId="7" xfId="3" applyNumberFormat="1" applyFont="1" applyBorder="1" applyAlignment="1">
      <alignment horizontal="center"/>
    </xf>
    <xf numFmtId="4" fontId="4" fillId="0" borderId="8" xfId="3" applyNumberFormat="1" applyFont="1" applyBorder="1" applyAlignment="1">
      <alignment horizontal="center"/>
    </xf>
    <xf numFmtId="0" fontId="5" fillId="0" borderId="2" xfId="3" applyFont="1" applyFill="1" applyBorder="1" applyAlignment="1">
      <alignment horizontal="left" vertical="justify"/>
    </xf>
    <xf numFmtId="0" fontId="5" fillId="0" borderId="7" xfId="3" applyFont="1" applyFill="1" applyBorder="1" applyAlignment="1">
      <alignment horizontal="left" vertical="justify"/>
    </xf>
    <xf numFmtId="0" fontId="5" fillId="0" borderId="8" xfId="3" applyFont="1" applyFill="1" applyBorder="1" applyAlignment="1">
      <alignment horizontal="left" vertical="justify"/>
    </xf>
    <xf numFmtId="4" fontId="3" fillId="0" borderId="2" xfId="3" applyNumberFormat="1" applyFont="1" applyBorder="1" applyAlignment="1">
      <alignment horizontal="center"/>
    </xf>
    <xf numFmtId="4" fontId="3" fillId="0" borderId="7" xfId="3" applyNumberFormat="1" applyFont="1" applyBorder="1" applyAlignment="1">
      <alignment horizontal="center"/>
    </xf>
    <xf numFmtId="4" fontId="4" fillId="4" borderId="2" xfId="3" applyNumberFormat="1" applyFont="1" applyFill="1" applyBorder="1" applyAlignment="1">
      <alignment horizontal="center"/>
    </xf>
    <xf numFmtId="0" fontId="4" fillId="4" borderId="7" xfId="3" applyFont="1" applyFill="1" applyBorder="1" applyAlignment="1">
      <alignment horizontal="center"/>
    </xf>
    <xf numFmtId="0" fontId="4" fillId="4" borderId="8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left" vertical="justify"/>
    </xf>
    <xf numFmtId="0" fontId="13" fillId="0" borderId="7" xfId="3" applyFont="1" applyFill="1" applyBorder="1" applyAlignment="1">
      <alignment horizontal="left" vertical="justify"/>
    </xf>
    <xf numFmtId="0" fontId="13" fillId="0" borderId="8" xfId="3" applyFont="1" applyFill="1" applyBorder="1" applyAlignment="1">
      <alignment horizontal="left" vertical="justify"/>
    </xf>
    <xf numFmtId="4" fontId="4" fillId="0" borderId="3" xfId="3" applyNumberFormat="1" applyFont="1" applyBorder="1" applyAlignment="1">
      <alignment horizontal="center"/>
    </xf>
    <xf numFmtId="4" fontId="4" fillId="0" borderId="4" xfId="3" applyNumberFormat="1" applyFont="1" applyBorder="1" applyAlignment="1">
      <alignment horizontal="center"/>
    </xf>
    <xf numFmtId="4" fontId="4" fillId="0" borderId="5" xfId="3" applyNumberFormat="1" applyFont="1" applyBorder="1" applyAlignment="1">
      <alignment horizontal="center"/>
    </xf>
    <xf numFmtId="0" fontId="3" fillId="0" borderId="2" xfId="3" applyFont="1" applyFill="1" applyBorder="1" applyAlignment="1">
      <alignment horizontal="left" vertical="justify"/>
    </xf>
    <xf numFmtId="0" fontId="3" fillId="0" borderId="7" xfId="3" applyFont="1" applyFill="1" applyBorder="1" applyAlignment="1">
      <alignment horizontal="left" vertical="justify"/>
    </xf>
    <xf numFmtId="0" fontId="3" fillId="0" borderId="8" xfId="3" applyFont="1" applyFill="1" applyBorder="1" applyAlignment="1">
      <alignment horizontal="left" vertical="justify"/>
    </xf>
    <xf numFmtId="0" fontId="12" fillId="0" borderId="8" xfId="3" applyFont="1" applyFill="1" applyBorder="1" applyAlignment="1">
      <alignment horizontal="left" vertical="justify"/>
    </xf>
    <xf numFmtId="4" fontId="5" fillId="0" borderId="3" xfId="3" applyNumberFormat="1" applyFont="1" applyBorder="1" applyAlignment="1">
      <alignment horizontal="center"/>
    </xf>
    <xf numFmtId="4" fontId="5" fillId="0" borderId="4" xfId="3" applyNumberFormat="1" applyFont="1" applyBorder="1" applyAlignment="1">
      <alignment horizontal="center"/>
    </xf>
    <xf numFmtId="3" fontId="4" fillId="4" borderId="2" xfId="3" applyNumberFormat="1" applyFont="1" applyFill="1" applyBorder="1" applyAlignment="1">
      <alignment horizontal="center"/>
    </xf>
    <xf numFmtId="3" fontId="4" fillId="4" borderId="7" xfId="3" applyNumberFormat="1" applyFont="1" applyFill="1" applyBorder="1" applyAlignment="1">
      <alignment horizontal="center"/>
    </xf>
    <xf numFmtId="3" fontId="4" fillId="4" borderId="8" xfId="3" applyNumberFormat="1" applyFont="1" applyFill="1" applyBorder="1" applyAlignment="1">
      <alignment horizontal="center"/>
    </xf>
    <xf numFmtId="4" fontId="11" fillId="0" borderId="2" xfId="3" applyNumberFormat="1" applyFont="1" applyBorder="1" applyAlignment="1">
      <alignment horizontal="center"/>
    </xf>
    <xf numFmtId="4" fontId="11" fillId="0" borderId="7" xfId="3" applyNumberFormat="1" applyFont="1" applyBorder="1" applyAlignment="1">
      <alignment horizontal="center"/>
    </xf>
    <xf numFmtId="4" fontId="11" fillId="0" borderId="8" xfId="3" applyNumberFormat="1" applyFont="1" applyBorder="1" applyAlignment="1">
      <alignment horizontal="center"/>
    </xf>
    <xf numFmtId="0" fontId="5" fillId="4" borderId="2" xfId="3" applyFont="1" applyFill="1" applyBorder="1" applyAlignment="1">
      <alignment horizontal="center" vertical="center"/>
    </xf>
    <xf numFmtId="0" fontId="5" fillId="4" borderId="7" xfId="3" applyFont="1" applyFill="1" applyBorder="1" applyAlignment="1">
      <alignment horizontal="center" vertical="center"/>
    </xf>
    <xf numFmtId="0" fontId="5" fillId="4" borderId="8" xfId="3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5" fillId="4" borderId="2" xfId="3" applyFont="1" applyFill="1" applyBorder="1" applyAlignment="1">
      <alignment horizontal="center"/>
    </xf>
    <xf numFmtId="0" fontId="5" fillId="4" borderId="7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3" fontId="11" fillId="4" borderId="2" xfId="3" applyNumberFormat="1" applyFont="1" applyFill="1" applyBorder="1" applyAlignment="1">
      <alignment horizontal="center"/>
    </xf>
    <xf numFmtId="3" fontId="11" fillId="4" borderId="7" xfId="3" applyNumberFormat="1" applyFont="1" applyFill="1" applyBorder="1" applyAlignment="1">
      <alignment horizontal="center"/>
    </xf>
    <xf numFmtId="3" fontId="11" fillId="4" borderId="8" xfId="3" applyNumberFormat="1" applyFont="1" applyFill="1" applyBorder="1" applyAlignment="1">
      <alignment horizontal="center"/>
    </xf>
    <xf numFmtId="0" fontId="3" fillId="0" borderId="2" xfId="3" applyBorder="1" applyAlignment="1">
      <alignment horizontal="left"/>
    </xf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0" fontId="5" fillId="0" borderId="2" xfId="3" applyFont="1" applyBorder="1" applyAlignment="1">
      <alignment horizontal="left"/>
    </xf>
    <xf numFmtId="0" fontId="5" fillId="0" borderId="7" xfId="3" applyFont="1" applyBorder="1" applyAlignment="1">
      <alignment horizontal="left"/>
    </xf>
    <xf numFmtId="0" fontId="5" fillId="0" borderId="8" xfId="3" applyFont="1" applyBorder="1" applyAlignment="1">
      <alignment horizontal="left"/>
    </xf>
    <xf numFmtId="2" fontId="4" fillId="0" borderId="2" xfId="3" applyNumberFormat="1" applyFont="1" applyBorder="1" applyAlignment="1">
      <alignment horizontal="center"/>
    </xf>
    <xf numFmtId="2" fontId="4" fillId="0" borderId="7" xfId="3" applyNumberFormat="1" applyFont="1" applyBorder="1" applyAlignment="1">
      <alignment horizontal="center"/>
    </xf>
    <xf numFmtId="2" fontId="4" fillId="0" borderId="8" xfId="3" applyNumberFormat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0" fontId="3" fillId="2" borderId="13" xfId="3" applyFill="1" applyBorder="1" applyAlignment="1">
      <alignment horizontal="center"/>
    </xf>
    <xf numFmtId="0" fontId="3" fillId="2" borderId="10" xfId="3" applyFill="1" applyBorder="1" applyAlignment="1">
      <alignment horizontal="center"/>
    </xf>
    <xf numFmtId="0" fontId="3" fillId="2" borderId="11" xfId="3" applyFill="1" applyBorder="1" applyAlignment="1">
      <alignment horizontal="center"/>
    </xf>
    <xf numFmtId="0" fontId="10" fillId="2" borderId="13" xfId="3" applyFont="1" applyFill="1" applyBorder="1" applyAlignment="1">
      <alignment horizontal="center"/>
    </xf>
    <xf numFmtId="0" fontId="10" fillId="2" borderId="10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11" fillId="4" borderId="7" xfId="3" applyFont="1" applyFill="1" applyBorder="1" applyAlignment="1">
      <alignment horizontal="center"/>
    </xf>
    <xf numFmtId="0" fontId="11" fillId="4" borderId="8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10" fillId="0" borderId="3" xfId="3" applyFont="1" applyBorder="1" applyAlignment="1">
      <alignment horizontal="center"/>
    </xf>
    <xf numFmtId="0" fontId="10" fillId="0" borderId="5" xfId="3" applyFont="1" applyBorder="1" applyAlignment="1">
      <alignment horizontal="center"/>
    </xf>
    <xf numFmtId="0" fontId="3" fillId="2" borderId="3" xfId="3" applyFont="1" applyFill="1" applyBorder="1" applyAlignment="1">
      <alignment horizontal="left"/>
    </xf>
    <xf numFmtId="0" fontId="3" fillId="2" borderId="4" xfId="3" applyFont="1" applyFill="1" applyBorder="1" applyAlignment="1">
      <alignment horizontal="left"/>
    </xf>
    <xf numFmtId="0" fontId="10" fillId="2" borderId="4" xfId="3" applyFont="1" applyFill="1" applyBorder="1" applyAlignment="1">
      <alignment horizontal="center"/>
    </xf>
    <xf numFmtId="14" fontId="3" fillId="2" borderId="13" xfId="3" applyNumberFormat="1" applyFont="1" applyFill="1" applyBorder="1" applyAlignment="1">
      <alignment horizontal="center"/>
    </xf>
    <xf numFmtId="14" fontId="3" fillId="2" borderId="10" xfId="3" applyNumberFormat="1" applyFill="1" applyBorder="1" applyAlignment="1">
      <alignment horizontal="center"/>
    </xf>
    <xf numFmtId="0" fontId="10" fillId="2" borderId="0" xfId="3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5" fillId="2" borderId="0" xfId="3" applyFont="1" applyFill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7" fillId="0" borderId="5" xfId="3" applyFont="1" applyBorder="1" applyAlignment="1">
      <alignment horizontal="center"/>
    </xf>
    <xf numFmtId="0" fontId="3" fillId="0" borderId="2" xfId="3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7" xfId="3" applyBorder="1" applyAlignment="1">
      <alignment horizontal="center"/>
    </xf>
    <xf numFmtId="0" fontId="3" fillId="0" borderId="8" xfId="3" applyBorder="1" applyAlignment="1">
      <alignment horizontal="center"/>
    </xf>
    <xf numFmtId="0" fontId="3" fillId="2" borderId="5" xfId="3" applyFont="1" applyFill="1" applyBorder="1" applyAlignment="1">
      <alignment horizontal="left"/>
    </xf>
    <xf numFmtId="0" fontId="10" fillId="2" borderId="3" xfId="3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.2%20LIBRO%20DE%20COMPRAS%20DEL%2008%20AL%2014-06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  <sheetName val="CONTROL"/>
    </sheetNames>
    <sheetDataSet>
      <sheetData sheetId="0">
        <row r="141">
          <cell r="J141">
            <v>2678344642.1999998</v>
          </cell>
        </row>
        <row r="143">
          <cell r="J143">
            <v>2053836466.8800004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AP242"/>
  <sheetViews>
    <sheetView tabSelected="1" topLeftCell="S1" workbookViewId="0">
      <selection activeCell="AA13" sqref="AA13"/>
    </sheetView>
  </sheetViews>
  <sheetFormatPr baseColWidth="10" defaultRowHeight="15" x14ac:dyDescent="0.25"/>
  <cols>
    <col min="1" max="1" width="8.5703125" style="6" bestFit="1" customWidth="1"/>
    <col min="2" max="2" width="10.7109375" style="17" bestFit="1" customWidth="1"/>
    <col min="3" max="3" width="11.28515625" style="6" bestFit="1" customWidth="1"/>
    <col min="4" max="4" width="7.85546875" style="6" bestFit="1" customWidth="1"/>
    <col min="5" max="5" width="14.28515625" style="6" bestFit="1" customWidth="1"/>
    <col min="6" max="6" width="9.85546875" style="6" bestFit="1" customWidth="1"/>
    <col min="7" max="7" width="12.140625" style="6" bestFit="1" customWidth="1"/>
    <col min="8" max="8" width="19.85546875" style="6" bestFit="1" customWidth="1"/>
    <col min="9" max="9" width="45.5703125" style="8" customWidth="1"/>
    <col min="10" max="10" width="23.7109375" style="8" customWidth="1"/>
    <col min="11" max="11" width="23" style="8" customWidth="1"/>
    <col min="12" max="12" width="24.7109375" style="8" customWidth="1"/>
    <col min="13" max="13" width="25.5703125" style="8" customWidth="1"/>
    <col min="14" max="14" width="20.42578125" style="6" bestFit="1" customWidth="1"/>
    <col min="15" max="15" width="36.7109375" style="6" bestFit="1" customWidth="1"/>
    <col min="16" max="16" width="23.7109375" style="6" bestFit="1" customWidth="1"/>
    <col min="17" max="17" width="15.85546875" style="8" bestFit="1" customWidth="1"/>
    <col min="18" max="18" width="13.28515625" style="8" bestFit="1" customWidth="1"/>
    <col min="19" max="19" width="15.85546875" style="8" bestFit="1" customWidth="1"/>
    <col min="20" max="20" width="14.85546875" style="8" customWidth="1"/>
    <col min="21" max="21" width="9" style="6" customWidth="1"/>
    <col min="22" max="22" width="18.42578125" style="8" customWidth="1"/>
    <col min="23" max="23" width="18.85546875" style="8" customWidth="1"/>
    <col min="24" max="24" width="8.5703125" style="6" customWidth="1"/>
    <col min="25" max="25" width="16.42578125" style="8" customWidth="1"/>
    <col min="26" max="26" width="23.5703125" style="8" customWidth="1"/>
    <col min="27" max="27" width="7.7109375" style="6" customWidth="1"/>
    <col min="28" max="28" width="14" style="8" customWidth="1"/>
    <col min="29" max="29" width="19.5703125" style="8" customWidth="1"/>
    <col min="30" max="30" width="9.140625" style="6" customWidth="1"/>
    <col min="31" max="31" width="18.28515625" style="8" customWidth="1"/>
    <col min="32" max="32" width="13.5703125" style="6" hidden="1" customWidth="1"/>
    <col min="33" max="33" width="7.85546875" style="6" hidden="1" customWidth="1"/>
    <col min="34" max="34" width="11.85546875" style="8" hidden="1" customWidth="1"/>
    <col min="35" max="35" width="12" style="8" hidden="1" customWidth="1"/>
    <col min="36" max="36" width="12.5703125" style="6" hidden="1" customWidth="1"/>
    <col min="37" max="37" width="12.28515625" style="8" hidden="1" customWidth="1"/>
    <col min="38" max="38" width="17" style="8" hidden="1" customWidth="1"/>
    <col min="39" max="39" width="11.5703125" style="7" customWidth="1"/>
    <col min="40" max="40" width="13.42578125" style="6" customWidth="1"/>
    <col min="41" max="41" width="31.28515625" style="7" hidden="1" customWidth="1"/>
    <col min="42" max="42" width="14" style="6" hidden="1" customWidth="1"/>
    <col min="43" max="16384" width="11.42578125" style="9"/>
  </cols>
  <sheetData>
    <row r="2" spans="1:42" s="103" customFormat="1" x14ac:dyDescent="0.2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103" customFormat="1" x14ac:dyDescent="0.2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103" customFormat="1" x14ac:dyDescent="0.25">
      <c r="A4" s="105" t="s">
        <v>466</v>
      </c>
      <c r="B4" s="105"/>
      <c r="C4" s="105"/>
      <c r="D4" s="105"/>
      <c r="E4" s="105"/>
      <c r="F4" s="105"/>
      <c r="G4" s="105"/>
      <c r="H4" s="105"/>
      <c r="I4" s="105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103" customFormat="1" x14ac:dyDescent="0.25">
      <c r="A5" s="104" t="s">
        <v>2</v>
      </c>
      <c r="B5" s="104"/>
      <c r="C5" s="104"/>
      <c r="D5" s="104"/>
      <c r="E5" s="104"/>
      <c r="F5" s="104"/>
      <c r="G5" s="104"/>
      <c r="H5" s="104"/>
      <c r="I5" s="104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195" customFormat="1" ht="75" x14ac:dyDescent="0.25">
      <c r="A7" s="191" t="s">
        <v>3</v>
      </c>
      <c r="B7" s="192" t="s">
        <v>4</v>
      </c>
      <c r="C7" s="191" t="s">
        <v>5</v>
      </c>
      <c r="D7" s="191" t="s">
        <v>6</v>
      </c>
      <c r="E7" s="191" t="s">
        <v>7</v>
      </c>
      <c r="F7" s="191" t="s">
        <v>8</v>
      </c>
      <c r="G7" s="191" t="s">
        <v>9</v>
      </c>
      <c r="H7" s="191" t="s">
        <v>10</v>
      </c>
      <c r="I7" s="193" t="s">
        <v>11</v>
      </c>
      <c r="J7" s="193" t="s">
        <v>12</v>
      </c>
      <c r="K7" s="193" t="s">
        <v>13</v>
      </c>
      <c r="L7" s="193" t="s">
        <v>14</v>
      </c>
      <c r="M7" s="193" t="s">
        <v>15</v>
      </c>
      <c r="N7" s="191" t="s">
        <v>16</v>
      </c>
      <c r="O7" s="191" t="s">
        <v>17</v>
      </c>
      <c r="P7" s="191" t="s">
        <v>18</v>
      </c>
      <c r="Q7" s="193" t="s">
        <v>19</v>
      </c>
      <c r="R7" s="193" t="s">
        <v>20</v>
      </c>
      <c r="S7" s="193" t="s">
        <v>21</v>
      </c>
      <c r="T7" s="193" t="s">
        <v>22</v>
      </c>
      <c r="U7" s="191" t="s">
        <v>23</v>
      </c>
      <c r="V7" s="193" t="s">
        <v>24</v>
      </c>
      <c r="W7" s="193" t="s">
        <v>25</v>
      </c>
      <c r="X7" s="191" t="s">
        <v>26</v>
      </c>
      <c r="Y7" s="193" t="s">
        <v>27</v>
      </c>
      <c r="Z7" s="193" t="s">
        <v>28</v>
      </c>
      <c r="AA7" s="191" t="s">
        <v>29</v>
      </c>
      <c r="AB7" s="193" t="s">
        <v>30</v>
      </c>
      <c r="AC7" s="193" t="s">
        <v>31</v>
      </c>
      <c r="AD7" s="191" t="s">
        <v>32</v>
      </c>
      <c r="AE7" s="193" t="s">
        <v>33</v>
      </c>
      <c r="AF7" s="191" t="s">
        <v>34</v>
      </c>
      <c r="AG7" s="191" t="s">
        <v>35</v>
      </c>
      <c r="AH7" s="193" t="s">
        <v>36</v>
      </c>
      <c r="AI7" s="193" t="s">
        <v>37</v>
      </c>
      <c r="AJ7" s="191" t="s">
        <v>38</v>
      </c>
      <c r="AK7" s="193" t="s">
        <v>39</v>
      </c>
      <c r="AL7" s="193" t="s">
        <v>40</v>
      </c>
      <c r="AM7" s="194" t="s">
        <v>41</v>
      </c>
      <c r="AN7" s="191" t="s">
        <v>42</v>
      </c>
      <c r="AO7" s="194" t="s">
        <v>43</v>
      </c>
      <c r="AP7" s="191" t="s">
        <v>44</v>
      </c>
    </row>
    <row r="8" spans="1:42" x14ac:dyDescent="0.25">
      <c r="A8" s="11" t="s">
        <v>45</v>
      </c>
      <c r="B8" s="16">
        <v>43990</v>
      </c>
      <c r="C8" s="11" t="s">
        <v>47</v>
      </c>
      <c r="D8" s="11" t="s">
        <v>53</v>
      </c>
      <c r="E8" s="11" t="s">
        <v>54</v>
      </c>
      <c r="F8" s="11" t="s">
        <v>838</v>
      </c>
      <c r="G8" s="11" t="s">
        <v>49</v>
      </c>
      <c r="H8" s="11" t="s">
        <v>55</v>
      </c>
      <c r="I8" s="13" t="s">
        <v>48</v>
      </c>
      <c r="J8" s="13" t="s">
        <v>48</v>
      </c>
      <c r="K8" s="13" t="s">
        <v>48</v>
      </c>
      <c r="L8" s="13" t="s">
        <v>48</v>
      </c>
      <c r="M8" s="13">
        <v>0</v>
      </c>
      <c r="N8" s="11" t="s">
        <v>48</v>
      </c>
      <c r="O8" s="11" t="s">
        <v>56</v>
      </c>
      <c r="P8" s="11" t="s">
        <v>48</v>
      </c>
      <c r="Q8" s="13">
        <f t="shared" ref="Q8:Q71" si="0">SUM(S8:AE8)</f>
        <v>60830674.34314999</v>
      </c>
      <c r="R8" s="13">
        <v>0</v>
      </c>
      <c r="S8" s="13">
        <v>50845194.011149988</v>
      </c>
      <c r="T8" s="13">
        <v>0</v>
      </c>
      <c r="U8" s="11" t="s">
        <v>51</v>
      </c>
      <c r="V8" s="13">
        <v>0</v>
      </c>
      <c r="W8" s="13">
        <v>8608172.6999999993</v>
      </c>
      <c r="X8" s="11" t="s">
        <v>51</v>
      </c>
      <c r="Y8" s="13">
        <f t="shared" ref="Y8:Y71" si="1">+W8*0.16</f>
        <v>1377307.632</v>
      </c>
      <c r="Z8" s="13">
        <v>0</v>
      </c>
      <c r="AA8" s="11" t="s">
        <v>51</v>
      </c>
      <c r="AB8" s="13">
        <v>0</v>
      </c>
      <c r="AC8" s="13">
        <v>0</v>
      </c>
      <c r="AD8" s="11" t="s">
        <v>51</v>
      </c>
      <c r="AE8" s="13">
        <v>0</v>
      </c>
      <c r="AF8" s="11">
        <v>0</v>
      </c>
      <c r="AG8" s="11" t="s">
        <v>51</v>
      </c>
      <c r="AH8" s="13">
        <v>0</v>
      </c>
      <c r="AI8" s="13">
        <v>0</v>
      </c>
      <c r="AJ8" s="11" t="s">
        <v>51</v>
      </c>
      <c r="AK8" s="13">
        <v>0</v>
      </c>
      <c r="AL8" s="13">
        <v>0</v>
      </c>
      <c r="AM8" s="12" t="s">
        <v>48</v>
      </c>
      <c r="AN8" s="11" t="s">
        <v>48</v>
      </c>
      <c r="AO8" s="12" t="s">
        <v>48</v>
      </c>
      <c r="AP8" s="11" t="s">
        <v>48</v>
      </c>
    </row>
    <row r="9" spans="1:42" x14ac:dyDescent="0.25">
      <c r="A9" s="11" t="s">
        <v>52</v>
      </c>
      <c r="B9" s="16">
        <v>43990</v>
      </c>
      <c r="C9" s="11" t="s">
        <v>129</v>
      </c>
      <c r="D9" s="11" t="s">
        <v>53</v>
      </c>
      <c r="E9" s="11" t="s">
        <v>130</v>
      </c>
      <c r="F9" s="11" t="s">
        <v>809</v>
      </c>
      <c r="G9" s="11" t="s">
        <v>49</v>
      </c>
      <c r="H9" s="11" t="s">
        <v>141</v>
      </c>
      <c r="I9" s="13" t="s">
        <v>48</v>
      </c>
      <c r="J9" s="13" t="s">
        <v>48</v>
      </c>
      <c r="K9" s="13" t="s">
        <v>48</v>
      </c>
      <c r="L9" s="13" t="s">
        <v>48</v>
      </c>
      <c r="M9" s="13">
        <v>0</v>
      </c>
      <c r="N9" s="11" t="s">
        <v>48</v>
      </c>
      <c r="O9" s="11" t="s">
        <v>56</v>
      </c>
      <c r="P9" s="11" t="s">
        <v>48</v>
      </c>
      <c r="Q9" s="13">
        <f t="shared" si="0"/>
        <v>38027285.832249999</v>
      </c>
      <c r="R9" s="13">
        <v>0</v>
      </c>
      <c r="S9" s="13">
        <v>26781903.74825</v>
      </c>
      <c r="T9" s="13">
        <v>0</v>
      </c>
      <c r="U9" s="11" t="s">
        <v>51</v>
      </c>
      <c r="V9" s="13">
        <v>0</v>
      </c>
      <c r="W9" s="13">
        <v>9694294.8999999985</v>
      </c>
      <c r="X9" s="11" t="s">
        <v>50</v>
      </c>
      <c r="Y9" s="13">
        <f t="shared" si="1"/>
        <v>1551087.1839999999</v>
      </c>
      <c r="Z9" s="13">
        <v>0</v>
      </c>
      <c r="AA9" s="11" t="s">
        <v>51</v>
      </c>
      <c r="AB9" s="13">
        <v>0</v>
      </c>
      <c r="AC9" s="13">
        <v>0</v>
      </c>
      <c r="AD9" s="11" t="s">
        <v>51</v>
      </c>
      <c r="AE9" s="13">
        <v>0</v>
      </c>
      <c r="AF9" s="11">
        <v>0</v>
      </c>
      <c r="AG9" s="11" t="s">
        <v>51</v>
      </c>
      <c r="AH9" s="13">
        <v>0</v>
      </c>
      <c r="AI9" s="13">
        <v>0</v>
      </c>
      <c r="AJ9" s="11" t="s">
        <v>51</v>
      </c>
      <c r="AK9" s="13">
        <v>0</v>
      </c>
      <c r="AL9" s="13">
        <v>0</v>
      </c>
      <c r="AM9" s="12" t="s">
        <v>48</v>
      </c>
      <c r="AN9" s="11" t="s">
        <v>48</v>
      </c>
      <c r="AO9" s="12" t="s">
        <v>48</v>
      </c>
      <c r="AP9" s="11" t="s">
        <v>48</v>
      </c>
    </row>
    <row r="10" spans="1:42" x14ac:dyDescent="0.25">
      <c r="A10" s="11" t="s">
        <v>57</v>
      </c>
      <c r="B10" s="16">
        <v>43990</v>
      </c>
      <c r="C10" s="11" t="s">
        <v>129</v>
      </c>
      <c r="D10" s="11" t="s">
        <v>53</v>
      </c>
      <c r="E10" s="11" t="s">
        <v>130</v>
      </c>
      <c r="F10" s="11" t="s">
        <v>809</v>
      </c>
      <c r="G10" s="11" t="s">
        <v>49</v>
      </c>
      <c r="H10" s="11" t="s">
        <v>131</v>
      </c>
      <c r="I10" s="13" t="s">
        <v>48</v>
      </c>
      <c r="J10" s="13" t="s">
        <v>48</v>
      </c>
      <c r="K10" s="13" t="s">
        <v>48</v>
      </c>
      <c r="L10" s="13" t="s">
        <v>48</v>
      </c>
      <c r="M10" s="13">
        <v>0</v>
      </c>
      <c r="N10" s="11" t="s">
        <v>48</v>
      </c>
      <c r="O10" s="11" t="s">
        <v>56</v>
      </c>
      <c r="P10" s="11" t="s">
        <v>48</v>
      </c>
      <c r="Q10" s="13">
        <f t="shared" si="0"/>
        <v>5209280</v>
      </c>
      <c r="R10" s="13">
        <v>0</v>
      </c>
      <c r="S10" s="13">
        <v>4968000</v>
      </c>
      <c r="T10" s="13">
        <v>0</v>
      </c>
      <c r="U10" s="11" t="s">
        <v>51</v>
      </c>
      <c r="V10" s="13">
        <v>0</v>
      </c>
      <c r="W10" s="13">
        <v>208000</v>
      </c>
      <c r="X10" s="11" t="s">
        <v>51</v>
      </c>
      <c r="Y10" s="13">
        <f t="shared" si="1"/>
        <v>33280</v>
      </c>
      <c r="Z10" s="13">
        <v>0</v>
      </c>
      <c r="AA10" s="11" t="s">
        <v>51</v>
      </c>
      <c r="AB10" s="13">
        <v>0</v>
      </c>
      <c r="AC10" s="13">
        <v>0</v>
      </c>
      <c r="AD10" s="11" t="s">
        <v>51</v>
      </c>
      <c r="AE10" s="13">
        <v>0</v>
      </c>
      <c r="AF10" s="11">
        <v>0</v>
      </c>
      <c r="AG10" s="11" t="s">
        <v>51</v>
      </c>
      <c r="AH10" s="13">
        <v>0</v>
      </c>
      <c r="AI10" s="13">
        <v>0</v>
      </c>
      <c r="AJ10" s="11" t="s">
        <v>51</v>
      </c>
      <c r="AK10" s="13">
        <v>0</v>
      </c>
      <c r="AL10" s="13">
        <v>0</v>
      </c>
      <c r="AM10" s="12" t="s">
        <v>48</v>
      </c>
      <c r="AN10" s="11" t="s">
        <v>48</v>
      </c>
      <c r="AO10" s="12" t="s">
        <v>48</v>
      </c>
      <c r="AP10" s="11" t="s">
        <v>48</v>
      </c>
    </row>
    <row r="11" spans="1:42" x14ac:dyDescent="0.25">
      <c r="A11" s="11" t="s">
        <v>61</v>
      </c>
      <c r="B11" s="16">
        <v>43990</v>
      </c>
      <c r="C11" s="11" t="s">
        <v>129</v>
      </c>
      <c r="D11" s="11" t="s">
        <v>53</v>
      </c>
      <c r="E11" s="11" t="s">
        <v>130</v>
      </c>
      <c r="F11" s="11" t="s">
        <v>809</v>
      </c>
      <c r="G11" s="11" t="s">
        <v>49</v>
      </c>
      <c r="H11" s="11" t="s">
        <v>133</v>
      </c>
      <c r="I11" s="13" t="s">
        <v>48</v>
      </c>
      <c r="J11" s="13" t="s">
        <v>48</v>
      </c>
      <c r="K11" s="13" t="s">
        <v>48</v>
      </c>
      <c r="L11" s="13" t="s">
        <v>48</v>
      </c>
      <c r="M11" s="13">
        <v>0</v>
      </c>
      <c r="N11" s="11" t="s">
        <v>48</v>
      </c>
      <c r="O11" s="11" t="s">
        <v>134</v>
      </c>
      <c r="P11" s="11" t="s">
        <v>135</v>
      </c>
      <c r="Q11" s="13">
        <f t="shared" si="0"/>
        <v>1024339.08445</v>
      </c>
      <c r="R11" s="13">
        <v>0</v>
      </c>
      <c r="S11" s="13">
        <v>469859.08444999997</v>
      </c>
      <c r="T11" s="13">
        <v>478000</v>
      </c>
      <c r="U11" s="11" t="s">
        <v>50</v>
      </c>
      <c r="V11" s="13">
        <v>76480</v>
      </c>
      <c r="W11" s="13">
        <v>0</v>
      </c>
      <c r="X11" s="11" t="s">
        <v>51</v>
      </c>
      <c r="Y11" s="13">
        <f t="shared" si="1"/>
        <v>0</v>
      </c>
      <c r="Z11" s="13">
        <v>0</v>
      </c>
      <c r="AA11" s="11" t="s">
        <v>51</v>
      </c>
      <c r="AB11" s="13">
        <v>0</v>
      </c>
      <c r="AC11" s="13">
        <v>0</v>
      </c>
      <c r="AD11" s="11" t="s">
        <v>51</v>
      </c>
      <c r="AE11" s="13">
        <v>0</v>
      </c>
      <c r="AF11" s="11">
        <v>0</v>
      </c>
      <c r="AG11" s="11" t="s">
        <v>51</v>
      </c>
      <c r="AH11" s="13">
        <v>0</v>
      </c>
      <c r="AI11" s="13">
        <v>0</v>
      </c>
      <c r="AJ11" s="11" t="s">
        <v>51</v>
      </c>
      <c r="AK11" s="13">
        <v>0</v>
      </c>
      <c r="AL11" s="13">
        <v>0</v>
      </c>
      <c r="AM11" s="12" t="s">
        <v>48</v>
      </c>
      <c r="AN11" s="11" t="s">
        <v>48</v>
      </c>
      <c r="AO11" s="12" t="s">
        <v>48</v>
      </c>
      <c r="AP11" s="11" t="s">
        <v>48</v>
      </c>
    </row>
    <row r="12" spans="1:42" x14ac:dyDescent="0.25">
      <c r="A12" s="11" t="s">
        <v>65</v>
      </c>
      <c r="B12" s="16">
        <v>43990</v>
      </c>
      <c r="C12" s="11" t="s">
        <v>129</v>
      </c>
      <c r="D12" s="11" t="s">
        <v>53</v>
      </c>
      <c r="E12" s="11" t="s">
        <v>130</v>
      </c>
      <c r="F12" s="11" t="s">
        <v>809</v>
      </c>
      <c r="G12" s="11" t="s">
        <v>49</v>
      </c>
      <c r="H12" s="11" t="s">
        <v>137</v>
      </c>
      <c r="I12" s="13" t="s">
        <v>48</v>
      </c>
      <c r="J12" s="13" t="s">
        <v>48</v>
      </c>
      <c r="K12" s="13" t="s">
        <v>48</v>
      </c>
      <c r="L12" s="13" t="s">
        <v>48</v>
      </c>
      <c r="M12" s="13">
        <v>0</v>
      </c>
      <c r="N12" s="11" t="s">
        <v>48</v>
      </c>
      <c r="O12" s="11" t="s">
        <v>56</v>
      </c>
      <c r="P12" s="11" t="s">
        <v>48</v>
      </c>
      <c r="Q12" s="13">
        <f t="shared" si="0"/>
        <v>2441552.58</v>
      </c>
      <c r="R12" s="13">
        <v>0</v>
      </c>
      <c r="S12" s="13">
        <v>1418432.58</v>
      </c>
      <c r="T12" s="13">
        <v>0</v>
      </c>
      <c r="U12" s="11" t="s">
        <v>51</v>
      </c>
      <c r="V12" s="13">
        <v>0</v>
      </c>
      <c r="W12" s="13">
        <v>882000</v>
      </c>
      <c r="X12" s="11" t="s">
        <v>51</v>
      </c>
      <c r="Y12" s="13">
        <f t="shared" si="1"/>
        <v>141120</v>
      </c>
      <c r="Z12" s="13">
        <v>0</v>
      </c>
      <c r="AA12" s="11" t="s">
        <v>51</v>
      </c>
      <c r="AB12" s="13">
        <v>0</v>
      </c>
      <c r="AC12" s="13">
        <v>0</v>
      </c>
      <c r="AD12" s="11" t="s">
        <v>51</v>
      </c>
      <c r="AE12" s="13">
        <v>0</v>
      </c>
      <c r="AF12" s="11">
        <v>0</v>
      </c>
      <c r="AG12" s="11" t="s">
        <v>51</v>
      </c>
      <c r="AH12" s="13">
        <v>0</v>
      </c>
      <c r="AI12" s="13">
        <v>0</v>
      </c>
      <c r="AJ12" s="11" t="s">
        <v>51</v>
      </c>
      <c r="AK12" s="13">
        <v>0</v>
      </c>
      <c r="AL12" s="13">
        <v>0</v>
      </c>
      <c r="AM12" s="12" t="s">
        <v>48</v>
      </c>
      <c r="AN12" s="11" t="s">
        <v>48</v>
      </c>
      <c r="AO12" s="12" t="s">
        <v>48</v>
      </c>
      <c r="AP12" s="11" t="s">
        <v>48</v>
      </c>
    </row>
    <row r="13" spans="1:42" x14ac:dyDescent="0.25">
      <c r="A13" s="11" t="s">
        <v>69</v>
      </c>
      <c r="B13" s="16">
        <v>43990</v>
      </c>
      <c r="C13" s="11" t="s">
        <v>129</v>
      </c>
      <c r="D13" s="11" t="s">
        <v>53</v>
      </c>
      <c r="E13" s="11" t="s">
        <v>130</v>
      </c>
      <c r="F13" s="11" t="s">
        <v>809</v>
      </c>
      <c r="G13" s="11" t="s">
        <v>49</v>
      </c>
      <c r="H13" s="11" t="s">
        <v>139</v>
      </c>
      <c r="I13" s="13" t="s">
        <v>48</v>
      </c>
      <c r="J13" s="13" t="s">
        <v>48</v>
      </c>
      <c r="K13" s="13" t="s">
        <v>48</v>
      </c>
      <c r="L13" s="13" t="s">
        <v>48</v>
      </c>
      <c r="M13" s="13">
        <v>0</v>
      </c>
      <c r="N13" s="11" t="s">
        <v>48</v>
      </c>
      <c r="O13" s="11" t="s">
        <v>56</v>
      </c>
      <c r="P13" s="11" t="s">
        <v>48</v>
      </c>
      <c r="Q13" s="13">
        <f t="shared" si="0"/>
        <v>10118405.28435</v>
      </c>
      <c r="R13" s="13">
        <v>0</v>
      </c>
      <c r="S13" s="13">
        <v>9363386.0155500006</v>
      </c>
      <c r="T13" s="13">
        <v>0</v>
      </c>
      <c r="U13" s="11" t="s">
        <v>51</v>
      </c>
      <c r="V13" s="13">
        <v>0</v>
      </c>
      <c r="W13" s="13">
        <v>650878.67999999993</v>
      </c>
      <c r="X13" s="11" t="s">
        <v>51</v>
      </c>
      <c r="Y13" s="13">
        <f t="shared" si="1"/>
        <v>104140.5888</v>
      </c>
      <c r="Z13" s="13">
        <v>0</v>
      </c>
      <c r="AA13" s="11" t="s">
        <v>51</v>
      </c>
      <c r="AB13" s="13">
        <v>0</v>
      </c>
      <c r="AC13" s="13">
        <v>0</v>
      </c>
      <c r="AD13" s="11" t="s">
        <v>51</v>
      </c>
      <c r="AE13" s="13">
        <v>0</v>
      </c>
      <c r="AF13" s="11">
        <v>0</v>
      </c>
      <c r="AG13" s="11" t="s">
        <v>51</v>
      </c>
      <c r="AH13" s="13">
        <v>0</v>
      </c>
      <c r="AI13" s="13">
        <v>0</v>
      </c>
      <c r="AJ13" s="11" t="s">
        <v>51</v>
      </c>
      <c r="AK13" s="13">
        <v>0</v>
      </c>
      <c r="AL13" s="13">
        <v>0</v>
      </c>
      <c r="AM13" s="12" t="s">
        <v>48</v>
      </c>
      <c r="AN13" s="11" t="s">
        <v>48</v>
      </c>
      <c r="AO13" s="12" t="s">
        <v>48</v>
      </c>
      <c r="AP13" s="11" t="s">
        <v>48</v>
      </c>
    </row>
    <row r="14" spans="1:42" x14ac:dyDescent="0.25">
      <c r="A14" s="11" t="s">
        <v>73</v>
      </c>
      <c r="B14" s="16">
        <v>43990</v>
      </c>
      <c r="C14" s="11" t="s">
        <v>47</v>
      </c>
      <c r="D14" s="11" t="s">
        <v>58</v>
      </c>
      <c r="E14" s="11" t="s">
        <v>59</v>
      </c>
      <c r="F14" s="11" t="s">
        <v>846</v>
      </c>
      <c r="G14" s="11" t="s">
        <v>49</v>
      </c>
      <c r="H14" s="11" t="s">
        <v>60</v>
      </c>
      <c r="I14" s="13" t="s">
        <v>48</v>
      </c>
      <c r="J14" s="13" t="s">
        <v>48</v>
      </c>
      <c r="K14" s="13" t="s">
        <v>48</v>
      </c>
      <c r="L14" s="13" t="s">
        <v>48</v>
      </c>
      <c r="M14" s="13">
        <v>0</v>
      </c>
      <c r="N14" s="11" t="s">
        <v>48</v>
      </c>
      <c r="O14" s="11" t="s">
        <v>56</v>
      </c>
      <c r="P14" s="11" t="s">
        <v>48</v>
      </c>
      <c r="Q14" s="13">
        <f t="shared" si="0"/>
        <v>13701188.102590563</v>
      </c>
      <c r="R14" s="13">
        <v>0</v>
      </c>
      <c r="S14" s="13">
        <v>11556332.745100003</v>
      </c>
      <c r="T14" s="13">
        <v>0</v>
      </c>
      <c r="U14" s="11" t="s">
        <v>51</v>
      </c>
      <c r="V14" s="13">
        <v>0</v>
      </c>
      <c r="W14" s="13">
        <f>+S14*0.16</f>
        <v>1849013.2392160005</v>
      </c>
      <c r="X14" s="11" t="s">
        <v>50</v>
      </c>
      <c r="Y14" s="13">
        <f t="shared" si="1"/>
        <v>295842.11827456008</v>
      </c>
      <c r="Z14" s="13">
        <v>0</v>
      </c>
      <c r="AA14" s="11" t="s">
        <v>51</v>
      </c>
      <c r="AB14" s="13">
        <v>0</v>
      </c>
      <c r="AC14" s="13">
        <v>0</v>
      </c>
      <c r="AD14" s="11" t="s">
        <v>51</v>
      </c>
      <c r="AE14" s="13">
        <v>0</v>
      </c>
      <c r="AF14" s="11">
        <v>0</v>
      </c>
      <c r="AG14" s="11" t="s">
        <v>51</v>
      </c>
      <c r="AH14" s="13">
        <v>0</v>
      </c>
      <c r="AI14" s="13">
        <v>0</v>
      </c>
      <c r="AJ14" s="11" t="s">
        <v>51</v>
      </c>
      <c r="AK14" s="13">
        <v>0</v>
      </c>
      <c r="AL14" s="13">
        <v>0</v>
      </c>
      <c r="AM14" s="12" t="s">
        <v>48</v>
      </c>
      <c r="AN14" s="11" t="s">
        <v>48</v>
      </c>
      <c r="AO14" s="12" t="s">
        <v>48</v>
      </c>
      <c r="AP14" s="11" t="s">
        <v>48</v>
      </c>
    </row>
    <row r="15" spans="1:42" s="5" customFormat="1" x14ac:dyDescent="0.25">
      <c r="A15" s="11" t="s">
        <v>77</v>
      </c>
      <c r="B15" s="16">
        <v>43990</v>
      </c>
      <c r="C15" s="11" t="s">
        <v>47</v>
      </c>
      <c r="D15" s="11" t="s">
        <v>58</v>
      </c>
      <c r="E15" s="11" t="s">
        <v>483</v>
      </c>
      <c r="F15" s="11" t="s">
        <v>873</v>
      </c>
      <c r="G15" s="11" t="s">
        <v>49</v>
      </c>
      <c r="H15" s="11" t="s">
        <v>977</v>
      </c>
      <c r="I15" s="13" t="s">
        <v>48</v>
      </c>
      <c r="J15" s="13" t="s">
        <v>48</v>
      </c>
      <c r="K15" s="13" t="s">
        <v>48</v>
      </c>
      <c r="L15" s="13" t="s">
        <v>48</v>
      </c>
      <c r="M15" s="13">
        <v>0</v>
      </c>
      <c r="N15" s="11" t="s">
        <v>48</v>
      </c>
      <c r="O15" s="11" t="s">
        <v>56</v>
      </c>
      <c r="P15" s="11" t="s">
        <v>48</v>
      </c>
      <c r="Q15" s="13">
        <f t="shared" si="0"/>
        <v>12331784.42</v>
      </c>
      <c r="R15" s="13">
        <v>0</v>
      </c>
      <c r="S15" s="13">
        <v>12331784.42</v>
      </c>
      <c r="T15" s="13">
        <v>0</v>
      </c>
      <c r="U15" s="11" t="s">
        <v>51</v>
      </c>
      <c r="V15" s="13">
        <v>0</v>
      </c>
      <c r="W15" s="13">
        <v>0</v>
      </c>
      <c r="X15" s="11" t="s">
        <v>51</v>
      </c>
      <c r="Y15" s="13">
        <f t="shared" si="1"/>
        <v>0</v>
      </c>
      <c r="Z15" s="13">
        <v>0</v>
      </c>
      <c r="AA15" s="11" t="s">
        <v>51</v>
      </c>
      <c r="AB15" s="13">
        <v>0</v>
      </c>
      <c r="AC15" s="13">
        <v>0</v>
      </c>
      <c r="AD15" s="11" t="s">
        <v>51</v>
      </c>
      <c r="AE15" s="13">
        <v>0</v>
      </c>
      <c r="AF15" s="11">
        <v>0</v>
      </c>
      <c r="AG15" s="11" t="s">
        <v>51</v>
      </c>
      <c r="AH15" s="13">
        <v>0</v>
      </c>
      <c r="AI15" s="13">
        <v>0</v>
      </c>
      <c r="AJ15" s="11" t="s">
        <v>51</v>
      </c>
      <c r="AK15" s="13">
        <v>0</v>
      </c>
      <c r="AL15" s="13">
        <v>0</v>
      </c>
      <c r="AM15" s="12" t="s">
        <v>48</v>
      </c>
      <c r="AN15" s="11" t="s">
        <v>48</v>
      </c>
      <c r="AO15" s="12" t="s">
        <v>48</v>
      </c>
      <c r="AP15" s="11" t="s">
        <v>48</v>
      </c>
    </row>
    <row r="16" spans="1:42" x14ac:dyDescent="0.25">
      <c r="A16" s="11" t="s">
        <v>81</v>
      </c>
      <c r="B16" s="16">
        <v>43990</v>
      </c>
      <c r="C16" s="11" t="s">
        <v>105</v>
      </c>
      <c r="D16" s="11" t="s">
        <v>58</v>
      </c>
      <c r="E16" s="11" t="s">
        <v>109</v>
      </c>
      <c r="F16" s="11" t="s">
        <v>991</v>
      </c>
      <c r="G16" s="11" t="s">
        <v>49</v>
      </c>
      <c r="H16" s="11" t="s">
        <v>110</v>
      </c>
      <c r="I16" s="13" t="s">
        <v>48</v>
      </c>
      <c r="J16" s="13" t="s">
        <v>48</v>
      </c>
      <c r="K16" s="13" t="s">
        <v>48</v>
      </c>
      <c r="L16" s="13" t="s">
        <v>48</v>
      </c>
      <c r="M16" s="13">
        <v>0</v>
      </c>
      <c r="N16" s="11" t="s">
        <v>48</v>
      </c>
      <c r="O16" s="11" t="s">
        <v>56</v>
      </c>
      <c r="P16" s="11" t="s">
        <v>48</v>
      </c>
      <c r="Q16" s="13">
        <f t="shared" si="0"/>
        <v>23788933.736499991</v>
      </c>
      <c r="R16" s="13">
        <v>0</v>
      </c>
      <c r="S16" s="13">
        <v>21066645.736499991</v>
      </c>
      <c r="T16" s="13">
        <v>0</v>
      </c>
      <c r="U16" s="11" t="s">
        <v>51</v>
      </c>
      <c r="V16" s="13">
        <v>0</v>
      </c>
      <c r="W16" s="13">
        <v>2346800</v>
      </c>
      <c r="X16" s="11" t="s">
        <v>51</v>
      </c>
      <c r="Y16" s="13">
        <f t="shared" si="1"/>
        <v>375488</v>
      </c>
      <c r="Z16" s="13">
        <v>0</v>
      </c>
      <c r="AA16" s="11" t="s">
        <v>51</v>
      </c>
      <c r="AB16" s="13">
        <v>0</v>
      </c>
      <c r="AC16" s="13">
        <v>0</v>
      </c>
      <c r="AD16" s="11" t="s">
        <v>51</v>
      </c>
      <c r="AE16" s="13">
        <v>0</v>
      </c>
      <c r="AF16" s="11">
        <v>0</v>
      </c>
      <c r="AG16" s="11" t="s">
        <v>51</v>
      </c>
      <c r="AH16" s="13">
        <v>0</v>
      </c>
      <c r="AI16" s="13">
        <v>0</v>
      </c>
      <c r="AJ16" s="11" t="s">
        <v>51</v>
      </c>
      <c r="AK16" s="13">
        <v>0</v>
      </c>
      <c r="AL16" s="13">
        <v>0</v>
      </c>
      <c r="AM16" s="12" t="s">
        <v>48</v>
      </c>
      <c r="AN16" s="11" t="s">
        <v>48</v>
      </c>
      <c r="AO16" s="12" t="s">
        <v>48</v>
      </c>
      <c r="AP16" s="11" t="s">
        <v>48</v>
      </c>
    </row>
    <row r="17" spans="1:42" x14ac:dyDescent="0.25">
      <c r="A17" s="11" t="s">
        <v>85</v>
      </c>
      <c r="B17" s="16">
        <v>43990</v>
      </c>
      <c r="C17" s="11" t="s">
        <v>129</v>
      </c>
      <c r="D17" s="11" t="s">
        <v>58</v>
      </c>
      <c r="E17" s="11" t="s">
        <v>450</v>
      </c>
      <c r="F17" s="11" t="s">
        <v>1004</v>
      </c>
      <c r="G17" s="11" t="s">
        <v>49</v>
      </c>
      <c r="H17" s="11" t="s">
        <v>1008</v>
      </c>
      <c r="I17" s="13"/>
      <c r="J17" s="13"/>
      <c r="K17" s="13"/>
      <c r="L17" s="13"/>
      <c r="M17" s="13">
        <v>0</v>
      </c>
      <c r="N17" s="11"/>
      <c r="O17" s="11" t="s">
        <v>490</v>
      </c>
      <c r="P17" s="11"/>
      <c r="Q17" s="13">
        <f t="shared" si="0"/>
        <v>0</v>
      </c>
      <c r="R17" s="13">
        <v>0</v>
      </c>
      <c r="S17" s="13">
        <v>0</v>
      </c>
      <c r="T17" s="13">
        <v>0</v>
      </c>
      <c r="U17" s="11"/>
      <c r="V17" s="13">
        <v>0</v>
      </c>
      <c r="W17" s="13">
        <v>0</v>
      </c>
      <c r="X17" s="11"/>
      <c r="Y17" s="13">
        <f t="shared" si="1"/>
        <v>0</v>
      </c>
      <c r="Z17" s="13">
        <v>0</v>
      </c>
      <c r="AA17" s="11" t="s">
        <v>51</v>
      </c>
      <c r="AB17" s="13">
        <v>0</v>
      </c>
      <c r="AC17" s="13">
        <v>0</v>
      </c>
      <c r="AD17" s="11" t="s">
        <v>51</v>
      </c>
      <c r="AE17" s="13">
        <v>0</v>
      </c>
      <c r="AF17" s="11">
        <v>0</v>
      </c>
      <c r="AG17" s="11" t="s">
        <v>51</v>
      </c>
      <c r="AH17" s="13">
        <v>0</v>
      </c>
      <c r="AI17" s="13">
        <v>0</v>
      </c>
      <c r="AJ17" s="11"/>
      <c r="AK17" s="13">
        <v>0</v>
      </c>
      <c r="AL17" s="13">
        <v>0</v>
      </c>
      <c r="AM17" s="12"/>
      <c r="AN17" s="11"/>
      <c r="AO17" s="12"/>
      <c r="AP17" s="11"/>
    </row>
    <row r="18" spans="1:42" x14ac:dyDescent="0.25">
      <c r="A18" s="11" t="s">
        <v>92</v>
      </c>
      <c r="B18" s="16">
        <v>43990</v>
      </c>
      <c r="C18" s="11" t="s">
        <v>47</v>
      </c>
      <c r="D18" s="11" t="s">
        <v>62</v>
      </c>
      <c r="E18" s="11" t="s">
        <v>63</v>
      </c>
      <c r="F18" s="11" t="s">
        <v>856</v>
      </c>
      <c r="G18" s="11" t="s">
        <v>49</v>
      </c>
      <c r="H18" s="11" t="s">
        <v>64</v>
      </c>
      <c r="I18" s="13" t="s">
        <v>48</v>
      </c>
      <c r="J18" s="13" t="s">
        <v>48</v>
      </c>
      <c r="K18" s="13" t="s">
        <v>48</v>
      </c>
      <c r="L18" s="13" t="s">
        <v>48</v>
      </c>
      <c r="M18" s="13">
        <v>0</v>
      </c>
      <c r="N18" s="11" t="s">
        <v>48</v>
      </c>
      <c r="O18" s="11" t="s">
        <v>56</v>
      </c>
      <c r="P18" s="11" t="s">
        <v>48</v>
      </c>
      <c r="Q18" s="13">
        <f t="shared" si="0"/>
        <v>28592416.611049999</v>
      </c>
      <c r="R18" s="13">
        <v>0</v>
      </c>
      <c r="S18" s="13">
        <v>21203650.543850001</v>
      </c>
      <c r="T18" s="13">
        <v>0</v>
      </c>
      <c r="U18" s="11" t="s">
        <v>51</v>
      </c>
      <c r="V18" s="13">
        <v>0</v>
      </c>
      <c r="W18" s="13">
        <v>6369625.919999999</v>
      </c>
      <c r="X18" s="11" t="s">
        <v>50</v>
      </c>
      <c r="Y18" s="13">
        <f t="shared" si="1"/>
        <v>1019140.1471999999</v>
      </c>
      <c r="Z18" s="13">
        <v>0</v>
      </c>
      <c r="AA18" s="11" t="s">
        <v>51</v>
      </c>
      <c r="AB18" s="13">
        <v>0</v>
      </c>
      <c r="AC18" s="13">
        <v>0</v>
      </c>
      <c r="AD18" s="11" t="s">
        <v>51</v>
      </c>
      <c r="AE18" s="13">
        <v>0</v>
      </c>
      <c r="AF18" s="11">
        <v>0</v>
      </c>
      <c r="AG18" s="11" t="s">
        <v>51</v>
      </c>
      <c r="AH18" s="13">
        <v>0</v>
      </c>
      <c r="AI18" s="13">
        <v>0</v>
      </c>
      <c r="AJ18" s="11" t="s">
        <v>51</v>
      </c>
      <c r="AK18" s="13">
        <v>0</v>
      </c>
      <c r="AL18" s="13">
        <v>0</v>
      </c>
      <c r="AM18" s="12" t="s">
        <v>48</v>
      </c>
      <c r="AN18" s="11" t="s">
        <v>48</v>
      </c>
      <c r="AO18" s="12" t="s">
        <v>48</v>
      </c>
      <c r="AP18" s="11" t="s">
        <v>48</v>
      </c>
    </row>
    <row r="19" spans="1:42" x14ac:dyDescent="0.25">
      <c r="A19" s="11" t="s">
        <v>96</v>
      </c>
      <c r="B19" s="16">
        <v>43990</v>
      </c>
      <c r="C19" s="11" t="s">
        <v>105</v>
      </c>
      <c r="D19" s="11" t="s">
        <v>62</v>
      </c>
      <c r="E19" s="11" t="s">
        <v>111</v>
      </c>
      <c r="F19" s="11" t="s">
        <v>600</v>
      </c>
      <c r="G19" s="11" t="s">
        <v>49</v>
      </c>
      <c r="H19" s="11" t="s">
        <v>112</v>
      </c>
      <c r="I19" s="13" t="s">
        <v>48</v>
      </c>
      <c r="J19" s="13" t="s">
        <v>48</v>
      </c>
      <c r="K19" s="13" t="s">
        <v>48</v>
      </c>
      <c r="L19" s="13" t="s">
        <v>48</v>
      </c>
      <c r="M19" s="13">
        <v>0</v>
      </c>
      <c r="N19" s="11" t="s">
        <v>48</v>
      </c>
      <c r="O19" s="11" t="s">
        <v>56</v>
      </c>
      <c r="P19" s="11" t="s">
        <v>48</v>
      </c>
      <c r="Q19" s="13">
        <f t="shared" si="0"/>
        <v>26795377.119099986</v>
      </c>
      <c r="R19" s="13">
        <v>0</v>
      </c>
      <c r="S19" s="13">
        <v>25479937.119099986</v>
      </c>
      <c r="T19" s="13">
        <v>0</v>
      </c>
      <c r="U19" s="11" t="s">
        <v>51</v>
      </c>
      <c r="V19" s="13">
        <v>0</v>
      </c>
      <c r="W19" s="13">
        <v>1134000</v>
      </c>
      <c r="X19" s="11" t="s">
        <v>51</v>
      </c>
      <c r="Y19" s="13">
        <f t="shared" si="1"/>
        <v>181440</v>
      </c>
      <c r="Z19" s="13">
        <v>0</v>
      </c>
      <c r="AA19" s="11" t="s">
        <v>51</v>
      </c>
      <c r="AB19" s="13">
        <v>0</v>
      </c>
      <c r="AC19" s="13">
        <v>0</v>
      </c>
      <c r="AD19" s="11" t="s">
        <v>51</v>
      </c>
      <c r="AE19" s="13">
        <v>0</v>
      </c>
      <c r="AF19" s="11">
        <v>0</v>
      </c>
      <c r="AG19" s="11" t="s">
        <v>51</v>
      </c>
      <c r="AH19" s="13">
        <v>0</v>
      </c>
      <c r="AI19" s="13">
        <v>0</v>
      </c>
      <c r="AJ19" s="11" t="s">
        <v>51</v>
      </c>
      <c r="AK19" s="13">
        <v>0</v>
      </c>
      <c r="AL19" s="13">
        <v>0</v>
      </c>
      <c r="AM19" s="12" t="s">
        <v>48</v>
      </c>
      <c r="AN19" s="11" t="s">
        <v>48</v>
      </c>
      <c r="AO19" s="12" t="s">
        <v>48</v>
      </c>
      <c r="AP19" s="11" t="s">
        <v>48</v>
      </c>
    </row>
    <row r="20" spans="1:42" x14ac:dyDescent="0.25">
      <c r="A20" s="11" t="s">
        <v>100</v>
      </c>
      <c r="B20" s="16">
        <v>43990</v>
      </c>
      <c r="C20" s="11" t="s">
        <v>129</v>
      </c>
      <c r="D20" s="11" t="s">
        <v>62</v>
      </c>
      <c r="E20" s="11" t="s">
        <v>495</v>
      </c>
      <c r="F20" s="11" t="s">
        <v>809</v>
      </c>
      <c r="G20" s="11" t="s">
        <v>49</v>
      </c>
      <c r="H20" s="11" t="s">
        <v>143</v>
      </c>
      <c r="I20" s="13" t="s">
        <v>48</v>
      </c>
      <c r="J20" s="13" t="s">
        <v>48</v>
      </c>
      <c r="K20" s="13" t="s">
        <v>48</v>
      </c>
      <c r="L20" s="13" t="s">
        <v>48</v>
      </c>
      <c r="M20" s="13">
        <v>0</v>
      </c>
      <c r="N20" s="11" t="s">
        <v>48</v>
      </c>
      <c r="O20" s="11" t="s">
        <v>56</v>
      </c>
      <c r="P20" s="11" t="s">
        <v>48</v>
      </c>
      <c r="Q20" s="13">
        <f t="shared" si="0"/>
        <v>18613907.992150001</v>
      </c>
      <c r="R20" s="13">
        <v>0</v>
      </c>
      <c r="S20" s="13">
        <v>8399877.6741500013</v>
      </c>
      <c r="T20" s="13">
        <v>0</v>
      </c>
      <c r="U20" s="11" t="s">
        <v>51</v>
      </c>
      <c r="V20" s="13">
        <v>0</v>
      </c>
      <c r="W20" s="13">
        <v>8805198.5500000007</v>
      </c>
      <c r="X20" s="11" t="s">
        <v>50</v>
      </c>
      <c r="Y20" s="13">
        <f t="shared" si="1"/>
        <v>1408831.7680000002</v>
      </c>
      <c r="Z20" s="13">
        <v>0</v>
      </c>
      <c r="AA20" s="11" t="s">
        <v>51</v>
      </c>
      <c r="AB20" s="13">
        <v>0</v>
      </c>
      <c r="AC20" s="13">
        <v>0</v>
      </c>
      <c r="AD20" s="11" t="s">
        <v>51</v>
      </c>
      <c r="AE20" s="13">
        <v>0</v>
      </c>
      <c r="AF20" s="11">
        <v>0</v>
      </c>
      <c r="AG20" s="11" t="s">
        <v>51</v>
      </c>
      <c r="AH20" s="13">
        <v>0</v>
      </c>
      <c r="AI20" s="13">
        <v>0</v>
      </c>
      <c r="AJ20" s="11" t="s">
        <v>51</v>
      </c>
      <c r="AK20" s="13">
        <v>0</v>
      </c>
      <c r="AL20" s="13">
        <v>0</v>
      </c>
      <c r="AM20" s="12" t="s">
        <v>48</v>
      </c>
      <c r="AN20" s="11" t="s">
        <v>48</v>
      </c>
      <c r="AO20" s="12" t="s">
        <v>48</v>
      </c>
      <c r="AP20" s="11" t="s">
        <v>48</v>
      </c>
    </row>
    <row r="21" spans="1:42" x14ac:dyDescent="0.25">
      <c r="A21" s="11" t="s">
        <v>104</v>
      </c>
      <c r="B21" s="16">
        <v>43990</v>
      </c>
      <c r="C21" s="11" t="s">
        <v>47</v>
      </c>
      <c r="D21" s="11" t="s">
        <v>66</v>
      </c>
      <c r="E21" s="11" t="s">
        <v>67</v>
      </c>
      <c r="F21" s="11" t="s">
        <v>717</v>
      </c>
      <c r="G21" s="11" t="s">
        <v>49</v>
      </c>
      <c r="H21" s="11" t="s">
        <v>68</v>
      </c>
      <c r="I21" s="13" t="s">
        <v>48</v>
      </c>
      <c r="J21" s="13" t="s">
        <v>48</v>
      </c>
      <c r="K21" s="13" t="s">
        <v>48</v>
      </c>
      <c r="L21" s="13" t="s">
        <v>48</v>
      </c>
      <c r="M21" s="13">
        <v>0</v>
      </c>
      <c r="N21" s="11" t="s">
        <v>48</v>
      </c>
      <c r="O21" s="11" t="s">
        <v>56</v>
      </c>
      <c r="P21" s="11" t="s">
        <v>48</v>
      </c>
      <c r="Q21" s="13">
        <f t="shared" si="0"/>
        <v>49263249.923449993</v>
      </c>
      <c r="R21" s="13">
        <v>0</v>
      </c>
      <c r="S21" s="13">
        <v>33326386.007049993</v>
      </c>
      <c r="T21" s="13">
        <v>0</v>
      </c>
      <c r="U21" s="11" t="s">
        <v>51</v>
      </c>
      <c r="V21" s="13">
        <v>0</v>
      </c>
      <c r="W21" s="13">
        <v>13738675.789999999</v>
      </c>
      <c r="X21" s="11" t="s">
        <v>51</v>
      </c>
      <c r="Y21" s="13">
        <f t="shared" si="1"/>
        <v>2198188.1264</v>
      </c>
      <c r="Z21" s="13">
        <v>0</v>
      </c>
      <c r="AA21" s="11" t="s">
        <v>51</v>
      </c>
      <c r="AB21" s="13">
        <v>0</v>
      </c>
      <c r="AC21" s="13">
        <v>0</v>
      </c>
      <c r="AD21" s="11" t="s">
        <v>51</v>
      </c>
      <c r="AE21" s="13">
        <v>0</v>
      </c>
      <c r="AF21" s="11">
        <v>0</v>
      </c>
      <c r="AG21" s="11" t="s">
        <v>51</v>
      </c>
      <c r="AH21" s="13">
        <v>0</v>
      </c>
      <c r="AI21" s="13">
        <v>0</v>
      </c>
      <c r="AJ21" s="11" t="s">
        <v>51</v>
      </c>
      <c r="AK21" s="13">
        <v>0</v>
      </c>
      <c r="AL21" s="13">
        <v>0</v>
      </c>
      <c r="AM21" s="12" t="s">
        <v>48</v>
      </c>
      <c r="AN21" s="11" t="s">
        <v>48</v>
      </c>
      <c r="AO21" s="12" t="s">
        <v>48</v>
      </c>
      <c r="AP21" s="11" t="s">
        <v>48</v>
      </c>
    </row>
    <row r="22" spans="1:42" x14ac:dyDescent="0.25">
      <c r="A22" s="11" t="s">
        <v>108</v>
      </c>
      <c r="B22" s="16">
        <v>43990</v>
      </c>
      <c r="C22" s="11" t="s">
        <v>105</v>
      </c>
      <c r="D22" s="11" t="s">
        <v>66</v>
      </c>
      <c r="E22" s="11" t="s">
        <v>114</v>
      </c>
      <c r="F22" s="11" t="s">
        <v>998</v>
      </c>
      <c r="G22" s="11" t="s">
        <v>49</v>
      </c>
      <c r="H22" s="11" t="s">
        <v>115</v>
      </c>
      <c r="I22" s="13" t="s">
        <v>48</v>
      </c>
      <c r="J22" s="13" t="s">
        <v>48</v>
      </c>
      <c r="K22" s="13" t="s">
        <v>48</v>
      </c>
      <c r="L22" s="13" t="s">
        <v>48</v>
      </c>
      <c r="M22" s="13">
        <v>0</v>
      </c>
      <c r="N22" s="11" t="s">
        <v>48</v>
      </c>
      <c r="O22" s="11" t="s">
        <v>56</v>
      </c>
      <c r="P22" s="11" t="s">
        <v>48</v>
      </c>
      <c r="Q22" s="13">
        <f t="shared" si="0"/>
        <v>17167025.570149999</v>
      </c>
      <c r="R22" s="13">
        <v>0</v>
      </c>
      <c r="S22" s="13">
        <v>14241505.570149999</v>
      </c>
      <c r="T22" s="13">
        <v>0</v>
      </c>
      <c r="U22" s="11" t="s">
        <v>51</v>
      </c>
      <c r="V22" s="13">
        <v>0</v>
      </c>
      <c r="W22" s="13">
        <v>2522000</v>
      </c>
      <c r="X22" s="11" t="s">
        <v>51</v>
      </c>
      <c r="Y22" s="13">
        <f t="shared" si="1"/>
        <v>403520</v>
      </c>
      <c r="Z22" s="13">
        <v>0</v>
      </c>
      <c r="AA22" s="11" t="s">
        <v>51</v>
      </c>
      <c r="AB22" s="13">
        <v>0</v>
      </c>
      <c r="AC22" s="13">
        <v>0</v>
      </c>
      <c r="AD22" s="11" t="s">
        <v>51</v>
      </c>
      <c r="AE22" s="13">
        <v>0</v>
      </c>
      <c r="AF22" s="11">
        <v>0</v>
      </c>
      <c r="AG22" s="11" t="s">
        <v>51</v>
      </c>
      <c r="AH22" s="13">
        <v>0</v>
      </c>
      <c r="AI22" s="13">
        <v>0</v>
      </c>
      <c r="AJ22" s="11" t="s">
        <v>51</v>
      </c>
      <c r="AK22" s="13">
        <v>0</v>
      </c>
      <c r="AL22" s="13">
        <v>0</v>
      </c>
      <c r="AM22" s="12" t="s">
        <v>48</v>
      </c>
      <c r="AN22" s="11" t="s">
        <v>48</v>
      </c>
      <c r="AO22" s="12" t="s">
        <v>48</v>
      </c>
      <c r="AP22" s="11" t="s">
        <v>48</v>
      </c>
    </row>
    <row r="23" spans="1:42" s="5" customFormat="1" x14ac:dyDescent="0.25">
      <c r="A23" s="11" t="s">
        <v>50</v>
      </c>
      <c r="B23" s="16">
        <v>43990</v>
      </c>
      <c r="C23" s="11" t="s">
        <v>129</v>
      </c>
      <c r="D23" s="11" t="s">
        <v>66</v>
      </c>
      <c r="E23" s="11" t="s">
        <v>145</v>
      </c>
      <c r="F23" s="11" t="s">
        <v>725</v>
      </c>
      <c r="G23" s="11" t="s">
        <v>49</v>
      </c>
      <c r="H23" s="11" t="s">
        <v>150</v>
      </c>
      <c r="I23" s="13" t="s">
        <v>48</v>
      </c>
      <c r="J23" s="13" t="s">
        <v>48</v>
      </c>
      <c r="K23" s="13" t="s">
        <v>48</v>
      </c>
      <c r="L23" s="13" t="s">
        <v>48</v>
      </c>
      <c r="M23" s="13">
        <v>0</v>
      </c>
      <c r="N23" s="11" t="s">
        <v>48</v>
      </c>
      <c r="O23" s="11" t="s">
        <v>56</v>
      </c>
      <c r="P23" s="11" t="s">
        <v>48</v>
      </c>
      <c r="Q23" s="13">
        <f t="shared" si="0"/>
        <v>32779198.7674</v>
      </c>
      <c r="R23" s="13">
        <v>0</v>
      </c>
      <c r="S23" s="13">
        <v>27525568.766600002</v>
      </c>
      <c r="T23" s="13">
        <v>0</v>
      </c>
      <c r="U23" s="11" t="s">
        <v>51</v>
      </c>
      <c r="V23" s="13">
        <v>0</v>
      </c>
      <c r="W23" s="13">
        <v>4528991.38</v>
      </c>
      <c r="X23" s="11" t="s">
        <v>50</v>
      </c>
      <c r="Y23" s="13">
        <f t="shared" si="1"/>
        <v>724638.62080000003</v>
      </c>
      <c r="Z23" s="13">
        <v>0</v>
      </c>
      <c r="AA23" s="11" t="s">
        <v>51</v>
      </c>
      <c r="AB23" s="13">
        <v>0</v>
      </c>
      <c r="AC23" s="13">
        <v>0</v>
      </c>
      <c r="AD23" s="11" t="s">
        <v>51</v>
      </c>
      <c r="AE23" s="13">
        <v>0</v>
      </c>
      <c r="AF23" s="11">
        <v>0</v>
      </c>
      <c r="AG23" s="11" t="s">
        <v>51</v>
      </c>
      <c r="AH23" s="13">
        <v>0</v>
      </c>
      <c r="AI23" s="13">
        <v>0</v>
      </c>
      <c r="AJ23" s="11" t="s">
        <v>51</v>
      </c>
      <c r="AK23" s="13">
        <v>0</v>
      </c>
      <c r="AL23" s="13">
        <v>0</v>
      </c>
      <c r="AM23" s="12" t="s">
        <v>48</v>
      </c>
      <c r="AN23" s="11" t="s">
        <v>48</v>
      </c>
      <c r="AO23" s="12" t="s">
        <v>48</v>
      </c>
      <c r="AP23" s="11" t="s">
        <v>48</v>
      </c>
    </row>
    <row r="24" spans="1:42" x14ac:dyDescent="0.25">
      <c r="A24" s="11" t="s">
        <v>113</v>
      </c>
      <c r="B24" s="16">
        <v>43990</v>
      </c>
      <c r="C24" s="11" t="s">
        <v>129</v>
      </c>
      <c r="D24" s="11" t="s">
        <v>66</v>
      </c>
      <c r="E24" s="11" t="s">
        <v>145</v>
      </c>
      <c r="F24" s="11" t="s">
        <v>725</v>
      </c>
      <c r="G24" s="11" t="s">
        <v>49</v>
      </c>
      <c r="H24" s="11" t="s">
        <v>146</v>
      </c>
      <c r="I24" s="13" t="s">
        <v>48</v>
      </c>
      <c r="J24" s="13" t="s">
        <v>48</v>
      </c>
      <c r="K24" s="13" t="s">
        <v>48</v>
      </c>
      <c r="L24" s="13" t="s">
        <v>48</v>
      </c>
      <c r="M24" s="13">
        <v>0</v>
      </c>
      <c r="N24" s="11" t="s">
        <v>48</v>
      </c>
      <c r="O24" s="11" t="s">
        <v>56</v>
      </c>
      <c r="P24" s="11" t="s">
        <v>48</v>
      </c>
      <c r="Q24" s="13">
        <f t="shared" si="0"/>
        <v>1938351.56</v>
      </c>
      <c r="R24" s="13">
        <v>0</v>
      </c>
      <c r="S24" s="13">
        <v>492991.56000000006</v>
      </c>
      <c r="T24" s="13">
        <v>0</v>
      </c>
      <c r="U24" s="11" t="s">
        <v>51</v>
      </c>
      <c r="V24" s="13">
        <v>0</v>
      </c>
      <c r="W24" s="13">
        <v>1246000</v>
      </c>
      <c r="X24" s="11" t="s">
        <v>50</v>
      </c>
      <c r="Y24" s="13">
        <f t="shared" si="1"/>
        <v>199360</v>
      </c>
      <c r="Z24" s="13">
        <v>0</v>
      </c>
      <c r="AA24" s="11" t="s">
        <v>51</v>
      </c>
      <c r="AB24" s="13">
        <v>0</v>
      </c>
      <c r="AC24" s="13">
        <v>0</v>
      </c>
      <c r="AD24" s="11" t="s">
        <v>51</v>
      </c>
      <c r="AE24" s="13">
        <v>0</v>
      </c>
      <c r="AF24" s="11">
        <v>0</v>
      </c>
      <c r="AG24" s="11" t="s">
        <v>51</v>
      </c>
      <c r="AH24" s="13">
        <v>0</v>
      </c>
      <c r="AI24" s="13">
        <v>0</v>
      </c>
      <c r="AJ24" s="11" t="s">
        <v>51</v>
      </c>
      <c r="AK24" s="13">
        <v>0</v>
      </c>
      <c r="AL24" s="13">
        <v>0</v>
      </c>
      <c r="AM24" s="12" t="s">
        <v>48</v>
      </c>
      <c r="AN24" s="11" t="s">
        <v>48</v>
      </c>
      <c r="AO24" s="12" t="s">
        <v>48</v>
      </c>
      <c r="AP24" s="11" t="s">
        <v>48</v>
      </c>
    </row>
    <row r="25" spans="1:42" x14ac:dyDescent="0.25">
      <c r="A25" s="11" t="s">
        <v>116</v>
      </c>
      <c r="B25" s="16">
        <v>43990</v>
      </c>
      <c r="C25" s="11" t="s">
        <v>129</v>
      </c>
      <c r="D25" s="11" t="s">
        <v>66</v>
      </c>
      <c r="E25" s="11" t="s">
        <v>145</v>
      </c>
      <c r="F25" s="11" t="s">
        <v>725</v>
      </c>
      <c r="G25" s="11" t="s">
        <v>49</v>
      </c>
      <c r="H25" s="11" t="s">
        <v>148</v>
      </c>
      <c r="I25" s="13" t="s">
        <v>48</v>
      </c>
      <c r="J25" s="13" t="s">
        <v>48</v>
      </c>
      <c r="K25" s="13" t="s">
        <v>48</v>
      </c>
      <c r="L25" s="13" t="s">
        <v>48</v>
      </c>
      <c r="M25" s="13">
        <v>0</v>
      </c>
      <c r="N25" s="11" t="s">
        <v>48</v>
      </c>
      <c r="O25" s="11" t="s">
        <v>56</v>
      </c>
      <c r="P25" s="11" t="s">
        <v>48</v>
      </c>
      <c r="Q25" s="13">
        <f t="shared" si="0"/>
        <v>32149243.638149995</v>
      </c>
      <c r="R25" s="13">
        <v>0</v>
      </c>
      <c r="S25" s="13">
        <v>23455679.967749998</v>
      </c>
      <c r="T25" s="13">
        <v>0</v>
      </c>
      <c r="U25" s="11" t="s">
        <v>51</v>
      </c>
      <c r="V25" s="13">
        <v>0</v>
      </c>
      <c r="W25" s="13">
        <v>7494451.4399999995</v>
      </c>
      <c r="X25" s="11" t="s">
        <v>50</v>
      </c>
      <c r="Y25" s="13">
        <f t="shared" si="1"/>
        <v>1199112.2304</v>
      </c>
      <c r="Z25" s="13">
        <v>0</v>
      </c>
      <c r="AA25" s="11" t="s">
        <v>51</v>
      </c>
      <c r="AB25" s="13">
        <v>0</v>
      </c>
      <c r="AC25" s="13">
        <v>0</v>
      </c>
      <c r="AD25" s="11" t="s">
        <v>51</v>
      </c>
      <c r="AE25" s="13">
        <v>0</v>
      </c>
      <c r="AF25" s="11">
        <v>0</v>
      </c>
      <c r="AG25" s="11" t="s">
        <v>51</v>
      </c>
      <c r="AH25" s="13">
        <v>0</v>
      </c>
      <c r="AI25" s="13">
        <v>0</v>
      </c>
      <c r="AJ25" s="11" t="s">
        <v>51</v>
      </c>
      <c r="AK25" s="13">
        <v>0</v>
      </c>
      <c r="AL25" s="13">
        <v>0</v>
      </c>
      <c r="AM25" s="12" t="s">
        <v>48</v>
      </c>
      <c r="AN25" s="11" t="s">
        <v>48</v>
      </c>
      <c r="AO25" s="12" t="s">
        <v>48</v>
      </c>
      <c r="AP25" s="11" t="s">
        <v>48</v>
      </c>
    </row>
    <row r="26" spans="1:42" x14ac:dyDescent="0.25">
      <c r="A26" s="11" t="s">
        <v>117</v>
      </c>
      <c r="B26" s="16">
        <v>43990</v>
      </c>
      <c r="C26" s="11" t="s">
        <v>47</v>
      </c>
      <c r="D26" s="11" t="s">
        <v>70</v>
      </c>
      <c r="E26" s="11" t="s">
        <v>71</v>
      </c>
      <c r="F26" s="11" t="s">
        <v>881</v>
      </c>
      <c r="G26" s="11" t="s">
        <v>49</v>
      </c>
      <c r="H26" s="11" t="s">
        <v>72</v>
      </c>
      <c r="I26" s="13" t="s">
        <v>48</v>
      </c>
      <c r="J26" s="13" t="s">
        <v>48</v>
      </c>
      <c r="K26" s="13" t="s">
        <v>48</v>
      </c>
      <c r="L26" s="13" t="s">
        <v>48</v>
      </c>
      <c r="M26" s="13">
        <v>0</v>
      </c>
      <c r="N26" s="11" t="s">
        <v>48</v>
      </c>
      <c r="O26" s="11" t="s">
        <v>56</v>
      </c>
      <c r="P26" s="11" t="s">
        <v>48</v>
      </c>
      <c r="Q26" s="13">
        <f t="shared" si="0"/>
        <v>65093975.135400012</v>
      </c>
      <c r="R26" s="13">
        <v>0</v>
      </c>
      <c r="S26" s="13">
        <v>44091848.769400015</v>
      </c>
      <c r="T26" s="13">
        <v>0</v>
      </c>
      <c r="U26" s="11" t="s">
        <v>51</v>
      </c>
      <c r="V26" s="13">
        <v>0</v>
      </c>
      <c r="W26" s="13">
        <v>18105281.349999998</v>
      </c>
      <c r="X26" s="11" t="s">
        <v>50</v>
      </c>
      <c r="Y26" s="13">
        <f t="shared" si="1"/>
        <v>2896845.0159999998</v>
      </c>
      <c r="Z26" s="13">
        <v>0</v>
      </c>
      <c r="AA26" s="11" t="s">
        <v>51</v>
      </c>
      <c r="AB26" s="13">
        <v>0</v>
      </c>
      <c r="AC26" s="13">
        <v>0</v>
      </c>
      <c r="AD26" s="11" t="s">
        <v>51</v>
      </c>
      <c r="AE26" s="13">
        <v>0</v>
      </c>
      <c r="AF26" s="11">
        <v>0</v>
      </c>
      <c r="AG26" s="11" t="s">
        <v>51</v>
      </c>
      <c r="AH26" s="13">
        <v>0</v>
      </c>
      <c r="AI26" s="13">
        <v>0</v>
      </c>
      <c r="AJ26" s="11" t="s">
        <v>51</v>
      </c>
      <c r="AK26" s="13">
        <v>0</v>
      </c>
      <c r="AL26" s="13">
        <v>0</v>
      </c>
      <c r="AM26" s="12" t="s">
        <v>48</v>
      </c>
      <c r="AN26" s="11" t="s">
        <v>48</v>
      </c>
      <c r="AO26" s="12" t="s">
        <v>48</v>
      </c>
      <c r="AP26" s="11" t="s">
        <v>48</v>
      </c>
    </row>
    <row r="27" spans="1:42" x14ac:dyDescent="0.25">
      <c r="A27" s="11" t="s">
        <v>118</v>
      </c>
      <c r="B27" s="16">
        <v>43990</v>
      </c>
      <c r="C27" s="11" t="s">
        <v>129</v>
      </c>
      <c r="D27" s="11" t="s">
        <v>70</v>
      </c>
      <c r="E27" s="11" t="s">
        <v>455</v>
      </c>
      <c r="F27" s="11" t="s">
        <v>488</v>
      </c>
      <c r="G27" s="11" t="s">
        <v>49</v>
      </c>
      <c r="H27" s="11" t="s">
        <v>1014</v>
      </c>
      <c r="I27" s="13"/>
      <c r="J27" s="13"/>
      <c r="K27" s="13"/>
      <c r="L27" s="13"/>
      <c r="M27" s="13">
        <v>0</v>
      </c>
      <c r="N27" s="11"/>
      <c r="O27" s="11" t="s">
        <v>490</v>
      </c>
      <c r="P27" s="11"/>
      <c r="Q27" s="13">
        <f t="shared" si="0"/>
        <v>0</v>
      </c>
      <c r="R27" s="13">
        <v>0</v>
      </c>
      <c r="S27" s="13">
        <v>0</v>
      </c>
      <c r="T27" s="13">
        <v>0</v>
      </c>
      <c r="U27" s="11"/>
      <c r="V27" s="13"/>
      <c r="W27" s="13"/>
      <c r="X27" s="11"/>
      <c r="Y27" s="13">
        <f t="shared" si="1"/>
        <v>0</v>
      </c>
      <c r="Z27" s="13">
        <v>0</v>
      </c>
      <c r="AA27" s="11" t="s">
        <v>51</v>
      </c>
      <c r="AB27" s="13">
        <v>0</v>
      </c>
      <c r="AC27" s="13">
        <v>0</v>
      </c>
      <c r="AD27" s="11" t="s">
        <v>51</v>
      </c>
      <c r="AE27" s="13">
        <v>0</v>
      </c>
      <c r="AF27" s="11">
        <v>0</v>
      </c>
      <c r="AG27" s="11" t="s">
        <v>51</v>
      </c>
      <c r="AH27" s="13">
        <v>0</v>
      </c>
      <c r="AI27" s="13">
        <v>0</v>
      </c>
      <c r="AJ27" s="11"/>
      <c r="AK27" s="13">
        <v>0</v>
      </c>
      <c r="AL27" s="13">
        <v>0</v>
      </c>
      <c r="AM27" s="12"/>
      <c r="AN27" s="11"/>
      <c r="AO27" s="12"/>
      <c r="AP27" s="11"/>
    </row>
    <row r="28" spans="1:42" x14ac:dyDescent="0.25">
      <c r="A28" s="11" t="s">
        <v>119</v>
      </c>
      <c r="B28" s="16">
        <v>43990</v>
      </c>
      <c r="C28" s="11" t="s">
        <v>47</v>
      </c>
      <c r="D28" s="11" t="s">
        <v>74</v>
      </c>
      <c r="E28" s="11" t="s">
        <v>75</v>
      </c>
      <c r="F28" s="11" t="s">
        <v>895</v>
      </c>
      <c r="G28" s="11" t="s">
        <v>49</v>
      </c>
      <c r="H28" s="11" t="s">
        <v>76</v>
      </c>
      <c r="I28" s="13" t="s">
        <v>48</v>
      </c>
      <c r="J28" s="13" t="s">
        <v>48</v>
      </c>
      <c r="K28" s="13" t="s">
        <v>48</v>
      </c>
      <c r="L28" s="13" t="s">
        <v>48</v>
      </c>
      <c r="M28" s="13">
        <v>0</v>
      </c>
      <c r="N28" s="11" t="s">
        <v>48</v>
      </c>
      <c r="O28" s="11" t="s">
        <v>56</v>
      </c>
      <c r="P28" s="11" t="s">
        <v>48</v>
      </c>
      <c r="Q28" s="13">
        <f t="shared" si="0"/>
        <v>29326111.184500001</v>
      </c>
      <c r="R28" s="13">
        <v>0</v>
      </c>
      <c r="S28" s="13">
        <v>20727871.987300005</v>
      </c>
      <c r="T28" s="13">
        <v>0</v>
      </c>
      <c r="U28" s="11" t="s">
        <v>51</v>
      </c>
      <c r="V28" s="13">
        <v>0</v>
      </c>
      <c r="W28" s="13">
        <v>7412275.169999999</v>
      </c>
      <c r="X28" s="11" t="s">
        <v>50</v>
      </c>
      <c r="Y28" s="13">
        <f t="shared" si="1"/>
        <v>1185964.0271999999</v>
      </c>
      <c r="Z28" s="13">
        <v>0</v>
      </c>
      <c r="AA28" s="11" t="s">
        <v>51</v>
      </c>
      <c r="AB28" s="13">
        <v>0</v>
      </c>
      <c r="AC28" s="13">
        <v>0</v>
      </c>
      <c r="AD28" s="11" t="s">
        <v>51</v>
      </c>
      <c r="AE28" s="13">
        <v>0</v>
      </c>
      <c r="AF28" s="11">
        <v>0</v>
      </c>
      <c r="AG28" s="11" t="s">
        <v>51</v>
      </c>
      <c r="AH28" s="13">
        <v>0</v>
      </c>
      <c r="AI28" s="13">
        <v>0</v>
      </c>
      <c r="AJ28" s="11" t="s">
        <v>51</v>
      </c>
      <c r="AK28" s="13">
        <v>0</v>
      </c>
      <c r="AL28" s="13">
        <v>0</v>
      </c>
      <c r="AM28" s="12" t="s">
        <v>48</v>
      </c>
      <c r="AN28" s="11" t="s">
        <v>48</v>
      </c>
      <c r="AO28" s="12" t="s">
        <v>48</v>
      </c>
      <c r="AP28" s="11" t="s">
        <v>48</v>
      </c>
    </row>
    <row r="29" spans="1:42" x14ac:dyDescent="0.25">
      <c r="A29" s="11" t="s">
        <v>120</v>
      </c>
      <c r="B29" s="16">
        <v>43990</v>
      </c>
      <c r="C29" s="11" t="s">
        <v>129</v>
      </c>
      <c r="D29" s="11" t="s">
        <v>74</v>
      </c>
      <c r="E29" s="11" t="s">
        <v>512</v>
      </c>
      <c r="F29" s="11" t="s">
        <v>1022</v>
      </c>
      <c r="G29" s="11" t="s">
        <v>49</v>
      </c>
      <c r="H29" s="11" t="s">
        <v>513</v>
      </c>
      <c r="I29" s="13"/>
      <c r="J29" s="13"/>
      <c r="K29" s="13"/>
      <c r="L29" s="13"/>
      <c r="M29" s="13">
        <v>0</v>
      </c>
      <c r="N29" s="11"/>
      <c r="O29" s="11" t="s">
        <v>490</v>
      </c>
      <c r="P29" s="11"/>
      <c r="Q29" s="13">
        <f t="shared" si="0"/>
        <v>0</v>
      </c>
      <c r="R29" s="13">
        <f>SUM(T29:AF29)</f>
        <v>0</v>
      </c>
      <c r="S29" s="13">
        <f>SUM(U29:AG29)</f>
        <v>0</v>
      </c>
      <c r="T29" s="13">
        <v>0</v>
      </c>
      <c r="U29" s="11"/>
      <c r="V29" s="13"/>
      <c r="W29" s="13"/>
      <c r="X29" s="11"/>
      <c r="Y29" s="13">
        <f t="shared" si="1"/>
        <v>0</v>
      </c>
      <c r="Z29" s="13">
        <v>0</v>
      </c>
      <c r="AA29" s="11" t="s">
        <v>51</v>
      </c>
      <c r="AB29" s="13">
        <v>0</v>
      </c>
      <c r="AC29" s="13">
        <v>0</v>
      </c>
      <c r="AD29" s="11" t="s">
        <v>51</v>
      </c>
      <c r="AE29" s="13">
        <v>0</v>
      </c>
      <c r="AF29" s="11">
        <v>0</v>
      </c>
      <c r="AG29" s="11" t="s">
        <v>51</v>
      </c>
      <c r="AH29" s="13">
        <v>0</v>
      </c>
      <c r="AI29" s="13">
        <v>0</v>
      </c>
      <c r="AJ29" s="11"/>
      <c r="AK29" s="13">
        <v>0</v>
      </c>
      <c r="AL29" s="13">
        <v>0</v>
      </c>
      <c r="AM29" s="12"/>
      <c r="AN29" s="11"/>
      <c r="AO29" s="12"/>
      <c r="AP29" s="11"/>
    </row>
    <row r="30" spans="1:42" x14ac:dyDescent="0.25">
      <c r="A30" s="11" t="s">
        <v>121</v>
      </c>
      <c r="B30" s="16">
        <v>43990</v>
      </c>
      <c r="C30" s="11" t="s">
        <v>47</v>
      </c>
      <c r="D30" s="11" t="s">
        <v>78</v>
      </c>
      <c r="E30" s="11" t="s">
        <v>79</v>
      </c>
      <c r="F30" s="11" t="s">
        <v>907</v>
      </c>
      <c r="G30" s="11" t="s">
        <v>49</v>
      </c>
      <c r="H30" s="11" t="s">
        <v>80</v>
      </c>
      <c r="I30" s="13" t="s">
        <v>48</v>
      </c>
      <c r="J30" s="13" t="s">
        <v>48</v>
      </c>
      <c r="K30" s="13" t="s">
        <v>48</v>
      </c>
      <c r="L30" s="13" t="s">
        <v>48</v>
      </c>
      <c r="M30" s="13">
        <v>0</v>
      </c>
      <c r="N30" s="11" t="s">
        <v>48</v>
      </c>
      <c r="O30" s="11" t="s">
        <v>56</v>
      </c>
      <c r="P30" s="11" t="s">
        <v>48</v>
      </c>
      <c r="Q30" s="13">
        <f t="shared" si="0"/>
        <v>21921516.986699998</v>
      </c>
      <c r="R30" s="13">
        <v>0</v>
      </c>
      <c r="S30" s="13">
        <v>15331084.6347</v>
      </c>
      <c r="T30" s="13">
        <v>0</v>
      </c>
      <c r="U30" s="11" t="s">
        <v>51</v>
      </c>
      <c r="V30" s="13">
        <v>0</v>
      </c>
      <c r="W30" s="13">
        <v>5681407.2000000002</v>
      </c>
      <c r="X30" s="11" t="s">
        <v>50</v>
      </c>
      <c r="Y30" s="13">
        <f t="shared" si="1"/>
        <v>909025.152</v>
      </c>
      <c r="Z30" s="13">
        <v>0</v>
      </c>
      <c r="AA30" s="11" t="s">
        <v>51</v>
      </c>
      <c r="AB30" s="13">
        <v>0</v>
      </c>
      <c r="AC30" s="13">
        <v>0</v>
      </c>
      <c r="AD30" s="11" t="s">
        <v>51</v>
      </c>
      <c r="AE30" s="13">
        <v>0</v>
      </c>
      <c r="AF30" s="11">
        <v>0</v>
      </c>
      <c r="AG30" s="11" t="s">
        <v>51</v>
      </c>
      <c r="AH30" s="13">
        <v>0</v>
      </c>
      <c r="AI30" s="13">
        <v>0</v>
      </c>
      <c r="AJ30" s="11" t="s">
        <v>51</v>
      </c>
      <c r="AK30" s="13">
        <v>0</v>
      </c>
      <c r="AL30" s="13">
        <v>0</v>
      </c>
      <c r="AM30" s="12" t="s">
        <v>48</v>
      </c>
      <c r="AN30" s="11" t="s">
        <v>48</v>
      </c>
      <c r="AO30" s="12" t="s">
        <v>48</v>
      </c>
      <c r="AP30" s="11" t="s">
        <v>48</v>
      </c>
    </row>
    <row r="31" spans="1:42" s="5" customFormat="1" x14ac:dyDescent="0.25">
      <c r="A31" s="11" t="s">
        <v>122</v>
      </c>
      <c r="B31" s="16">
        <v>43990</v>
      </c>
      <c r="C31" s="11" t="s">
        <v>47</v>
      </c>
      <c r="D31" s="11" t="s">
        <v>82</v>
      </c>
      <c r="E31" s="11" t="s">
        <v>83</v>
      </c>
      <c r="F31" s="11" t="s">
        <v>846</v>
      </c>
      <c r="G31" s="11" t="s">
        <v>49</v>
      </c>
      <c r="H31" s="11" t="s">
        <v>84</v>
      </c>
      <c r="I31" s="13" t="s">
        <v>48</v>
      </c>
      <c r="J31" s="13" t="s">
        <v>48</v>
      </c>
      <c r="K31" s="13" t="s">
        <v>48</v>
      </c>
      <c r="L31" s="13" t="s">
        <v>48</v>
      </c>
      <c r="M31" s="13">
        <v>0</v>
      </c>
      <c r="N31" s="11" t="s">
        <v>48</v>
      </c>
      <c r="O31" s="11" t="s">
        <v>56</v>
      </c>
      <c r="P31" s="11" t="s">
        <v>48</v>
      </c>
      <c r="Q31" s="13">
        <f t="shared" si="0"/>
        <v>64337091.083099991</v>
      </c>
      <c r="R31" s="13">
        <v>0</v>
      </c>
      <c r="S31" s="13">
        <v>45871643.970699988</v>
      </c>
      <c r="T31" s="13">
        <v>0</v>
      </c>
      <c r="U31" s="11" t="s">
        <v>51</v>
      </c>
      <c r="V31" s="13">
        <v>0</v>
      </c>
      <c r="W31" s="13">
        <v>15918488.889999999</v>
      </c>
      <c r="X31" s="11" t="s">
        <v>50</v>
      </c>
      <c r="Y31" s="13">
        <f t="shared" si="1"/>
        <v>2546958.2223999999</v>
      </c>
      <c r="Z31" s="13">
        <v>0</v>
      </c>
      <c r="AA31" s="11" t="s">
        <v>51</v>
      </c>
      <c r="AB31" s="13">
        <v>0</v>
      </c>
      <c r="AC31" s="13">
        <v>0</v>
      </c>
      <c r="AD31" s="11" t="s">
        <v>51</v>
      </c>
      <c r="AE31" s="13">
        <v>0</v>
      </c>
      <c r="AF31" s="11">
        <v>0</v>
      </c>
      <c r="AG31" s="11" t="s">
        <v>51</v>
      </c>
      <c r="AH31" s="13">
        <v>0</v>
      </c>
      <c r="AI31" s="13">
        <v>0</v>
      </c>
      <c r="AJ31" s="11" t="s">
        <v>51</v>
      </c>
      <c r="AK31" s="13">
        <v>0</v>
      </c>
      <c r="AL31" s="13">
        <v>0</v>
      </c>
      <c r="AM31" s="12" t="s">
        <v>48</v>
      </c>
      <c r="AN31" s="11" t="s">
        <v>48</v>
      </c>
      <c r="AO31" s="12" t="s">
        <v>48</v>
      </c>
      <c r="AP31" s="11" t="s">
        <v>48</v>
      </c>
    </row>
    <row r="32" spans="1:42" x14ac:dyDescent="0.25">
      <c r="A32" s="11" t="s">
        <v>123</v>
      </c>
      <c r="B32" s="16">
        <v>43990</v>
      </c>
      <c r="C32" s="11" t="s">
        <v>47</v>
      </c>
      <c r="D32" s="11" t="s">
        <v>82</v>
      </c>
      <c r="E32" s="11" t="s">
        <v>83</v>
      </c>
      <c r="F32" s="11" t="s">
        <v>846</v>
      </c>
      <c r="G32" s="11" t="s">
        <v>86</v>
      </c>
      <c r="H32" s="11" t="s">
        <v>48</v>
      </c>
      <c r="I32" s="13" t="s">
        <v>87</v>
      </c>
      <c r="J32" s="13" t="s">
        <v>48</v>
      </c>
      <c r="K32" s="13" t="s">
        <v>88</v>
      </c>
      <c r="L32" s="13" t="s">
        <v>46</v>
      </c>
      <c r="M32" s="13">
        <v>100000</v>
      </c>
      <c r="N32" s="11" t="s">
        <v>89</v>
      </c>
      <c r="O32" s="11" t="s">
        <v>90</v>
      </c>
      <c r="P32" s="11" t="s">
        <v>91</v>
      </c>
      <c r="Q32" s="13">
        <f t="shared" si="0"/>
        <v>-100000</v>
      </c>
      <c r="R32" s="13">
        <v>0</v>
      </c>
      <c r="S32" s="13">
        <v>-100000</v>
      </c>
      <c r="T32" s="13">
        <v>0</v>
      </c>
      <c r="U32" s="11" t="s">
        <v>51</v>
      </c>
      <c r="V32" s="13">
        <v>0</v>
      </c>
      <c r="W32" s="13">
        <v>0</v>
      </c>
      <c r="X32" s="11" t="s">
        <v>51</v>
      </c>
      <c r="Y32" s="13">
        <f t="shared" si="1"/>
        <v>0</v>
      </c>
      <c r="Z32" s="13">
        <v>0</v>
      </c>
      <c r="AA32" s="11" t="s">
        <v>51</v>
      </c>
      <c r="AB32" s="13">
        <v>0</v>
      </c>
      <c r="AC32" s="13">
        <v>0</v>
      </c>
      <c r="AD32" s="11" t="s">
        <v>51</v>
      </c>
      <c r="AE32" s="13">
        <v>0</v>
      </c>
      <c r="AF32" s="11">
        <v>0</v>
      </c>
      <c r="AG32" s="11" t="s">
        <v>51</v>
      </c>
      <c r="AH32" s="13">
        <v>0</v>
      </c>
      <c r="AI32" s="13">
        <v>0</v>
      </c>
      <c r="AJ32" s="11" t="s">
        <v>51</v>
      </c>
      <c r="AK32" s="13">
        <v>0</v>
      </c>
      <c r="AL32" s="13">
        <v>0</v>
      </c>
      <c r="AM32" s="12" t="s">
        <v>48</v>
      </c>
      <c r="AN32" s="11" t="s">
        <v>48</v>
      </c>
      <c r="AO32" s="12" t="s">
        <v>48</v>
      </c>
      <c r="AP32" s="11" t="s">
        <v>48</v>
      </c>
    </row>
    <row r="33" spans="1:42" x14ac:dyDescent="0.25">
      <c r="A33" s="11" t="s">
        <v>124</v>
      </c>
      <c r="B33" s="16">
        <v>43990</v>
      </c>
      <c r="C33" s="11" t="s">
        <v>47</v>
      </c>
      <c r="D33" s="11" t="s">
        <v>93</v>
      </c>
      <c r="E33" s="11" t="s">
        <v>94</v>
      </c>
      <c r="F33" s="11" t="s">
        <v>715</v>
      </c>
      <c r="G33" s="11" t="s">
        <v>49</v>
      </c>
      <c r="H33" s="11" t="s">
        <v>95</v>
      </c>
      <c r="I33" s="13" t="s">
        <v>48</v>
      </c>
      <c r="J33" s="13" t="s">
        <v>48</v>
      </c>
      <c r="K33" s="13" t="s">
        <v>48</v>
      </c>
      <c r="L33" s="13" t="s">
        <v>48</v>
      </c>
      <c r="M33" s="13">
        <v>0</v>
      </c>
      <c r="N33" s="11" t="s">
        <v>48</v>
      </c>
      <c r="O33" s="11" t="s">
        <v>56</v>
      </c>
      <c r="P33" s="11" t="s">
        <v>48</v>
      </c>
      <c r="Q33" s="13">
        <f t="shared" si="0"/>
        <v>14309428.17905</v>
      </c>
      <c r="R33" s="13">
        <v>0</v>
      </c>
      <c r="S33" s="13">
        <v>10064154.579849999</v>
      </c>
      <c r="T33" s="13">
        <v>0</v>
      </c>
      <c r="U33" s="11" t="s">
        <v>51</v>
      </c>
      <c r="V33" s="13">
        <v>0</v>
      </c>
      <c r="W33" s="13">
        <v>3659718.62</v>
      </c>
      <c r="X33" s="11" t="s">
        <v>50</v>
      </c>
      <c r="Y33" s="13">
        <f t="shared" si="1"/>
        <v>585554.97920000006</v>
      </c>
      <c r="Z33" s="13">
        <v>0</v>
      </c>
      <c r="AA33" s="11" t="s">
        <v>51</v>
      </c>
      <c r="AB33" s="13">
        <v>0</v>
      </c>
      <c r="AC33" s="13">
        <v>0</v>
      </c>
      <c r="AD33" s="11" t="s">
        <v>51</v>
      </c>
      <c r="AE33" s="13">
        <v>0</v>
      </c>
      <c r="AF33" s="11">
        <v>0</v>
      </c>
      <c r="AG33" s="11" t="s">
        <v>51</v>
      </c>
      <c r="AH33" s="13">
        <v>0</v>
      </c>
      <c r="AI33" s="13">
        <v>0</v>
      </c>
      <c r="AJ33" s="11" t="s">
        <v>51</v>
      </c>
      <c r="AK33" s="13">
        <v>0</v>
      </c>
      <c r="AL33" s="13">
        <v>0</v>
      </c>
      <c r="AM33" s="12" t="s">
        <v>48</v>
      </c>
      <c r="AN33" s="11" t="s">
        <v>48</v>
      </c>
      <c r="AO33" s="12" t="s">
        <v>48</v>
      </c>
      <c r="AP33" s="11" t="s">
        <v>48</v>
      </c>
    </row>
    <row r="34" spans="1:42" x14ac:dyDescent="0.25">
      <c r="A34" s="11" t="s">
        <v>125</v>
      </c>
      <c r="B34" s="16">
        <v>43990</v>
      </c>
      <c r="C34" s="11" t="s">
        <v>47</v>
      </c>
      <c r="D34" s="11" t="s">
        <v>163</v>
      </c>
      <c r="E34" s="11" t="s">
        <v>164</v>
      </c>
      <c r="F34" s="11" t="s">
        <v>930</v>
      </c>
      <c r="G34" s="11" t="s">
        <v>49</v>
      </c>
      <c r="H34" s="11" t="s">
        <v>931</v>
      </c>
      <c r="I34" s="13" t="s">
        <v>48</v>
      </c>
      <c r="J34" s="13" t="s">
        <v>48</v>
      </c>
      <c r="K34" s="13" t="s">
        <v>48</v>
      </c>
      <c r="L34" s="13" t="s">
        <v>48</v>
      </c>
      <c r="M34" s="13">
        <v>0</v>
      </c>
      <c r="N34" s="11" t="s">
        <v>48</v>
      </c>
      <c r="O34" s="11" t="s">
        <v>490</v>
      </c>
      <c r="P34" s="11" t="s">
        <v>48</v>
      </c>
      <c r="Q34" s="13">
        <f t="shared" si="0"/>
        <v>0</v>
      </c>
      <c r="R34" s="13">
        <v>0</v>
      </c>
      <c r="S34" s="13">
        <v>0</v>
      </c>
      <c r="T34" s="13">
        <v>0</v>
      </c>
      <c r="U34" s="11" t="s">
        <v>51</v>
      </c>
      <c r="V34" s="13">
        <v>0</v>
      </c>
      <c r="W34" s="13">
        <v>0</v>
      </c>
      <c r="X34" s="11" t="s">
        <v>51</v>
      </c>
      <c r="Y34" s="13">
        <f t="shared" si="1"/>
        <v>0</v>
      </c>
      <c r="Z34" s="13">
        <v>0</v>
      </c>
      <c r="AA34" s="11" t="s">
        <v>51</v>
      </c>
      <c r="AB34" s="13">
        <v>0</v>
      </c>
      <c r="AC34" s="13">
        <v>0</v>
      </c>
      <c r="AD34" s="11" t="s">
        <v>51</v>
      </c>
      <c r="AE34" s="13">
        <v>0</v>
      </c>
      <c r="AF34" s="11">
        <v>0</v>
      </c>
      <c r="AG34" s="11" t="s">
        <v>51</v>
      </c>
      <c r="AH34" s="13">
        <v>0</v>
      </c>
      <c r="AI34" s="13">
        <v>0</v>
      </c>
      <c r="AJ34" s="11" t="s">
        <v>51</v>
      </c>
      <c r="AK34" s="13">
        <v>0</v>
      </c>
      <c r="AL34" s="13">
        <v>0</v>
      </c>
      <c r="AM34" s="12" t="s">
        <v>48</v>
      </c>
      <c r="AN34" s="11" t="s">
        <v>48</v>
      </c>
      <c r="AO34" s="12" t="s">
        <v>48</v>
      </c>
      <c r="AP34" s="11" t="s">
        <v>48</v>
      </c>
    </row>
    <row r="35" spans="1:42" x14ac:dyDescent="0.25">
      <c r="A35" s="11" t="s">
        <v>126</v>
      </c>
      <c r="B35" s="16">
        <v>43990</v>
      </c>
      <c r="C35" s="11" t="s">
        <v>47</v>
      </c>
      <c r="D35" s="11" t="s">
        <v>521</v>
      </c>
      <c r="E35" s="11" t="s">
        <v>106</v>
      </c>
      <c r="F35" s="11" t="s">
        <v>984</v>
      </c>
      <c r="G35" s="11" t="s">
        <v>49</v>
      </c>
      <c r="H35" s="11" t="s">
        <v>107</v>
      </c>
      <c r="I35" s="13" t="s">
        <v>48</v>
      </c>
      <c r="J35" s="13" t="s">
        <v>48</v>
      </c>
      <c r="K35" s="13" t="s">
        <v>48</v>
      </c>
      <c r="L35" s="13" t="s">
        <v>48</v>
      </c>
      <c r="M35" s="13">
        <v>0</v>
      </c>
      <c r="N35" s="11" t="s">
        <v>48</v>
      </c>
      <c r="O35" s="11" t="s">
        <v>56</v>
      </c>
      <c r="P35" s="11" t="s">
        <v>48</v>
      </c>
      <c r="Q35" s="13">
        <f t="shared" si="0"/>
        <v>33830974.179299995</v>
      </c>
      <c r="R35" s="13">
        <v>0</v>
      </c>
      <c r="S35" s="13">
        <v>30896638.179299999</v>
      </c>
      <c r="T35" s="13">
        <v>0</v>
      </c>
      <c r="U35" s="11" t="s">
        <v>51</v>
      </c>
      <c r="V35" s="13">
        <v>0</v>
      </c>
      <c r="W35" s="13">
        <v>2529600</v>
      </c>
      <c r="X35" s="11" t="s">
        <v>50</v>
      </c>
      <c r="Y35" s="13">
        <f t="shared" si="1"/>
        <v>404736</v>
      </c>
      <c r="Z35" s="13">
        <v>0</v>
      </c>
      <c r="AA35" s="11" t="s">
        <v>51</v>
      </c>
      <c r="AB35" s="13">
        <v>0</v>
      </c>
      <c r="AC35" s="13">
        <v>0</v>
      </c>
      <c r="AD35" s="11" t="s">
        <v>51</v>
      </c>
      <c r="AE35" s="13">
        <v>0</v>
      </c>
      <c r="AF35" s="11">
        <v>0</v>
      </c>
      <c r="AG35" s="11" t="s">
        <v>51</v>
      </c>
      <c r="AH35" s="13">
        <v>0</v>
      </c>
      <c r="AI35" s="13">
        <v>0</v>
      </c>
      <c r="AJ35" s="11" t="s">
        <v>51</v>
      </c>
      <c r="AK35" s="13">
        <v>0</v>
      </c>
      <c r="AL35" s="13">
        <v>0</v>
      </c>
      <c r="AM35" s="12" t="s">
        <v>48</v>
      </c>
      <c r="AN35" s="11" t="s">
        <v>48</v>
      </c>
      <c r="AO35" s="12" t="s">
        <v>48</v>
      </c>
      <c r="AP35" s="11" t="s">
        <v>48</v>
      </c>
    </row>
    <row r="36" spans="1:42" x14ac:dyDescent="0.25">
      <c r="A36" s="11" t="s">
        <v>127</v>
      </c>
      <c r="B36" s="16">
        <v>43990</v>
      </c>
      <c r="C36" s="11" t="s">
        <v>47</v>
      </c>
      <c r="D36" s="11" t="s">
        <v>97</v>
      </c>
      <c r="E36" s="11" t="s">
        <v>98</v>
      </c>
      <c r="F36" s="11" t="s">
        <v>949</v>
      </c>
      <c r="G36" s="11" t="s">
        <v>49</v>
      </c>
      <c r="H36" s="11" t="s">
        <v>99</v>
      </c>
      <c r="I36" s="13" t="s">
        <v>48</v>
      </c>
      <c r="J36" s="13" t="s">
        <v>48</v>
      </c>
      <c r="K36" s="13" t="s">
        <v>48</v>
      </c>
      <c r="L36" s="13" t="s">
        <v>48</v>
      </c>
      <c r="M36" s="13">
        <v>0</v>
      </c>
      <c r="N36" s="11" t="s">
        <v>48</v>
      </c>
      <c r="O36" s="11" t="s">
        <v>56</v>
      </c>
      <c r="P36" s="11" t="s">
        <v>48</v>
      </c>
      <c r="Q36" s="13">
        <f t="shared" si="0"/>
        <v>3961680</v>
      </c>
      <c r="R36" s="13">
        <v>0</v>
      </c>
      <c r="S36" s="13">
        <v>2804000</v>
      </c>
      <c r="T36" s="13">
        <v>0</v>
      </c>
      <c r="U36" s="11" t="s">
        <v>51</v>
      </c>
      <c r="V36" s="13">
        <v>0</v>
      </c>
      <c r="W36" s="13">
        <v>998000</v>
      </c>
      <c r="X36" s="11" t="s">
        <v>51</v>
      </c>
      <c r="Y36" s="13">
        <f t="shared" si="1"/>
        <v>159680</v>
      </c>
      <c r="Z36" s="13">
        <v>0</v>
      </c>
      <c r="AA36" s="11" t="s">
        <v>51</v>
      </c>
      <c r="AB36" s="13">
        <v>0</v>
      </c>
      <c r="AC36" s="13">
        <v>0</v>
      </c>
      <c r="AD36" s="11" t="s">
        <v>51</v>
      </c>
      <c r="AE36" s="13">
        <v>0</v>
      </c>
      <c r="AF36" s="11">
        <v>0</v>
      </c>
      <c r="AG36" s="11" t="s">
        <v>51</v>
      </c>
      <c r="AH36" s="13">
        <v>0</v>
      </c>
      <c r="AI36" s="13">
        <v>0</v>
      </c>
      <c r="AJ36" s="11" t="s">
        <v>51</v>
      </c>
      <c r="AK36" s="13">
        <v>0</v>
      </c>
      <c r="AL36" s="13">
        <v>0</v>
      </c>
      <c r="AM36" s="12" t="s">
        <v>48</v>
      </c>
      <c r="AN36" s="11" t="s">
        <v>48</v>
      </c>
      <c r="AO36" s="12" t="s">
        <v>48</v>
      </c>
      <c r="AP36" s="11" t="s">
        <v>48</v>
      </c>
    </row>
    <row r="37" spans="1:42" x14ac:dyDescent="0.25">
      <c r="A37" s="11" t="s">
        <v>128</v>
      </c>
      <c r="B37" s="16">
        <v>43990</v>
      </c>
      <c r="C37" s="11" t="s">
        <v>47</v>
      </c>
      <c r="D37" s="11" t="s">
        <v>101</v>
      </c>
      <c r="E37" s="11" t="s">
        <v>102</v>
      </c>
      <c r="F37" s="11" t="s">
        <v>963</v>
      </c>
      <c r="G37" s="11" t="s">
        <v>49</v>
      </c>
      <c r="H37" s="11" t="s">
        <v>103</v>
      </c>
      <c r="I37" s="13" t="s">
        <v>48</v>
      </c>
      <c r="J37" s="13" t="s">
        <v>48</v>
      </c>
      <c r="K37" s="13" t="s">
        <v>48</v>
      </c>
      <c r="L37" s="13" t="s">
        <v>48</v>
      </c>
      <c r="M37" s="13">
        <v>0</v>
      </c>
      <c r="N37" s="11" t="s">
        <v>48</v>
      </c>
      <c r="O37" s="11" t="s">
        <v>56</v>
      </c>
      <c r="P37" s="11" t="s">
        <v>48</v>
      </c>
      <c r="Q37" s="13">
        <f t="shared" si="0"/>
        <v>26942056.632550001</v>
      </c>
      <c r="R37" s="13">
        <v>0</v>
      </c>
      <c r="S37" s="13">
        <v>19193720.632550001</v>
      </c>
      <c r="T37" s="13">
        <v>0</v>
      </c>
      <c r="U37" s="11" t="s">
        <v>51</v>
      </c>
      <c r="V37" s="13">
        <v>0</v>
      </c>
      <c r="W37" s="13">
        <v>6679600</v>
      </c>
      <c r="X37" s="11" t="s">
        <v>51</v>
      </c>
      <c r="Y37" s="13">
        <f t="shared" si="1"/>
        <v>1068736</v>
      </c>
      <c r="Z37" s="13">
        <v>0</v>
      </c>
      <c r="AA37" s="11" t="s">
        <v>51</v>
      </c>
      <c r="AB37" s="13">
        <v>0</v>
      </c>
      <c r="AC37" s="13">
        <v>0</v>
      </c>
      <c r="AD37" s="11" t="s">
        <v>51</v>
      </c>
      <c r="AE37" s="13">
        <v>0</v>
      </c>
      <c r="AF37" s="11">
        <v>0</v>
      </c>
      <c r="AG37" s="11" t="s">
        <v>51</v>
      </c>
      <c r="AH37" s="13">
        <v>0</v>
      </c>
      <c r="AI37" s="13">
        <v>0</v>
      </c>
      <c r="AJ37" s="11" t="s">
        <v>51</v>
      </c>
      <c r="AK37" s="13">
        <v>0</v>
      </c>
      <c r="AL37" s="13">
        <v>0</v>
      </c>
      <c r="AM37" s="12" t="s">
        <v>48</v>
      </c>
      <c r="AN37" s="11" t="s">
        <v>48</v>
      </c>
      <c r="AO37" s="12" t="s">
        <v>48</v>
      </c>
      <c r="AP37" s="11" t="s">
        <v>48</v>
      </c>
    </row>
    <row r="38" spans="1:42" x14ac:dyDescent="0.25">
      <c r="A38" s="11" t="s">
        <v>132</v>
      </c>
      <c r="B38" s="16">
        <v>43991</v>
      </c>
      <c r="C38" s="11" t="s">
        <v>47</v>
      </c>
      <c r="D38" s="11" t="s">
        <v>53</v>
      </c>
      <c r="E38" s="11" t="s">
        <v>54</v>
      </c>
      <c r="F38" s="11" t="s">
        <v>840</v>
      </c>
      <c r="G38" s="11" t="s">
        <v>49</v>
      </c>
      <c r="H38" s="11" t="s">
        <v>866</v>
      </c>
      <c r="I38" s="13" t="s">
        <v>48</v>
      </c>
      <c r="J38" s="13" t="s">
        <v>48</v>
      </c>
      <c r="K38" s="13" t="s">
        <v>48</v>
      </c>
      <c r="L38" s="13" t="s">
        <v>48</v>
      </c>
      <c r="M38" s="13">
        <v>0</v>
      </c>
      <c r="N38" s="11" t="s">
        <v>48</v>
      </c>
      <c r="O38" s="11" t="s">
        <v>56</v>
      </c>
      <c r="P38" s="11" t="s">
        <v>48</v>
      </c>
      <c r="Q38" s="13">
        <f t="shared" si="0"/>
        <v>38911795.062399998</v>
      </c>
      <c r="R38" s="13">
        <v>0</v>
      </c>
      <c r="S38" s="13">
        <v>29572850.66</v>
      </c>
      <c r="T38" s="13">
        <v>0</v>
      </c>
      <c r="U38" s="11" t="s">
        <v>51</v>
      </c>
      <c r="V38" s="13">
        <v>0</v>
      </c>
      <c r="W38" s="13">
        <v>8050814.1399999997</v>
      </c>
      <c r="X38" s="11" t="s">
        <v>51</v>
      </c>
      <c r="Y38" s="13">
        <f t="shared" si="1"/>
        <v>1288130.2623999999</v>
      </c>
      <c r="Z38" s="13">
        <v>0</v>
      </c>
      <c r="AA38" s="11" t="s">
        <v>51</v>
      </c>
      <c r="AB38" s="13">
        <v>0</v>
      </c>
      <c r="AC38" s="13">
        <v>0</v>
      </c>
      <c r="AD38" s="11" t="s">
        <v>51</v>
      </c>
      <c r="AE38" s="13">
        <v>0</v>
      </c>
      <c r="AF38" s="11">
        <v>0</v>
      </c>
      <c r="AG38" s="11" t="s">
        <v>51</v>
      </c>
      <c r="AH38" s="13">
        <v>0</v>
      </c>
      <c r="AI38" s="13">
        <v>0</v>
      </c>
      <c r="AJ38" s="11" t="s">
        <v>51</v>
      </c>
      <c r="AK38" s="13">
        <v>0</v>
      </c>
      <c r="AL38" s="13">
        <v>0</v>
      </c>
      <c r="AM38" s="12" t="s">
        <v>48</v>
      </c>
      <c r="AN38" s="11" t="s">
        <v>48</v>
      </c>
      <c r="AO38" s="12" t="s">
        <v>48</v>
      </c>
      <c r="AP38" s="11" t="s">
        <v>48</v>
      </c>
    </row>
    <row r="39" spans="1:42" s="5" customFormat="1" x14ac:dyDescent="0.25">
      <c r="A39" s="11" t="s">
        <v>136</v>
      </c>
      <c r="B39" s="16">
        <v>43991</v>
      </c>
      <c r="C39" s="11" t="s">
        <v>129</v>
      </c>
      <c r="D39" s="11" t="s">
        <v>53</v>
      </c>
      <c r="E39" s="11" t="s">
        <v>130</v>
      </c>
      <c r="F39" s="11" t="s">
        <v>1004</v>
      </c>
      <c r="G39" s="11" t="s">
        <v>49</v>
      </c>
      <c r="H39" s="11" t="s">
        <v>189</v>
      </c>
      <c r="I39" s="13" t="s">
        <v>48</v>
      </c>
      <c r="J39" s="13" t="s">
        <v>48</v>
      </c>
      <c r="K39" s="13" t="s">
        <v>48</v>
      </c>
      <c r="L39" s="13" t="s">
        <v>48</v>
      </c>
      <c r="M39" s="13">
        <v>0</v>
      </c>
      <c r="N39" s="11" t="s">
        <v>48</v>
      </c>
      <c r="O39" s="11" t="s">
        <v>56</v>
      </c>
      <c r="P39" s="11" t="s">
        <v>48</v>
      </c>
      <c r="Q39" s="13">
        <f t="shared" si="0"/>
        <v>37989886.962900005</v>
      </c>
      <c r="R39" s="13">
        <v>0</v>
      </c>
      <c r="S39" s="13">
        <v>26435610.636500008</v>
      </c>
      <c r="T39" s="13">
        <v>0</v>
      </c>
      <c r="U39" s="11" t="s">
        <v>51</v>
      </c>
      <c r="V39" s="13">
        <v>0</v>
      </c>
      <c r="W39" s="13">
        <v>9960583.040000001</v>
      </c>
      <c r="X39" s="11" t="s">
        <v>51</v>
      </c>
      <c r="Y39" s="13">
        <f t="shared" si="1"/>
        <v>1593693.2864000001</v>
      </c>
      <c r="Z39" s="13">
        <v>0</v>
      </c>
      <c r="AA39" s="11" t="s">
        <v>51</v>
      </c>
      <c r="AB39" s="13">
        <v>0</v>
      </c>
      <c r="AC39" s="13">
        <v>0</v>
      </c>
      <c r="AD39" s="11" t="s">
        <v>51</v>
      </c>
      <c r="AE39" s="13">
        <v>0</v>
      </c>
      <c r="AF39" s="11">
        <v>0</v>
      </c>
      <c r="AG39" s="11" t="s">
        <v>51</v>
      </c>
      <c r="AH39" s="13">
        <v>0</v>
      </c>
      <c r="AI39" s="13">
        <v>0</v>
      </c>
      <c r="AJ39" s="11" t="s">
        <v>51</v>
      </c>
      <c r="AK39" s="13">
        <v>0</v>
      </c>
      <c r="AL39" s="13">
        <v>0</v>
      </c>
      <c r="AM39" s="12" t="s">
        <v>48</v>
      </c>
      <c r="AN39" s="11" t="s">
        <v>48</v>
      </c>
      <c r="AO39" s="12" t="s">
        <v>48</v>
      </c>
      <c r="AP39" s="11" t="s">
        <v>48</v>
      </c>
    </row>
    <row r="40" spans="1:42" x14ac:dyDescent="0.25">
      <c r="A40" s="11" t="s">
        <v>138</v>
      </c>
      <c r="B40" s="16">
        <v>43991</v>
      </c>
      <c r="C40" s="11" t="s">
        <v>47</v>
      </c>
      <c r="D40" s="11" t="s">
        <v>58</v>
      </c>
      <c r="E40" s="11" t="s">
        <v>59</v>
      </c>
      <c r="F40" s="11" t="s">
        <v>847</v>
      </c>
      <c r="G40" s="11" t="s">
        <v>49</v>
      </c>
      <c r="H40" s="11" t="s">
        <v>870</v>
      </c>
      <c r="I40" s="13" t="s">
        <v>48</v>
      </c>
      <c r="J40" s="13" t="s">
        <v>48</v>
      </c>
      <c r="K40" s="13" t="s">
        <v>48</v>
      </c>
      <c r="L40" s="13" t="s">
        <v>48</v>
      </c>
      <c r="M40" s="13">
        <v>0</v>
      </c>
      <c r="N40" s="11" t="s">
        <v>48</v>
      </c>
      <c r="O40" s="11" t="s">
        <v>56</v>
      </c>
      <c r="P40" s="11" t="s">
        <v>48</v>
      </c>
      <c r="Q40" s="13">
        <f t="shared" si="0"/>
        <v>47262542.836399995</v>
      </c>
      <c r="R40" s="13">
        <v>0</v>
      </c>
      <c r="S40" s="13">
        <f>38728301.36-2234000</f>
        <v>36494301.359999999</v>
      </c>
      <c r="T40" s="13">
        <v>0</v>
      </c>
      <c r="U40" s="11" t="s">
        <v>51</v>
      </c>
      <c r="V40" s="13">
        <v>0</v>
      </c>
      <c r="W40" s="13">
        <v>9282966.7899999991</v>
      </c>
      <c r="X40" s="11" t="s">
        <v>51</v>
      </c>
      <c r="Y40" s="13">
        <f t="shared" si="1"/>
        <v>1485274.6863999998</v>
      </c>
      <c r="Z40" s="13">
        <v>0</v>
      </c>
      <c r="AA40" s="11" t="s">
        <v>51</v>
      </c>
      <c r="AB40" s="13">
        <v>0</v>
      </c>
      <c r="AC40" s="13">
        <v>0</v>
      </c>
      <c r="AD40" s="11" t="s">
        <v>51</v>
      </c>
      <c r="AE40" s="13">
        <v>0</v>
      </c>
      <c r="AF40" s="11">
        <v>0</v>
      </c>
      <c r="AG40" s="11" t="s">
        <v>51</v>
      </c>
      <c r="AH40" s="13">
        <v>0</v>
      </c>
      <c r="AI40" s="13">
        <v>0</v>
      </c>
      <c r="AJ40" s="11" t="s">
        <v>51</v>
      </c>
      <c r="AK40" s="13">
        <v>0</v>
      </c>
      <c r="AL40" s="13">
        <v>0</v>
      </c>
      <c r="AM40" s="12" t="s">
        <v>48</v>
      </c>
      <c r="AN40" s="11" t="s">
        <v>48</v>
      </c>
      <c r="AO40" s="12" t="s">
        <v>48</v>
      </c>
      <c r="AP40" s="11" t="s">
        <v>48</v>
      </c>
    </row>
    <row r="41" spans="1:42" x14ac:dyDescent="0.25">
      <c r="A41" s="11" t="s">
        <v>140</v>
      </c>
      <c r="B41" s="16">
        <v>43991</v>
      </c>
      <c r="C41" s="11" t="s">
        <v>47</v>
      </c>
      <c r="D41" s="11" t="s">
        <v>58</v>
      </c>
      <c r="E41" s="11" t="s">
        <v>483</v>
      </c>
      <c r="F41" s="11" t="s">
        <v>876</v>
      </c>
      <c r="G41" s="11" t="s">
        <v>49</v>
      </c>
      <c r="H41" s="11" t="s">
        <v>978</v>
      </c>
      <c r="I41" s="13" t="s">
        <v>48</v>
      </c>
      <c r="J41" s="13" t="s">
        <v>48</v>
      </c>
      <c r="K41" s="13" t="s">
        <v>48</v>
      </c>
      <c r="L41" s="13" t="s">
        <v>48</v>
      </c>
      <c r="M41" s="13">
        <v>0</v>
      </c>
      <c r="N41" s="11" t="s">
        <v>48</v>
      </c>
      <c r="O41" s="11" t="s">
        <v>56</v>
      </c>
      <c r="P41" s="11" t="s">
        <v>48</v>
      </c>
      <c r="Q41" s="13">
        <f t="shared" si="0"/>
        <v>27269386.18</v>
      </c>
      <c r="R41" s="13">
        <v>0</v>
      </c>
      <c r="S41" s="13">
        <f>27424086.18-154700</f>
        <v>27269386.18</v>
      </c>
      <c r="T41" s="13">
        <v>0</v>
      </c>
      <c r="U41" s="11" t="s">
        <v>51</v>
      </c>
      <c r="V41" s="13">
        <v>0</v>
      </c>
      <c r="W41" s="13"/>
      <c r="X41" s="11" t="s">
        <v>51</v>
      </c>
      <c r="Y41" s="13">
        <f t="shared" si="1"/>
        <v>0</v>
      </c>
      <c r="Z41" s="13">
        <v>0</v>
      </c>
      <c r="AA41" s="11" t="s">
        <v>51</v>
      </c>
      <c r="AB41" s="13">
        <v>0</v>
      </c>
      <c r="AC41" s="13">
        <v>0</v>
      </c>
      <c r="AD41" s="11" t="s">
        <v>51</v>
      </c>
      <c r="AE41" s="13">
        <v>0</v>
      </c>
      <c r="AF41" s="11">
        <v>0</v>
      </c>
      <c r="AG41" s="11" t="s">
        <v>51</v>
      </c>
      <c r="AH41" s="13">
        <v>0</v>
      </c>
      <c r="AI41" s="13">
        <v>0</v>
      </c>
      <c r="AJ41" s="11" t="s">
        <v>51</v>
      </c>
      <c r="AK41" s="13">
        <v>0</v>
      </c>
      <c r="AL41" s="13">
        <v>0</v>
      </c>
      <c r="AM41" s="12" t="s">
        <v>48</v>
      </c>
      <c r="AN41" s="11" t="s">
        <v>48</v>
      </c>
      <c r="AO41" s="12" t="s">
        <v>48</v>
      </c>
      <c r="AP41" s="11" t="s">
        <v>48</v>
      </c>
    </row>
    <row r="42" spans="1:42" x14ac:dyDescent="0.25">
      <c r="A42" s="11" t="s">
        <v>142</v>
      </c>
      <c r="B42" s="16">
        <v>43991</v>
      </c>
      <c r="C42" s="11" t="s">
        <v>105</v>
      </c>
      <c r="D42" s="11" t="s">
        <v>58</v>
      </c>
      <c r="E42" s="11" t="s">
        <v>109</v>
      </c>
      <c r="F42" s="11" t="s">
        <v>992</v>
      </c>
      <c r="G42" s="11" t="s">
        <v>49</v>
      </c>
      <c r="H42" s="11" t="s">
        <v>170</v>
      </c>
      <c r="I42" s="13" t="s">
        <v>48</v>
      </c>
      <c r="J42" s="13" t="s">
        <v>48</v>
      </c>
      <c r="K42" s="13" t="s">
        <v>48</v>
      </c>
      <c r="L42" s="13" t="s">
        <v>48</v>
      </c>
      <c r="M42" s="13">
        <v>0</v>
      </c>
      <c r="N42" s="11" t="s">
        <v>48</v>
      </c>
      <c r="O42" s="11" t="s">
        <v>56</v>
      </c>
      <c r="P42" s="11" t="s">
        <v>48</v>
      </c>
      <c r="Q42" s="13">
        <f t="shared" si="0"/>
        <v>32767951.851199985</v>
      </c>
      <c r="R42" s="13">
        <v>0</v>
      </c>
      <c r="S42" s="13">
        <v>29515775.851199985</v>
      </c>
      <c r="T42" s="13">
        <v>0</v>
      </c>
      <c r="U42" s="11" t="s">
        <v>51</v>
      </c>
      <c r="V42" s="13">
        <v>0</v>
      </c>
      <c r="W42" s="13">
        <v>2803600</v>
      </c>
      <c r="X42" s="11" t="s">
        <v>51</v>
      </c>
      <c r="Y42" s="13">
        <f t="shared" si="1"/>
        <v>448576</v>
      </c>
      <c r="Z42" s="13">
        <v>0</v>
      </c>
      <c r="AA42" s="11" t="s">
        <v>51</v>
      </c>
      <c r="AB42" s="13">
        <v>0</v>
      </c>
      <c r="AC42" s="13">
        <v>0</v>
      </c>
      <c r="AD42" s="11" t="s">
        <v>51</v>
      </c>
      <c r="AE42" s="13">
        <v>0</v>
      </c>
      <c r="AF42" s="11">
        <v>0</v>
      </c>
      <c r="AG42" s="11" t="s">
        <v>51</v>
      </c>
      <c r="AH42" s="13">
        <v>0</v>
      </c>
      <c r="AI42" s="13">
        <v>0</v>
      </c>
      <c r="AJ42" s="11" t="s">
        <v>51</v>
      </c>
      <c r="AK42" s="13">
        <v>0</v>
      </c>
      <c r="AL42" s="13">
        <v>0</v>
      </c>
      <c r="AM42" s="12" t="s">
        <v>48</v>
      </c>
      <c r="AN42" s="11" t="s">
        <v>48</v>
      </c>
      <c r="AO42" s="12" t="s">
        <v>48</v>
      </c>
      <c r="AP42" s="11" t="s">
        <v>48</v>
      </c>
    </row>
    <row r="43" spans="1:42" x14ac:dyDescent="0.25">
      <c r="A43" s="11" t="s">
        <v>144</v>
      </c>
      <c r="B43" s="16">
        <v>43991</v>
      </c>
      <c r="C43" s="11" t="s">
        <v>129</v>
      </c>
      <c r="D43" s="11" t="s">
        <v>58</v>
      </c>
      <c r="E43" s="11" t="s">
        <v>450</v>
      </c>
      <c r="F43" s="11" t="s">
        <v>1005</v>
      </c>
      <c r="G43" s="11" t="s">
        <v>49</v>
      </c>
      <c r="H43" s="11" t="s">
        <v>1008</v>
      </c>
      <c r="I43" s="13"/>
      <c r="J43" s="13"/>
      <c r="K43" s="13"/>
      <c r="L43" s="13"/>
      <c r="M43" s="13">
        <v>0</v>
      </c>
      <c r="N43" s="11"/>
      <c r="O43" s="11" t="s">
        <v>490</v>
      </c>
      <c r="P43" s="11"/>
      <c r="Q43" s="13">
        <f t="shared" si="0"/>
        <v>0</v>
      </c>
      <c r="R43" s="13"/>
      <c r="S43" s="13"/>
      <c r="T43" s="13"/>
      <c r="U43" s="11"/>
      <c r="V43" s="13"/>
      <c r="W43" s="13"/>
      <c r="X43" s="11"/>
      <c r="Y43" s="13">
        <f t="shared" si="1"/>
        <v>0</v>
      </c>
      <c r="Z43" s="13">
        <v>0</v>
      </c>
      <c r="AA43" s="11" t="s">
        <v>51</v>
      </c>
      <c r="AB43" s="13">
        <v>0</v>
      </c>
      <c r="AC43" s="13">
        <v>0</v>
      </c>
      <c r="AD43" s="11" t="s">
        <v>51</v>
      </c>
      <c r="AE43" s="13">
        <v>0</v>
      </c>
      <c r="AF43" s="11">
        <v>0</v>
      </c>
      <c r="AG43" s="11" t="s">
        <v>51</v>
      </c>
      <c r="AH43" s="13">
        <v>0</v>
      </c>
      <c r="AI43" s="13">
        <v>0</v>
      </c>
      <c r="AJ43" s="11"/>
      <c r="AK43" s="13"/>
      <c r="AL43" s="13"/>
      <c r="AM43" s="12"/>
      <c r="AN43" s="11"/>
      <c r="AO43" s="12"/>
      <c r="AP43" s="11"/>
    </row>
    <row r="44" spans="1:42" x14ac:dyDescent="0.25">
      <c r="A44" s="11" t="s">
        <v>147</v>
      </c>
      <c r="B44" s="16">
        <v>43991</v>
      </c>
      <c r="C44" s="11" t="s">
        <v>47</v>
      </c>
      <c r="D44" s="11" t="s">
        <v>62</v>
      </c>
      <c r="E44" s="11" t="s">
        <v>63</v>
      </c>
      <c r="F44" s="11" t="s">
        <v>857</v>
      </c>
      <c r="G44" s="11" t="s">
        <v>49</v>
      </c>
      <c r="H44" s="11" t="s">
        <v>868</v>
      </c>
      <c r="I44" s="13" t="s">
        <v>48</v>
      </c>
      <c r="J44" s="13" t="s">
        <v>48</v>
      </c>
      <c r="K44" s="13" t="s">
        <v>48</v>
      </c>
      <c r="L44" s="13" t="s">
        <v>48</v>
      </c>
      <c r="M44" s="13">
        <v>0</v>
      </c>
      <c r="N44" s="11" t="s">
        <v>48</v>
      </c>
      <c r="O44" s="11" t="s">
        <v>56</v>
      </c>
      <c r="P44" s="11" t="s">
        <v>48</v>
      </c>
      <c r="Q44" s="13">
        <f t="shared" si="0"/>
        <v>63001868.527200006</v>
      </c>
      <c r="R44" s="13">
        <v>0</v>
      </c>
      <c r="S44" s="13">
        <v>41561519.600000001</v>
      </c>
      <c r="T44" s="13">
        <v>0</v>
      </c>
      <c r="U44" s="11" t="s">
        <v>51</v>
      </c>
      <c r="V44" s="13">
        <v>0</v>
      </c>
      <c r="W44" s="13">
        <v>18483059.420000002</v>
      </c>
      <c r="X44" s="11" t="s">
        <v>51</v>
      </c>
      <c r="Y44" s="13">
        <f t="shared" si="1"/>
        <v>2957289.5072000003</v>
      </c>
      <c r="Z44" s="13">
        <v>0</v>
      </c>
      <c r="AA44" s="11" t="s">
        <v>51</v>
      </c>
      <c r="AB44" s="13">
        <v>0</v>
      </c>
      <c r="AC44" s="13">
        <v>0</v>
      </c>
      <c r="AD44" s="11" t="s">
        <v>51</v>
      </c>
      <c r="AE44" s="13">
        <v>0</v>
      </c>
      <c r="AF44" s="11">
        <v>0</v>
      </c>
      <c r="AG44" s="11" t="s">
        <v>51</v>
      </c>
      <c r="AH44" s="13">
        <v>0</v>
      </c>
      <c r="AI44" s="13">
        <v>0</v>
      </c>
      <c r="AJ44" s="11" t="s">
        <v>51</v>
      </c>
      <c r="AK44" s="13">
        <v>0</v>
      </c>
      <c r="AL44" s="13">
        <v>0</v>
      </c>
      <c r="AM44" s="12" t="s">
        <v>48</v>
      </c>
      <c r="AN44" s="11" t="s">
        <v>48</v>
      </c>
      <c r="AO44" s="12" t="s">
        <v>48</v>
      </c>
      <c r="AP44" s="11" t="s">
        <v>48</v>
      </c>
    </row>
    <row r="45" spans="1:42" x14ac:dyDescent="0.25">
      <c r="A45" s="11" t="s">
        <v>149</v>
      </c>
      <c r="B45" s="16">
        <v>43991</v>
      </c>
      <c r="C45" s="11" t="s">
        <v>105</v>
      </c>
      <c r="D45" s="11" t="s">
        <v>62</v>
      </c>
      <c r="E45" s="11" t="s">
        <v>111</v>
      </c>
      <c r="F45" s="11" t="s">
        <v>664</v>
      </c>
      <c r="G45" s="11" t="s">
        <v>49</v>
      </c>
      <c r="H45" s="11" t="s">
        <v>172</v>
      </c>
      <c r="I45" s="13" t="s">
        <v>48</v>
      </c>
      <c r="J45" s="13" t="s">
        <v>48</v>
      </c>
      <c r="K45" s="13" t="s">
        <v>48</v>
      </c>
      <c r="L45" s="13" t="s">
        <v>48</v>
      </c>
      <c r="M45" s="13">
        <v>0</v>
      </c>
      <c r="N45" s="11" t="s">
        <v>48</v>
      </c>
      <c r="O45" s="11" t="s">
        <v>56</v>
      </c>
      <c r="P45" s="11" t="s">
        <v>48</v>
      </c>
      <c r="Q45" s="13">
        <f t="shared" si="0"/>
        <v>20755245.104999997</v>
      </c>
      <c r="R45" s="13">
        <v>0</v>
      </c>
      <c r="S45" s="13">
        <v>19553485.104999997</v>
      </c>
      <c r="T45" s="13">
        <v>0</v>
      </c>
      <c r="U45" s="11" t="s">
        <v>51</v>
      </c>
      <c r="V45" s="13">
        <v>0</v>
      </c>
      <c r="W45" s="13">
        <v>1036000</v>
      </c>
      <c r="X45" s="11" t="s">
        <v>51</v>
      </c>
      <c r="Y45" s="13">
        <f t="shared" si="1"/>
        <v>165760</v>
      </c>
      <c r="Z45" s="13">
        <v>0</v>
      </c>
      <c r="AA45" s="11" t="s">
        <v>51</v>
      </c>
      <c r="AB45" s="13">
        <v>0</v>
      </c>
      <c r="AC45" s="13">
        <v>0</v>
      </c>
      <c r="AD45" s="11" t="s">
        <v>51</v>
      </c>
      <c r="AE45" s="13">
        <v>0</v>
      </c>
      <c r="AF45" s="11">
        <v>0</v>
      </c>
      <c r="AG45" s="11" t="s">
        <v>51</v>
      </c>
      <c r="AH45" s="13">
        <v>0</v>
      </c>
      <c r="AI45" s="13">
        <v>0</v>
      </c>
      <c r="AJ45" s="11" t="s">
        <v>51</v>
      </c>
      <c r="AK45" s="13">
        <v>0</v>
      </c>
      <c r="AL45" s="13">
        <v>0</v>
      </c>
      <c r="AM45" s="12" t="s">
        <v>48</v>
      </c>
      <c r="AN45" s="11" t="s">
        <v>48</v>
      </c>
      <c r="AO45" s="12" t="s">
        <v>48</v>
      </c>
      <c r="AP45" s="11" t="s">
        <v>48</v>
      </c>
    </row>
    <row r="46" spans="1:42" x14ac:dyDescent="0.25">
      <c r="A46" s="11" t="s">
        <v>151</v>
      </c>
      <c r="B46" s="16">
        <v>43991</v>
      </c>
      <c r="C46" s="11" t="s">
        <v>129</v>
      </c>
      <c r="D46" s="11" t="s">
        <v>62</v>
      </c>
      <c r="E46" s="11" t="s">
        <v>495</v>
      </c>
      <c r="F46" s="11" t="s">
        <v>1004</v>
      </c>
      <c r="G46" s="11" t="s">
        <v>49</v>
      </c>
      <c r="H46" s="11" t="s">
        <v>191</v>
      </c>
      <c r="I46" s="13" t="s">
        <v>48</v>
      </c>
      <c r="J46" s="13" t="s">
        <v>48</v>
      </c>
      <c r="K46" s="13" t="s">
        <v>48</v>
      </c>
      <c r="L46" s="13" t="s">
        <v>48</v>
      </c>
      <c r="M46" s="13">
        <v>0</v>
      </c>
      <c r="N46" s="11" t="s">
        <v>48</v>
      </c>
      <c r="O46" s="11" t="s">
        <v>56</v>
      </c>
      <c r="P46" s="11" t="s">
        <v>48</v>
      </c>
      <c r="Q46" s="13">
        <f t="shared" si="0"/>
        <v>11560026.890250001</v>
      </c>
      <c r="R46" s="13">
        <v>0</v>
      </c>
      <c r="S46" s="13">
        <v>9836266.8902500011</v>
      </c>
      <c r="T46" s="13">
        <v>0</v>
      </c>
      <c r="U46" s="11" t="s">
        <v>51</v>
      </c>
      <c r="V46" s="13">
        <v>0</v>
      </c>
      <c r="W46" s="13">
        <v>1486000</v>
      </c>
      <c r="X46" s="11" t="s">
        <v>51</v>
      </c>
      <c r="Y46" s="13">
        <f t="shared" si="1"/>
        <v>237760</v>
      </c>
      <c r="Z46" s="13">
        <v>0</v>
      </c>
      <c r="AA46" s="11" t="s">
        <v>51</v>
      </c>
      <c r="AB46" s="13">
        <v>0</v>
      </c>
      <c r="AC46" s="13">
        <v>0</v>
      </c>
      <c r="AD46" s="11" t="s">
        <v>51</v>
      </c>
      <c r="AE46" s="13">
        <v>0</v>
      </c>
      <c r="AF46" s="11">
        <v>0</v>
      </c>
      <c r="AG46" s="11" t="s">
        <v>51</v>
      </c>
      <c r="AH46" s="13">
        <v>0</v>
      </c>
      <c r="AI46" s="13">
        <v>0</v>
      </c>
      <c r="AJ46" s="11" t="s">
        <v>51</v>
      </c>
      <c r="AK46" s="13">
        <v>0</v>
      </c>
      <c r="AL46" s="13">
        <v>0</v>
      </c>
      <c r="AM46" s="12" t="s">
        <v>48</v>
      </c>
      <c r="AN46" s="11" t="s">
        <v>48</v>
      </c>
      <c r="AO46" s="12" t="s">
        <v>48</v>
      </c>
      <c r="AP46" s="11" t="s">
        <v>48</v>
      </c>
    </row>
    <row r="47" spans="1:42" s="5" customFormat="1" x14ac:dyDescent="0.25">
      <c r="A47" s="11" t="s">
        <v>152</v>
      </c>
      <c r="B47" s="16">
        <v>43991</v>
      </c>
      <c r="C47" s="11" t="s">
        <v>129</v>
      </c>
      <c r="D47" s="11" t="s">
        <v>62</v>
      </c>
      <c r="E47" s="11" t="s">
        <v>495</v>
      </c>
      <c r="F47" s="11" t="s">
        <v>1004</v>
      </c>
      <c r="G47" s="11" t="s">
        <v>49</v>
      </c>
      <c r="H47" s="11" t="s">
        <v>193</v>
      </c>
      <c r="I47" s="13" t="s">
        <v>48</v>
      </c>
      <c r="J47" s="13" t="s">
        <v>48</v>
      </c>
      <c r="K47" s="13" t="s">
        <v>48</v>
      </c>
      <c r="L47" s="13" t="s">
        <v>48</v>
      </c>
      <c r="M47" s="13">
        <v>0</v>
      </c>
      <c r="N47" s="11" t="s">
        <v>48</v>
      </c>
      <c r="O47" s="11" t="s">
        <v>194</v>
      </c>
      <c r="P47" s="11" t="s">
        <v>195</v>
      </c>
      <c r="Q47" s="13">
        <f t="shared" si="0"/>
        <v>987410.52</v>
      </c>
      <c r="R47" s="13">
        <v>0</v>
      </c>
      <c r="S47" s="13">
        <v>924770.52</v>
      </c>
      <c r="T47" s="13">
        <v>54000</v>
      </c>
      <c r="U47" s="11" t="s">
        <v>50</v>
      </c>
      <c r="V47" s="13">
        <v>8640</v>
      </c>
      <c r="W47" s="13">
        <v>0</v>
      </c>
      <c r="X47" s="11" t="s">
        <v>51</v>
      </c>
      <c r="Y47" s="13">
        <f t="shared" si="1"/>
        <v>0</v>
      </c>
      <c r="Z47" s="13">
        <v>0</v>
      </c>
      <c r="AA47" s="11" t="s">
        <v>51</v>
      </c>
      <c r="AB47" s="13">
        <v>0</v>
      </c>
      <c r="AC47" s="13">
        <v>0</v>
      </c>
      <c r="AD47" s="11" t="s">
        <v>51</v>
      </c>
      <c r="AE47" s="13">
        <v>0</v>
      </c>
      <c r="AF47" s="11">
        <v>0</v>
      </c>
      <c r="AG47" s="11" t="s">
        <v>51</v>
      </c>
      <c r="AH47" s="13">
        <v>0</v>
      </c>
      <c r="AI47" s="13">
        <v>0</v>
      </c>
      <c r="AJ47" s="11" t="s">
        <v>51</v>
      </c>
      <c r="AK47" s="13">
        <v>0</v>
      </c>
      <c r="AL47" s="13">
        <v>0</v>
      </c>
      <c r="AM47" s="12" t="s">
        <v>48</v>
      </c>
      <c r="AN47" s="11" t="s">
        <v>48</v>
      </c>
      <c r="AO47" s="12" t="s">
        <v>48</v>
      </c>
      <c r="AP47" s="11" t="s">
        <v>48</v>
      </c>
    </row>
    <row r="48" spans="1:42" x14ac:dyDescent="0.25">
      <c r="A48" s="11" t="s">
        <v>153</v>
      </c>
      <c r="B48" s="16">
        <v>43991</v>
      </c>
      <c r="C48" s="11" t="s">
        <v>129</v>
      </c>
      <c r="D48" s="11" t="s">
        <v>62</v>
      </c>
      <c r="E48" s="11" t="s">
        <v>495</v>
      </c>
      <c r="F48" s="11" t="s">
        <v>1004</v>
      </c>
      <c r="G48" s="11" t="s">
        <v>49</v>
      </c>
      <c r="H48" s="11" t="s">
        <v>197</v>
      </c>
      <c r="I48" s="13" t="s">
        <v>48</v>
      </c>
      <c r="J48" s="13" t="s">
        <v>48</v>
      </c>
      <c r="K48" s="13" t="s">
        <v>48</v>
      </c>
      <c r="L48" s="13" t="s">
        <v>48</v>
      </c>
      <c r="M48" s="13">
        <v>0</v>
      </c>
      <c r="N48" s="11" t="s">
        <v>48</v>
      </c>
      <c r="O48" s="11" t="s">
        <v>56</v>
      </c>
      <c r="P48" s="11" t="s">
        <v>48</v>
      </c>
      <c r="Q48" s="13">
        <f t="shared" si="0"/>
        <v>398593.75</v>
      </c>
      <c r="R48" s="13">
        <v>0</v>
      </c>
      <c r="S48" s="13">
        <v>398593.75</v>
      </c>
      <c r="T48" s="13">
        <v>0</v>
      </c>
      <c r="U48" s="11" t="s">
        <v>51</v>
      </c>
      <c r="V48" s="13">
        <v>0</v>
      </c>
      <c r="W48" s="13">
        <v>0</v>
      </c>
      <c r="X48" s="11" t="s">
        <v>51</v>
      </c>
      <c r="Y48" s="13">
        <f t="shared" si="1"/>
        <v>0</v>
      </c>
      <c r="Z48" s="13">
        <v>0</v>
      </c>
      <c r="AA48" s="11" t="s">
        <v>51</v>
      </c>
      <c r="AB48" s="13">
        <v>0</v>
      </c>
      <c r="AC48" s="13">
        <v>0</v>
      </c>
      <c r="AD48" s="11" t="s">
        <v>51</v>
      </c>
      <c r="AE48" s="13">
        <v>0</v>
      </c>
      <c r="AF48" s="11">
        <v>0</v>
      </c>
      <c r="AG48" s="11" t="s">
        <v>51</v>
      </c>
      <c r="AH48" s="13">
        <v>0</v>
      </c>
      <c r="AI48" s="13">
        <v>0</v>
      </c>
      <c r="AJ48" s="11" t="s">
        <v>51</v>
      </c>
      <c r="AK48" s="13">
        <v>0</v>
      </c>
      <c r="AL48" s="13">
        <v>0</v>
      </c>
      <c r="AM48" s="12" t="s">
        <v>48</v>
      </c>
      <c r="AN48" s="11" t="s">
        <v>48</v>
      </c>
      <c r="AO48" s="12" t="s">
        <v>48</v>
      </c>
      <c r="AP48" s="11" t="s">
        <v>48</v>
      </c>
    </row>
    <row r="49" spans="1:42" x14ac:dyDescent="0.25">
      <c r="A49" s="11" t="s">
        <v>154</v>
      </c>
      <c r="B49" s="16">
        <v>43991</v>
      </c>
      <c r="C49" s="11" t="s">
        <v>129</v>
      </c>
      <c r="D49" s="11" t="s">
        <v>62</v>
      </c>
      <c r="E49" s="11" t="s">
        <v>495</v>
      </c>
      <c r="F49" s="11" t="s">
        <v>1004</v>
      </c>
      <c r="G49" s="11" t="s">
        <v>49</v>
      </c>
      <c r="H49" s="11" t="s">
        <v>199</v>
      </c>
      <c r="I49" s="13" t="s">
        <v>48</v>
      </c>
      <c r="J49" s="13" t="s">
        <v>48</v>
      </c>
      <c r="K49" s="13" t="s">
        <v>48</v>
      </c>
      <c r="L49" s="13" t="s">
        <v>48</v>
      </c>
      <c r="M49" s="13">
        <v>0</v>
      </c>
      <c r="N49" s="11" t="s">
        <v>48</v>
      </c>
      <c r="O49" s="11" t="s">
        <v>194</v>
      </c>
      <c r="P49" s="11" t="s">
        <v>195</v>
      </c>
      <c r="Q49" s="13">
        <f t="shared" si="0"/>
        <v>208000</v>
      </c>
      <c r="R49" s="13">
        <v>0</v>
      </c>
      <c r="S49" s="13">
        <v>208000</v>
      </c>
      <c r="T49" s="13">
        <v>0</v>
      </c>
      <c r="U49" s="11" t="s">
        <v>51</v>
      </c>
      <c r="V49" s="13">
        <v>0</v>
      </c>
      <c r="W49" s="13">
        <v>0</v>
      </c>
      <c r="X49" s="11" t="s">
        <v>51</v>
      </c>
      <c r="Y49" s="13">
        <f t="shared" si="1"/>
        <v>0</v>
      </c>
      <c r="Z49" s="13">
        <v>0</v>
      </c>
      <c r="AA49" s="11" t="s">
        <v>51</v>
      </c>
      <c r="AB49" s="13">
        <v>0</v>
      </c>
      <c r="AC49" s="13">
        <v>0</v>
      </c>
      <c r="AD49" s="11" t="s">
        <v>51</v>
      </c>
      <c r="AE49" s="13">
        <v>0</v>
      </c>
      <c r="AF49" s="11">
        <v>0</v>
      </c>
      <c r="AG49" s="11" t="s">
        <v>51</v>
      </c>
      <c r="AH49" s="13">
        <v>0</v>
      </c>
      <c r="AI49" s="13">
        <v>0</v>
      </c>
      <c r="AJ49" s="11" t="s">
        <v>51</v>
      </c>
      <c r="AK49" s="13">
        <v>0</v>
      </c>
      <c r="AL49" s="13">
        <v>0</v>
      </c>
      <c r="AM49" s="12" t="s">
        <v>48</v>
      </c>
      <c r="AN49" s="11" t="s">
        <v>48</v>
      </c>
      <c r="AO49" s="12" t="s">
        <v>48</v>
      </c>
      <c r="AP49" s="11" t="s">
        <v>48</v>
      </c>
    </row>
    <row r="50" spans="1:42" x14ac:dyDescent="0.25">
      <c r="A50" s="11" t="s">
        <v>155</v>
      </c>
      <c r="B50" s="16">
        <v>43991</v>
      </c>
      <c r="C50" s="11" t="s">
        <v>129</v>
      </c>
      <c r="D50" s="11" t="s">
        <v>62</v>
      </c>
      <c r="E50" s="11" t="s">
        <v>495</v>
      </c>
      <c r="F50" s="11" t="s">
        <v>1004</v>
      </c>
      <c r="G50" s="11" t="s">
        <v>49</v>
      </c>
      <c r="H50" s="11" t="s">
        <v>201</v>
      </c>
      <c r="I50" s="13" t="s">
        <v>48</v>
      </c>
      <c r="J50" s="13" t="s">
        <v>48</v>
      </c>
      <c r="K50" s="13" t="s">
        <v>48</v>
      </c>
      <c r="L50" s="13" t="s">
        <v>48</v>
      </c>
      <c r="M50" s="13">
        <v>0</v>
      </c>
      <c r="N50" s="11" t="s">
        <v>48</v>
      </c>
      <c r="O50" s="11" t="s">
        <v>56</v>
      </c>
      <c r="P50" s="11" t="s">
        <v>48</v>
      </c>
      <c r="Q50" s="13">
        <f t="shared" si="0"/>
        <v>38622513.214100003</v>
      </c>
      <c r="R50" s="13">
        <v>0</v>
      </c>
      <c r="S50" s="13">
        <v>29677394.878500003</v>
      </c>
      <c r="T50" s="13">
        <v>0</v>
      </c>
      <c r="U50" s="11" t="s">
        <v>51</v>
      </c>
      <c r="V50" s="13">
        <v>0</v>
      </c>
      <c r="W50" s="13">
        <v>7711308.9100000001</v>
      </c>
      <c r="X50" s="11" t="s">
        <v>51</v>
      </c>
      <c r="Y50" s="13">
        <f t="shared" si="1"/>
        <v>1233809.4256</v>
      </c>
      <c r="Z50" s="13">
        <v>0</v>
      </c>
      <c r="AA50" s="11" t="s">
        <v>51</v>
      </c>
      <c r="AB50" s="13">
        <v>0</v>
      </c>
      <c r="AC50" s="13">
        <v>0</v>
      </c>
      <c r="AD50" s="11" t="s">
        <v>51</v>
      </c>
      <c r="AE50" s="13">
        <v>0</v>
      </c>
      <c r="AF50" s="11">
        <v>0</v>
      </c>
      <c r="AG50" s="11" t="s">
        <v>51</v>
      </c>
      <c r="AH50" s="13">
        <v>0</v>
      </c>
      <c r="AI50" s="13">
        <v>0</v>
      </c>
      <c r="AJ50" s="11" t="s">
        <v>51</v>
      </c>
      <c r="AK50" s="13">
        <v>0</v>
      </c>
      <c r="AL50" s="13">
        <v>0</v>
      </c>
      <c r="AM50" s="12" t="s">
        <v>48</v>
      </c>
      <c r="AN50" s="11" t="s">
        <v>48</v>
      </c>
      <c r="AO50" s="12" t="s">
        <v>48</v>
      </c>
      <c r="AP50" s="11" t="s">
        <v>48</v>
      </c>
    </row>
    <row r="51" spans="1:42" x14ac:dyDescent="0.25">
      <c r="A51" s="11" t="s">
        <v>156</v>
      </c>
      <c r="B51" s="16">
        <v>43991</v>
      </c>
      <c r="C51" s="11" t="s">
        <v>47</v>
      </c>
      <c r="D51" s="11" t="s">
        <v>66</v>
      </c>
      <c r="E51" s="11" t="s">
        <v>67</v>
      </c>
      <c r="F51" s="11" t="s">
        <v>764</v>
      </c>
      <c r="G51" s="11" t="s">
        <v>49</v>
      </c>
      <c r="H51" s="11" t="s">
        <v>872</v>
      </c>
      <c r="I51" s="13" t="s">
        <v>48</v>
      </c>
      <c r="J51" s="13" t="s">
        <v>48</v>
      </c>
      <c r="K51" s="13" t="s">
        <v>48</v>
      </c>
      <c r="L51" s="13" t="s">
        <v>48</v>
      </c>
      <c r="M51" s="13">
        <v>0</v>
      </c>
      <c r="N51" s="11" t="s">
        <v>48</v>
      </c>
      <c r="O51" s="11" t="s">
        <v>56</v>
      </c>
      <c r="P51" s="11" t="s">
        <v>48</v>
      </c>
      <c r="Q51" s="13">
        <f t="shared" si="0"/>
        <v>60914638.445199996</v>
      </c>
      <c r="R51" s="13">
        <v>0</v>
      </c>
      <c r="S51" s="13">
        <v>42081570.710000001</v>
      </c>
      <c r="T51" s="13">
        <v>0</v>
      </c>
      <c r="U51" s="11" t="s">
        <v>51</v>
      </c>
      <c r="V51" s="13">
        <v>0</v>
      </c>
      <c r="W51" s="13">
        <v>16235403.220000001</v>
      </c>
      <c r="X51" s="11" t="s">
        <v>50</v>
      </c>
      <c r="Y51" s="13">
        <f t="shared" si="1"/>
        <v>2597664.5152000003</v>
      </c>
      <c r="Z51" s="13">
        <v>0</v>
      </c>
      <c r="AA51" s="11" t="s">
        <v>51</v>
      </c>
      <c r="AB51" s="13">
        <v>0</v>
      </c>
      <c r="AC51" s="13">
        <v>0</v>
      </c>
      <c r="AD51" s="11" t="s">
        <v>51</v>
      </c>
      <c r="AE51" s="13">
        <v>0</v>
      </c>
      <c r="AF51" s="11">
        <v>0</v>
      </c>
      <c r="AG51" s="11" t="s">
        <v>51</v>
      </c>
      <c r="AH51" s="13">
        <v>0</v>
      </c>
      <c r="AI51" s="13">
        <v>0</v>
      </c>
      <c r="AJ51" s="11" t="s">
        <v>51</v>
      </c>
      <c r="AK51" s="13">
        <v>0</v>
      </c>
      <c r="AL51" s="13">
        <v>0</v>
      </c>
      <c r="AM51" s="12" t="s">
        <v>48</v>
      </c>
      <c r="AN51" s="11" t="s">
        <v>48</v>
      </c>
      <c r="AO51" s="12" t="s">
        <v>48</v>
      </c>
      <c r="AP51" s="11" t="s">
        <v>48</v>
      </c>
    </row>
    <row r="52" spans="1:42" x14ac:dyDescent="0.25">
      <c r="A52" s="11" t="s">
        <v>157</v>
      </c>
      <c r="B52" s="16">
        <v>43991</v>
      </c>
      <c r="C52" s="11" t="s">
        <v>105</v>
      </c>
      <c r="D52" s="11" t="s">
        <v>66</v>
      </c>
      <c r="E52" s="11" t="s">
        <v>114</v>
      </c>
      <c r="F52" s="11" t="s">
        <v>999</v>
      </c>
      <c r="G52" s="11" t="s">
        <v>49</v>
      </c>
      <c r="H52" s="11" t="s">
        <v>174</v>
      </c>
      <c r="I52" s="13" t="s">
        <v>48</v>
      </c>
      <c r="J52" s="13" t="s">
        <v>48</v>
      </c>
      <c r="K52" s="13" t="s">
        <v>48</v>
      </c>
      <c r="L52" s="13" t="s">
        <v>48</v>
      </c>
      <c r="M52" s="13">
        <v>0</v>
      </c>
      <c r="N52" s="11" t="s">
        <v>48</v>
      </c>
      <c r="O52" s="11" t="s">
        <v>56</v>
      </c>
      <c r="P52" s="11" t="s">
        <v>48</v>
      </c>
      <c r="Q52" s="13">
        <f t="shared" si="0"/>
        <v>3573835.64</v>
      </c>
      <c r="R52" s="13">
        <v>0</v>
      </c>
      <c r="S52" s="13">
        <v>3541355.64</v>
      </c>
      <c r="T52" s="13">
        <v>0</v>
      </c>
      <c r="U52" s="11" t="s">
        <v>51</v>
      </c>
      <c r="V52" s="13">
        <v>0</v>
      </c>
      <c r="W52" s="13">
        <v>28000</v>
      </c>
      <c r="X52" s="11" t="s">
        <v>51</v>
      </c>
      <c r="Y52" s="13">
        <f t="shared" si="1"/>
        <v>4480</v>
      </c>
      <c r="Z52" s="13">
        <v>0</v>
      </c>
      <c r="AA52" s="11" t="s">
        <v>51</v>
      </c>
      <c r="AB52" s="13">
        <v>0</v>
      </c>
      <c r="AC52" s="13">
        <v>0</v>
      </c>
      <c r="AD52" s="11" t="s">
        <v>51</v>
      </c>
      <c r="AE52" s="13">
        <v>0</v>
      </c>
      <c r="AF52" s="11">
        <v>0</v>
      </c>
      <c r="AG52" s="11" t="s">
        <v>51</v>
      </c>
      <c r="AH52" s="13">
        <v>0</v>
      </c>
      <c r="AI52" s="13">
        <v>0</v>
      </c>
      <c r="AJ52" s="11" t="s">
        <v>51</v>
      </c>
      <c r="AK52" s="13">
        <v>0</v>
      </c>
      <c r="AL52" s="13">
        <v>0</v>
      </c>
      <c r="AM52" s="12" t="s">
        <v>48</v>
      </c>
      <c r="AN52" s="11" t="s">
        <v>48</v>
      </c>
      <c r="AO52" s="12" t="s">
        <v>48</v>
      </c>
      <c r="AP52" s="11" t="s">
        <v>48</v>
      </c>
    </row>
    <row r="53" spans="1:42" x14ac:dyDescent="0.25">
      <c r="A53" s="11" t="s">
        <v>158</v>
      </c>
      <c r="B53" s="16">
        <v>43991</v>
      </c>
      <c r="C53" s="11" t="s">
        <v>129</v>
      </c>
      <c r="D53" s="11" t="s">
        <v>66</v>
      </c>
      <c r="E53" s="11" t="s">
        <v>145</v>
      </c>
      <c r="F53" s="11" t="s">
        <v>768</v>
      </c>
      <c r="G53" s="11" t="s">
        <v>49</v>
      </c>
      <c r="H53" s="11" t="s">
        <v>203</v>
      </c>
      <c r="I53" s="13" t="s">
        <v>48</v>
      </c>
      <c r="J53" s="13" t="s">
        <v>48</v>
      </c>
      <c r="K53" s="13" t="s">
        <v>48</v>
      </c>
      <c r="L53" s="13" t="s">
        <v>48</v>
      </c>
      <c r="M53" s="13">
        <v>0</v>
      </c>
      <c r="N53" s="11" t="s">
        <v>48</v>
      </c>
      <c r="O53" s="11" t="s">
        <v>56</v>
      </c>
      <c r="P53" s="11" t="s">
        <v>48</v>
      </c>
      <c r="Q53" s="13">
        <f t="shared" si="0"/>
        <v>17971172.8462</v>
      </c>
      <c r="R53" s="13">
        <v>0</v>
      </c>
      <c r="S53" s="13">
        <v>11517931.234999999</v>
      </c>
      <c r="T53" s="13">
        <v>0</v>
      </c>
      <c r="U53" s="11" t="s">
        <v>51</v>
      </c>
      <c r="V53" s="13">
        <v>0</v>
      </c>
      <c r="W53" s="13">
        <v>5563139.3199999994</v>
      </c>
      <c r="X53" s="11" t="s">
        <v>51</v>
      </c>
      <c r="Y53" s="13">
        <f t="shared" si="1"/>
        <v>890102.29119999986</v>
      </c>
      <c r="Z53" s="13">
        <v>0</v>
      </c>
      <c r="AA53" s="11" t="s">
        <v>51</v>
      </c>
      <c r="AB53" s="13">
        <v>0</v>
      </c>
      <c r="AC53" s="13">
        <v>0</v>
      </c>
      <c r="AD53" s="11" t="s">
        <v>51</v>
      </c>
      <c r="AE53" s="13">
        <v>0</v>
      </c>
      <c r="AF53" s="11">
        <v>0</v>
      </c>
      <c r="AG53" s="11" t="s">
        <v>51</v>
      </c>
      <c r="AH53" s="13">
        <v>0</v>
      </c>
      <c r="AI53" s="13">
        <v>0</v>
      </c>
      <c r="AJ53" s="11" t="s">
        <v>51</v>
      </c>
      <c r="AK53" s="13">
        <v>0</v>
      </c>
      <c r="AL53" s="13">
        <v>0</v>
      </c>
      <c r="AM53" s="12" t="s">
        <v>48</v>
      </c>
      <c r="AN53" s="11" t="s">
        <v>48</v>
      </c>
      <c r="AO53" s="12" t="s">
        <v>48</v>
      </c>
      <c r="AP53" s="11" t="s">
        <v>48</v>
      </c>
    </row>
    <row r="54" spans="1:42" x14ac:dyDescent="0.25">
      <c r="A54" s="11" t="s">
        <v>159</v>
      </c>
      <c r="B54" s="16">
        <v>43991</v>
      </c>
      <c r="C54" s="11" t="s">
        <v>47</v>
      </c>
      <c r="D54" s="11" t="s">
        <v>70</v>
      </c>
      <c r="E54" s="11" t="s">
        <v>71</v>
      </c>
      <c r="F54" s="11" t="s">
        <v>882</v>
      </c>
      <c r="G54" s="11" t="s">
        <v>49</v>
      </c>
      <c r="H54" s="11" t="s">
        <v>883</v>
      </c>
      <c r="I54" s="13" t="s">
        <v>48</v>
      </c>
      <c r="J54" s="13" t="s">
        <v>48</v>
      </c>
      <c r="K54" s="13" t="s">
        <v>48</v>
      </c>
      <c r="L54" s="13" t="s">
        <v>48</v>
      </c>
      <c r="M54" s="13">
        <v>0</v>
      </c>
      <c r="N54" s="11" t="s">
        <v>48</v>
      </c>
      <c r="O54" s="11" t="s">
        <v>56</v>
      </c>
      <c r="P54" s="11" t="s">
        <v>48</v>
      </c>
      <c r="Q54" s="13">
        <f t="shared" si="0"/>
        <v>32552669.863999996</v>
      </c>
      <c r="R54" s="13">
        <v>0</v>
      </c>
      <c r="S54" s="13">
        <v>28031259.969999999</v>
      </c>
      <c r="T54" s="13">
        <v>0</v>
      </c>
      <c r="U54" s="11" t="s">
        <v>51</v>
      </c>
      <c r="V54" s="13">
        <v>0</v>
      </c>
      <c r="W54" s="13">
        <v>3897767.15</v>
      </c>
      <c r="X54" s="11" t="s">
        <v>51</v>
      </c>
      <c r="Y54" s="13">
        <f t="shared" si="1"/>
        <v>623642.74399999995</v>
      </c>
      <c r="Z54" s="13">
        <v>0</v>
      </c>
      <c r="AA54" s="11" t="s">
        <v>51</v>
      </c>
      <c r="AB54" s="13">
        <v>0</v>
      </c>
      <c r="AC54" s="13">
        <v>0</v>
      </c>
      <c r="AD54" s="11" t="s">
        <v>51</v>
      </c>
      <c r="AE54" s="13">
        <v>0</v>
      </c>
      <c r="AF54" s="11">
        <v>0</v>
      </c>
      <c r="AG54" s="11" t="s">
        <v>51</v>
      </c>
      <c r="AH54" s="13">
        <v>0</v>
      </c>
      <c r="AI54" s="13">
        <v>0</v>
      </c>
      <c r="AJ54" s="11" t="s">
        <v>51</v>
      </c>
      <c r="AK54" s="13">
        <v>0</v>
      </c>
      <c r="AL54" s="13">
        <v>0</v>
      </c>
      <c r="AM54" s="12" t="s">
        <v>48</v>
      </c>
      <c r="AN54" s="11" t="s">
        <v>48</v>
      </c>
      <c r="AO54" s="12" t="s">
        <v>48</v>
      </c>
      <c r="AP54" s="11" t="s">
        <v>48</v>
      </c>
    </row>
    <row r="55" spans="1:42" s="5" customFormat="1" x14ac:dyDescent="0.25">
      <c r="A55" s="11" t="s">
        <v>160</v>
      </c>
      <c r="B55" s="16">
        <v>43991</v>
      </c>
      <c r="C55" s="11" t="s">
        <v>129</v>
      </c>
      <c r="D55" s="11" t="s">
        <v>70</v>
      </c>
      <c r="E55" s="11" t="s">
        <v>455</v>
      </c>
      <c r="F55" s="11" t="s">
        <v>552</v>
      </c>
      <c r="G55" s="11" t="s">
        <v>49</v>
      </c>
      <c r="H55" s="11" t="s">
        <v>205</v>
      </c>
      <c r="I55" s="13" t="s">
        <v>48</v>
      </c>
      <c r="J55" s="13" t="s">
        <v>48</v>
      </c>
      <c r="K55" s="13" t="s">
        <v>48</v>
      </c>
      <c r="L55" s="13" t="s">
        <v>48</v>
      </c>
      <c r="M55" s="13">
        <v>0</v>
      </c>
      <c r="N55" s="11" t="s">
        <v>48</v>
      </c>
      <c r="O55" s="11" t="s">
        <v>56</v>
      </c>
      <c r="P55" s="11" t="s">
        <v>48</v>
      </c>
      <c r="Q55" s="13">
        <f t="shared" si="0"/>
        <v>13242294.035699999</v>
      </c>
      <c r="R55" s="13">
        <v>0</v>
      </c>
      <c r="S55" s="13">
        <v>10800964.067699999</v>
      </c>
      <c r="T55" s="13">
        <v>0</v>
      </c>
      <c r="U55" s="11" t="s">
        <v>51</v>
      </c>
      <c r="V55" s="13">
        <v>0</v>
      </c>
      <c r="W55" s="13">
        <v>2104594.7999999998</v>
      </c>
      <c r="X55" s="11" t="s">
        <v>51</v>
      </c>
      <c r="Y55" s="13">
        <f t="shared" si="1"/>
        <v>336735.16800000001</v>
      </c>
      <c r="Z55" s="13">
        <v>0</v>
      </c>
      <c r="AA55" s="11" t="s">
        <v>51</v>
      </c>
      <c r="AB55" s="13">
        <v>0</v>
      </c>
      <c r="AC55" s="13">
        <v>0</v>
      </c>
      <c r="AD55" s="11" t="s">
        <v>51</v>
      </c>
      <c r="AE55" s="13">
        <v>0</v>
      </c>
      <c r="AF55" s="11">
        <v>0</v>
      </c>
      <c r="AG55" s="11" t="s">
        <v>51</v>
      </c>
      <c r="AH55" s="13">
        <v>0</v>
      </c>
      <c r="AI55" s="13">
        <v>0</v>
      </c>
      <c r="AJ55" s="11" t="s">
        <v>51</v>
      </c>
      <c r="AK55" s="13">
        <v>0</v>
      </c>
      <c r="AL55" s="13">
        <v>0</v>
      </c>
      <c r="AM55" s="12" t="s">
        <v>48</v>
      </c>
      <c r="AN55" s="11" t="s">
        <v>48</v>
      </c>
      <c r="AO55" s="12" t="s">
        <v>48</v>
      </c>
      <c r="AP55" s="11" t="s">
        <v>48</v>
      </c>
    </row>
    <row r="56" spans="1:42" x14ac:dyDescent="0.25">
      <c r="A56" s="11" t="s">
        <v>161</v>
      </c>
      <c r="B56" s="16">
        <v>43991</v>
      </c>
      <c r="C56" s="11" t="s">
        <v>129</v>
      </c>
      <c r="D56" s="11" t="s">
        <v>70</v>
      </c>
      <c r="E56" s="11" t="s">
        <v>455</v>
      </c>
      <c r="F56" s="11" t="s">
        <v>552</v>
      </c>
      <c r="G56" s="11" t="s">
        <v>49</v>
      </c>
      <c r="H56" s="11" t="s">
        <v>207</v>
      </c>
      <c r="I56" s="13" t="s">
        <v>48</v>
      </c>
      <c r="J56" s="13" t="s">
        <v>48</v>
      </c>
      <c r="K56" s="13" t="s">
        <v>48</v>
      </c>
      <c r="L56" s="13" t="s">
        <v>48</v>
      </c>
      <c r="M56" s="13">
        <v>0</v>
      </c>
      <c r="N56" s="11" t="s">
        <v>48</v>
      </c>
      <c r="O56" s="11" t="s">
        <v>208</v>
      </c>
      <c r="P56" s="11" t="s">
        <v>209</v>
      </c>
      <c r="Q56" s="13">
        <f t="shared" si="0"/>
        <v>5791804.2004000004</v>
      </c>
      <c r="R56" s="13">
        <v>0</v>
      </c>
      <c r="S56" s="13">
        <v>2617852.0000000005</v>
      </c>
      <c r="T56" s="13">
        <v>2736165.69</v>
      </c>
      <c r="U56" s="11" t="s">
        <v>50</v>
      </c>
      <c r="V56" s="13">
        <v>437786.51040000003</v>
      </c>
      <c r="W56" s="13">
        <v>0</v>
      </c>
      <c r="X56" s="11" t="s">
        <v>51</v>
      </c>
      <c r="Y56" s="13">
        <f t="shared" si="1"/>
        <v>0</v>
      </c>
      <c r="Z56" s="13">
        <v>0</v>
      </c>
      <c r="AA56" s="11" t="s">
        <v>51</v>
      </c>
      <c r="AB56" s="13">
        <v>0</v>
      </c>
      <c r="AC56" s="13">
        <v>0</v>
      </c>
      <c r="AD56" s="11" t="s">
        <v>51</v>
      </c>
      <c r="AE56" s="13">
        <v>0</v>
      </c>
      <c r="AF56" s="11">
        <v>0</v>
      </c>
      <c r="AG56" s="11" t="s">
        <v>51</v>
      </c>
      <c r="AH56" s="13">
        <v>0</v>
      </c>
      <c r="AI56" s="13">
        <v>0</v>
      </c>
      <c r="AJ56" s="11" t="s">
        <v>51</v>
      </c>
      <c r="AK56" s="13">
        <v>0</v>
      </c>
      <c r="AL56" s="13">
        <v>0</v>
      </c>
      <c r="AM56" s="12" t="s">
        <v>48</v>
      </c>
      <c r="AN56" s="11" t="s">
        <v>48</v>
      </c>
      <c r="AO56" s="12" t="s">
        <v>48</v>
      </c>
      <c r="AP56" s="11" t="s">
        <v>48</v>
      </c>
    </row>
    <row r="57" spans="1:42" x14ac:dyDescent="0.25">
      <c r="A57" s="11" t="s">
        <v>162</v>
      </c>
      <c r="B57" s="16">
        <v>43991</v>
      </c>
      <c r="C57" s="11" t="s">
        <v>129</v>
      </c>
      <c r="D57" s="11" t="s">
        <v>70</v>
      </c>
      <c r="E57" s="11" t="s">
        <v>455</v>
      </c>
      <c r="F57" s="11" t="s">
        <v>552</v>
      </c>
      <c r="G57" s="11" t="s">
        <v>49</v>
      </c>
      <c r="H57" s="11" t="s">
        <v>211</v>
      </c>
      <c r="I57" s="13" t="s">
        <v>48</v>
      </c>
      <c r="J57" s="13" t="s">
        <v>48</v>
      </c>
      <c r="K57" s="13" t="s">
        <v>48</v>
      </c>
      <c r="L57" s="13" t="s">
        <v>48</v>
      </c>
      <c r="M57" s="13">
        <v>0</v>
      </c>
      <c r="N57" s="11" t="s">
        <v>48</v>
      </c>
      <c r="O57" s="11" t="s">
        <v>56</v>
      </c>
      <c r="P57" s="11" t="s">
        <v>48</v>
      </c>
      <c r="Q57" s="13">
        <f t="shared" si="0"/>
        <v>64084857.564999998</v>
      </c>
      <c r="R57" s="13">
        <v>0</v>
      </c>
      <c r="S57" s="13">
        <v>39021391.515000001</v>
      </c>
      <c r="T57" s="13">
        <v>0</v>
      </c>
      <c r="U57" s="11" t="s">
        <v>51</v>
      </c>
      <c r="V57" s="13">
        <v>0</v>
      </c>
      <c r="W57" s="13">
        <v>21606436.25</v>
      </c>
      <c r="X57" s="11" t="s">
        <v>50</v>
      </c>
      <c r="Y57" s="13">
        <f t="shared" si="1"/>
        <v>3457029.8000000003</v>
      </c>
      <c r="Z57" s="13">
        <v>0</v>
      </c>
      <c r="AA57" s="11" t="s">
        <v>51</v>
      </c>
      <c r="AB57" s="13">
        <v>0</v>
      </c>
      <c r="AC57" s="13">
        <v>0</v>
      </c>
      <c r="AD57" s="11" t="s">
        <v>51</v>
      </c>
      <c r="AE57" s="13">
        <v>0</v>
      </c>
      <c r="AF57" s="11">
        <v>0</v>
      </c>
      <c r="AG57" s="11" t="s">
        <v>51</v>
      </c>
      <c r="AH57" s="13">
        <v>0</v>
      </c>
      <c r="AI57" s="13">
        <v>0</v>
      </c>
      <c r="AJ57" s="11" t="s">
        <v>51</v>
      </c>
      <c r="AK57" s="13">
        <v>0</v>
      </c>
      <c r="AL57" s="13">
        <v>0</v>
      </c>
      <c r="AM57" s="12" t="s">
        <v>48</v>
      </c>
      <c r="AN57" s="11" t="s">
        <v>48</v>
      </c>
      <c r="AO57" s="12" t="s">
        <v>48</v>
      </c>
      <c r="AP57" s="11" t="s">
        <v>48</v>
      </c>
    </row>
    <row r="58" spans="1:42" x14ac:dyDescent="0.25">
      <c r="A58" s="11" t="s">
        <v>166</v>
      </c>
      <c r="B58" s="16">
        <v>43991</v>
      </c>
      <c r="C58" s="11" t="s">
        <v>129</v>
      </c>
      <c r="D58" s="11" t="s">
        <v>70</v>
      </c>
      <c r="E58" s="11" t="s">
        <v>455</v>
      </c>
      <c r="F58" s="11" t="s">
        <v>552</v>
      </c>
      <c r="G58" s="11" t="s">
        <v>49</v>
      </c>
      <c r="H58" s="11" t="s">
        <v>213</v>
      </c>
      <c r="I58" s="13" t="s">
        <v>48</v>
      </c>
      <c r="J58" s="13" t="s">
        <v>48</v>
      </c>
      <c r="K58" s="13" t="s">
        <v>48</v>
      </c>
      <c r="L58" s="13" t="s">
        <v>48</v>
      </c>
      <c r="M58" s="13">
        <v>0</v>
      </c>
      <c r="N58" s="11" t="s">
        <v>48</v>
      </c>
      <c r="O58" s="11" t="s">
        <v>214</v>
      </c>
      <c r="P58" s="11" t="s">
        <v>215</v>
      </c>
      <c r="Q58" s="13">
        <f t="shared" si="0"/>
        <v>2040720</v>
      </c>
      <c r="R58" s="13">
        <v>0</v>
      </c>
      <c r="S58" s="13">
        <v>542000</v>
      </c>
      <c r="T58" s="13">
        <v>1292000</v>
      </c>
      <c r="U58" s="11" t="s">
        <v>50</v>
      </c>
      <c r="V58" s="13">
        <v>206720</v>
      </c>
      <c r="W58" s="13">
        <v>0</v>
      </c>
      <c r="X58" s="11" t="s">
        <v>51</v>
      </c>
      <c r="Y58" s="13">
        <f t="shared" si="1"/>
        <v>0</v>
      </c>
      <c r="Z58" s="13">
        <v>0</v>
      </c>
      <c r="AA58" s="11" t="s">
        <v>51</v>
      </c>
      <c r="AB58" s="13">
        <v>0</v>
      </c>
      <c r="AC58" s="13">
        <v>0</v>
      </c>
      <c r="AD58" s="11" t="s">
        <v>51</v>
      </c>
      <c r="AE58" s="13">
        <v>0</v>
      </c>
      <c r="AF58" s="11">
        <v>0</v>
      </c>
      <c r="AG58" s="11" t="s">
        <v>51</v>
      </c>
      <c r="AH58" s="13">
        <v>0</v>
      </c>
      <c r="AI58" s="13">
        <v>0</v>
      </c>
      <c r="AJ58" s="11" t="s">
        <v>51</v>
      </c>
      <c r="AK58" s="13">
        <v>0</v>
      </c>
      <c r="AL58" s="13">
        <v>0</v>
      </c>
      <c r="AM58" s="12" t="s">
        <v>48</v>
      </c>
      <c r="AN58" s="11" t="s">
        <v>48</v>
      </c>
      <c r="AO58" s="12" t="s">
        <v>48</v>
      </c>
      <c r="AP58" s="11" t="s">
        <v>48</v>
      </c>
    </row>
    <row r="59" spans="1:42" x14ac:dyDescent="0.25">
      <c r="A59" s="11" t="s">
        <v>167</v>
      </c>
      <c r="B59" s="16">
        <v>43991</v>
      </c>
      <c r="C59" s="11" t="s">
        <v>129</v>
      </c>
      <c r="D59" s="11" t="s">
        <v>70</v>
      </c>
      <c r="E59" s="11" t="s">
        <v>455</v>
      </c>
      <c r="F59" s="11" t="s">
        <v>552</v>
      </c>
      <c r="G59" s="11" t="s">
        <v>49</v>
      </c>
      <c r="H59" s="11" t="s">
        <v>217</v>
      </c>
      <c r="I59" s="13" t="s">
        <v>48</v>
      </c>
      <c r="J59" s="13" t="s">
        <v>48</v>
      </c>
      <c r="K59" s="13" t="s">
        <v>48</v>
      </c>
      <c r="L59" s="13" t="s">
        <v>48</v>
      </c>
      <c r="M59" s="13">
        <v>0</v>
      </c>
      <c r="N59" s="11" t="s">
        <v>48</v>
      </c>
      <c r="O59" s="11" t="s">
        <v>218</v>
      </c>
      <c r="P59" s="11" t="s">
        <v>219</v>
      </c>
      <c r="Q59" s="13">
        <f t="shared" si="0"/>
        <v>668776.73</v>
      </c>
      <c r="R59" s="13">
        <v>0</v>
      </c>
      <c r="S59" s="13">
        <v>418216.73</v>
      </c>
      <c r="T59" s="13">
        <v>0</v>
      </c>
      <c r="U59" s="11" t="s">
        <v>51</v>
      </c>
      <c r="V59" s="13">
        <v>0</v>
      </c>
      <c r="W59" s="13">
        <v>216000</v>
      </c>
      <c r="X59" s="11" t="s">
        <v>50</v>
      </c>
      <c r="Y59" s="13">
        <f t="shared" si="1"/>
        <v>34560</v>
      </c>
      <c r="Z59" s="13">
        <v>0</v>
      </c>
      <c r="AA59" s="11" t="s">
        <v>51</v>
      </c>
      <c r="AB59" s="13">
        <v>0</v>
      </c>
      <c r="AC59" s="13">
        <v>0</v>
      </c>
      <c r="AD59" s="11" t="s">
        <v>51</v>
      </c>
      <c r="AE59" s="13">
        <v>0</v>
      </c>
      <c r="AF59" s="11">
        <v>0</v>
      </c>
      <c r="AG59" s="11" t="s">
        <v>51</v>
      </c>
      <c r="AH59" s="13">
        <v>0</v>
      </c>
      <c r="AI59" s="13">
        <v>0</v>
      </c>
      <c r="AJ59" s="11" t="s">
        <v>51</v>
      </c>
      <c r="AK59" s="13">
        <v>0</v>
      </c>
      <c r="AL59" s="13">
        <v>0</v>
      </c>
      <c r="AM59" s="12" t="s">
        <v>48</v>
      </c>
      <c r="AN59" s="11" t="s">
        <v>48</v>
      </c>
      <c r="AO59" s="12" t="s">
        <v>48</v>
      </c>
      <c r="AP59" s="11" t="s">
        <v>48</v>
      </c>
    </row>
    <row r="60" spans="1:42" x14ac:dyDescent="0.25">
      <c r="A60" s="11" t="s">
        <v>169</v>
      </c>
      <c r="B60" s="16">
        <v>43991</v>
      </c>
      <c r="C60" s="11" t="s">
        <v>129</v>
      </c>
      <c r="D60" s="11" t="s">
        <v>70</v>
      </c>
      <c r="E60" s="11" t="s">
        <v>455</v>
      </c>
      <c r="F60" s="11" t="s">
        <v>552</v>
      </c>
      <c r="G60" s="11" t="s">
        <v>86</v>
      </c>
      <c r="H60" s="11" t="s">
        <v>48</v>
      </c>
      <c r="I60" s="13" t="s">
        <v>221</v>
      </c>
      <c r="J60" s="13" t="s">
        <v>48</v>
      </c>
      <c r="K60" s="13" t="s">
        <v>222</v>
      </c>
      <c r="L60" s="13" t="s">
        <v>223</v>
      </c>
      <c r="M60" s="13">
        <v>9.3800000000000008</v>
      </c>
      <c r="N60" s="11" t="s">
        <v>89</v>
      </c>
      <c r="O60" s="11" t="s">
        <v>224</v>
      </c>
      <c r="P60" s="11" t="s">
        <v>225</v>
      </c>
      <c r="Q60" s="13">
        <f t="shared" si="0"/>
        <v>-622154.24919999996</v>
      </c>
      <c r="R60" s="13">
        <v>0</v>
      </c>
      <c r="S60" s="13">
        <v>0</v>
      </c>
      <c r="T60" s="13">
        <v>0</v>
      </c>
      <c r="U60" s="11" t="s">
        <v>51</v>
      </c>
      <c r="V60" s="13">
        <v>0</v>
      </c>
      <c r="W60" s="13">
        <v>-536339.87</v>
      </c>
      <c r="X60" s="11" t="s">
        <v>50</v>
      </c>
      <c r="Y60" s="13">
        <f t="shared" si="1"/>
        <v>-85814.379199999996</v>
      </c>
      <c r="Z60" s="13">
        <v>0</v>
      </c>
      <c r="AA60" s="11" t="s">
        <v>51</v>
      </c>
      <c r="AB60" s="13">
        <v>0</v>
      </c>
      <c r="AC60" s="13">
        <v>0</v>
      </c>
      <c r="AD60" s="11" t="s">
        <v>51</v>
      </c>
      <c r="AE60" s="13">
        <v>0</v>
      </c>
      <c r="AF60" s="11">
        <v>0</v>
      </c>
      <c r="AG60" s="11" t="s">
        <v>51</v>
      </c>
      <c r="AH60" s="13">
        <v>0</v>
      </c>
      <c r="AI60" s="13">
        <v>0</v>
      </c>
      <c r="AJ60" s="11" t="s">
        <v>51</v>
      </c>
      <c r="AK60" s="13">
        <v>0</v>
      </c>
      <c r="AL60" s="13">
        <v>0</v>
      </c>
      <c r="AM60" s="12" t="s">
        <v>48</v>
      </c>
      <c r="AN60" s="11" t="s">
        <v>48</v>
      </c>
      <c r="AO60" s="12" t="s">
        <v>48</v>
      </c>
      <c r="AP60" s="11" t="s">
        <v>48</v>
      </c>
    </row>
    <row r="61" spans="1:42" x14ac:dyDescent="0.25">
      <c r="A61" s="11" t="s">
        <v>171</v>
      </c>
      <c r="B61" s="16">
        <v>43991</v>
      </c>
      <c r="C61" s="11" t="s">
        <v>47</v>
      </c>
      <c r="D61" s="11" t="s">
        <v>74</v>
      </c>
      <c r="E61" s="11" t="s">
        <v>75</v>
      </c>
      <c r="F61" s="11" t="s">
        <v>896</v>
      </c>
      <c r="G61" s="11" t="s">
        <v>49</v>
      </c>
      <c r="H61" s="11" t="s">
        <v>897</v>
      </c>
      <c r="I61" s="13" t="s">
        <v>48</v>
      </c>
      <c r="J61" s="13" t="s">
        <v>48</v>
      </c>
      <c r="K61" s="13" t="s">
        <v>48</v>
      </c>
      <c r="L61" s="13" t="s">
        <v>48</v>
      </c>
      <c r="M61" s="13">
        <v>0</v>
      </c>
      <c r="N61" s="11" t="s">
        <v>48</v>
      </c>
      <c r="O61" s="11" t="s">
        <v>56</v>
      </c>
      <c r="P61" s="11" t="s">
        <v>48</v>
      </c>
      <c r="Q61" s="13">
        <f t="shared" si="0"/>
        <v>54138502.194800004</v>
      </c>
      <c r="R61" s="13">
        <v>0</v>
      </c>
      <c r="S61" s="13">
        <f>38380793.84-82500</f>
        <v>38298293.840000004</v>
      </c>
      <c r="T61" s="13">
        <v>0</v>
      </c>
      <c r="U61" s="11" t="s">
        <v>51</v>
      </c>
      <c r="V61" s="13">
        <v>0</v>
      </c>
      <c r="W61" s="13">
        <v>13655352.029999999</v>
      </c>
      <c r="X61" s="11" t="s">
        <v>51</v>
      </c>
      <c r="Y61" s="13">
        <f t="shared" si="1"/>
        <v>2184856.3248000001</v>
      </c>
      <c r="Z61" s="13">
        <v>0</v>
      </c>
      <c r="AA61" s="11" t="s">
        <v>51</v>
      </c>
      <c r="AB61" s="13">
        <v>0</v>
      </c>
      <c r="AC61" s="13">
        <v>0</v>
      </c>
      <c r="AD61" s="11" t="s">
        <v>51</v>
      </c>
      <c r="AE61" s="13">
        <v>0</v>
      </c>
      <c r="AF61" s="11">
        <v>0</v>
      </c>
      <c r="AG61" s="11" t="s">
        <v>51</v>
      </c>
      <c r="AH61" s="13">
        <v>0</v>
      </c>
      <c r="AI61" s="13">
        <v>0</v>
      </c>
      <c r="AJ61" s="11" t="s">
        <v>51</v>
      </c>
      <c r="AK61" s="13">
        <v>0</v>
      </c>
      <c r="AL61" s="13">
        <v>0</v>
      </c>
      <c r="AM61" s="12" t="s">
        <v>48</v>
      </c>
      <c r="AN61" s="11" t="s">
        <v>48</v>
      </c>
      <c r="AO61" s="12" t="s">
        <v>48</v>
      </c>
      <c r="AP61" s="11" t="s">
        <v>48</v>
      </c>
    </row>
    <row r="62" spans="1:42" x14ac:dyDescent="0.25">
      <c r="A62" s="11" t="s">
        <v>173</v>
      </c>
      <c r="B62" s="16">
        <v>43991</v>
      </c>
      <c r="C62" s="11" t="s">
        <v>129</v>
      </c>
      <c r="D62" s="11" t="s">
        <v>74</v>
      </c>
      <c r="E62" s="11" t="s">
        <v>512</v>
      </c>
      <c r="F62" s="11" t="s">
        <v>1023</v>
      </c>
      <c r="G62" s="11" t="s">
        <v>49</v>
      </c>
      <c r="H62" s="11" t="s">
        <v>513</v>
      </c>
      <c r="I62" s="13"/>
      <c r="J62" s="13"/>
      <c r="K62" s="13"/>
      <c r="L62" s="13"/>
      <c r="M62" s="13">
        <v>0</v>
      </c>
      <c r="N62" s="11"/>
      <c r="O62" s="11" t="s">
        <v>490</v>
      </c>
      <c r="P62" s="11"/>
      <c r="Q62" s="13">
        <f t="shared" si="0"/>
        <v>0</v>
      </c>
      <c r="R62" s="13">
        <f>SUM(T62:AF62)</f>
        <v>0</v>
      </c>
      <c r="S62" s="13">
        <f>SUM(U62:AG62)</f>
        <v>0</v>
      </c>
      <c r="T62" s="13"/>
      <c r="U62" s="11"/>
      <c r="V62" s="13"/>
      <c r="W62" s="13"/>
      <c r="X62" s="11"/>
      <c r="Y62" s="13">
        <f t="shared" si="1"/>
        <v>0</v>
      </c>
      <c r="Z62" s="13">
        <v>0</v>
      </c>
      <c r="AA62" s="11" t="s">
        <v>51</v>
      </c>
      <c r="AB62" s="13">
        <v>0</v>
      </c>
      <c r="AC62" s="13">
        <v>0</v>
      </c>
      <c r="AD62" s="11" t="s">
        <v>51</v>
      </c>
      <c r="AE62" s="13">
        <v>0</v>
      </c>
      <c r="AF62" s="11">
        <v>0</v>
      </c>
      <c r="AG62" s="11" t="s">
        <v>51</v>
      </c>
      <c r="AH62" s="13">
        <v>0</v>
      </c>
      <c r="AI62" s="13">
        <v>0</v>
      </c>
      <c r="AJ62" s="11"/>
      <c r="AK62" s="13"/>
      <c r="AL62" s="13"/>
      <c r="AM62" s="12"/>
      <c r="AN62" s="11"/>
      <c r="AO62" s="12"/>
      <c r="AP62" s="11"/>
    </row>
    <row r="63" spans="1:42" s="5" customFormat="1" x14ac:dyDescent="0.25">
      <c r="A63" s="11" t="s">
        <v>175</v>
      </c>
      <c r="B63" s="16">
        <v>43991</v>
      </c>
      <c r="C63" s="11" t="s">
        <v>47</v>
      </c>
      <c r="D63" s="11" t="s">
        <v>78</v>
      </c>
      <c r="E63" s="11" t="s">
        <v>79</v>
      </c>
      <c r="F63" s="11" t="s">
        <v>908</v>
      </c>
      <c r="G63" s="11" t="s">
        <v>49</v>
      </c>
      <c r="H63" s="11" t="s">
        <v>905</v>
      </c>
      <c r="I63" s="13" t="s">
        <v>48</v>
      </c>
      <c r="J63" s="13" t="s">
        <v>48</v>
      </c>
      <c r="K63" s="13" t="s">
        <v>48</v>
      </c>
      <c r="L63" s="13" t="s">
        <v>48</v>
      </c>
      <c r="M63" s="13">
        <v>0</v>
      </c>
      <c r="N63" s="11" t="s">
        <v>48</v>
      </c>
      <c r="O63" s="11" t="s">
        <v>56</v>
      </c>
      <c r="P63" s="11" t="s">
        <v>48</v>
      </c>
      <c r="Q63" s="13">
        <f t="shared" si="0"/>
        <v>37413002.6888</v>
      </c>
      <c r="R63" s="13">
        <v>0</v>
      </c>
      <c r="S63" s="13">
        <v>26006187.140000001</v>
      </c>
      <c r="T63" s="13">
        <v>0</v>
      </c>
      <c r="U63" s="11" t="s">
        <v>51</v>
      </c>
      <c r="V63" s="13">
        <v>0</v>
      </c>
      <c r="W63" s="13">
        <v>9833461.6799999997</v>
      </c>
      <c r="X63" s="11" t="s">
        <v>50</v>
      </c>
      <c r="Y63" s="13">
        <f t="shared" si="1"/>
        <v>1573353.8688000001</v>
      </c>
      <c r="Z63" s="13">
        <v>0</v>
      </c>
      <c r="AA63" s="11" t="s">
        <v>51</v>
      </c>
      <c r="AB63" s="13">
        <v>0</v>
      </c>
      <c r="AC63" s="13">
        <v>0</v>
      </c>
      <c r="AD63" s="11" t="s">
        <v>51</v>
      </c>
      <c r="AE63" s="13">
        <v>0</v>
      </c>
      <c r="AF63" s="11">
        <v>0</v>
      </c>
      <c r="AG63" s="11" t="s">
        <v>51</v>
      </c>
      <c r="AH63" s="13">
        <v>0</v>
      </c>
      <c r="AI63" s="13">
        <v>0</v>
      </c>
      <c r="AJ63" s="11" t="s">
        <v>51</v>
      </c>
      <c r="AK63" s="13">
        <v>0</v>
      </c>
      <c r="AL63" s="13">
        <v>0</v>
      </c>
      <c r="AM63" s="12" t="s">
        <v>48</v>
      </c>
      <c r="AN63" s="11" t="s">
        <v>48</v>
      </c>
      <c r="AO63" s="12" t="s">
        <v>48</v>
      </c>
      <c r="AP63" s="11" t="s">
        <v>48</v>
      </c>
    </row>
    <row r="64" spans="1:42" x14ac:dyDescent="0.25">
      <c r="A64" s="11" t="s">
        <v>176</v>
      </c>
      <c r="B64" s="16">
        <v>43991</v>
      </c>
      <c r="C64" s="11" t="s">
        <v>47</v>
      </c>
      <c r="D64" s="11" t="s">
        <v>82</v>
      </c>
      <c r="E64" s="11" t="s">
        <v>83</v>
      </c>
      <c r="F64" s="11" t="s">
        <v>847</v>
      </c>
      <c r="G64" s="11" t="s">
        <v>49</v>
      </c>
      <c r="H64" s="11" t="s">
        <v>918</v>
      </c>
      <c r="I64" s="13" t="s">
        <v>48</v>
      </c>
      <c r="J64" s="13" t="s">
        <v>48</v>
      </c>
      <c r="K64" s="13" t="s">
        <v>48</v>
      </c>
      <c r="L64" s="13" t="s">
        <v>48</v>
      </c>
      <c r="M64" s="13">
        <v>0</v>
      </c>
      <c r="N64" s="11" t="s">
        <v>48</v>
      </c>
      <c r="O64" s="11" t="s">
        <v>56</v>
      </c>
      <c r="P64" s="11" t="s">
        <v>48</v>
      </c>
      <c r="Q64" s="13">
        <f t="shared" si="0"/>
        <v>74900</v>
      </c>
      <c r="R64" s="13">
        <v>0</v>
      </c>
      <c r="S64" s="13">
        <f>476000-401100</f>
        <v>74900</v>
      </c>
      <c r="T64" s="13">
        <v>0</v>
      </c>
      <c r="U64" s="11" t="s">
        <v>51</v>
      </c>
      <c r="V64" s="13">
        <v>0</v>
      </c>
      <c r="W64" s="13"/>
      <c r="X64" s="11" t="s">
        <v>50</v>
      </c>
      <c r="Y64" s="13">
        <f t="shared" si="1"/>
        <v>0</v>
      </c>
      <c r="Z64" s="13">
        <v>0</v>
      </c>
      <c r="AA64" s="11" t="s">
        <v>51</v>
      </c>
      <c r="AB64" s="13">
        <v>0</v>
      </c>
      <c r="AC64" s="13">
        <v>0</v>
      </c>
      <c r="AD64" s="11" t="s">
        <v>51</v>
      </c>
      <c r="AE64" s="13">
        <v>0</v>
      </c>
      <c r="AF64" s="11">
        <v>0</v>
      </c>
      <c r="AG64" s="11" t="s">
        <v>51</v>
      </c>
      <c r="AH64" s="13">
        <v>0</v>
      </c>
      <c r="AI64" s="13">
        <v>0</v>
      </c>
      <c r="AJ64" s="11" t="s">
        <v>51</v>
      </c>
      <c r="AK64" s="13">
        <v>0</v>
      </c>
      <c r="AL64" s="13">
        <v>0</v>
      </c>
      <c r="AM64" s="12" t="s">
        <v>48</v>
      </c>
      <c r="AN64" s="11" t="s">
        <v>48</v>
      </c>
      <c r="AO64" s="12" t="s">
        <v>48</v>
      </c>
      <c r="AP64" s="11" t="s">
        <v>48</v>
      </c>
    </row>
    <row r="65" spans="1:42" x14ac:dyDescent="0.25">
      <c r="A65" s="11" t="s">
        <v>177</v>
      </c>
      <c r="B65" s="16">
        <v>43991</v>
      </c>
      <c r="C65" s="11" t="s">
        <v>47</v>
      </c>
      <c r="D65" s="11" t="s">
        <v>93</v>
      </c>
      <c r="E65" s="11" t="s">
        <v>94</v>
      </c>
      <c r="F65" s="11" t="s">
        <v>762</v>
      </c>
      <c r="G65" s="11" t="s">
        <v>49</v>
      </c>
      <c r="H65" s="11" t="s">
        <v>924</v>
      </c>
      <c r="I65" s="13" t="s">
        <v>48</v>
      </c>
      <c r="J65" s="13" t="s">
        <v>48</v>
      </c>
      <c r="K65" s="13" t="s">
        <v>48</v>
      </c>
      <c r="L65" s="13" t="s">
        <v>48</v>
      </c>
      <c r="M65" s="13">
        <v>0</v>
      </c>
      <c r="N65" s="11" t="s">
        <v>48</v>
      </c>
      <c r="O65" s="11" t="s">
        <v>56</v>
      </c>
      <c r="P65" s="11" t="s">
        <v>48</v>
      </c>
      <c r="Q65" s="13">
        <f t="shared" si="0"/>
        <v>82413781.271599993</v>
      </c>
      <c r="R65" s="13">
        <v>0</v>
      </c>
      <c r="S65" s="13">
        <v>61952439.18</v>
      </c>
      <c r="T65" s="13">
        <v>0</v>
      </c>
      <c r="U65" s="11" t="s">
        <v>51</v>
      </c>
      <c r="V65" s="13">
        <v>0</v>
      </c>
      <c r="W65" s="13">
        <v>17639088.010000002</v>
      </c>
      <c r="X65" s="11" t="s">
        <v>51</v>
      </c>
      <c r="Y65" s="13">
        <f t="shared" si="1"/>
        <v>2822254.0816000002</v>
      </c>
      <c r="Z65" s="13">
        <v>0</v>
      </c>
      <c r="AA65" s="11" t="s">
        <v>51</v>
      </c>
      <c r="AB65" s="13">
        <v>0</v>
      </c>
      <c r="AC65" s="13">
        <v>0</v>
      </c>
      <c r="AD65" s="11" t="s">
        <v>51</v>
      </c>
      <c r="AE65" s="13">
        <v>0</v>
      </c>
      <c r="AF65" s="11">
        <v>0</v>
      </c>
      <c r="AG65" s="11" t="s">
        <v>51</v>
      </c>
      <c r="AH65" s="13">
        <v>0</v>
      </c>
      <c r="AI65" s="13">
        <v>0</v>
      </c>
      <c r="AJ65" s="11" t="s">
        <v>51</v>
      </c>
      <c r="AK65" s="13">
        <v>0</v>
      </c>
      <c r="AL65" s="13">
        <v>0</v>
      </c>
      <c r="AM65" s="12" t="s">
        <v>48</v>
      </c>
      <c r="AN65" s="11" t="s">
        <v>48</v>
      </c>
      <c r="AO65" s="12" t="s">
        <v>48</v>
      </c>
      <c r="AP65" s="11" t="s">
        <v>48</v>
      </c>
    </row>
    <row r="66" spans="1:42" x14ac:dyDescent="0.25">
      <c r="A66" s="11" t="s">
        <v>178</v>
      </c>
      <c r="B66" s="16">
        <v>43991</v>
      </c>
      <c r="C66" s="11" t="s">
        <v>47</v>
      </c>
      <c r="D66" s="11" t="s">
        <v>163</v>
      </c>
      <c r="E66" s="11" t="s">
        <v>164</v>
      </c>
      <c r="F66" s="11" t="s">
        <v>932</v>
      </c>
      <c r="G66" s="11" t="s">
        <v>49</v>
      </c>
      <c r="H66" s="11" t="s">
        <v>165</v>
      </c>
      <c r="I66" s="13" t="s">
        <v>48</v>
      </c>
      <c r="J66" s="13" t="s">
        <v>48</v>
      </c>
      <c r="K66" s="13" t="s">
        <v>48</v>
      </c>
      <c r="L66" s="13" t="s">
        <v>48</v>
      </c>
      <c r="M66" s="13">
        <v>0</v>
      </c>
      <c r="N66" s="11" t="s">
        <v>48</v>
      </c>
      <c r="O66" s="11" t="s">
        <v>56</v>
      </c>
      <c r="P66" s="11" t="s">
        <v>48</v>
      </c>
      <c r="Q66" s="13">
        <f t="shared" si="0"/>
        <v>14697173.9562</v>
      </c>
      <c r="R66" s="13">
        <v>0</v>
      </c>
      <c r="S66" s="13">
        <v>13008517.215</v>
      </c>
      <c r="T66" s="13">
        <v>0</v>
      </c>
      <c r="U66" s="11" t="s">
        <v>51</v>
      </c>
      <c r="V66" s="13">
        <v>0</v>
      </c>
      <c r="W66" s="13">
        <v>1455738.57</v>
      </c>
      <c r="X66" s="11" t="s">
        <v>51</v>
      </c>
      <c r="Y66" s="13">
        <f t="shared" si="1"/>
        <v>232918.17120000001</v>
      </c>
      <c r="Z66" s="13">
        <v>0</v>
      </c>
      <c r="AA66" s="11" t="s">
        <v>51</v>
      </c>
      <c r="AB66" s="13">
        <v>0</v>
      </c>
      <c r="AC66" s="13">
        <v>0</v>
      </c>
      <c r="AD66" s="11" t="s">
        <v>51</v>
      </c>
      <c r="AE66" s="13">
        <v>0</v>
      </c>
      <c r="AF66" s="11">
        <v>0</v>
      </c>
      <c r="AG66" s="11" t="s">
        <v>51</v>
      </c>
      <c r="AH66" s="13">
        <v>0</v>
      </c>
      <c r="AI66" s="13">
        <v>0</v>
      </c>
      <c r="AJ66" s="11" t="s">
        <v>51</v>
      </c>
      <c r="AK66" s="13">
        <v>0</v>
      </c>
      <c r="AL66" s="13">
        <v>0</v>
      </c>
      <c r="AM66" s="12" t="s">
        <v>48</v>
      </c>
      <c r="AN66" s="11" t="s">
        <v>48</v>
      </c>
      <c r="AO66" s="12" t="s">
        <v>48</v>
      </c>
      <c r="AP66" s="11" t="s">
        <v>48</v>
      </c>
    </row>
    <row r="67" spans="1:42" x14ac:dyDescent="0.25">
      <c r="A67" s="11" t="s">
        <v>179</v>
      </c>
      <c r="B67" s="16">
        <v>43991</v>
      </c>
      <c r="C67" s="11" t="s">
        <v>47</v>
      </c>
      <c r="D67" s="11" t="s">
        <v>521</v>
      </c>
      <c r="E67" s="11" t="s">
        <v>106</v>
      </c>
      <c r="F67" s="11" t="s">
        <v>985</v>
      </c>
      <c r="G67" s="11" t="s">
        <v>49</v>
      </c>
      <c r="H67" s="11" t="s">
        <v>168</v>
      </c>
      <c r="I67" s="13" t="s">
        <v>48</v>
      </c>
      <c r="J67" s="13" t="s">
        <v>48</v>
      </c>
      <c r="K67" s="13" t="s">
        <v>48</v>
      </c>
      <c r="L67" s="13" t="s">
        <v>48</v>
      </c>
      <c r="M67" s="13">
        <v>0</v>
      </c>
      <c r="N67" s="11" t="s">
        <v>48</v>
      </c>
      <c r="O67" s="11" t="s">
        <v>56</v>
      </c>
      <c r="P67" s="11" t="s">
        <v>48</v>
      </c>
      <c r="Q67" s="13">
        <f t="shared" si="0"/>
        <v>28843789.079249993</v>
      </c>
      <c r="R67" s="13">
        <v>0</v>
      </c>
      <c r="S67" s="13">
        <v>26746509.079249993</v>
      </c>
      <c r="T67" s="13">
        <v>0</v>
      </c>
      <c r="U67" s="11" t="s">
        <v>51</v>
      </c>
      <c r="V67" s="13">
        <v>0</v>
      </c>
      <c r="W67" s="13">
        <v>1808000</v>
      </c>
      <c r="X67" s="11" t="s">
        <v>51</v>
      </c>
      <c r="Y67" s="13">
        <f t="shared" si="1"/>
        <v>289280</v>
      </c>
      <c r="Z67" s="13">
        <v>0</v>
      </c>
      <c r="AA67" s="11" t="s">
        <v>51</v>
      </c>
      <c r="AB67" s="13">
        <v>0</v>
      </c>
      <c r="AC67" s="13">
        <v>0</v>
      </c>
      <c r="AD67" s="11" t="s">
        <v>51</v>
      </c>
      <c r="AE67" s="13">
        <v>0</v>
      </c>
      <c r="AF67" s="11">
        <v>0</v>
      </c>
      <c r="AG67" s="11" t="s">
        <v>51</v>
      </c>
      <c r="AH67" s="13">
        <v>0</v>
      </c>
      <c r="AI67" s="13">
        <v>0</v>
      </c>
      <c r="AJ67" s="11" t="s">
        <v>51</v>
      </c>
      <c r="AK67" s="13">
        <v>0</v>
      </c>
      <c r="AL67" s="13">
        <v>0</v>
      </c>
      <c r="AM67" s="12" t="s">
        <v>48</v>
      </c>
      <c r="AN67" s="11" t="s">
        <v>48</v>
      </c>
      <c r="AO67" s="12" t="s">
        <v>48</v>
      </c>
      <c r="AP67" s="11" t="s">
        <v>48</v>
      </c>
    </row>
    <row r="68" spans="1:42" x14ac:dyDescent="0.25">
      <c r="A68" s="11" t="s">
        <v>180</v>
      </c>
      <c r="B68" s="16">
        <v>43991</v>
      </c>
      <c r="C68" s="11" t="s">
        <v>47</v>
      </c>
      <c r="D68" s="11" t="s">
        <v>97</v>
      </c>
      <c r="E68" s="11" t="s">
        <v>98</v>
      </c>
      <c r="F68" s="11" t="s">
        <v>950</v>
      </c>
      <c r="G68" s="11" t="s">
        <v>49</v>
      </c>
      <c r="H68" s="11" t="s">
        <v>951</v>
      </c>
      <c r="I68" s="13" t="s">
        <v>48</v>
      </c>
      <c r="J68" s="13" t="s">
        <v>48</v>
      </c>
      <c r="K68" s="13" t="s">
        <v>48</v>
      </c>
      <c r="L68" s="13" t="s">
        <v>48</v>
      </c>
      <c r="M68" s="13">
        <v>0</v>
      </c>
      <c r="N68" s="11" t="s">
        <v>48</v>
      </c>
      <c r="O68" s="11" t="s">
        <v>56</v>
      </c>
      <c r="P68" s="11" t="s">
        <v>48</v>
      </c>
      <c r="Q68" s="13">
        <f t="shared" si="0"/>
        <v>636194.66999999993</v>
      </c>
      <c r="R68" s="13">
        <v>0</v>
      </c>
      <c r="S68" s="13">
        <v>336914.67</v>
      </c>
      <c r="T68" s="13">
        <v>0</v>
      </c>
      <c r="U68" s="11" t="s">
        <v>51</v>
      </c>
      <c r="V68" s="13">
        <v>0</v>
      </c>
      <c r="W68" s="13">
        <v>258000</v>
      </c>
      <c r="X68" s="11" t="s">
        <v>51</v>
      </c>
      <c r="Y68" s="13">
        <f t="shared" si="1"/>
        <v>41280</v>
      </c>
      <c r="Z68" s="13">
        <v>0</v>
      </c>
      <c r="AA68" s="11" t="s">
        <v>51</v>
      </c>
      <c r="AB68" s="13">
        <v>0</v>
      </c>
      <c r="AC68" s="13">
        <v>0</v>
      </c>
      <c r="AD68" s="11" t="s">
        <v>51</v>
      </c>
      <c r="AE68" s="13">
        <v>0</v>
      </c>
      <c r="AF68" s="11">
        <v>0</v>
      </c>
      <c r="AG68" s="11" t="s">
        <v>51</v>
      </c>
      <c r="AH68" s="13">
        <v>0</v>
      </c>
      <c r="AI68" s="13">
        <v>0</v>
      </c>
      <c r="AJ68" s="11" t="s">
        <v>51</v>
      </c>
      <c r="AK68" s="13">
        <v>0</v>
      </c>
      <c r="AL68" s="13">
        <v>0</v>
      </c>
      <c r="AM68" s="12" t="s">
        <v>48</v>
      </c>
      <c r="AN68" s="11" t="s">
        <v>48</v>
      </c>
      <c r="AO68" s="12" t="s">
        <v>48</v>
      </c>
      <c r="AP68" s="11" t="s">
        <v>48</v>
      </c>
    </row>
    <row r="69" spans="1:42" x14ac:dyDescent="0.25">
      <c r="A69" s="11" t="s">
        <v>181</v>
      </c>
      <c r="B69" s="16">
        <v>43991</v>
      </c>
      <c r="C69" s="11" t="s">
        <v>47</v>
      </c>
      <c r="D69" s="11" t="s">
        <v>101</v>
      </c>
      <c r="E69" s="11" t="s">
        <v>102</v>
      </c>
      <c r="F69" s="11" t="s">
        <v>964</v>
      </c>
      <c r="G69" s="11" t="s">
        <v>49</v>
      </c>
      <c r="H69" s="11" t="s">
        <v>961</v>
      </c>
      <c r="I69" s="13" t="s">
        <v>48</v>
      </c>
      <c r="J69" s="13" t="s">
        <v>48</v>
      </c>
      <c r="K69" s="13" t="s">
        <v>48</v>
      </c>
      <c r="L69" s="13" t="s">
        <v>48</v>
      </c>
      <c r="M69" s="13">
        <v>0</v>
      </c>
      <c r="N69" s="11" t="s">
        <v>48</v>
      </c>
      <c r="O69" s="11" t="s">
        <v>56</v>
      </c>
      <c r="P69" s="11" t="s">
        <v>48</v>
      </c>
      <c r="Q69" s="13">
        <f t="shared" si="0"/>
        <v>38003112.480799995</v>
      </c>
      <c r="R69" s="13">
        <v>0</v>
      </c>
      <c r="S69" s="13">
        <v>29227800.199999999</v>
      </c>
      <c r="T69" s="13">
        <v>0</v>
      </c>
      <c r="U69" s="11" t="s">
        <v>51</v>
      </c>
      <c r="V69" s="13">
        <v>0</v>
      </c>
      <c r="W69" s="13">
        <v>7564924.3799999999</v>
      </c>
      <c r="X69" s="11" t="s">
        <v>51</v>
      </c>
      <c r="Y69" s="13">
        <f t="shared" si="1"/>
        <v>1210387.9007999999</v>
      </c>
      <c r="Z69" s="13">
        <v>0</v>
      </c>
      <c r="AA69" s="11" t="s">
        <v>51</v>
      </c>
      <c r="AB69" s="13">
        <v>0</v>
      </c>
      <c r="AC69" s="13">
        <v>0</v>
      </c>
      <c r="AD69" s="11" t="s">
        <v>51</v>
      </c>
      <c r="AE69" s="13">
        <v>0</v>
      </c>
      <c r="AF69" s="11">
        <v>0</v>
      </c>
      <c r="AG69" s="11" t="s">
        <v>51</v>
      </c>
      <c r="AH69" s="13">
        <v>0</v>
      </c>
      <c r="AI69" s="13">
        <v>0</v>
      </c>
      <c r="AJ69" s="11" t="s">
        <v>51</v>
      </c>
      <c r="AK69" s="13">
        <v>0</v>
      </c>
      <c r="AL69" s="13">
        <v>0</v>
      </c>
      <c r="AM69" s="12" t="s">
        <v>48</v>
      </c>
      <c r="AN69" s="11" t="s">
        <v>48</v>
      </c>
      <c r="AO69" s="12" t="s">
        <v>48</v>
      </c>
      <c r="AP69" s="11" t="s">
        <v>48</v>
      </c>
    </row>
    <row r="70" spans="1:42" x14ac:dyDescent="0.25">
      <c r="A70" s="11" t="s">
        <v>182</v>
      </c>
      <c r="B70" s="16">
        <v>43992</v>
      </c>
      <c r="C70" s="11" t="s">
        <v>47</v>
      </c>
      <c r="D70" s="11" t="s">
        <v>53</v>
      </c>
      <c r="E70" s="11" t="s">
        <v>54</v>
      </c>
      <c r="F70" s="11" t="s">
        <v>839</v>
      </c>
      <c r="G70" s="11" t="s">
        <v>49</v>
      </c>
      <c r="H70" s="11" t="s">
        <v>867</v>
      </c>
      <c r="I70" s="13" t="s">
        <v>48</v>
      </c>
      <c r="J70" s="13" t="s">
        <v>48</v>
      </c>
      <c r="K70" s="13" t="s">
        <v>48</v>
      </c>
      <c r="L70" s="13" t="s">
        <v>48</v>
      </c>
      <c r="M70" s="13">
        <v>0</v>
      </c>
      <c r="N70" s="11" t="s">
        <v>48</v>
      </c>
      <c r="O70" s="11" t="s">
        <v>56</v>
      </c>
      <c r="P70" s="11" t="s">
        <v>48</v>
      </c>
      <c r="Q70" s="13">
        <f t="shared" si="0"/>
        <v>27365026.391999997</v>
      </c>
      <c r="R70" s="13">
        <v>0</v>
      </c>
      <c r="S70" s="13">
        <v>22872542.199999999</v>
      </c>
      <c r="T70" s="13">
        <v>0</v>
      </c>
      <c r="U70" s="11" t="s">
        <v>51</v>
      </c>
      <c r="V70" s="13">
        <v>0</v>
      </c>
      <c r="W70" s="13">
        <v>3872831.2</v>
      </c>
      <c r="X70" s="11" t="s">
        <v>50</v>
      </c>
      <c r="Y70" s="13">
        <f t="shared" si="1"/>
        <v>619652.99200000009</v>
      </c>
      <c r="Z70" s="13">
        <v>0</v>
      </c>
      <c r="AA70" s="11" t="s">
        <v>51</v>
      </c>
      <c r="AB70" s="13">
        <v>0</v>
      </c>
      <c r="AC70" s="13">
        <v>0</v>
      </c>
      <c r="AD70" s="11" t="s">
        <v>51</v>
      </c>
      <c r="AE70" s="13">
        <v>0</v>
      </c>
      <c r="AF70" s="11">
        <v>0</v>
      </c>
      <c r="AG70" s="11" t="s">
        <v>51</v>
      </c>
      <c r="AH70" s="13">
        <v>0</v>
      </c>
      <c r="AI70" s="13">
        <v>0</v>
      </c>
      <c r="AJ70" s="11" t="s">
        <v>51</v>
      </c>
      <c r="AK70" s="13">
        <v>0</v>
      </c>
      <c r="AL70" s="13">
        <v>0</v>
      </c>
      <c r="AM70" s="12" t="s">
        <v>48</v>
      </c>
      <c r="AN70" s="11" t="s">
        <v>48</v>
      </c>
      <c r="AO70" s="12" t="s">
        <v>48</v>
      </c>
      <c r="AP70" s="11" t="s">
        <v>48</v>
      </c>
    </row>
    <row r="71" spans="1:42" x14ac:dyDescent="0.25">
      <c r="A71" s="11" t="s">
        <v>183</v>
      </c>
      <c r="B71" s="16">
        <v>43992</v>
      </c>
      <c r="C71" s="11" t="s">
        <v>129</v>
      </c>
      <c r="D71" s="11" t="s">
        <v>53</v>
      </c>
      <c r="E71" s="11" t="s">
        <v>130</v>
      </c>
      <c r="F71" s="11" t="s">
        <v>1005</v>
      </c>
      <c r="G71" s="11" t="s">
        <v>49</v>
      </c>
      <c r="H71" s="11" t="s">
        <v>258</v>
      </c>
      <c r="I71" s="13" t="s">
        <v>48</v>
      </c>
      <c r="J71" s="13" t="s">
        <v>48</v>
      </c>
      <c r="K71" s="13" t="s">
        <v>48</v>
      </c>
      <c r="L71" s="13" t="s">
        <v>48</v>
      </c>
      <c r="M71" s="13">
        <v>0</v>
      </c>
      <c r="N71" s="11" t="s">
        <v>48</v>
      </c>
      <c r="O71" s="11" t="s">
        <v>56</v>
      </c>
      <c r="P71" s="11" t="s">
        <v>48</v>
      </c>
      <c r="Q71" s="13">
        <f t="shared" si="0"/>
        <v>75058423.79779999</v>
      </c>
      <c r="R71" s="13">
        <v>0</v>
      </c>
      <c r="S71" s="13">
        <v>57458066.416999988</v>
      </c>
      <c r="T71" s="13">
        <v>0</v>
      </c>
      <c r="U71" s="11" t="s">
        <v>51</v>
      </c>
      <c r="V71" s="13">
        <v>0</v>
      </c>
      <c r="W71" s="13">
        <v>15172721.880000001</v>
      </c>
      <c r="X71" s="11" t="s">
        <v>51</v>
      </c>
      <c r="Y71" s="13">
        <f t="shared" si="1"/>
        <v>2427635.5008</v>
      </c>
      <c r="Z71" s="13">
        <v>0</v>
      </c>
      <c r="AA71" s="11" t="s">
        <v>51</v>
      </c>
      <c r="AB71" s="13">
        <v>0</v>
      </c>
      <c r="AC71" s="13">
        <v>0</v>
      </c>
      <c r="AD71" s="11" t="s">
        <v>51</v>
      </c>
      <c r="AE71" s="13">
        <v>0</v>
      </c>
      <c r="AF71" s="11">
        <v>0</v>
      </c>
      <c r="AG71" s="11" t="s">
        <v>51</v>
      </c>
      <c r="AH71" s="13">
        <v>0</v>
      </c>
      <c r="AI71" s="13">
        <v>0</v>
      </c>
      <c r="AJ71" s="11" t="s">
        <v>51</v>
      </c>
      <c r="AK71" s="13">
        <v>0</v>
      </c>
      <c r="AL71" s="13">
        <v>0</v>
      </c>
      <c r="AM71" s="12" t="s">
        <v>48</v>
      </c>
      <c r="AN71" s="11" t="s">
        <v>48</v>
      </c>
      <c r="AO71" s="12" t="s">
        <v>48</v>
      </c>
      <c r="AP71" s="11" t="s">
        <v>48</v>
      </c>
    </row>
    <row r="72" spans="1:42" s="5" customFormat="1" x14ac:dyDescent="0.25">
      <c r="A72" s="11" t="s">
        <v>184</v>
      </c>
      <c r="B72" s="16">
        <v>43992</v>
      </c>
      <c r="C72" s="11" t="s">
        <v>47</v>
      </c>
      <c r="D72" s="11" t="s">
        <v>58</v>
      </c>
      <c r="E72" s="11" t="s">
        <v>59</v>
      </c>
      <c r="F72" s="11" t="s">
        <v>848</v>
      </c>
      <c r="G72" s="11" t="s">
        <v>49</v>
      </c>
      <c r="H72" s="11" t="s">
        <v>871</v>
      </c>
      <c r="I72" s="13" t="s">
        <v>48</v>
      </c>
      <c r="J72" s="13" t="s">
        <v>48</v>
      </c>
      <c r="K72" s="13" t="s">
        <v>48</v>
      </c>
      <c r="L72" s="13" t="s">
        <v>48</v>
      </c>
      <c r="M72" s="13">
        <v>0</v>
      </c>
      <c r="N72" s="11" t="s">
        <v>48</v>
      </c>
      <c r="O72" s="11" t="s">
        <v>56</v>
      </c>
      <c r="P72" s="11" t="s">
        <v>48</v>
      </c>
      <c r="Q72" s="13">
        <f t="shared" ref="Q72:Q135" si="2">SUM(S72:AE72)</f>
        <v>25297910.735199999</v>
      </c>
      <c r="R72" s="13">
        <v>0</v>
      </c>
      <c r="S72" s="13">
        <v>17978761.140000001</v>
      </c>
      <c r="T72" s="13">
        <v>0</v>
      </c>
      <c r="U72" s="11" t="s">
        <v>51</v>
      </c>
      <c r="V72" s="13">
        <v>0</v>
      </c>
      <c r="W72" s="13">
        <v>6309611.7199999997</v>
      </c>
      <c r="X72" s="11" t="s">
        <v>50</v>
      </c>
      <c r="Y72" s="13">
        <f t="shared" ref="Y72:Y135" si="3">+W72*0.16</f>
        <v>1009537.8752</v>
      </c>
      <c r="Z72" s="13">
        <v>0</v>
      </c>
      <c r="AA72" s="11" t="s">
        <v>51</v>
      </c>
      <c r="AB72" s="13">
        <v>0</v>
      </c>
      <c r="AC72" s="13">
        <v>0</v>
      </c>
      <c r="AD72" s="11" t="s">
        <v>51</v>
      </c>
      <c r="AE72" s="13">
        <v>0</v>
      </c>
      <c r="AF72" s="11">
        <v>0</v>
      </c>
      <c r="AG72" s="11" t="s">
        <v>51</v>
      </c>
      <c r="AH72" s="13">
        <v>0</v>
      </c>
      <c r="AI72" s="13">
        <v>0</v>
      </c>
      <c r="AJ72" s="11" t="s">
        <v>51</v>
      </c>
      <c r="AK72" s="13">
        <v>0</v>
      </c>
      <c r="AL72" s="13">
        <v>0</v>
      </c>
      <c r="AM72" s="12" t="s">
        <v>48</v>
      </c>
      <c r="AN72" s="11" t="s">
        <v>48</v>
      </c>
      <c r="AO72" s="12" t="s">
        <v>48</v>
      </c>
      <c r="AP72" s="11" t="s">
        <v>48</v>
      </c>
    </row>
    <row r="73" spans="1:42" x14ac:dyDescent="0.25">
      <c r="A73" s="11" t="s">
        <v>185</v>
      </c>
      <c r="B73" s="16">
        <v>43992</v>
      </c>
      <c r="C73" s="11" t="s">
        <v>47</v>
      </c>
      <c r="D73" s="11" t="s">
        <v>58</v>
      </c>
      <c r="E73" s="11" t="s">
        <v>483</v>
      </c>
      <c r="F73" s="11" t="s">
        <v>878</v>
      </c>
      <c r="G73" s="11" t="s">
        <v>49</v>
      </c>
      <c r="H73" s="11" t="s">
        <v>979</v>
      </c>
      <c r="I73" s="13" t="s">
        <v>48</v>
      </c>
      <c r="J73" s="13" t="s">
        <v>48</v>
      </c>
      <c r="K73" s="13" t="s">
        <v>48</v>
      </c>
      <c r="L73" s="13" t="s">
        <v>48</v>
      </c>
      <c r="M73" s="13">
        <v>0</v>
      </c>
      <c r="N73" s="11" t="s">
        <v>48</v>
      </c>
      <c r="O73" s="11" t="s">
        <v>56</v>
      </c>
      <c r="P73" s="11" t="s">
        <v>48</v>
      </c>
      <c r="Q73" s="13">
        <f t="shared" si="2"/>
        <v>35119140</v>
      </c>
      <c r="R73" s="13">
        <v>0</v>
      </c>
      <c r="S73" s="13">
        <v>35119140</v>
      </c>
      <c r="T73" s="13">
        <v>0</v>
      </c>
      <c r="U73" s="11" t="s">
        <v>51</v>
      </c>
      <c r="V73" s="13">
        <v>0</v>
      </c>
      <c r="W73" s="13"/>
      <c r="X73" s="11" t="s">
        <v>50</v>
      </c>
      <c r="Y73" s="13">
        <f t="shared" si="3"/>
        <v>0</v>
      </c>
      <c r="Z73" s="13">
        <v>0</v>
      </c>
      <c r="AA73" s="11" t="s">
        <v>51</v>
      </c>
      <c r="AB73" s="13">
        <v>0</v>
      </c>
      <c r="AC73" s="13">
        <v>0</v>
      </c>
      <c r="AD73" s="11" t="s">
        <v>51</v>
      </c>
      <c r="AE73" s="13">
        <v>0</v>
      </c>
      <c r="AF73" s="11">
        <v>0</v>
      </c>
      <c r="AG73" s="11" t="s">
        <v>51</v>
      </c>
      <c r="AH73" s="13">
        <v>0</v>
      </c>
      <c r="AI73" s="13">
        <v>0</v>
      </c>
      <c r="AJ73" s="11" t="s">
        <v>51</v>
      </c>
      <c r="AK73" s="13">
        <v>0</v>
      </c>
      <c r="AL73" s="13">
        <v>0</v>
      </c>
      <c r="AM73" s="12" t="s">
        <v>48</v>
      </c>
      <c r="AN73" s="11" t="s">
        <v>48</v>
      </c>
      <c r="AO73" s="12" t="s">
        <v>48</v>
      </c>
      <c r="AP73" s="11" t="s">
        <v>48</v>
      </c>
    </row>
    <row r="74" spans="1:42" x14ac:dyDescent="0.25">
      <c r="A74" s="11" t="s">
        <v>186</v>
      </c>
      <c r="B74" s="16">
        <v>43992</v>
      </c>
      <c r="C74" s="11" t="s">
        <v>105</v>
      </c>
      <c r="D74" s="11" t="s">
        <v>58</v>
      </c>
      <c r="E74" s="11" t="s">
        <v>109</v>
      </c>
      <c r="F74" s="11" t="s">
        <v>993</v>
      </c>
      <c r="G74" s="11" t="s">
        <v>49</v>
      </c>
      <c r="H74" s="11" t="s">
        <v>229</v>
      </c>
      <c r="I74" s="13" t="s">
        <v>48</v>
      </c>
      <c r="J74" s="13" t="s">
        <v>48</v>
      </c>
      <c r="K74" s="13" t="s">
        <v>48</v>
      </c>
      <c r="L74" s="13" t="s">
        <v>48</v>
      </c>
      <c r="M74" s="13">
        <v>0</v>
      </c>
      <c r="N74" s="11" t="s">
        <v>48</v>
      </c>
      <c r="O74" s="11" t="s">
        <v>56</v>
      </c>
      <c r="P74" s="11" t="s">
        <v>48</v>
      </c>
      <c r="Q74" s="13">
        <f t="shared" si="2"/>
        <v>6140703.1109999996</v>
      </c>
      <c r="R74" s="13">
        <v>0</v>
      </c>
      <c r="S74" s="13">
        <v>6071103.1109999996</v>
      </c>
      <c r="T74" s="13">
        <v>0</v>
      </c>
      <c r="U74" s="11" t="s">
        <v>51</v>
      </c>
      <c r="V74" s="13">
        <v>0</v>
      </c>
      <c r="W74" s="13">
        <v>60000</v>
      </c>
      <c r="X74" s="11" t="s">
        <v>51</v>
      </c>
      <c r="Y74" s="13">
        <f t="shared" si="3"/>
        <v>9600</v>
      </c>
      <c r="Z74" s="13">
        <v>0</v>
      </c>
      <c r="AA74" s="11" t="s">
        <v>51</v>
      </c>
      <c r="AB74" s="13">
        <v>0</v>
      </c>
      <c r="AC74" s="13">
        <v>0</v>
      </c>
      <c r="AD74" s="11" t="s">
        <v>51</v>
      </c>
      <c r="AE74" s="13">
        <v>0</v>
      </c>
      <c r="AF74" s="11">
        <v>0</v>
      </c>
      <c r="AG74" s="11" t="s">
        <v>51</v>
      </c>
      <c r="AH74" s="13">
        <v>0</v>
      </c>
      <c r="AI74" s="13">
        <v>0</v>
      </c>
      <c r="AJ74" s="11" t="s">
        <v>51</v>
      </c>
      <c r="AK74" s="13">
        <v>0</v>
      </c>
      <c r="AL74" s="13">
        <v>0</v>
      </c>
      <c r="AM74" s="12" t="s">
        <v>48</v>
      </c>
      <c r="AN74" s="11" t="s">
        <v>48</v>
      </c>
      <c r="AO74" s="12" t="s">
        <v>48</v>
      </c>
      <c r="AP74" s="11" t="s">
        <v>48</v>
      </c>
    </row>
    <row r="75" spans="1:42" x14ac:dyDescent="0.25">
      <c r="A75" s="11" t="s">
        <v>187</v>
      </c>
      <c r="B75" s="16">
        <v>43992</v>
      </c>
      <c r="C75" s="11" t="s">
        <v>105</v>
      </c>
      <c r="D75" s="11" t="s">
        <v>58</v>
      </c>
      <c r="E75" s="11" t="s">
        <v>109</v>
      </c>
      <c r="F75" s="11" t="s">
        <v>993</v>
      </c>
      <c r="G75" s="11" t="s">
        <v>49</v>
      </c>
      <c r="H75" s="11" t="s">
        <v>231</v>
      </c>
      <c r="I75" s="13" t="s">
        <v>48</v>
      </c>
      <c r="J75" s="13" t="s">
        <v>48</v>
      </c>
      <c r="K75" s="13" t="s">
        <v>48</v>
      </c>
      <c r="L75" s="13" t="s">
        <v>48</v>
      </c>
      <c r="M75" s="13">
        <v>0</v>
      </c>
      <c r="N75" s="11" t="s">
        <v>48</v>
      </c>
      <c r="O75" s="11" t="s">
        <v>232</v>
      </c>
      <c r="P75" s="11" t="s">
        <v>233</v>
      </c>
      <c r="Q75" s="13">
        <f t="shared" si="2"/>
        <v>205084.79999999999</v>
      </c>
      <c r="R75" s="13">
        <v>0</v>
      </c>
      <c r="S75" s="13">
        <v>205084.79999999999</v>
      </c>
      <c r="T75" s="13">
        <v>0</v>
      </c>
      <c r="U75" s="11" t="s">
        <v>51</v>
      </c>
      <c r="V75" s="13">
        <v>0</v>
      </c>
      <c r="W75" s="13">
        <v>0</v>
      </c>
      <c r="X75" s="11" t="s">
        <v>51</v>
      </c>
      <c r="Y75" s="13">
        <f t="shared" si="3"/>
        <v>0</v>
      </c>
      <c r="Z75" s="13">
        <v>0</v>
      </c>
      <c r="AA75" s="11" t="s">
        <v>51</v>
      </c>
      <c r="AB75" s="13">
        <v>0</v>
      </c>
      <c r="AC75" s="13">
        <v>0</v>
      </c>
      <c r="AD75" s="11" t="s">
        <v>51</v>
      </c>
      <c r="AE75" s="13">
        <v>0</v>
      </c>
      <c r="AF75" s="11">
        <v>0</v>
      </c>
      <c r="AG75" s="11" t="s">
        <v>51</v>
      </c>
      <c r="AH75" s="13">
        <v>0</v>
      </c>
      <c r="AI75" s="13">
        <v>0</v>
      </c>
      <c r="AJ75" s="11" t="s">
        <v>51</v>
      </c>
      <c r="AK75" s="13">
        <v>0</v>
      </c>
      <c r="AL75" s="13">
        <v>0</v>
      </c>
      <c r="AM75" s="12" t="s">
        <v>48</v>
      </c>
      <c r="AN75" s="11" t="s">
        <v>48</v>
      </c>
      <c r="AO75" s="12" t="s">
        <v>48</v>
      </c>
      <c r="AP75" s="11" t="s">
        <v>48</v>
      </c>
    </row>
    <row r="76" spans="1:42" x14ac:dyDescent="0.25">
      <c r="A76" s="11" t="s">
        <v>188</v>
      </c>
      <c r="B76" s="16">
        <v>43992</v>
      </c>
      <c r="C76" s="11" t="s">
        <v>105</v>
      </c>
      <c r="D76" s="11" t="s">
        <v>58</v>
      </c>
      <c r="E76" s="11" t="s">
        <v>109</v>
      </c>
      <c r="F76" s="11" t="s">
        <v>993</v>
      </c>
      <c r="G76" s="11" t="s">
        <v>49</v>
      </c>
      <c r="H76" s="11" t="s">
        <v>235</v>
      </c>
      <c r="I76" s="13" t="s">
        <v>48</v>
      </c>
      <c r="J76" s="13" t="s">
        <v>48</v>
      </c>
      <c r="K76" s="13" t="s">
        <v>48</v>
      </c>
      <c r="L76" s="13" t="s">
        <v>48</v>
      </c>
      <c r="M76" s="13">
        <v>0</v>
      </c>
      <c r="N76" s="11" t="s">
        <v>48</v>
      </c>
      <c r="O76" s="11" t="s">
        <v>56</v>
      </c>
      <c r="P76" s="11" t="s">
        <v>48</v>
      </c>
      <c r="Q76" s="13">
        <f t="shared" si="2"/>
        <v>20205864.709800001</v>
      </c>
      <c r="R76" s="13">
        <v>0</v>
      </c>
      <c r="S76" s="13">
        <v>17572622.277000003</v>
      </c>
      <c r="T76" s="13">
        <v>0</v>
      </c>
      <c r="U76" s="11" t="s">
        <v>51</v>
      </c>
      <c r="V76" s="13">
        <v>0</v>
      </c>
      <c r="W76" s="13">
        <v>2270036.58</v>
      </c>
      <c r="X76" s="11" t="s">
        <v>50</v>
      </c>
      <c r="Y76" s="13">
        <f t="shared" si="3"/>
        <v>363205.85279999999</v>
      </c>
      <c r="Z76" s="13">
        <v>0</v>
      </c>
      <c r="AA76" s="11" t="s">
        <v>51</v>
      </c>
      <c r="AB76" s="13">
        <v>0</v>
      </c>
      <c r="AC76" s="13">
        <v>0</v>
      </c>
      <c r="AD76" s="11" t="s">
        <v>51</v>
      </c>
      <c r="AE76" s="13">
        <v>0</v>
      </c>
      <c r="AF76" s="11">
        <v>0</v>
      </c>
      <c r="AG76" s="11" t="s">
        <v>51</v>
      </c>
      <c r="AH76" s="13">
        <v>0</v>
      </c>
      <c r="AI76" s="13">
        <v>0</v>
      </c>
      <c r="AJ76" s="11" t="s">
        <v>51</v>
      </c>
      <c r="AK76" s="13">
        <v>0</v>
      </c>
      <c r="AL76" s="13">
        <v>0</v>
      </c>
      <c r="AM76" s="12" t="s">
        <v>48</v>
      </c>
      <c r="AN76" s="11" t="s">
        <v>48</v>
      </c>
      <c r="AO76" s="12" t="s">
        <v>48</v>
      </c>
      <c r="AP76" s="11" t="s">
        <v>48</v>
      </c>
    </row>
    <row r="77" spans="1:42" x14ac:dyDescent="0.25">
      <c r="A77" s="11" t="s">
        <v>190</v>
      </c>
      <c r="B77" s="16">
        <v>43992</v>
      </c>
      <c r="C77" s="11" t="s">
        <v>129</v>
      </c>
      <c r="D77" s="11" t="s">
        <v>58</v>
      </c>
      <c r="E77" s="11" t="s">
        <v>450</v>
      </c>
      <c r="F77" s="11" t="s">
        <v>1006</v>
      </c>
      <c r="G77" s="11" t="s">
        <v>49</v>
      </c>
      <c r="H77" s="11" t="s">
        <v>1008</v>
      </c>
      <c r="I77" s="13"/>
      <c r="J77" s="13"/>
      <c r="K77" s="13"/>
      <c r="L77" s="13"/>
      <c r="M77" s="13">
        <v>0</v>
      </c>
      <c r="N77" s="11"/>
      <c r="O77" s="11" t="s">
        <v>490</v>
      </c>
      <c r="P77" s="11"/>
      <c r="Q77" s="13">
        <f t="shared" si="2"/>
        <v>0</v>
      </c>
      <c r="R77" s="13"/>
      <c r="S77" s="13"/>
      <c r="T77" s="13"/>
      <c r="U77" s="11"/>
      <c r="V77" s="13"/>
      <c r="W77" s="13"/>
      <c r="X77" s="11"/>
      <c r="Y77" s="13">
        <f t="shared" si="3"/>
        <v>0</v>
      </c>
      <c r="Z77" s="13">
        <v>0</v>
      </c>
      <c r="AA77" s="11" t="s">
        <v>51</v>
      </c>
      <c r="AB77" s="13">
        <v>0</v>
      </c>
      <c r="AC77" s="13">
        <v>0</v>
      </c>
      <c r="AD77" s="11" t="s">
        <v>51</v>
      </c>
      <c r="AE77" s="13">
        <v>0</v>
      </c>
      <c r="AF77" s="11">
        <v>0</v>
      </c>
      <c r="AG77" s="11" t="s">
        <v>51</v>
      </c>
      <c r="AH77" s="13">
        <v>0</v>
      </c>
      <c r="AI77" s="13">
        <v>0</v>
      </c>
      <c r="AJ77" s="11"/>
      <c r="AK77" s="13"/>
      <c r="AL77" s="13"/>
      <c r="AM77" s="12"/>
      <c r="AN77" s="11"/>
      <c r="AO77" s="12"/>
      <c r="AP77" s="11"/>
    </row>
    <row r="78" spans="1:42" x14ac:dyDescent="0.25">
      <c r="A78" s="11" t="s">
        <v>192</v>
      </c>
      <c r="B78" s="16">
        <v>43992</v>
      </c>
      <c r="C78" s="11" t="s">
        <v>47</v>
      </c>
      <c r="D78" s="11" t="s">
        <v>62</v>
      </c>
      <c r="E78" s="11" t="s">
        <v>63</v>
      </c>
      <c r="F78" s="11" t="s">
        <v>858</v>
      </c>
      <c r="G78" s="11" t="s">
        <v>49</v>
      </c>
      <c r="H78" s="11" t="s">
        <v>869</v>
      </c>
      <c r="I78" s="13" t="s">
        <v>48</v>
      </c>
      <c r="J78" s="13" t="s">
        <v>48</v>
      </c>
      <c r="K78" s="13" t="s">
        <v>48</v>
      </c>
      <c r="L78" s="13" t="s">
        <v>48</v>
      </c>
      <c r="M78" s="13">
        <v>0</v>
      </c>
      <c r="N78" s="11" t="s">
        <v>48</v>
      </c>
      <c r="O78" s="11" t="s">
        <v>56</v>
      </c>
      <c r="P78" s="11" t="s">
        <v>48</v>
      </c>
      <c r="Q78" s="13">
        <f t="shared" si="2"/>
        <v>33165530.044399999</v>
      </c>
      <c r="R78" s="13">
        <v>0</v>
      </c>
      <c r="S78" s="13">
        <v>24131828.68</v>
      </c>
      <c r="T78" s="13">
        <v>0</v>
      </c>
      <c r="U78" s="11" t="s">
        <v>51</v>
      </c>
      <c r="V78" s="13">
        <v>0</v>
      </c>
      <c r="W78" s="13">
        <v>7787673.5899999999</v>
      </c>
      <c r="X78" s="11" t="s">
        <v>50</v>
      </c>
      <c r="Y78" s="13">
        <f t="shared" si="3"/>
        <v>1246027.7744</v>
      </c>
      <c r="Z78" s="13">
        <v>0</v>
      </c>
      <c r="AA78" s="11" t="s">
        <v>51</v>
      </c>
      <c r="AB78" s="13">
        <v>0</v>
      </c>
      <c r="AC78" s="13">
        <v>0</v>
      </c>
      <c r="AD78" s="11" t="s">
        <v>51</v>
      </c>
      <c r="AE78" s="13">
        <v>0</v>
      </c>
      <c r="AF78" s="11">
        <v>0</v>
      </c>
      <c r="AG78" s="11" t="s">
        <v>51</v>
      </c>
      <c r="AH78" s="13">
        <v>0</v>
      </c>
      <c r="AI78" s="13">
        <v>0</v>
      </c>
      <c r="AJ78" s="11" t="s">
        <v>51</v>
      </c>
      <c r="AK78" s="13">
        <v>0</v>
      </c>
      <c r="AL78" s="13">
        <v>0</v>
      </c>
      <c r="AM78" s="12" t="s">
        <v>48</v>
      </c>
      <c r="AN78" s="11" t="s">
        <v>48</v>
      </c>
      <c r="AO78" s="12" t="s">
        <v>48</v>
      </c>
      <c r="AP78" s="11" t="s">
        <v>48</v>
      </c>
    </row>
    <row r="79" spans="1:42" x14ac:dyDescent="0.25">
      <c r="A79" s="11" t="s">
        <v>196</v>
      </c>
      <c r="B79" s="16">
        <v>43992</v>
      </c>
      <c r="C79" s="11" t="s">
        <v>105</v>
      </c>
      <c r="D79" s="11" t="s">
        <v>62</v>
      </c>
      <c r="E79" s="11" t="s">
        <v>111</v>
      </c>
      <c r="F79" s="11" t="s">
        <v>719</v>
      </c>
      <c r="G79" s="11" t="s">
        <v>49</v>
      </c>
      <c r="H79" s="11" t="s">
        <v>237</v>
      </c>
      <c r="I79" s="13" t="s">
        <v>48</v>
      </c>
      <c r="J79" s="13" t="s">
        <v>48</v>
      </c>
      <c r="K79" s="13" t="s">
        <v>48</v>
      </c>
      <c r="L79" s="13" t="s">
        <v>48</v>
      </c>
      <c r="M79" s="13">
        <v>0</v>
      </c>
      <c r="N79" s="11" t="s">
        <v>48</v>
      </c>
      <c r="O79" s="11" t="s">
        <v>56</v>
      </c>
      <c r="P79" s="11" t="s">
        <v>48</v>
      </c>
      <c r="Q79" s="13">
        <f t="shared" si="2"/>
        <v>25469993.569749992</v>
      </c>
      <c r="R79" s="13">
        <v>0</v>
      </c>
      <c r="S79" s="13">
        <v>23269705.569749992</v>
      </c>
      <c r="T79" s="13">
        <v>0</v>
      </c>
      <c r="U79" s="11" t="s">
        <v>51</v>
      </c>
      <c r="V79" s="13">
        <v>0</v>
      </c>
      <c r="W79" s="13">
        <v>1896800</v>
      </c>
      <c r="X79" s="11" t="s">
        <v>51</v>
      </c>
      <c r="Y79" s="13">
        <f t="shared" si="3"/>
        <v>303488</v>
      </c>
      <c r="Z79" s="13">
        <v>0</v>
      </c>
      <c r="AA79" s="11" t="s">
        <v>51</v>
      </c>
      <c r="AB79" s="13">
        <v>0</v>
      </c>
      <c r="AC79" s="13">
        <v>0</v>
      </c>
      <c r="AD79" s="11" t="s">
        <v>51</v>
      </c>
      <c r="AE79" s="13">
        <v>0</v>
      </c>
      <c r="AF79" s="11">
        <v>0</v>
      </c>
      <c r="AG79" s="11" t="s">
        <v>51</v>
      </c>
      <c r="AH79" s="13">
        <v>0</v>
      </c>
      <c r="AI79" s="13">
        <v>0</v>
      </c>
      <c r="AJ79" s="11" t="s">
        <v>51</v>
      </c>
      <c r="AK79" s="13">
        <v>0</v>
      </c>
      <c r="AL79" s="13">
        <v>0</v>
      </c>
      <c r="AM79" s="12" t="s">
        <v>48</v>
      </c>
      <c r="AN79" s="11" t="s">
        <v>48</v>
      </c>
      <c r="AO79" s="12" t="s">
        <v>48</v>
      </c>
      <c r="AP79" s="11" t="s">
        <v>48</v>
      </c>
    </row>
    <row r="80" spans="1:42" s="5" customFormat="1" x14ac:dyDescent="0.25">
      <c r="A80" s="11" t="s">
        <v>198</v>
      </c>
      <c r="B80" s="16">
        <v>43992</v>
      </c>
      <c r="C80" s="11" t="s">
        <v>129</v>
      </c>
      <c r="D80" s="11" t="s">
        <v>62</v>
      </c>
      <c r="E80" s="11" t="s">
        <v>495</v>
      </c>
      <c r="F80" s="11" t="s">
        <v>1005</v>
      </c>
      <c r="G80" s="11" t="s">
        <v>49</v>
      </c>
      <c r="H80" s="11" t="s">
        <v>260</v>
      </c>
      <c r="I80" s="13" t="s">
        <v>48</v>
      </c>
      <c r="J80" s="13" t="s">
        <v>48</v>
      </c>
      <c r="K80" s="13" t="s">
        <v>48</v>
      </c>
      <c r="L80" s="13" t="s">
        <v>48</v>
      </c>
      <c r="M80" s="13">
        <v>0</v>
      </c>
      <c r="N80" s="11" t="s">
        <v>48</v>
      </c>
      <c r="O80" s="11" t="s">
        <v>56</v>
      </c>
      <c r="P80" s="11" t="s">
        <v>48</v>
      </c>
      <c r="Q80" s="13">
        <f t="shared" si="2"/>
        <v>8238599.9727499997</v>
      </c>
      <c r="R80" s="13">
        <v>0</v>
      </c>
      <c r="S80" s="13">
        <v>4521959.9727499997</v>
      </c>
      <c r="T80" s="13">
        <v>0</v>
      </c>
      <c r="U80" s="11" t="s">
        <v>51</v>
      </c>
      <c r="V80" s="13">
        <v>0</v>
      </c>
      <c r="W80" s="13">
        <v>3204000</v>
      </c>
      <c r="X80" s="11" t="s">
        <v>51</v>
      </c>
      <c r="Y80" s="13">
        <f t="shared" si="3"/>
        <v>512640</v>
      </c>
      <c r="Z80" s="13">
        <v>0</v>
      </c>
      <c r="AA80" s="11" t="s">
        <v>51</v>
      </c>
      <c r="AB80" s="13">
        <v>0</v>
      </c>
      <c r="AC80" s="13">
        <v>0</v>
      </c>
      <c r="AD80" s="11" t="s">
        <v>51</v>
      </c>
      <c r="AE80" s="13">
        <v>0</v>
      </c>
      <c r="AF80" s="11">
        <v>0</v>
      </c>
      <c r="AG80" s="11" t="s">
        <v>51</v>
      </c>
      <c r="AH80" s="13">
        <v>0</v>
      </c>
      <c r="AI80" s="13">
        <v>0</v>
      </c>
      <c r="AJ80" s="11" t="s">
        <v>51</v>
      </c>
      <c r="AK80" s="13">
        <v>0</v>
      </c>
      <c r="AL80" s="13">
        <v>0</v>
      </c>
      <c r="AM80" s="12" t="s">
        <v>48</v>
      </c>
      <c r="AN80" s="11" t="s">
        <v>48</v>
      </c>
      <c r="AO80" s="12" t="s">
        <v>48</v>
      </c>
      <c r="AP80" s="11" t="s">
        <v>48</v>
      </c>
    </row>
    <row r="81" spans="1:42" x14ac:dyDescent="0.25">
      <c r="A81" s="11" t="s">
        <v>200</v>
      </c>
      <c r="B81" s="16">
        <v>43992</v>
      </c>
      <c r="C81" s="11" t="s">
        <v>129</v>
      </c>
      <c r="D81" s="11" t="s">
        <v>62</v>
      </c>
      <c r="E81" s="11" t="s">
        <v>495</v>
      </c>
      <c r="F81" s="11" t="s">
        <v>1005</v>
      </c>
      <c r="G81" s="11" t="s">
        <v>49</v>
      </c>
      <c r="H81" s="11" t="s">
        <v>262</v>
      </c>
      <c r="I81" s="13" t="s">
        <v>48</v>
      </c>
      <c r="J81" s="13" t="s">
        <v>48</v>
      </c>
      <c r="K81" s="13" t="s">
        <v>48</v>
      </c>
      <c r="L81" s="13" t="s">
        <v>48</v>
      </c>
      <c r="M81" s="13">
        <v>0</v>
      </c>
      <c r="N81" s="11" t="s">
        <v>48</v>
      </c>
      <c r="O81" s="11" t="s">
        <v>263</v>
      </c>
      <c r="P81" s="11" t="s">
        <v>264</v>
      </c>
      <c r="Q81" s="13">
        <f t="shared" si="2"/>
        <v>6413640</v>
      </c>
      <c r="R81" s="13">
        <v>0</v>
      </c>
      <c r="S81" s="13">
        <v>4256040</v>
      </c>
      <c r="T81" s="13">
        <v>1860000</v>
      </c>
      <c r="U81" s="11" t="s">
        <v>50</v>
      </c>
      <c r="V81" s="13">
        <v>297600</v>
      </c>
      <c r="W81" s="13">
        <v>0</v>
      </c>
      <c r="X81" s="11" t="s">
        <v>51</v>
      </c>
      <c r="Y81" s="13">
        <f t="shared" si="3"/>
        <v>0</v>
      </c>
      <c r="Z81" s="13">
        <v>0</v>
      </c>
      <c r="AA81" s="11" t="s">
        <v>51</v>
      </c>
      <c r="AB81" s="13">
        <v>0</v>
      </c>
      <c r="AC81" s="13">
        <v>0</v>
      </c>
      <c r="AD81" s="11" t="s">
        <v>51</v>
      </c>
      <c r="AE81" s="13">
        <v>0</v>
      </c>
      <c r="AF81" s="11">
        <v>0</v>
      </c>
      <c r="AG81" s="11" t="s">
        <v>51</v>
      </c>
      <c r="AH81" s="13">
        <v>0</v>
      </c>
      <c r="AI81" s="13">
        <v>0</v>
      </c>
      <c r="AJ81" s="11" t="s">
        <v>51</v>
      </c>
      <c r="AK81" s="13">
        <v>0</v>
      </c>
      <c r="AL81" s="13">
        <v>0</v>
      </c>
      <c r="AM81" s="12" t="s">
        <v>48</v>
      </c>
      <c r="AN81" s="11" t="s">
        <v>48</v>
      </c>
      <c r="AO81" s="12" t="s">
        <v>48</v>
      </c>
      <c r="AP81" s="11" t="s">
        <v>48</v>
      </c>
    </row>
    <row r="82" spans="1:42" x14ac:dyDescent="0.25">
      <c r="A82" s="11" t="s">
        <v>202</v>
      </c>
      <c r="B82" s="16">
        <v>43992</v>
      </c>
      <c r="C82" s="11" t="s">
        <v>129</v>
      </c>
      <c r="D82" s="11" t="s">
        <v>62</v>
      </c>
      <c r="E82" s="11" t="s">
        <v>495</v>
      </c>
      <c r="F82" s="11" t="s">
        <v>1005</v>
      </c>
      <c r="G82" s="11" t="s">
        <v>49</v>
      </c>
      <c r="H82" s="11" t="s">
        <v>266</v>
      </c>
      <c r="I82" s="13" t="s">
        <v>48</v>
      </c>
      <c r="J82" s="13" t="s">
        <v>48</v>
      </c>
      <c r="K82" s="13" t="s">
        <v>48</v>
      </c>
      <c r="L82" s="13" t="s">
        <v>48</v>
      </c>
      <c r="M82" s="13">
        <v>0</v>
      </c>
      <c r="N82" s="11" t="s">
        <v>48</v>
      </c>
      <c r="O82" s="11" t="s">
        <v>56</v>
      </c>
      <c r="P82" s="11" t="s">
        <v>48</v>
      </c>
      <c r="Q82" s="13">
        <f t="shared" si="2"/>
        <v>29884893.442349996</v>
      </c>
      <c r="R82" s="13">
        <v>0</v>
      </c>
      <c r="S82" s="13">
        <v>18571200.570749998</v>
      </c>
      <c r="T82" s="13">
        <v>0</v>
      </c>
      <c r="U82" s="11" t="s">
        <v>51</v>
      </c>
      <c r="V82" s="13">
        <v>0</v>
      </c>
      <c r="W82" s="13">
        <v>9753183.5099999998</v>
      </c>
      <c r="X82" s="11" t="s">
        <v>50</v>
      </c>
      <c r="Y82" s="13">
        <f t="shared" si="3"/>
        <v>1560509.3615999999</v>
      </c>
      <c r="Z82" s="13">
        <v>0</v>
      </c>
      <c r="AA82" s="11" t="s">
        <v>51</v>
      </c>
      <c r="AB82" s="13">
        <v>0</v>
      </c>
      <c r="AC82" s="13">
        <v>0</v>
      </c>
      <c r="AD82" s="11" t="s">
        <v>51</v>
      </c>
      <c r="AE82" s="13">
        <v>0</v>
      </c>
      <c r="AF82" s="11">
        <v>0</v>
      </c>
      <c r="AG82" s="11" t="s">
        <v>51</v>
      </c>
      <c r="AH82" s="13">
        <v>0</v>
      </c>
      <c r="AI82" s="13">
        <v>0</v>
      </c>
      <c r="AJ82" s="11" t="s">
        <v>51</v>
      </c>
      <c r="AK82" s="13">
        <v>0</v>
      </c>
      <c r="AL82" s="13">
        <v>0</v>
      </c>
      <c r="AM82" s="12" t="s">
        <v>48</v>
      </c>
      <c r="AN82" s="11" t="s">
        <v>48</v>
      </c>
      <c r="AO82" s="12" t="s">
        <v>48</v>
      </c>
      <c r="AP82" s="11" t="s">
        <v>48</v>
      </c>
    </row>
    <row r="83" spans="1:42" x14ac:dyDescent="0.25">
      <c r="A83" s="11" t="s">
        <v>204</v>
      </c>
      <c r="B83" s="16">
        <v>43992</v>
      </c>
      <c r="C83" s="11" t="s">
        <v>129</v>
      </c>
      <c r="D83" s="11" t="s">
        <v>62</v>
      </c>
      <c r="E83" s="11" t="s">
        <v>495</v>
      </c>
      <c r="F83" s="11" t="s">
        <v>1005</v>
      </c>
      <c r="G83" s="11" t="s">
        <v>49</v>
      </c>
      <c r="H83" s="11" t="s">
        <v>268</v>
      </c>
      <c r="I83" s="13" t="s">
        <v>48</v>
      </c>
      <c r="J83" s="13" t="s">
        <v>48</v>
      </c>
      <c r="K83" s="13" t="s">
        <v>48</v>
      </c>
      <c r="L83" s="13" t="s">
        <v>48</v>
      </c>
      <c r="M83" s="13">
        <v>0</v>
      </c>
      <c r="N83" s="11" t="s">
        <v>48</v>
      </c>
      <c r="O83" s="11" t="s">
        <v>269</v>
      </c>
      <c r="P83" s="11" t="s">
        <v>270</v>
      </c>
      <c r="Q83" s="13">
        <f t="shared" si="2"/>
        <v>5094557.93</v>
      </c>
      <c r="R83" s="13">
        <v>0</v>
      </c>
      <c r="S83" s="13">
        <v>4716397.93</v>
      </c>
      <c r="T83" s="13">
        <v>326000</v>
      </c>
      <c r="U83" s="11" t="s">
        <v>50</v>
      </c>
      <c r="V83" s="13">
        <v>52160</v>
      </c>
      <c r="W83" s="13">
        <v>0</v>
      </c>
      <c r="X83" s="11" t="s">
        <v>51</v>
      </c>
      <c r="Y83" s="13">
        <f t="shared" si="3"/>
        <v>0</v>
      </c>
      <c r="Z83" s="13">
        <v>0</v>
      </c>
      <c r="AA83" s="11" t="s">
        <v>51</v>
      </c>
      <c r="AB83" s="13">
        <v>0</v>
      </c>
      <c r="AC83" s="13">
        <v>0</v>
      </c>
      <c r="AD83" s="11" t="s">
        <v>51</v>
      </c>
      <c r="AE83" s="13">
        <v>0</v>
      </c>
      <c r="AF83" s="11">
        <v>0</v>
      </c>
      <c r="AG83" s="11" t="s">
        <v>51</v>
      </c>
      <c r="AH83" s="13">
        <v>0</v>
      </c>
      <c r="AI83" s="13">
        <v>0</v>
      </c>
      <c r="AJ83" s="11" t="s">
        <v>51</v>
      </c>
      <c r="AK83" s="13">
        <v>0</v>
      </c>
      <c r="AL83" s="13">
        <v>0</v>
      </c>
      <c r="AM83" s="12" t="s">
        <v>48</v>
      </c>
      <c r="AN83" s="11" t="s">
        <v>48</v>
      </c>
      <c r="AO83" s="12" t="s">
        <v>48</v>
      </c>
      <c r="AP83" s="11" t="s">
        <v>48</v>
      </c>
    </row>
    <row r="84" spans="1:42" x14ac:dyDescent="0.25">
      <c r="A84" s="11" t="s">
        <v>206</v>
      </c>
      <c r="B84" s="16">
        <v>43992</v>
      </c>
      <c r="C84" s="11" t="s">
        <v>129</v>
      </c>
      <c r="D84" s="11" t="s">
        <v>62</v>
      </c>
      <c r="E84" s="11" t="s">
        <v>495</v>
      </c>
      <c r="F84" s="11" t="s">
        <v>1005</v>
      </c>
      <c r="G84" s="11" t="s">
        <v>49</v>
      </c>
      <c r="H84" s="11" t="s">
        <v>272</v>
      </c>
      <c r="I84" s="13" t="s">
        <v>48</v>
      </c>
      <c r="J84" s="13" t="s">
        <v>48</v>
      </c>
      <c r="K84" s="13" t="s">
        <v>48</v>
      </c>
      <c r="L84" s="13" t="s">
        <v>48</v>
      </c>
      <c r="M84" s="13">
        <v>0</v>
      </c>
      <c r="N84" s="11" t="s">
        <v>48</v>
      </c>
      <c r="O84" s="11" t="s">
        <v>56</v>
      </c>
      <c r="P84" s="11" t="s">
        <v>48</v>
      </c>
      <c r="Q84" s="13">
        <f t="shared" si="2"/>
        <v>9219333.4212500006</v>
      </c>
      <c r="R84" s="13">
        <v>0</v>
      </c>
      <c r="S84" s="13">
        <v>8337501.4212500006</v>
      </c>
      <c r="T84" s="13">
        <v>0</v>
      </c>
      <c r="U84" s="11" t="s">
        <v>51</v>
      </c>
      <c r="V84" s="13">
        <v>0</v>
      </c>
      <c r="W84" s="13">
        <v>760200</v>
      </c>
      <c r="X84" s="11" t="s">
        <v>51</v>
      </c>
      <c r="Y84" s="13">
        <f t="shared" si="3"/>
        <v>121632</v>
      </c>
      <c r="Z84" s="13">
        <v>0</v>
      </c>
      <c r="AA84" s="11" t="s">
        <v>51</v>
      </c>
      <c r="AB84" s="13">
        <v>0</v>
      </c>
      <c r="AC84" s="13">
        <v>0</v>
      </c>
      <c r="AD84" s="11" t="s">
        <v>51</v>
      </c>
      <c r="AE84" s="13">
        <v>0</v>
      </c>
      <c r="AF84" s="11">
        <v>0</v>
      </c>
      <c r="AG84" s="11" t="s">
        <v>51</v>
      </c>
      <c r="AH84" s="13">
        <v>0</v>
      </c>
      <c r="AI84" s="13">
        <v>0</v>
      </c>
      <c r="AJ84" s="11" t="s">
        <v>51</v>
      </c>
      <c r="AK84" s="13">
        <v>0</v>
      </c>
      <c r="AL84" s="13">
        <v>0</v>
      </c>
      <c r="AM84" s="12" t="s">
        <v>48</v>
      </c>
      <c r="AN84" s="11" t="s">
        <v>48</v>
      </c>
      <c r="AO84" s="12" t="s">
        <v>48</v>
      </c>
      <c r="AP84" s="11" t="s">
        <v>48</v>
      </c>
    </row>
    <row r="85" spans="1:42" x14ac:dyDescent="0.25">
      <c r="A85" s="11" t="s">
        <v>210</v>
      </c>
      <c r="B85" s="16">
        <v>43992</v>
      </c>
      <c r="C85" s="11" t="s">
        <v>129</v>
      </c>
      <c r="D85" s="11" t="s">
        <v>62</v>
      </c>
      <c r="E85" s="11" t="s">
        <v>495</v>
      </c>
      <c r="F85" s="11" t="s">
        <v>1005</v>
      </c>
      <c r="G85" s="11" t="s">
        <v>49</v>
      </c>
      <c r="H85" s="11" t="s">
        <v>274</v>
      </c>
      <c r="I85" s="13" t="s">
        <v>48</v>
      </c>
      <c r="J85" s="13" t="s">
        <v>48</v>
      </c>
      <c r="K85" s="13" t="s">
        <v>48</v>
      </c>
      <c r="L85" s="13" t="s">
        <v>48</v>
      </c>
      <c r="M85" s="13">
        <v>0</v>
      </c>
      <c r="N85" s="11" t="s">
        <v>48</v>
      </c>
      <c r="O85" s="11" t="s">
        <v>275</v>
      </c>
      <c r="P85" s="11" t="s">
        <v>276</v>
      </c>
      <c r="Q85" s="13">
        <f t="shared" si="2"/>
        <v>9344390.1272999998</v>
      </c>
      <c r="R85" s="13">
        <v>0</v>
      </c>
      <c r="S85" s="13">
        <v>5176471.8125</v>
      </c>
      <c r="T85" s="13">
        <v>3593033.03</v>
      </c>
      <c r="U85" s="11" t="s">
        <v>50</v>
      </c>
      <c r="V85" s="13">
        <v>574885.28480000002</v>
      </c>
      <c r="W85" s="13">
        <v>0</v>
      </c>
      <c r="X85" s="11" t="s">
        <v>51</v>
      </c>
      <c r="Y85" s="13">
        <f t="shared" si="3"/>
        <v>0</v>
      </c>
      <c r="Z85" s="13">
        <v>0</v>
      </c>
      <c r="AA85" s="11" t="s">
        <v>51</v>
      </c>
      <c r="AB85" s="13">
        <v>0</v>
      </c>
      <c r="AC85" s="13">
        <v>0</v>
      </c>
      <c r="AD85" s="11" t="s">
        <v>51</v>
      </c>
      <c r="AE85" s="13">
        <v>0</v>
      </c>
      <c r="AF85" s="11">
        <v>0</v>
      </c>
      <c r="AG85" s="11" t="s">
        <v>51</v>
      </c>
      <c r="AH85" s="13">
        <v>0</v>
      </c>
      <c r="AI85" s="13">
        <v>0</v>
      </c>
      <c r="AJ85" s="11" t="s">
        <v>51</v>
      </c>
      <c r="AK85" s="13">
        <v>0</v>
      </c>
      <c r="AL85" s="13">
        <v>0</v>
      </c>
      <c r="AM85" s="12" t="s">
        <v>48</v>
      </c>
      <c r="AN85" s="11" t="s">
        <v>48</v>
      </c>
      <c r="AO85" s="12" t="s">
        <v>48</v>
      </c>
      <c r="AP85" s="11" t="s">
        <v>48</v>
      </c>
    </row>
    <row r="86" spans="1:42" x14ac:dyDescent="0.25">
      <c r="A86" s="11" t="s">
        <v>212</v>
      </c>
      <c r="B86" s="16">
        <v>43992</v>
      </c>
      <c r="C86" s="11" t="s">
        <v>129</v>
      </c>
      <c r="D86" s="11" t="s">
        <v>62</v>
      </c>
      <c r="E86" s="11" t="s">
        <v>495</v>
      </c>
      <c r="F86" s="11" t="s">
        <v>1005</v>
      </c>
      <c r="G86" s="11" t="s">
        <v>49</v>
      </c>
      <c r="H86" s="11" t="s">
        <v>278</v>
      </c>
      <c r="I86" s="13" t="s">
        <v>48</v>
      </c>
      <c r="J86" s="13" t="s">
        <v>48</v>
      </c>
      <c r="K86" s="13" t="s">
        <v>48</v>
      </c>
      <c r="L86" s="13" t="s">
        <v>48</v>
      </c>
      <c r="M86" s="13">
        <v>0</v>
      </c>
      <c r="N86" s="11" t="s">
        <v>48</v>
      </c>
      <c r="O86" s="11" t="s">
        <v>56</v>
      </c>
      <c r="P86" s="11" t="s">
        <v>48</v>
      </c>
      <c r="Q86" s="13">
        <f t="shared" si="2"/>
        <v>784872</v>
      </c>
      <c r="R86" s="13">
        <v>0</v>
      </c>
      <c r="S86" s="13">
        <v>490000</v>
      </c>
      <c r="T86" s="13">
        <v>0</v>
      </c>
      <c r="U86" s="11" t="s">
        <v>51</v>
      </c>
      <c r="V86" s="13">
        <v>0</v>
      </c>
      <c r="W86" s="13">
        <v>254200</v>
      </c>
      <c r="X86" s="11" t="s">
        <v>50</v>
      </c>
      <c r="Y86" s="13">
        <f t="shared" si="3"/>
        <v>40672</v>
      </c>
      <c r="Z86" s="13">
        <v>0</v>
      </c>
      <c r="AA86" s="11" t="s">
        <v>51</v>
      </c>
      <c r="AB86" s="13">
        <v>0</v>
      </c>
      <c r="AC86" s="13">
        <v>0</v>
      </c>
      <c r="AD86" s="11" t="s">
        <v>51</v>
      </c>
      <c r="AE86" s="13">
        <v>0</v>
      </c>
      <c r="AF86" s="11">
        <v>0</v>
      </c>
      <c r="AG86" s="11" t="s">
        <v>51</v>
      </c>
      <c r="AH86" s="13">
        <v>0</v>
      </c>
      <c r="AI86" s="13">
        <v>0</v>
      </c>
      <c r="AJ86" s="11" t="s">
        <v>51</v>
      </c>
      <c r="AK86" s="13">
        <v>0</v>
      </c>
      <c r="AL86" s="13">
        <v>0</v>
      </c>
      <c r="AM86" s="12" t="s">
        <v>48</v>
      </c>
      <c r="AN86" s="11" t="s">
        <v>48</v>
      </c>
      <c r="AO86" s="12" t="s">
        <v>48</v>
      </c>
      <c r="AP86" s="11" t="s">
        <v>48</v>
      </c>
    </row>
    <row r="87" spans="1:42" x14ac:dyDescent="0.25">
      <c r="A87" s="11" t="s">
        <v>216</v>
      </c>
      <c r="B87" s="16">
        <v>43992</v>
      </c>
      <c r="C87" s="11" t="s">
        <v>47</v>
      </c>
      <c r="D87" s="11" t="s">
        <v>66</v>
      </c>
      <c r="E87" s="11" t="s">
        <v>67</v>
      </c>
      <c r="F87" s="11" t="s">
        <v>805</v>
      </c>
      <c r="G87" s="11" t="s">
        <v>49</v>
      </c>
      <c r="H87" s="11" t="s">
        <v>874</v>
      </c>
      <c r="I87" s="13" t="s">
        <v>48</v>
      </c>
      <c r="J87" s="13" t="s">
        <v>48</v>
      </c>
      <c r="K87" s="13" t="s">
        <v>48</v>
      </c>
      <c r="L87" s="13" t="s">
        <v>48</v>
      </c>
      <c r="M87" s="13">
        <v>0</v>
      </c>
      <c r="N87" s="11" t="s">
        <v>48</v>
      </c>
      <c r="O87" s="11" t="s">
        <v>56</v>
      </c>
      <c r="P87" s="11" t="s">
        <v>48</v>
      </c>
      <c r="Q87" s="13">
        <f t="shared" si="2"/>
        <v>24280269.223200001</v>
      </c>
      <c r="R87" s="13">
        <v>0</v>
      </c>
      <c r="S87" s="13">
        <v>19952216.98</v>
      </c>
      <c r="T87" s="13">
        <v>0</v>
      </c>
      <c r="U87" s="11" t="s">
        <v>51</v>
      </c>
      <c r="V87" s="13">
        <v>0</v>
      </c>
      <c r="W87" s="13">
        <v>3731079.52</v>
      </c>
      <c r="X87" s="11" t="s">
        <v>50</v>
      </c>
      <c r="Y87" s="13">
        <f t="shared" si="3"/>
        <v>596972.72320000001</v>
      </c>
      <c r="Z87" s="13">
        <v>0</v>
      </c>
      <c r="AA87" s="11" t="s">
        <v>51</v>
      </c>
      <c r="AB87" s="13">
        <v>0</v>
      </c>
      <c r="AC87" s="13">
        <v>0</v>
      </c>
      <c r="AD87" s="11" t="s">
        <v>51</v>
      </c>
      <c r="AE87" s="13">
        <v>0</v>
      </c>
      <c r="AF87" s="11">
        <v>0</v>
      </c>
      <c r="AG87" s="11" t="s">
        <v>51</v>
      </c>
      <c r="AH87" s="13">
        <v>0</v>
      </c>
      <c r="AI87" s="13">
        <v>0</v>
      </c>
      <c r="AJ87" s="11" t="s">
        <v>51</v>
      </c>
      <c r="AK87" s="13">
        <v>0</v>
      </c>
      <c r="AL87" s="13">
        <v>0</v>
      </c>
      <c r="AM87" s="12" t="s">
        <v>48</v>
      </c>
      <c r="AN87" s="11" t="s">
        <v>48</v>
      </c>
      <c r="AO87" s="12" t="s">
        <v>48</v>
      </c>
      <c r="AP87" s="11" t="s">
        <v>48</v>
      </c>
    </row>
    <row r="88" spans="1:42" s="5" customFormat="1" x14ac:dyDescent="0.25">
      <c r="A88" s="11" t="s">
        <v>220</v>
      </c>
      <c r="B88" s="16">
        <v>43992</v>
      </c>
      <c r="C88" s="11" t="s">
        <v>105</v>
      </c>
      <c r="D88" s="11" t="s">
        <v>66</v>
      </c>
      <c r="E88" s="11" t="s">
        <v>114</v>
      </c>
      <c r="F88" s="11" t="s">
        <v>1000</v>
      </c>
      <c r="G88" s="11" t="s">
        <v>49</v>
      </c>
      <c r="H88" s="11" t="s">
        <v>239</v>
      </c>
      <c r="I88" s="13" t="s">
        <v>48</v>
      </c>
      <c r="J88" s="13" t="s">
        <v>48</v>
      </c>
      <c r="K88" s="13" t="s">
        <v>48</v>
      </c>
      <c r="L88" s="13" t="s">
        <v>48</v>
      </c>
      <c r="M88" s="13">
        <v>0</v>
      </c>
      <c r="N88" s="11" t="s">
        <v>48</v>
      </c>
      <c r="O88" s="11" t="s">
        <v>56</v>
      </c>
      <c r="P88" s="11" t="s">
        <v>48</v>
      </c>
      <c r="Q88" s="13">
        <f t="shared" si="2"/>
        <v>24067067.830700003</v>
      </c>
      <c r="R88" s="13">
        <v>0</v>
      </c>
      <c r="S88" s="13">
        <v>15622975.407500003</v>
      </c>
      <c r="T88" s="13">
        <v>0</v>
      </c>
      <c r="U88" s="11" t="s">
        <v>51</v>
      </c>
      <c r="V88" s="13">
        <v>0</v>
      </c>
      <c r="W88" s="13">
        <v>7279390.0199999996</v>
      </c>
      <c r="X88" s="11" t="s">
        <v>51</v>
      </c>
      <c r="Y88" s="13">
        <f t="shared" si="3"/>
        <v>1164702.4032000001</v>
      </c>
      <c r="Z88" s="13">
        <v>0</v>
      </c>
      <c r="AA88" s="11" t="s">
        <v>51</v>
      </c>
      <c r="AB88" s="13">
        <v>0</v>
      </c>
      <c r="AC88" s="13">
        <v>0</v>
      </c>
      <c r="AD88" s="11" t="s">
        <v>51</v>
      </c>
      <c r="AE88" s="13">
        <v>0</v>
      </c>
      <c r="AF88" s="11">
        <v>0</v>
      </c>
      <c r="AG88" s="11" t="s">
        <v>51</v>
      </c>
      <c r="AH88" s="13">
        <v>0</v>
      </c>
      <c r="AI88" s="13">
        <v>0</v>
      </c>
      <c r="AJ88" s="11" t="s">
        <v>51</v>
      </c>
      <c r="AK88" s="13">
        <v>0</v>
      </c>
      <c r="AL88" s="13">
        <v>0</v>
      </c>
      <c r="AM88" s="12" t="s">
        <v>48</v>
      </c>
      <c r="AN88" s="11" t="s">
        <v>48</v>
      </c>
      <c r="AO88" s="12" t="s">
        <v>48</v>
      </c>
      <c r="AP88" s="11" t="s">
        <v>48</v>
      </c>
    </row>
    <row r="89" spans="1:42" x14ac:dyDescent="0.25">
      <c r="A89" s="11" t="s">
        <v>226</v>
      </c>
      <c r="B89" s="16">
        <v>43992</v>
      </c>
      <c r="C89" s="11" t="s">
        <v>129</v>
      </c>
      <c r="D89" s="11" t="s">
        <v>66</v>
      </c>
      <c r="E89" s="11" t="s">
        <v>145</v>
      </c>
      <c r="F89" s="11" t="s">
        <v>809</v>
      </c>
      <c r="G89" s="11" t="s">
        <v>49</v>
      </c>
      <c r="H89" s="11" t="s">
        <v>1012</v>
      </c>
      <c r="I89" s="13"/>
      <c r="J89" s="13"/>
      <c r="K89" s="13"/>
      <c r="L89" s="13"/>
      <c r="M89" s="13">
        <v>0</v>
      </c>
      <c r="N89" s="11"/>
      <c r="O89" s="11" t="s">
        <v>490</v>
      </c>
      <c r="P89" s="11"/>
      <c r="Q89" s="13">
        <f t="shared" si="2"/>
        <v>0</v>
      </c>
      <c r="R89" s="13">
        <v>0</v>
      </c>
      <c r="S89" s="13">
        <v>0</v>
      </c>
      <c r="T89" s="13"/>
      <c r="U89" s="11"/>
      <c r="V89" s="13"/>
      <c r="W89" s="13"/>
      <c r="X89" s="11"/>
      <c r="Y89" s="13">
        <f t="shared" si="3"/>
        <v>0</v>
      </c>
      <c r="Z89" s="13">
        <v>0</v>
      </c>
      <c r="AA89" s="11" t="s">
        <v>51</v>
      </c>
      <c r="AB89" s="13">
        <v>0</v>
      </c>
      <c r="AC89" s="13">
        <v>0</v>
      </c>
      <c r="AD89" s="11" t="s">
        <v>51</v>
      </c>
      <c r="AE89" s="13">
        <v>0</v>
      </c>
      <c r="AF89" s="11">
        <v>0</v>
      </c>
      <c r="AG89" s="11" t="s">
        <v>51</v>
      </c>
      <c r="AH89" s="13">
        <v>0</v>
      </c>
      <c r="AI89" s="13">
        <v>0</v>
      </c>
      <c r="AJ89" s="11"/>
      <c r="AK89" s="13"/>
      <c r="AL89" s="13"/>
      <c r="AM89" s="12"/>
      <c r="AN89" s="11"/>
      <c r="AO89" s="12"/>
      <c r="AP89" s="11"/>
    </row>
    <row r="90" spans="1:42" x14ac:dyDescent="0.25">
      <c r="A90" s="11" t="s">
        <v>228</v>
      </c>
      <c r="B90" s="16">
        <v>43992</v>
      </c>
      <c r="C90" s="11" t="s">
        <v>47</v>
      </c>
      <c r="D90" s="11" t="s">
        <v>70</v>
      </c>
      <c r="E90" s="11" t="s">
        <v>71</v>
      </c>
      <c r="F90" s="11" t="s">
        <v>491</v>
      </c>
      <c r="G90" s="11" t="s">
        <v>49</v>
      </c>
      <c r="H90" s="11" t="s">
        <v>884</v>
      </c>
      <c r="I90" s="13" t="s">
        <v>48</v>
      </c>
      <c r="J90" s="13" t="s">
        <v>48</v>
      </c>
      <c r="K90" s="13" t="s">
        <v>48</v>
      </c>
      <c r="L90" s="13" t="s">
        <v>48</v>
      </c>
      <c r="M90" s="13">
        <v>0</v>
      </c>
      <c r="N90" s="11" t="s">
        <v>48</v>
      </c>
      <c r="O90" s="11" t="s">
        <v>56</v>
      </c>
      <c r="P90" s="11" t="s">
        <v>48</v>
      </c>
      <c r="Q90" s="13">
        <f t="shared" si="2"/>
        <v>42762309.160000004</v>
      </c>
      <c r="R90" s="13">
        <v>0</v>
      </c>
      <c r="S90" s="13">
        <v>33767514.880000003</v>
      </c>
      <c r="T90" s="13">
        <v>0</v>
      </c>
      <c r="U90" s="11" t="s">
        <v>51</v>
      </c>
      <c r="V90" s="13">
        <v>0</v>
      </c>
      <c r="W90" s="13">
        <v>7754133</v>
      </c>
      <c r="X90" s="11" t="s">
        <v>50</v>
      </c>
      <c r="Y90" s="13">
        <f t="shared" si="3"/>
        <v>1240661.28</v>
      </c>
      <c r="Z90" s="13">
        <v>0</v>
      </c>
      <c r="AA90" s="11" t="s">
        <v>51</v>
      </c>
      <c r="AB90" s="13">
        <v>0</v>
      </c>
      <c r="AC90" s="13">
        <v>0</v>
      </c>
      <c r="AD90" s="11" t="s">
        <v>51</v>
      </c>
      <c r="AE90" s="13">
        <v>0</v>
      </c>
      <c r="AF90" s="11">
        <v>0</v>
      </c>
      <c r="AG90" s="11" t="s">
        <v>51</v>
      </c>
      <c r="AH90" s="13">
        <v>0</v>
      </c>
      <c r="AI90" s="13">
        <v>0</v>
      </c>
      <c r="AJ90" s="11" t="s">
        <v>51</v>
      </c>
      <c r="AK90" s="13">
        <v>0</v>
      </c>
      <c r="AL90" s="13">
        <v>0</v>
      </c>
      <c r="AM90" s="12" t="s">
        <v>48</v>
      </c>
      <c r="AN90" s="11" t="s">
        <v>48</v>
      </c>
      <c r="AO90" s="12" t="s">
        <v>48</v>
      </c>
      <c r="AP90" s="11" t="s">
        <v>48</v>
      </c>
    </row>
    <row r="91" spans="1:42" x14ac:dyDescent="0.25">
      <c r="A91" s="11" t="s">
        <v>230</v>
      </c>
      <c r="B91" s="16">
        <v>43992</v>
      </c>
      <c r="C91" s="11" t="s">
        <v>129</v>
      </c>
      <c r="D91" s="11" t="s">
        <v>70</v>
      </c>
      <c r="E91" s="11" t="s">
        <v>455</v>
      </c>
      <c r="F91" s="11" t="s">
        <v>614</v>
      </c>
      <c r="G91" s="11" t="s">
        <v>49</v>
      </c>
      <c r="H91" s="11" t="s">
        <v>280</v>
      </c>
      <c r="I91" s="13" t="s">
        <v>48</v>
      </c>
      <c r="J91" s="13" t="s">
        <v>48</v>
      </c>
      <c r="K91" s="13" t="s">
        <v>48</v>
      </c>
      <c r="L91" s="13" t="s">
        <v>48</v>
      </c>
      <c r="M91" s="13">
        <v>0</v>
      </c>
      <c r="N91" s="11" t="s">
        <v>48</v>
      </c>
      <c r="O91" s="11" t="s">
        <v>56</v>
      </c>
      <c r="P91" s="11" t="s">
        <v>48</v>
      </c>
      <c r="Q91" s="13">
        <f t="shared" si="2"/>
        <v>75271526.756400004</v>
      </c>
      <c r="R91" s="13">
        <v>0</v>
      </c>
      <c r="S91" s="13">
        <v>57065629.412</v>
      </c>
      <c r="T91" s="13">
        <v>0</v>
      </c>
      <c r="U91" s="11" t="s">
        <v>51</v>
      </c>
      <c r="V91" s="13">
        <v>0</v>
      </c>
      <c r="W91" s="13">
        <v>15694739.09</v>
      </c>
      <c r="X91" s="11" t="s">
        <v>51</v>
      </c>
      <c r="Y91" s="13">
        <f t="shared" si="3"/>
        <v>2511158.2544</v>
      </c>
      <c r="Z91" s="13">
        <v>0</v>
      </c>
      <c r="AA91" s="11" t="s">
        <v>51</v>
      </c>
      <c r="AB91" s="13">
        <v>0</v>
      </c>
      <c r="AC91" s="13">
        <v>0</v>
      </c>
      <c r="AD91" s="11" t="s">
        <v>51</v>
      </c>
      <c r="AE91" s="13">
        <v>0</v>
      </c>
      <c r="AF91" s="11">
        <v>0</v>
      </c>
      <c r="AG91" s="11" t="s">
        <v>51</v>
      </c>
      <c r="AH91" s="13">
        <v>0</v>
      </c>
      <c r="AI91" s="13">
        <v>0</v>
      </c>
      <c r="AJ91" s="11" t="s">
        <v>51</v>
      </c>
      <c r="AK91" s="13">
        <v>0</v>
      </c>
      <c r="AL91" s="13">
        <v>0</v>
      </c>
      <c r="AM91" s="12" t="s">
        <v>48</v>
      </c>
      <c r="AN91" s="11" t="s">
        <v>48</v>
      </c>
      <c r="AO91" s="12" t="s">
        <v>48</v>
      </c>
      <c r="AP91" s="11" t="s">
        <v>48</v>
      </c>
    </row>
    <row r="92" spans="1:42" s="5" customFormat="1" x14ac:dyDescent="0.25">
      <c r="A92" s="11" t="s">
        <v>234</v>
      </c>
      <c r="B92" s="16">
        <v>43992</v>
      </c>
      <c r="C92" s="11" t="s">
        <v>47</v>
      </c>
      <c r="D92" s="11" t="s">
        <v>74</v>
      </c>
      <c r="E92" s="11" t="s">
        <v>75</v>
      </c>
      <c r="F92" s="11" t="s">
        <v>898</v>
      </c>
      <c r="G92" s="11" t="s">
        <v>49</v>
      </c>
      <c r="H92" s="11" t="s">
        <v>899</v>
      </c>
      <c r="I92" s="13" t="s">
        <v>48</v>
      </c>
      <c r="J92" s="13" t="s">
        <v>48</v>
      </c>
      <c r="K92" s="13" t="s">
        <v>48</v>
      </c>
      <c r="L92" s="13" t="s">
        <v>48</v>
      </c>
      <c r="M92" s="13">
        <v>0</v>
      </c>
      <c r="N92" s="11" t="s">
        <v>48</v>
      </c>
      <c r="O92" s="11" t="s">
        <v>56</v>
      </c>
      <c r="P92" s="11" t="s">
        <v>48</v>
      </c>
      <c r="Q92" s="13">
        <f t="shared" si="2"/>
        <v>34854137.386799999</v>
      </c>
      <c r="R92" s="13">
        <v>0</v>
      </c>
      <c r="S92" s="13">
        <v>28173207.02</v>
      </c>
      <c r="T92" s="13">
        <v>0</v>
      </c>
      <c r="U92" s="11" t="s">
        <v>51</v>
      </c>
      <c r="V92" s="13">
        <v>0</v>
      </c>
      <c r="W92" s="13">
        <v>5759422.7300000004</v>
      </c>
      <c r="X92" s="11" t="s">
        <v>50</v>
      </c>
      <c r="Y92" s="13">
        <f t="shared" si="3"/>
        <v>921507.63680000009</v>
      </c>
      <c r="Z92" s="13">
        <v>0</v>
      </c>
      <c r="AA92" s="11" t="s">
        <v>51</v>
      </c>
      <c r="AB92" s="13">
        <v>0</v>
      </c>
      <c r="AC92" s="13">
        <v>0</v>
      </c>
      <c r="AD92" s="11" t="s">
        <v>51</v>
      </c>
      <c r="AE92" s="13">
        <v>0</v>
      </c>
      <c r="AF92" s="11">
        <v>0</v>
      </c>
      <c r="AG92" s="11" t="s">
        <v>51</v>
      </c>
      <c r="AH92" s="13">
        <v>0</v>
      </c>
      <c r="AI92" s="13">
        <v>0</v>
      </c>
      <c r="AJ92" s="11" t="s">
        <v>51</v>
      </c>
      <c r="AK92" s="13">
        <v>0</v>
      </c>
      <c r="AL92" s="13">
        <v>0</v>
      </c>
      <c r="AM92" s="12" t="s">
        <v>48</v>
      </c>
      <c r="AN92" s="11" t="s">
        <v>48</v>
      </c>
      <c r="AO92" s="12" t="s">
        <v>48</v>
      </c>
      <c r="AP92" s="11" t="s">
        <v>48</v>
      </c>
    </row>
    <row r="93" spans="1:42" x14ac:dyDescent="0.25">
      <c r="A93" s="11" t="s">
        <v>236</v>
      </c>
      <c r="B93" s="16">
        <v>43992</v>
      </c>
      <c r="C93" s="11" t="s">
        <v>129</v>
      </c>
      <c r="D93" s="11" t="s">
        <v>74</v>
      </c>
      <c r="E93" s="11" t="s">
        <v>512</v>
      </c>
      <c r="F93" s="11" t="s">
        <v>1024</v>
      </c>
      <c r="G93" s="11" t="s">
        <v>49</v>
      </c>
      <c r="H93" s="11" t="s">
        <v>513</v>
      </c>
      <c r="I93" s="13"/>
      <c r="J93" s="13"/>
      <c r="K93" s="13"/>
      <c r="L93" s="13"/>
      <c r="M93" s="13">
        <v>0</v>
      </c>
      <c r="N93" s="11"/>
      <c r="O93" s="11" t="s">
        <v>490</v>
      </c>
      <c r="P93" s="11"/>
      <c r="Q93" s="13">
        <f t="shared" si="2"/>
        <v>0</v>
      </c>
      <c r="R93" s="13">
        <f>SUM(T93:AF93)</f>
        <v>0</v>
      </c>
      <c r="S93" s="13">
        <f>SUM(U93:AG93)</f>
        <v>0</v>
      </c>
      <c r="T93" s="13"/>
      <c r="U93" s="11"/>
      <c r="V93" s="13"/>
      <c r="W93" s="13"/>
      <c r="X93" s="11"/>
      <c r="Y93" s="13">
        <f t="shared" si="3"/>
        <v>0</v>
      </c>
      <c r="Z93" s="13">
        <v>0</v>
      </c>
      <c r="AA93" s="11" t="s">
        <v>51</v>
      </c>
      <c r="AB93" s="13">
        <v>0</v>
      </c>
      <c r="AC93" s="13">
        <v>0</v>
      </c>
      <c r="AD93" s="11" t="s">
        <v>51</v>
      </c>
      <c r="AE93" s="13">
        <v>0</v>
      </c>
      <c r="AF93" s="11">
        <v>0</v>
      </c>
      <c r="AG93" s="11" t="s">
        <v>51</v>
      </c>
      <c r="AH93" s="13">
        <v>0</v>
      </c>
      <c r="AI93" s="13">
        <v>0</v>
      </c>
      <c r="AJ93" s="11"/>
      <c r="AK93" s="13"/>
      <c r="AL93" s="13"/>
      <c r="AM93" s="12"/>
      <c r="AN93" s="11"/>
      <c r="AO93" s="12"/>
      <c r="AP93" s="11"/>
    </row>
    <row r="94" spans="1:42" x14ac:dyDescent="0.25">
      <c r="A94" s="11" t="s">
        <v>238</v>
      </c>
      <c r="B94" s="16">
        <v>43992</v>
      </c>
      <c r="C94" s="11" t="s">
        <v>47</v>
      </c>
      <c r="D94" s="11" t="s">
        <v>78</v>
      </c>
      <c r="E94" s="11" t="s">
        <v>79</v>
      </c>
      <c r="F94" s="11" t="s">
        <v>909</v>
      </c>
      <c r="G94" s="11" t="s">
        <v>49</v>
      </c>
      <c r="H94" s="11" t="s">
        <v>906</v>
      </c>
      <c r="I94" s="13" t="s">
        <v>48</v>
      </c>
      <c r="J94" s="13" t="s">
        <v>48</v>
      </c>
      <c r="K94" s="13" t="s">
        <v>48</v>
      </c>
      <c r="L94" s="13" t="s">
        <v>48</v>
      </c>
      <c r="M94" s="13">
        <v>0</v>
      </c>
      <c r="N94" s="11" t="s">
        <v>48</v>
      </c>
      <c r="O94" s="11" t="s">
        <v>56</v>
      </c>
      <c r="P94" s="11" t="s">
        <v>48</v>
      </c>
      <c r="Q94" s="13">
        <f t="shared" si="2"/>
        <v>58254305.602400005</v>
      </c>
      <c r="R94" s="13">
        <v>0</v>
      </c>
      <c r="S94" s="13">
        <v>47543682.950000003</v>
      </c>
      <c r="T94" s="13">
        <v>0</v>
      </c>
      <c r="U94" s="11" t="s">
        <v>51</v>
      </c>
      <c r="V94" s="13">
        <v>0</v>
      </c>
      <c r="W94" s="13">
        <v>9233295.3900000006</v>
      </c>
      <c r="X94" s="11" t="s">
        <v>50</v>
      </c>
      <c r="Y94" s="13">
        <f t="shared" si="3"/>
        <v>1477327.2624000001</v>
      </c>
      <c r="Z94" s="13">
        <v>0</v>
      </c>
      <c r="AA94" s="11" t="s">
        <v>51</v>
      </c>
      <c r="AB94" s="13">
        <v>0</v>
      </c>
      <c r="AC94" s="13">
        <v>0</v>
      </c>
      <c r="AD94" s="11" t="s">
        <v>51</v>
      </c>
      <c r="AE94" s="13">
        <v>0</v>
      </c>
      <c r="AF94" s="11">
        <v>0</v>
      </c>
      <c r="AG94" s="11" t="s">
        <v>51</v>
      </c>
      <c r="AH94" s="13">
        <v>0</v>
      </c>
      <c r="AI94" s="13">
        <v>0</v>
      </c>
      <c r="AJ94" s="11" t="s">
        <v>51</v>
      </c>
      <c r="AK94" s="13">
        <v>0</v>
      </c>
      <c r="AL94" s="13">
        <v>0</v>
      </c>
      <c r="AM94" s="12" t="s">
        <v>48</v>
      </c>
      <c r="AN94" s="11" t="s">
        <v>48</v>
      </c>
      <c r="AO94" s="12" t="s">
        <v>48</v>
      </c>
      <c r="AP94" s="11" t="s">
        <v>48</v>
      </c>
    </row>
    <row r="95" spans="1:42" x14ac:dyDescent="0.25">
      <c r="A95" s="11" t="s">
        <v>240</v>
      </c>
      <c r="B95" s="16">
        <v>43992</v>
      </c>
      <c r="C95" s="11" t="s">
        <v>47</v>
      </c>
      <c r="D95" s="11" t="s">
        <v>82</v>
      </c>
      <c r="E95" s="11" t="s">
        <v>83</v>
      </c>
      <c r="F95" s="11" t="s">
        <v>848</v>
      </c>
      <c r="G95" s="11" t="s">
        <v>49</v>
      </c>
      <c r="H95" s="11" t="s">
        <v>919</v>
      </c>
      <c r="I95" s="13" t="s">
        <v>48</v>
      </c>
      <c r="J95" s="13" t="s">
        <v>48</v>
      </c>
      <c r="K95" s="13" t="s">
        <v>48</v>
      </c>
      <c r="L95" s="13" t="s">
        <v>48</v>
      </c>
      <c r="M95" s="13">
        <v>0</v>
      </c>
      <c r="N95" s="11" t="s">
        <v>48</v>
      </c>
      <c r="O95" s="11" t="s">
        <v>56</v>
      </c>
      <c r="P95" s="11" t="s">
        <v>48</v>
      </c>
      <c r="Q95" s="13">
        <f t="shared" si="2"/>
        <v>32757730.715599999</v>
      </c>
      <c r="R95" s="13">
        <v>0</v>
      </c>
      <c r="S95" s="13">
        <v>21178020.379999999</v>
      </c>
      <c r="T95" s="13">
        <v>0</v>
      </c>
      <c r="U95" s="11" t="s">
        <v>51</v>
      </c>
      <c r="V95" s="13">
        <v>0</v>
      </c>
      <c r="W95" s="13">
        <v>9982508.9100000001</v>
      </c>
      <c r="X95" s="11" t="s">
        <v>50</v>
      </c>
      <c r="Y95" s="13">
        <f t="shared" si="3"/>
        <v>1597201.4256</v>
      </c>
      <c r="Z95" s="13">
        <v>0</v>
      </c>
      <c r="AA95" s="11" t="s">
        <v>51</v>
      </c>
      <c r="AB95" s="13">
        <v>0</v>
      </c>
      <c r="AC95" s="13">
        <v>0</v>
      </c>
      <c r="AD95" s="11" t="s">
        <v>51</v>
      </c>
      <c r="AE95" s="13">
        <v>0</v>
      </c>
      <c r="AF95" s="11">
        <v>0</v>
      </c>
      <c r="AG95" s="11" t="s">
        <v>51</v>
      </c>
      <c r="AH95" s="13">
        <v>0</v>
      </c>
      <c r="AI95" s="13">
        <v>0</v>
      </c>
      <c r="AJ95" s="11" t="s">
        <v>51</v>
      </c>
      <c r="AK95" s="13">
        <v>0</v>
      </c>
      <c r="AL95" s="13">
        <v>0</v>
      </c>
      <c r="AM95" s="12" t="s">
        <v>48</v>
      </c>
      <c r="AN95" s="11" t="s">
        <v>48</v>
      </c>
      <c r="AO95" s="12" t="s">
        <v>48</v>
      </c>
      <c r="AP95" s="11" t="s">
        <v>48</v>
      </c>
    </row>
    <row r="96" spans="1:42" x14ac:dyDescent="0.25">
      <c r="A96" s="11" t="s">
        <v>241</v>
      </c>
      <c r="B96" s="16">
        <v>43992</v>
      </c>
      <c r="C96" s="11" t="s">
        <v>47</v>
      </c>
      <c r="D96" s="11" t="s">
        <v>93</v>
      </c>
      <c r="E96" s="11" t="s">
        <v>94</v>
      </c>
      <c r="F96" s="11" t="s">
        <v>803</v>
      </c>
      <c r="G96" s="11" t="s">
        <v>49</v>
      </c>
      <c r="H96" s="11" t="s">
        <v>925</v>
      </c>
      <c r="I96" s="13" t="s">
        <v>48</v>
      </c>
      <c r="J96" s="13" t="s">
        <v>48</v>
      </c>
      <c r="K96" s="13" t="s">
        <v>48</v>
      </c>
      <c r="L96" s="13" t="s">
        <v>48</v>
      </c>
      <c r="M96" s="13">
        <v>0</v>
      </c>
      <c r="N96" s="11" t="s">
        <v>48</v>
      </c>
      <c r="O96" s="11" t="s">
        <v>56</v>
      </c>
      <c r="P96" s="11" t="s">
        <v>48</v>
      </c>
      <c r="Q96" s="13">
        <f t="shared" si="2"/>
        <v>16083908.822799999</v>
      </c>
      <c r="R96" s="13">
        <v>0</v>
      </c>
      <c r="S96" s="13">
        <v>12003442.27</v>
      </c>
      <c r="T96" s="13">
        <v>0</v>
      </c>
      <c r="U96" s="11" t="s">
        <v>51</v>
      </c>
      <c r="V96" s="13">
        <v>0</v>
      </c>
      <c r="W96" s="13">
        <v>3517643.58</v>
      </c>
      <c r="X96" s="11" t="s">
        <v>50</v>
      </c>
      <c r="Y96" s="13">
        <f t="shared" si="3"/>
        <v>562822.97279999999</v>
      </c>
      <c r="Z96" s="13">
        <v>0</v>
      </c>
      <c r="AA96" s="11" t="s">
        <v>51</v>
      </c>
      <c r="AB96" s="13">
        <v>0</v>
      </c>
      <c r="AC96" s="13">
        <v>0</v>
      </c>
      <c r="AD96" s="11" t="s">
        <v>51</v>
      </c>
      <c r="AE96" s="13">
        <v>0</v>
      </c>
      <c r="AF96" s="11">
        <v>0</v>
      </c>
      <c r="AG96" s="11" t="s">
        <v>51</v>
      </c>
      <c r="AH96" s="13">
        <v>0</v>
      </c>
      <c r="AI96" s="13">
        <v>0</v>
      </c>
      <c r="AJ96" s="11" t="s">
        <v>51</v>
      </c>
      <c r="AK96" s="13">
        <v>0</v>
      </c>
      <c r="AL96" s="13">
        <v>0</v>
      </c>
      <c r="AM96" s="12" t="s">
        <v>48</v>
      </c>
      <c r="AN96" s="11" t="s">
        <v>48</v>
      </c>
      <c r="AO96" s="12" t="s">
        <v>48</v>
      </c>
      <c r="AP96" s="11" t="s">
        <v>48</v>
      </c>
    </row>
    <row r="97" spans="1:42" x14ac:dyDescent="0.25">
      <c r="A97" s="11" t="s">
        <v>242</v>
      </c>
      <c r="B97" s="16">
        <v>43992</v>
      </c>
      <c r="C97" s="11" t="s">
        <v>47</v>
      </c>
      <c r="D97" s="11" t="s">
        <v>163</v>
      </c>
      <c r="E97" s="11" t="s">
        <v>164</v>
      </c>
      <c r="F97" s="11" t="s">
        <v>933</v>
      </c>
      <c r="G97" s="11" t="s">
        <v>49</v>
      </c>
      <c r="H97" s="11" t="s">
        <v>934</v>
      </c>
      <c r="I97" s="13" t="s">
        <v>48</v>
      </c>
      <c r="J97" s="13" t="s">
        <v>48</v>
      </c>
      <c r="K97" s="13" t="s">
        <v>48</v>
      </c>
      <c r="L97" s="13" t="s">
        <v>48</v>
      </c>
      <c r="M97" s="13">
        <v>0</v>
      </c>
      <c r="N97" s="11" t="s">
        <v>48</v>
      </c>
      <c r="O97" s="11" t="s">
        <v>56</v>
      </c>
      <c r="P97" s="11" t="s">
        <v>48</v>
      </c>
      <c r="Q97" s="13">
        <f t="shared" si="2"/>
        <v>29156696.551599998</v>
      </c>
      <c r="R97" s="13">
        <v>0</v>
      </c>
      <c r="S97" s="13">
        <v>19297732.420000002</v>
      </c>
      <c r="T97" s="13">
        <v>0</v>
      </c>
      <c r="U97" s="11" t="s">
        <v>51</v>
      </c>
      <c r="V97" s="13">
        <v>0</v>
      </c>
      <c r="W97" s="13">
        <v>8499107.0099999998</v>
      </c>
      <c r="X97" s="11" t="s">
        <v>50</v>
      </c>
      <c r="Y97" s="13">
        <f t="shared" si="3"/>
        <v>1359857.1216</v>
      </c>
      <c r="Z97" s="13">
        <v>0</v>
      </c>
      <c r="AA97" s="11" t="s">
        <v>51</v>
      </c>
      <c r="AB97" s="13">
        <v>0</v>
      </c>
      <c r="AC97" s="13">
        <v>0</v>
      </c>
      <c r="AD97" s="11" t="s">
        <v>51</v>
      </c>
      <c r="AE97" s="13">
        <v>0</v>
      </c>
      <c r="AF97" s="11">
        <v>0</v>
      </c>
      <c r="AG97" s="11" t="s">
        <v>51</v>
      </c>
      <c r="AH97" s="13">
        <v>0</v>
      </c>
      <c r="AI97" s="13">
        <v>0</v>
      </c>
      <c r="AJ97" s="11" t="s">
        <v>51</v>
      </c>
      <c r="AK97" s="13">
        <v>0</v>
      </c>
      <c r="AL97" s="13">
        <v>0</v>
      </c>
      <c r="AM97" s="12" t="s">
        <v>48</v>
      </c>
      <c r="AN97" s="11" t="s">
        <v>48</v>
      </c>
      <c r="AO97" s="12" t="s">
        <v>48</v>
      </c>
      <c r="AP97" s="11" t="s">
        <v>48</v>
      </c>
    </row>
    <row r="98" spans="1:42" x14ac:dyDescent="0.25">
      <c r="A98" s="11" t="s">
        <v>243</v>
      </c>
      <c r="B98" s="16">
        <v>43992</v>
      </c>
      <c r="C98" s="11" t="s">
        <v>47</v>
      </c>
      <c r="D98" s="11" t="s">
        <v>521</v>
      </c>
      <c r="E98" s="11" t="s">
        <v>106</v>
      </c>
      <c r="F98" s="11" t="s">
        <v>986</v>
      </c>
      <c r="G98" s="11" t="s">
        <v>49</v>
      </c>
      <c r="H98" s="11" t="s">
        <v>227</v>
      </c>
      <c r="I98" s="13" t="s">
        <v>48</v>
      </c>
      <c r="J98" s="13" t="s">
        <v>48</v>
      </c>
      <c r="K98" s="13" t="s">
        <v>48</v>
      </c>
      <c r="L98" s="13" t="s">
        <v>48</v>
      </c>
      <c r="M98" s="13">
        <v>0</v>
      </c>
      <c r="N98" s="11" t="s">
        <v>48</v>
      </c>
      <c r="O98" s="11" t="s">
        <v>56</v>
      </c>
      <c r="P98" s="11" t="s">
        <v>48</v>
      </c>
      <c r="Q98" s="13">
        <f t="shared" si="2"/>
        <v>28724304.513499994</v>
      </c>
      <c r="R98" s="13">
        <v>0</v>
      </c>
      <c r="S98" s="13">
        <v>26532136.513499994</v>
      </c>
      <c r="T98" s="13">
        <v>0</v>
      </c>
      <c r="U98" s="11" t="s">
        <v>51</v>
      </c>
      <c r="V98" s="13">
        <v>0</v>
      </c>
      <c r="W98" s="13">
        <v>1889800</v>
      </c>
      <c r="X98" s="11" t="s">
        <v>50</v>
      </c>
      <c r="Y98" s="13">
        <f t="shared" si="3"/>
        <v>302368</v>
      </c>
      <c r="Z98" s="13">
        <v>0</v>
      </c>
      <c r="AA98" s="11" t="s">
        <v>51</v>
      </c>
      <c r="AB98" s="13">
        <v>0</v>
      </c>
      <c r="AC98" s="13">
        <v>0</v>
      </c>
      <c r="AD98" s="11" t="s">
        <v>51</v>
      </c>
      <c r="AE98" s="13">
        <v>0</v>
      </c>
      <c r="AF98" s="11">
        <v>0</v>
      </c>
      <c r="AG98" s="11" t="s">
        <v>51</v>
      </c>
      <c r="AH98" s="13">
        <v>0</v>
      </c>
      <c r="AI98" s="13">
        <v>0</v>
      </c>
      <c r="AJ98" s="11" t="s">
        <v>51</v>
      </c>
      <c r="AK98" s="13">
        <v>0</v>
      </c>
      <c r="AL98" s="13">
        <v>0</v>
      </c>
      <c r="AM98" s="12" t="s">
        <v>48</v>
      </c>
      <c r="AN98" s="11" t="s">
        <v>48</v>
      </c>
      <c r="AO98" s="12" t="s">
        <v>48</v>
      </c>
      <c r="AP98" s="11" t="s">
        <v>48</v>
      </c>
    </row>
    <row r="99" spans="1:42" x14ac:dyDescent="0.25">
      <c r="A99" s="11" t="s">
        <v>244</v>
      </c>
      <c r="B99" s="16">
        <v>43992</v>
      </c>
      <c r="C99" s="11" t="s">
        <v>47</v>
      </c>
      <c r="D99" s="11" t="s">
        <v>97</v>
      </c>
      <c r="E99" s="11" t="s">
        <v>98</v>
      </c>
      <c r="F99" s="11" t="s">
        <v>952</v>
      </c>
      <c r="G99" s="11" t="s">
        <v>49</v>
      </c>
      <c r="H99" s="11" t="s">
        <v>953</v>
      </c>
      <c r="I99" s="13" t="s">
        <v>48</v>
      </c>
      <c r="J99" s="13" t="s">
        <v>48</v>
      </c>
      <c r="K99" s="13" t="s">
        <v>48</v>
      </c>
      <c r="L99" s="13" t="s">
        <v>48</v>
      </c>
      <c r="M99" s="13">
        <v>0</v>
      </c>
      <c r="N99" s="11" t="s">
        <v>48</v>
      </c>
      <c r="O99" s="11" t="s">
        <v>56</v>
      </c>
      <c r="P99" s="11" t="s">
        <v>48</v>
      </c>
      <c r="Q99" s="13">
        <f t="shared" si="2"/>
        <v>1528834.6800000002</v>
      </c>
      <c r="R99" s="13">
        <v>0</v>
      </c>
      <c r="S99" s="13">
        <v>633314.68000000005</v>
      </c>
      <c r="T99" s="13">
        <v>0</v>
      </c>
      <c r="U99" s="11" t="s">
        <v>51</v>
      </c>
      <c r="V99" s="13">
        <v>0</v>
      </c>
      <c r="W99" s="13">
        <v>772000</v>
      </c>
      <c r="X99" s="11" t="s">
        <v>50</v>
      </c>
      <c r="Y99" s="13">
        <f t="shared" si="3"/>
        <v>123520</v>
      </c>
      <c r="Z99" s="13">
        <v>0</v>
      </c>
      <c r="AA99" s="11" t="s">
        <v>51</v>
      </c>
      <c r="AB99" s="13">
        <v>0</v>
      </c>
      <c r="AC99" s="13">
        <v>0</v>
      </c>
      <c r="AD99" s="11" t="s">
        <v>51</v>
      </c>
      <c r="AE99" s="13">
        <v>0</v>
      </c>
      <c r="AF99" s="11">
        <v>0</v>
      </c>
      <c r="AG99" s="11" t="s">
        <v>51</v>
      </c>
      <c r="AH99" s="13">
        <v>0</v>
      </c>
      <c r="AI99" s="13">
        <v>0</v>
      </c>
      <c r="AJ99" s="11" t="s">
        <v>51</v>
      </c>
      <c r="AK99" s="13">
        <v>0</v>
      </c>
      <c r="AL99" s="13">
        <v>0</v>
      </c>
      <c r="AM99" s="12" t="s">
        <v>48</v>
      </c>
      <c r="AN99" s="11" t="s">
        <v>48</v>
      </c>
      <c r="AO99" s="12" t="s">
        <v>48</v>
      </c>
      <c r="AP99" s="11" t="s">
        <v>48</v>
      </c>
    </row>
    <row r="100" spans="1:42" s="5" customFormat="1" x14ac:dyDescent="0.25">
      <c r="A100" s="11" t="s">
        <v>245</v>
      </c>
      <c r="B100" s="16">
        <v>43992</v>
      </c>
      <c r="C100" s="11" t="s">
        <v>47</v>
      </c>
      <c r="D100" s="11" t="s">
        <v>101</v>
      </c>
      <c r="E100" s="11" t="s">
        <v>102</v>
      </c>
      <c r="F100" s="11" t="s">
        <v>965</v>
      </c>
      <c r="G100" s="11" t="s">
        <v>49</v>
      </c>
      <c r="H100" s="11" t="s">
        <v>962</v>
      </c>
      <c r="I100" s="13" t="s">
        <v>48</v>
      </c>
      <c r="J100" s="13" t="s">
        <v>48</v>
      </c>
      <c r="K100" s="13" t="s">
        <v>48</v>
      </c>
      <c r="L100" s="13" t="s">
        <v>48</v>
      </c>
      <c r="M100" s="13">
        <v>0</v>
      </c>
      <c r="N100" s="11" t="s">
        <v>48</v>
      </c>
      <c r="O100" s="11" t="s">
        <v>56</v>
      </c>
      <c r="P100" s="11" t="s">
        <v>48</v>
      </c>
      <c r="Q100" s="13">
        <f t="shared" si="2"/>
        <v>40667454.347199999</v>
      </c>
      <c r="R100" s="13">
        <v>0</v>
      </c>
      <c r="S100" s="13">
        <v>29141932.82</v>
      </c>
      <c r="T100" s="13">
        <v>0</v>
      </c>
      <c r="U100" s="11" t="s">
        <v>51</v>
      </c>
      <c r="V100" s="13">
        <v>0</v>
      </c>
      <c r="W100" s="13">
        <v>9935794.4199999999</v>
      </c>
      <c r="X100" s="11" t="s">
        <v>50</v>
      </c>
      <c r="Y100" s="13">
        <f t="shared" si="3"/>
        <v>1589727.1072</v>
      </c>
      <c r="Z100" s="13">
        <v>0</v>
      </c>
      <c r="AA100" s="11" t="s">
        <v>51</v>
      </c>
      <c r="AB100" s="13">
        <v>0</v>
      </c>
      <c r="AC100" s="13">
        <v>0</v>
      </c>
      <c r="AD100" s="11" t="s">
        <v>51</v>
      </c>
      <c r="AE100" s="13">
        <v>0</v>
      </c>
      <c r="AF100" s="11">
        <v>0</v>
      </c>
      <c r="AG100" s="11" t="s">
        <v>51</v>
      </c>
      <c r="AH100" s="13">
        <v>0</v>
      </c>
      <c r="AI100" s="13">
        <v>0</v>
      </c>
      <c r="AJ100" s="11" t="s">
        <v>51</v>
      </c>
      <c r="AK100" s="13">
        <v>0</v>
      </c>
      <c r="AL100" s="13">
        <v>0</v>
      </c>
      <c r="AM100" s="12" t="s">
        <v>48</v>
      </c>
      <c r="AN100" s="11" t="s">
        <v>48</v>
      </c>
      <c r="AO100" s="12" t="s">
        <v>48</v>
      </c>
      <c r="AP100" s="11" t="s">
        <v>48</v>
      </c>
    </row>
    <row r="101" spans="1:42" x14ac:dyDescent="0.25">
      <c r="A101" s="11" t="s">
        <v>246</v>
      </c>
      <c r="B101" s="16">
        <v>43993</v>
      </c>
      <c r="C101" s="11" t="s">
        <v>47</v>
      </c>
      <c r="D101" s="11" t="s">
        <v>53</v>
      </c>
      <c r="E101" s="11" t="s">
        <v>54</v>
      </c>
      <c r="F101" s="11" t="s">
        <v>841</v>
      </c>
      <c r="G101" s="11" t="s">
        <v>49</v>
      </c>
      <c r="H101" s="11" t="s">
        <v>842</v>
      </c>
      <c r="I101" s="13" t="s">
        <v>48</v>
      </c>
      <c r="J101" s="13" t="s">
        <v>48</v>
      </c>
      <c r="K101" s="13" t="s">
        <v>48</v>
      </c>
      <c r="L101" s="13" t="s">
        <v>48</v>
      </c>
      <c r="M101" s="13">
        <v>0</v>
      </c>
      <c r="N101" s="11" t="s">
        <v>48</v>
      </c>
      <c r="O101" s="11" t="s">
        <v>56</v>
      </c>
      <c r="P101" s="11" t="s">
        <v>48</v>
      </c>
      <c r="Q101" s="13">
        <f t="shared" si="2"/>
        <v>60569936.362800002</v>
      </c>
      <c r="R101" s="13">
        <v>0</v>
      </c>
      <c r="S101" s="13">
        <v>48688632.5</v>
      </c>
      <c r="T101" s="13">
        <v>0</v>
      </c>
      <c r="U101" s="11" t="s">
        <v>51</v>
      </c>
      <c r="V101" s="13">
        <v>0</v>
      </c>
      <c r="W101" s="13">
        <v>10242503.33</v>
      </c>
      <c r="X101" s="11" t="s">
        <v>51</v>
      </c>
      <c r="Y101" s="13">
        <f t="shared" si="3"/>
        <v>1638800.5328000002</v>
      </c>
      <c r="Z101" s="13">
        <v>0</v>
      </c>
      <c r="AA101" s="11" t="s">
        <v>51</v>
      </c>
      <c r="AB101" s="13">
        <v>0</v>
      </c>
      <c r="AC101" s="13">
        <v>0</v>
      </c>
      <c r="AD101" s="11" t="s">
        <v>51</v>
      </c>
      <c r="AE101" s="13">
        <v>0</v>
      </c>
      <c r="AF101" s="11">
        <v>0</v>
      </c>
      <c r="AG101" s="11" t="s">
        <v>51</v>
      </c>
      <c r="AH101" s="13">
        <v>0</v>
      </c>
      <c r="AI101" s="13">
        <v>0</v>
      </c>
      <c r="AJ101" s="11" t="s">
        <v>51</v>
      </c>
      <c r="AK101" s="13">
        <v>0</v>
      </c>
      <c r="AL101" s="13">
        <v>0</v>
      </c>
      <c r="AM101" s="12" t="s">
        <v>48</v>
      </c>
      <c r="AN101" s="11" t="s">
        <v>48</v>
      </c>
      <c r="AO101" s="12" t="s">
        <v>48</v>
      </c>
      <c r="AP101" s="11" t="s">
        <v>48</v>
      </c>
    </row>
    <row r="102" spans="1:42" x14ac:dyDescent="0.25">
      <c r="A102" s="11" t="s">
        <v>247</v>
      </c>
      <c r="B102" s="16">
        <v>43993</v>
      </c>
      <c r="C102" s="11" t="s">
        <v>129</v>
      </c>
      <c r="D102" s="11" t="s">
        <v>53</v>
      </c>
      <c r="E102" s="11" t="s">
        <v>130</v>
      </c>
      <c r="F102" s="11" t="s">
        <v>1006</v>
      </c>
      <c r="G102" s="11" t="s">
        <v>49</v>
      </c>
      <c r="H102" s="11" t="s">
        <v>320</v>
      </c>
      <c r="I102" s="13" t="s">
        <v>48</v>
      </c>
      <c r="J102" s="13" t="s">
        <v>48</v>
      </c>
      <c r="K102" s="13" t="s">
        <v>48</v>
      </c>
      <c r="L102" s="13" t="s">
        <v>48</v>
      </c>
      <c r="M102" s="13">
        <v>0</v>
      </c>
      <c r="N102" s="11" t="s">
        <v>48</v>
      </c>
      <c r="O102" s="11" t="s">
        <v>56</v>
      </c>
      <c r="P102" s="11" t="s">
        <v>48</v>
      </c>
      <c r="Q102" s="13">
        <f t="shared" si="2"/>
        <v>62759043.748999991</v>
      </c>
      <c r="R102" s="13">
        <v>0</v>
      </c>
      <c r="S102" s="13">
        <v>48352464.986999989</v>
      </c>
      <c r="T102" s="13">
        <v>0</v>
      </c>
      <c r="U102" s="11" t="s">
        <v>51</v>
      </c>
      <c r="V102" s="13">
        <v>0</v>
      </c>
      <c r="W102" s="13">
        <v>12419464.449999999</v>
      </c>
      <c r="X102" s="11" t="s">
        <v>51</v>
      </c>
      <c r="Y102" s="13">
        <f t="shared" si="3"/>
        <v>1987114.3119999999</v>
      </c>
      <c r="Z102" s="13">
        <v>0</v>
      </c>
      <c r="AA102" s="11" t="s">
        <v>51</v>
      </c>
      <c r="AB102" s="13">
        <v>0</v>
      </c>
      <c r="AC102" s="13">
        <v>0</v>
      </c>
      <c r="AD102" s="11" t="s">
        <v>51</v>
      </c>
      <c r="AE102" s="13">
        <v>0</v>
      </c>
      <c r="AF102" s="11">
        <v>0</v>
      </c>
      <c r="AG102" s="11" t="s">
        <v>51</v>
      </c>
      <c r="AH102" s="13">
        <v>0</v>
      </c>
      <c r="AI102" s="13">
        <v>0</v>
      </c>
      <c r="AJ102" s="11" t="s">
        <v>51</v>
      </c>
      <c r="AK102" s="13">
        <v>0</v>
      </c>
      <c r="AL102" s="13">
        <v>0</v>
      </c>
      <c r="AM102" s="12" t="s">
        <v>48</v>
      </c>
      <c r="AN102" s="11" t="s">
        <v>48</v>
      </c>
      <c r="AO102" s="12" t="s">
        <v>48</v>
      </c>
      <c r="AP102" s="11" t="s">
        <v>48</v>
      </c>
    </row>
    <row r="103" spans="1:42" x14ac:dyDescent="0.25">
      <c r="A103" s="11" t="s">
        <v>248</v>
      </c>
      <c r="B103" s="16">
        <v>43993</v>
      </c>
      <c r="C103" s="11" t="s">
        <v>47</v>
      </c>
      <c r="D103" s="11" t="s">
        <v>58</v>
      </c>
      <c r="E103" s="11" t="s">
        <v>59</v>
      </c>
      <c r="F103" s="11" t="s">
        <v>849</v>
      </c>
      <c r="G103" s="11" t="s">
        <v>49</v>
      </c>
      <c r="H103" s="11" t="s">
        <v>850</v>
      </c>
      <c r="I103" s="13" t="s">
        <v>48</v>
      </c>
      <c r="J103" s="13" t="s">
        <v>48</v>
      </c>
      <c r="K103" s="13" t="s">
        <v>48</v>
      </c>
      <c r="L103" s="13" t="s">
        <v>48</v>
      </c>
      <c r="M103" s="13">
        <v>0</v>
      </c>
      <c r="N103" s="11" t="s">
        <v>48</v>
      </c>
      <c r="O103" s="11" t="s">
        <v>56</v>
      </c>
      <c r="P103" s="11" t="s">
        <v>48</v>
      </c>
      <c r="Q103" s="13">
        <f t="shared" si="2"/>
        <v>52395865.278000005</v>
      </c>
      <c r="R103" s="13">
        <v>0</v>
      </c>
      <c r="S103" s="13">
        <v>41457813.130000003</v>
      </c>
      <c r="T103" s="13">
        <v>0</v>
      </c>
      <c r="U103" s="11" t="s">
        <v>51</v>
      </c>
      <c r="V103" s="13">
        <v>0</v>
      </c>
      <c r="W103" s="13">
        <v>9429355.3000000007</v>
      </c>
      <c r="X103" s="11" t="s">
        <v>51</v>
      </c>
      <c r="Y103" s="13">
        <f t="shared" si="3"/>
        <v>1508696.8480000002</v>
      </c>
      <c r="Z103" s="13">
        <v>0</v>
      </c>
      <c r="AA103" s="11" t="s">
        <v>51</v>
      </c>
      <c r="AB103" s="13">
        <v>0</v>
      </c>
      <c r="AC103" s="13">
        <v>0</v>
      </c>
      <c r="AD103" s="11" t="s">
        <v>51</v>
      </c>
      <c r="AE103" s="13">
        <v>0</v>
      </c>
      <c r="AF103" s="11">
        <v>0</v>
      </c>
      <c r="AG103" s="11" t="s">
        <v>51</v>
      </c>
      <c r="AH103" s="13">
        <v>0</v>
      </c>
      <c r="AI103" s="13">
        <v>0</v>
      </c>
      <c r="AJ103" s="11" t="s">
        <v>51</v>
      </c>
      <c r="AK103" s="13">
        <v>0</v>
      </c>
      <c r="AL103" s="13">
        <v>0</v>
      </c>
      <c r="AM103" s="12" t="s">
        <v>48</v>
      </c>
      <c r="AN103" s="11" t="s">
        <v>48</v>
      </c>
      <c r="AO103" s="12" t="s">
        <v>48</v>
      </c>
      <c r="AP103" s="11" t="s">
        <v>48</v>
      </c>
    </row>
    <row r="104" spans="1:42" x14ac:dyDescent="0.25">
      <c r="A104" s="11" t="s">
        <v>249</v>
      </c>
      <c r="B104" s="16">
        <v>43993</v>
      </c>
      <c r="C104" s="11" t="s">
        <v>47</v>
      </c>
      <c r="D104" s="11" t="s">
        <v>58</v>
      </c>
      <c r="E104" s="11" t="s">
        <v>483</v>
      </c>
      <c r="F104" s="11" t="s">
        <v>880</v>
      </c>
      <c r="G104" s="11" t="s">
        <v>49</v>
      </c>
      <c r="H104" s="11" t="s">
        <v>980</v>
      </c>
      <c r="I104" s="13" t="s">
        <v>48</v>
      </c>
      <c r="J104" s="13" t="s">
        <v>48</v>
      </c>
      <c r="K104" s="13" t="s">
        <v>48</v>
      </c>
      <c r="L104" s="13" t="s">
        <v>48</v>
      </c>
      <c r="M104" s="13">
        <v>0</v>
      </c>
      <c r="N104" s="11" t="s">
        <v>48</v>
      </c>
      <c r="O104" s="11" t="s">
        <v>56</v>
      </c>
      <c r="P104" s="11" t="s">
        <v>48</v>
      </c>
      <c r="Q104" s="13">
        <f t="shared" si="2"/>
        <v>10516916.960000001</v>
      </c>
      <c r="R104" s="13">
        <v>0</v>
      </c>
      <c r="S104" s="13">
        <v>10516916.960000001</v>
      </c>
      <c r="T104" s="13">
        <v>0</v>
      </c>
      <c r="U104" s="11" t="s">
        <v>51</v>
      </c>
      <c r="V104" s="13">
        <v>0</v>
      </c>
      <c r="W104" s="13"/>
      <c r="X104" s="11" t="s">
        <v>51</v>
      </c>
      <c r="Y104" s="13">
        <f t="shared" si="3"/>
        <v>0</v>
      </c>
      <c r="Z104" s="13">
        <v>0</v>
      </c>
      <c r="AA104" s="11" t="s">
        <v>51</v>
      </c>
      <c r="AB104" s="13">
        <v>0</v>
      </c>
      <c r="AC104" s="13">
        <v>0</v>
      </c>
      <c r="AD104" s="11" t="s">
        <v>51</v>
      </c>
      <c r="AE104" s="13">
        <v>0</v>
      </c>
      <c r="AF104" s="11">
        <v>0</v>
      </c>
      <c r="AG104" s="11" t="s">
        <v>51</v>
      </c>
      <c r="AH104" s="13">
        <v>0</v>
      </c>
      <c r="AI104" s="13">
        <v>0</v>
      </c>
      <c r="AJ104" s="11" t="s">
        <v>51</v>
      </c>
      <c r="AK104" s="13">
        <v>0</v>
      </c>
      <c r="AL104" s="13">
        <v>0</v>
      </c>
      <c r="AM104" s="12" t="s">
        <v>48</v>
      </c>
      <c r="AN104" s="11" t="s">
        <v>48</v>
      </c>
      <c r="AO104" s="12" t="s">
        <v>48</v>
      </c>
      <c r="AP104" s="11" t="s">
        <v>48</v>
      </c>
    </row>
    <row r="105" spans="1:42" x14ac:dyDescent="0.25">
      <c r="A105" s="11" t="s">
        <v>250</v>
      </c>
      <c r="B105" s="16">
        <v>43993</v>
      </c>
      <c r="C105" s="11" t="s">
        <v>105</v>
      </c>
      <c r="D105" s="11" t="s">
        <v>58</v>
      </c>
      <c r="E105" s="11" t="s">
        <v>109</v>
      </c>
      <c r="F105" s="11" t="s">
        <v>994</v>
      </c>
      <c r="G105" s="11" t="s">
        <v>49</v>
      </c>
      <c r="H105" s="11" t="s">
        <v>290</v>
      </c>
      <c r="I105" s="13" t="s">
        <v>48</v>
      </c>
      <c r="J105" s="13" t="s">
        <v>48</v>
      </c>
      <c r="K105" s="13" t="s">
        <v>48</v>
      </c>
      <c r="L105" s="13" t="s">
        <v>48</v>
      </c>
      <c r="M105" s="13">
        <v>0</v>
      </c>
      <c r="N105" s="11" t="s">
        <v>48</v>
      </c>
      <c r="O105" s="11" t="s">
        <v>56</v>
      </c>
      <c r="P105" s="11" t="s">
        <v>48</v>
      </c>
      <c r="Q105" s="13">
        <f t="shared" si="2"/>
        <v>22612004.582249992</v>
      </c>
      <c r="R105" s="13">
        <v>0</v>
      </c>
      <c r="S105" s="13">
        <v>19848606.182249993</v>
      </c>
      <c r="T105" s="13">
        <v>0</v>
      </c>
      <c r="U105" s="11" t="s">
        <v>51</v>
      </c>
      <c r="V105" s="13">
        <v>0</v>
      </c>
      <c r="W105" s="13">
        <v>2382240</v>
      </c>
      <c r="X105" s="11" t="s">
        <v>50</v>
      </c>
      <c r="Y105" s="13">
        <f t="shared" si="3"/>
        <v>381158.40000000002</v>
      </c>
      <c r="Z105" s="13">
        <v>0</v>
      </c>
      <c r="AA105" s="11" t="s">
        <v>51</v>
      </c>
      <c r="AB105" s="13">
        <v>0</v>
      </c>
      <c r="AC105" s="13">
        <v>0</v>
      </c>
      <c r="AD105" s="11" t="s">
        <v>51</v>
      </c>
      <c r="AE105" s="13">
        <v>0</v>
      </c>
      <c r="AF105" s="11">
        <v>0</v>
      </c>
      <c r="AG105" s="11" t="s">
        <v>51</v>
      </c>
      <c r="AH105" s="13">
        <v>0</v>
      </c>
      <c r="AI105" s="13">
        <v>0</v>
      </c>
      <c r="AJ105" s="11" t="s">
        <v>51</v>
      </c>
      <c r="AK105" s="13">
        <v>0</v>
      </c>
      <c r="AL105" s="13">
        <v>0</v>
      </c>
      <c r="AM105" s="12" t="s">
        <v>48</v>
      </c>
      <c r="AN105" s="11" t="s">
        <v>48</v>
      </c>
      <c r="AO105" s="12" t="s">
        <v>48</v>
      </c>
      <c r="AP105" s="11" t="s">
        <v>48</v>
      </c>
    </row>
    <row r="106" spans="1:42" x14ac:dyDescent="0.25">
      <c r="A106" s="11" t="s">
        <v>251</v>
      </c>
      <c r="B106" s="16">
        <v>43993</v>
      </c>
      <c r="C106" s="11" t="s">
        <v>129</v>
      </c>
      <c r="D106" s="11" t="s">
        <v>58</v>
      </c>
      <c r="E106" s="11" t="s">
        <v>450</v>
      </c>
      <c r="F106" s="11" t="s">
        <v>1007</v>
      </c>
      <c r="G106" s="11" t="s">
        <v>49</v>
      </c>
      <c r="H106" s="11" t="s">
        <v>1008</v>
      </c>
      <c r="I106" s="13"/>
      <c r="J106" s="13"/>
      <c r="K106" s="13"/>
      <c r="L106" s="13"/>
      <c r="M106" s="13">
        <v>0</v>
      </c>
      <c r="N106" s="11"/>
      <c r="O106" s="11" t="s">
        <v>490</v>
      </c>
      <c r="P106" s="11"/>
      <c r="Q106" s="13">
        <f t="shared" si="2"/>
        <v>0</v>
      </c>
      <c r="R106" s="13"/>
      <c r="S106" s="13"/>
      <c r="T106" s="13"/>
      <c r="U106" s="11"/>
      <c r="V106" s="13"/>
      <c r="W106" s="13"/>
      <c r="X106" s="11"/>
      <c r="Y106" s="13">
        <f t="shared" si="3"/>
        <v>0</v>
      </c>
      <c r="Z106" s="13">
        <v>0</v>
      </c>
      <c r="AA106" s="11" t="s">
        <v>51</v>
      </c>
      <c r="AB106" s="13">
        <v>0</v>
      </c>
      <c r="AC106" s="13">
        <v>0</v>
      </c>
      <c r="AD106" s="11" t="s">
        <v>51</v>
      </c>
      <c r="AE106" s="13">
        <v>0</v>
      </c>
      <c r="AF106" s="11">
        <v>0</v>
      </c>
      <c r="AG106" s="11" t="s">
        <v>51</v>
      </c>
      <c r="AH106" s="13">
        <v>0</v>
      </c>
      <c r="AI106" s="13">
        <v>0</v>
      </c>
      <c r="AJ106" s="11"/>
      <c r="AK106" s="13"/>
      <c r="AL106" s="13"/>
      <c r="AM106" s="12"/>
      <c r="AN106" s="11"/>
      <c r="AO106" s="12"/>
      <c r="AP106" s="11"/>
    </row>
    <row r="107" spans="1:42" x14ac:dyDescent="0.25">
      <c r="A107" s="11" t="s">
        <v>252</v>
      </c>
      <c r="B107" s="16">
        <v>43993</v>
      </c>
      <c r="C107" s="11" t="s">
        <v>47</v>
      </c>
      <c r="D107" s="11" t="s">
        <v>62</v>
      </c>
      <c r="E107" s="11" t="s">
        <v>63</v>
      </c>
      <c r="F107" s="11" t="s">
        <v>859</v>
      </c>
      <c r="G107" s="11" t="s">
        <v>49</v>
      </c>
      <c r="H107" s="11" t="s">
        <v>860</v>
      </c>
      <c r="I107" s="13" t="s">
        <v>48</v>
      </c>
      <c r="J107" s="13" t="s">
        <v>48</v>
      </c>
      <c r="K107" s="13" t="s">
        <v>48</v>
      </c>
      <c r="L107" s="13" t="s">
        <v>48</v>
      </c>
      <c r="M107" s="13">
        <v>0</v>
      </c>
      <c r="N107" s="11" t="s">
        <v>48</v>
      </c>
      <c r="O107" s="11" t="s">
        <v>56</v>
      </c>
      <c r="P107" s="11" t="s">
        <v>48</v>
      </c>
      <c r="Q107" s="13">
        <f t="shared" si="2"/>
        <v>48777052.256000005</v>
      </c>
      <c r="R107" s="13">
        <v>0</v>
      </c>
      <c r="S107" s="13">
        <v>36117466.380000003</v>
      </c>
      <c r="T107" s="13">
        <v>0</v>
      </c>
      <c r="U107" s="11" t="s">
        <v>51</v>
      </c>
      <c r="V107" s="13">
        <v>0</v>
      </c>
      <c r="W107" s="13">
        <v>10913436.1</v>
      </c>
      <c r="X107" s="11" t="s">
        <v>51</v>
      </c>
      <c r="Y107" s="13">
        <f t="shared" si="3"/>
        <v>1746149.7760000001</v>
      </c>
      <c r="Z107" s="13">
        <v>0</v>
      </c>
      <c r="AA107" s="11" t="s">
        <v>51</v>
      </c>
      <c r="AB107" s="13">
        <v>0</v>
      </c>
      <c r="AC107" s="13">
        <v>0</v>
      </c>
      <c r="AD107" s="11" t="s">
        <v>51</v>
      </c>
      <c r="AE107" s="13">
        <v>0</v>
      </c>
      <c r="AF107" s="11">
        <v>0</v>
      </c>
      <c r="AG107" s="11" t="s">
        <v>51</v>
      </c>
      <c r="AH107" s="13">
        <v>0</v>
      </c>
      <c r="AI107" s="13">
        <v>0</v>
      </c>
      <c r="AJ107" s="11" t="s">
        <v>51</v>
      </c>
      <c r="AK107" s="13">
        <v>0</v>
      </c>
      <c r="AL107" s="13">
        <v>0</v>
      </c>
      <c r="AM107" s="12" t="s">
        <v>48</v>
      </c>
      <c r="AN107" s="11" t="s">
        <v>48</v>
      </c>
      <c r="AO107" s="12" t="s">
        <v>48</v>
      </c>
      <c r="AP107" s="11" t="s">
        <v>48</v>
      </c>
    </row>
    <row r="108" spans="1:42" x14ac:dyDescent="0.25">
      <c r="A108" s="11" t="s">
        <v>253</v>
      </c>
      <c r="B108" s="16">
        <v>43993</v>
      </c>
      <c r="C108" s="11" t="s">
        <v>105</v>
      </c>
      <c r="D108" s="11" t="s">
        <v>62</v>
      </c>
      <c r="E108" s="11" t="s">
        <v>111</v>
      </c>
      <c r="F108" s="11" t="s">
        <v>766</v>
      </c>
      <c r="G108" s="11" t="s">
        <v>49</v>
      </c>
      <c r="H108" s="11" t="s">
        <v>292</v>
      </c>
      <c r="I108" s="13" t="s">
        <v>48</v>
      </c>
      <c r="J108" s="13" t="s">
        <v>48</v>
      </c>
      <c r="K108" s="13" t="s">
        <v>48</v>
      </c>
      <c r="L108" s="13" t="s">
        <v>48</v>
      </c>
      <c r="M108" s="13">
        <v>0</v>
      </c>
      <c r="N108" s="11" t="s">
        <v>48</v>
      </c>
      <c r="O108" s="11" t="s">
        <v>56</v>
      </c>
      <c r="P108" s="11" t="s">
        <v>48</v>
      </c>
      <c r="Q108" s="13">
        <f t="shared" si="2"/>
        <v>18643904.631999999</v>
      </c>
      <c r="R108" s="13">
        <v>0</v>
      </c>
      <c r="S108" s="13">
        <v>16597664.631999999</v>
      </c>
      <c r="T108" s="13">
        <v>0</v>
      </c>
      <c r="U108" s="11" t="s">
        <v>51</v>
      </c>
      <c r="V108" s="13">
        <v>0</v>
      </c>
      <c r="W108" s="13">
        <v>1764000</v>
      </c>
      <c r="X108" s="11" t="s">
        <v>51</v>
      </c>
      <c r="Y108" s="13">
        <f t="shared" si="3"/>
        <v>282240</v>
      </c>
      <c r="Z108" s="13">
        <v>0</v>
      </c>
      <c r="AA108" s="11" t="s">
        <v>51</v>
      </c>
      <c r="AB108" s="13">
        <v>0</v>
      </c>
      <c r="AC108" s="13">
        <v>0</v>
      </c>
      <c r="AD108" s="11" t="s">
        <v>51</v>
      </c>
      <c r="AE108" s="13">
        <v>0</v>
      </c>
      <c r="AF108" s="11">
        <v>0</v>
      </c>
      <c r="AG108" s="11" t="s">
        <v>51</v>
      </c>
      <c r="AH108" s="13">
        <v>0</v>
      </c>
      <c r="AI108" s="13">
        <v>0</v>
      </c>
      <c r="AJ108" s="11" t="s">
        <v>51</v>
      </c>
      <c r="AK108" s="13">
        <v>0</v>
      </c>
      <c r="AL108" s="13">
        <v>0</v>
      </c>
      <c r="AM108" s="12" t="s">
        <v>48</v>
      </c>
      <c r="AN108" s="11" t="s">
        <v>48</v>
      </c>
      <c r="AO108" s="12" t="s">
        <v>48</v>
      </c>
      <c r="AP108" s="11" t="s">
        <v>48</v>
      </c>
    </row>
    <row r="109" spans="1:42" x14ac:dyDescent="0.25">
      <c r="A109" s="11" t="s">
        <v>254</v>
      </c>
      <c r="B109" s="16">
        <v>43993</v>
      </c>
      <c r="C109" s="11" t="s">
        <v>129</v>
      </c>
      <c r="D109" s="11" t="s">
        <v>62</v>
      </c>
      <c r="E109" s="11" t="s">
        <v>495</v>
      </c>
      <c r="F109" s="11" t="s">
        <v>1006</v>
      </c>
      <c r="G109" s="11" t="s">
        <v>49</v>
      </c>
      <c r="H109" s="11" t="s">
        <v>322</v>
      </c>
      <c r="I109" s="13" t="s">
        <v>48</v>
      </c>
      <c r="J109" s="13" t="s">
        <v>48</v>
      </c>
      <c r="K109" s="13" t="s">
        <v>48</v>
      </c>
      <c r="L109" s="13" t="s">
        <v>48</v>
      </c>
      <c r="M109" s="13">
        <v>0</v>
      </c>
      <c r="N109" s="11" t="s">
        <v>48</v>
      </c>
      <c r="O109" s="11" t="s">
        <v>56</v>
      </c>
      <c r="P109" s="11" t="s">
        <v>48</v>
      </c>
      <c r="Q109" s="13">
        <f t="shared" si="2"/>
        <v>47622421.955550008</v>
      </c>
      <c r="R109" s="13">
        <v>0</v>
      </c>
      <c r="S109" s="13">
        <v>29473033.152750008</v>
      </c>
      <c r="T109" s="13">
        <v>0</v>
      </c>
      <c r="U109" s="11" t="s">
        <v>51</v>
      </c>
      <c r="V109" s="13">
        <v>0</v>
      </c>
      <c r="W109" s="13">
        <v>15646024.829999998</v>
      </c>
      <c r="X109" s="11" t="s">
        <v>51</v>
      </c>
      <c r="Y109" s="13">
        <f t="shared" si="3"/>
        <v>2503363.9727999996</v>
      </c>
      <c r="Z109" s="13">
        <v>0</v>
      </c>
      <c r="AA109" s="11" t="s">
        <v>51</v>
      </c>
      <c r="AB109" s="13">
        <v>0</v>
      </c>
      <c r="AC109" s="13">
        <v>0</v>
      </c>
      <c r="AD109" s="11" t="s">
        <v>51</v>
      </c>
      <c r="AE109" s="13">
        <v>0</v>
      </c>
      <c r="AF109" s="11">
        <v>0</v>
      </c>
      <c r="AG109" s="11" t="s">
        <v>51</v>
      </c>
      <c r="AH109" s="13">
        <v>0</v>
      </c>
      <c r="AI109" s="13">
        <v>0</v>
      </c>
      <c r="AJ109" s="11" t="s">
        <v>51</v>
      </c>
      <c r="AK109" s="13">
        <v>0</v>
      </c>
      <c r="AL109" s="13">
        <v>0</v>
      </c>
      <c r="AM109" s="12" t="s">
        <v>48</v>
      </c>
      <c r="AN109" s="11" t="s">
        <v>48</v>
      </c>
      <c r="AO109" s="12" t="s">
        <v>48</v>
      </c>
      <c r="AP109" s="11" t="s">
        <v>48</v>
      </c>
    </row>
    <row r="110" spans="1:42" x14ac:dyDescent="0.25">
      <c r="A110" s="11" t="s">
        <v>255</v>
      </c>
      <c r="B110" s="16">
        <v>43993</v>
      </c>
      <c r="C110" s="11" t="s">
        <v>47</v>
      </c>
      <c r="D110" s="11" t="s">
        <v>66</v>
      </c>
      <c r="E110" s="11" t="s">
        <v>67</v>
      </c>
      <c r="F110" s="11" t="s">
        <v>873</v>
      </c>
      <c r="G110" s="11" t="s">
        <v>49</v>
      </c>
      <c r="H110" s="11" t="s">
        <v>875</v>
      </c>
      <c r="I110" s="13" t="s">
        <v>48</v>
      </c>
      <c r="J110" s="13" t="s">
        <v>48</v>
      </c>
      <c r="K110" s="13" t="s">
        <v>48</v>
      </c>
      <c r="L110" s="13" t="s">
        <v>48</v>
      </c>
      <c r="M110" s="13">
        <v>0</v>
      </c>
      <c r="N110" s="11" t="s">
        <v>48</v>
      </c>
      <c r="O110" s="11" t="s">
        <v>56</v>
      </c>
      <c r="P110" s="11" t="s">
        <v>48</v>
      </c>
      <c r="Q110" s="13">
        <f t="shared" si="2"/>
        <v>88759667.805999994</v>
      </c>
      <c r="R110" s="13">
        <v>0</v>
      </c>
      <c r="S110" s="13">
        <v>47371760.310000002</v>
      </c>
      <c r="T110" s="13">
        <v>0</v>
      </c>
      <c r="U110" s="11" t="s">
        <v>51</v>
      </c>
      <c r="V110" s="13">
        <v>0</v>
      </c>
      <c r="W110" s="13">
        <v>35679230.600000001</v>
      </c>
      <c r="X110" s="11" t="s">
        <v>51</v>
      </c>
      <c r="Y110" s="13">
        <f t="shared" si="3"/>
        <v>5708676.8960000006</v>
      </c>
      <c r="Z110" s="13">
        <v>0</v>
      </c>
      <c r="AA110" s="11" t="s">
        <v>51</v>
      </c>
      <c r="AB110" s="13">
        <v>0</v>
      </c>
      <c r="AC110" s="13">
        <v>0</v>
      </c>
      <c r="AD110" s="11" t="s">
        <v>51</v>
      </c>
      <c r="AE110" s="13">
        <v>0</v>
      </c>
      <c r="AF110" s="11">
        <v>0</v>
      </c>
      <c r="AG110" s="11" t="s">
        <v>51</v>
      </c>
      <c r="AH110" s="13">
        <v>0</v>
      </c>
      <c r="AI110" s="13">
        <v>0</v>
      </c>
      <c r="AJ110" s="11" t="s">
        <v>51</v>
      </c>
      <c r="AK110" s="13">
        <v>0</v>
      </c>
      <c r="AL110" s="13">
        <v>0</v>
      </c>
      <c r="AM110" s="12" t="s">
        <v>48</v>
      </c>
      <c r="AN110" s="11" t="s">
        <v>48</v>
      </c>
      <c r="AO110" s="12" t="s">
        <v>48</v>
      </c>
      <c r="AP110" s="11" t="s">
        <v>48</v>
      </c>
    </row>
    <row r="111" spans="1:42" x14ac:dyDescent="0.25">
      <c r="A111" s="11" t="s">
        <v>256</v>
      </c>
      <c r="B111" s="16">
        <v>43993</v>
      </c>
      <c r="C111" s="11" t="s">
        <v>105</v>
      </c>
      <c r="D111" s="11" t="s">
        <v>66</v>
      </c>
      <c r="E111" s="11" t="s">
        <v>114</v>
      </c>
      <c r="F111" s="11" t="s">
        <v>1001</v>
      </c>
      <c r="G111" s="11" t="s">
        <v>49</v>
      </c>
      <c r="H111" s="11" t="s">
        <v>294</v>
      </c>
      <c r="I111" s="13" t="s">
        <v>48</v>
      </c>
      <c r="J111" s="13" t="s">
        <v>48</v>
      </c>
      <c r="K111" s="13" t="s">
        <v>48</v>
      </c>
      <c r="L111" s="13" t="s">
        <v>48</v>
      </c>
      <c r="M111" s="13">
        <v>0</v>
      </c>
      <c r="N111" s="11" t="s">
        <v>48</v>
      </c>
      <c r="O111" s="11" t="s">
        <v>56</v>
      </c>
      <c r="P111" s="11" t="s">
        <v>48</v>
      </c>
      <c r="Q111" s="13">
        <f t="shared" si="2"/>
        <v>8192442.0162499994</v>
      </c>
      <c r="R111" s="13">
        <v>0</v>
      </c>
      <c r="S111" s="13">
        <v>7113294.0162499994</v>
      </c>
      <c r="T111" s="13">
        <v>0</v>
      </c>
      <c r="U111" s="11" t="s">
        <v>51</v>
      </c>
      <c r="V111" s="13">
        <v>0</v>
      </c>
      <c r="W111" s="13">
        <v>930300</v>
      </c>
      <c r="X111" s="11" t="s">
        <v>51</v>
      </c>
      <c r="Y111" s="13">
        <f t="shared" si="3"/>
        <v>148848</v>
      </c>
      <c r="Z111" s="13">
        <v>0</v>
      </c>
      <c r="AA111" s="11" t="s">
        <v>51</v>
      </c>
      <c r="AB111" s="13">
        <v>0</v>
      </c>
      <c r="AC111" s="13">
        <v>0</v>
      </c>
      <c r="AD111" s="11" t="s">
        <v>51</v>
      </c>
      <c r="AE111" s="13">
        <v>0</v>
      </c>
      <c r="AF111" s="11">
        <v>0</v>
      </c>
      <c r="AG111" s="11" t="s">
        <v>51</v>
      </c>
      <c r="AH111" s="13">
        <v>0</v>
      </c>
      <c r="AI111" s="13">
        <v>0</v>
      </c>
      <c r="AJ111" s="11" t="s">
        <v>51</v>
      </c>
      <c r="AK111" s="13">
        <v>0</v>
      </c>
      <c r="AL111" s="13">
        <v>0</v>
      </c>
      <c r="AM111" s="12" t="s">
        <v>48</v>
      </c>
      <c r="AN111" s="11" t="s">
        <v>48</v>
      </c>
      <c r="AO111" s="12" t="s">
        <v>48</v>
      </c>
      <c r="AP111" s="11" t="s">
        <v>48</v>
      </c>
    </row>
    <row r="112" spans="1:42" x14ac:dyDescent="0.25">
      <c r="A112" s="11" t="s">
        <v>257</v>
      </c>
      <c r="B112" s="16">
        <v>43993</v>
      </c>
      <c r="C112" s="11" t="s">
        <v>129</v>
      </c>
      <c r="D112" s="11" t="s">
        <v>66</v>
      </c>
      <c r="E112" s="11" t="s">
        <v>145</v>
      </c>
      <c r="F112" s="11" t="s">
        <v>1004</v>
      </c>
      <c r="G112" s="11" t="s">
        <v>49</v>
      </c>
      <c r="H112" s="11" t="s">
        <v>1012</v>
      </c>
      <c r="I112" s="13"/>
      <c r="J112" s="13"/>
      <c r="K112" s="13"/>
      <c r="L112" s="13"/>
      <c r="M112" s="13">
        <v>0</v>
      </c>
      <c r="N112" s="11"/>
      <c r="O112" s="11" t="s">
        <v>490</v>
      </c>
      <c r="P112" s="11"/>
      <c r="Q112" s="13">
        <f t="shared" si="2"/>
        <v>0</v>
      </c>
      <c r="R112" s="13">
        <v>0</v>
      </c>
      <c r="S112" s="13">
        <v>0</v>
      </c>
      <c r="T112" s="13"/>
      <c r="U112" s="11"/>
      <c r="V112" s="13"/>
      <c r="W112" s="13"/>
      <c r="X112" s="11"/>
      <c r="Y112" s="13">
        <f t="shared" si="3"/>
        <v>0</v>
      </c>
      <c r="Z112" s="13">
        <v>0</v>
      </c>
      <c r="AA112" s="11" t="s">
        <v>51</v>
      </c>
      <c r="AB112" s="13">
        <v>0</v>
      </c>
      <c r="AC112" s="13">
        <v>0</v>
      </c>
      <c r="AD112" s="11" t="s">
        <v>51</v>
      </c>
      <c r="AE112" s="13">
        <v>0</v>
      </c>
      <c r="AF112" s="11">
        <v>0</v>
      </c>
      <c r="AG112" s="11" t="s">
        <v>51</v>
      </c>
      <c r="AH112" s="13">
        <v>0</v>
      </c>
      <c r="AI112" s="13">
        <v>0</v>
      </c>
      <c r="AJ112" s="11"/>
      <c r="AK112" s="13"/>
      <c r="AL112" s="13"/>
      <c r="AM112" s="12"/>
      <c r="AN112" s="11"/>
      <c r="AO112" s="12"/>
      <c r="AP112" s="11"/>
    </row>
    <row r="113" spans="1:42" x14ac:dyDescent="0.25">
      <c r="A113" s="11" t="s">
        <v>259</v>
      </c>
      <c r="B113" s="16">
        <v>43993</v>
      </c>
      <c r="C113" s="11" t="s">
        <v>47</v>
      </c>
      <c r="D113" s="11" t="s">
        <v>70</v>
      </c>
      <c r="E113" s="11" t="s">
        <v>71</v>
      </c>
      <c r="F113" s="11" t="s">
        <v>558</v>
      </c>
      <c r="G113" s="11" t="s">
        <v>49</v>
      </c>
      <c r="H113" s="11" t="s">
        <v>885</v>
      </c>
      <c r="I113" s="13" t="s">
        <v>48</v>
      </c>
      <c r="J113" s="13" t="s">
        <v>48</v>
      </c>
      <c r="K113" s="13" t="s">
        <v>48</v>
      </c>
      <c r="L113" s="13" t="s">
        <v>48</v>
      </c>
      <c r="M113" s="13">
        <v>0</v>
      </c>
      <c r="N113" s="11" t="s">
        <v>48</v>
      </c>
      <c r="O113" s="11" t="s">
        <v>56</v>
      </c>
      <c r="P113" s="11" t="s">
        <v>48</v>
      </c>
      <c r="Q113" s="13">
        <f t="shared" si="2"/>
        <v>13743173.290000001</v>
      </c>
      <c r="R113" s="13">
        <v>0</v>
      </c>
      <c r="S113" s="13">
        <v>9120644.0500000007</v>
      </c>
      <c r="T113" s="13">
        <v>0</v>
      </c>
      <c r="U113" s="11" t="s">
        <v>51</v>
      </c>
      <c r="V113" s="13">
        <v>0</v>
      </c>
      <c r="W113" s="13">
        <v>3984939</v>
      </c>
      <c r="X113" s="11" t="s">
        <v>51</v>
      </c>
      <c r="Y113" s="13">
        <f t="shared" si="3"/>
        <v>637590.24</v>
      </c>
      <c r="Z113" s="13">
        <v>0</v>
      </c>
      <c r="AA113" s="11" t="s">
        <v>51</v>
      </c>
      <c r="AB113" s="13">
        <v>0</v>
      </c>
      <c r="AC113" s="13">
        <v>0</v>
      </c>
      <c r="AD113" s="11" t="s">
        <v>51</v>
      </c>
      <c r="AE113" s="13">
        <v>0</v>
      </c>
      <c r="AF113" s="11">
        <v>0</v>
      </c>
      <c r="AG113" s="11" t="s">
        <v>51</v>
      </c>
      <c r="AH113" s="13">
        <v>0</v>
      </c>
      <c r="AI113" s="13">
        <v>0</v>
      </c>
      <c r="AJ113" s="11" t="s">
        <v>51</v>
      </c>
      <c r="AK113" s="13">
        <v>0</v>
      </c>
      <c r="AL113" s="13">
        <v>0</v>
      </c>
      <c r="AM113" s="12" t="s">
        <v>48</v>
      </c>
      <c r="AN113" s="11" t="s">
        <v>48</v>
      </c>
      <c r="AO113" s="12" t="s">
        <v>48</v>
      </c>
      <c r="AP113" s="11" t="s">
        <v>48</v>
      </c>
    </row>
    <row r="114" spans="1:42" x14ac:dyDescent="0.25">
      <c r="A114" s="11" t="s">
        <v>261</v>
      </c>
      <c r="B114" s="16">
        <v>43993</v>
      </c>
      <c r="C114" s="11" t="s">
        <v>129</v>
      </c>
      <c r="D114" s="11" t="s">
        <v>70</v>
      </c>
      <c r="E114" s="11" t="s">
        <v>455</v>
      </c>
      <c r="F114" s="11" t="s">
        <v>666</v>
      </c>
      <c r="G114" s="11" t="s">
        <v>49</v>
      </c>
      <c r="H114" s="11" t="s">
        <v>1013</v>
      </c>
      <c r="I114" s="13"/>
      <c r="J114" s="13"/>
      <c r="K114" s="13"/>
      <c r="L114" s="13"/>
      <c r="M114" s="13">
        <v>0</v>
      </c>
      <c r="N114" s="11"/>
      <c r="O114" s="11" t="s">
        <v>490</v>
      </c>
      <c r="P114" s="11"/>
      <c r="Q114" s="13">
        <f t="shared" si="2"/>
        <v>0</v>
      </c>
      <c r="R114" s="13">
        <v>0</v>
      </c>
      <c r="S114" s="13">
        <v>0</v>
      </c>
      <c r="T114" s="13"/>
      <c r="U114" s="11"/>
      <c r="V114" s="13"/>
      <c r="W114" s="13"/>
      <c r="X114" s="11"/>
      <c r="Y114" s="13">
        <f t="shared" si="3"/>
        <v>0</v>
      </c>
      <c r="Z114" s="13">
        <v>0</v>
      </c>
      <c r="AA114" s="11" t="s">
        <v>51</v>
      </c>
      <c r="AB114" s="13">
        <v>0</v>
      </c>
      <c r="AC114" s="13">
        <v>0</v>
      </c>
      <c r="AD114" s="11" t="s">
        <v>51</v>
      </c>
      <c r="AE114" s="13">
        <v>0</v>
      </c>
      <c r="AF114" s="11">
        <v>0</v>
      </c>
      <c r="AG114" s="11" t="s">
        <v>51</v>
      </c>
      <c r="AH114" s="13">
        <v>0</v>
      </c>
      <c r="AI114" s="13">
        <v>0</v>
      </c>
      <c r="AJ114" s="11"/>
      <c r="AK114" s="13"/>
      <c r="AL114" s="13"/>
      <c r="AM114" s="12"/>
      <c r="AN114" s="11"/>
      <c r="AO114" s="12"/>
      <c r="AP114" s="11"/>
    </row>
    <row r="115" spans="1:42" x14ac:dyDescent="0.25">
      <c r="A115" s="11" t="s">
        <v>265</v>
      </c>
      <c r="B115" s="16">
        <v>43993</v>
      </c>
      <c r="C115" s="11" t="s">
        <v>47</v>
      </c>
      <c r="D115" s="11" t="s">
        <v>74</v>
      </c>
      <c r="E115" s="11" t="s">
        <v>75</v>
      </c>
      <c r="F115" s="11" t="s">
        <v>900</v>
      </c>
      <c r="G115" s="11" t="s">
        <v>49</v>
      </c>
      <c r="H115" s="11" t="s">
        <v>901</v>
      </c>
      <c r="I115" s="13" t="s">
        <v>48</v>
      </c>
      <c r="J115" s="13" t="s">
        <v>48</v>
      </c>
      <c r="K115" s="13" t="s">
        <v>48</v>
      </c>
      <c r="L115" s="13" t="s">
        <v>48</v>
      </c>
      <c r="M115" s="13">
        <v>0</v>
      </c>
      <c r="N115" s="11" t="s">
        <v>48</v>
      </c>
      <c r="O115" s="11" t="s">
        <v>56</v>
      </c>
      <c r="P115" s="11" t="s">
        <v>48</v>
      </c>
      <c r="Q115" s="13">
        <f t="shared" si="2"/>
        <v>56965117.295199998</v>
      </c>
      <c r="R115" s="13">
        <v>0</v>
      </c>
      <c r="S115" s="13">
        <v>45161077.969999999</v>
      </c>
      <c r="T115" s="13">
        <v>0</v>
      </c>
      <c r="U115" s="11" t="s">
        <v>51</v>
      </c>
      <c r="V115" s="13">
        <v>0</v>
      </c>
      <c r="W115" s="13">
        <v>10175895.970000001</v>
      </c>
      <c r="X115" s="11" t="s">
        <v>51</v>
      </c>
      <c r="Y115" s="13">
        <f t="shared" si="3"/>
        <v>1628143.3552000001</v>
      </c>
      <c r="Z115" s="13">
        <v>0</v>
      </c>
      <c r="AA115" s="11" t="s">
        <v>51</v>
      </c>
      <c r="AB115" s="13">
        <v>0</v>
      </c>
      <c r="AC115" s="13">
        <v>0</v>
      </c>
      <c r="AD115" s="11" t="s">
        <v>51</v>
      </c>
      <c r="AE115" s="13">
        <v>0</v>
      </c>
      <c r="AF115" s="11">
        <v>0</v>
      </c>
      <c r="AG115" s="11" t="s">
        <v>51</v>
      </c>
      <c r="AH115" s="13">
        <v>0</v>
      </c>
      <c r="AI115" s="13">
        <v>0</v>
      </c>
      <c r="AJ115" s="11" t="s">
        <v>51</v>
      </c>
      <c r="AK115" s="13">
        <v>0</v>
      </c>
      <c r="AL115" s="13">
        <v>0</v>
      </c>
      <c r="AM115" s="12" t="s">
        <v>48</v>
      </c>
      <c r="AN115" s="11" t="s">
        <v>48</v>
      </c>
      <c r="AO115" s="12" t="s">
        <v>48</v>
      </c>
      <c r="AP115" s="11" t="s">
        <v>48</v>
      </c>
    </row>
    <row r="116" spans="1:42" s="5" customFormat="1" x14ac:dyDescent="0.25">
      <c r="A116" s="11" t="s">
        <v>267</v>
      </c>
      <c r="B116" s="16">
        <v>43993</v>
      </c>
      <c r="C116" s="11" t="s">
        <v>129</v>
      </c>
      <c r="D116" s="11" t="s">
        <v>74</v>
      </c>
      <c r="E116" s="11" t="s">
        <v>512</v>
      </c>
      <c r="F116" s="11" t="s">
        <v>1025</v>
      </c>
      <c r="G116" s="11" t="s">
        <v>49</v>
      </c>
      <c r="H116" s="11" t="s">
        <v>1028</v>
      </c>
      <c r="I116" s="13" t="s">
        <v>48</v>
      </c>
      <c r="J116" s="13" t="s">
        <v>48</v>
      </c>
      <c r="K116" s="13" t="s">
        <v>48</v>
      </c>
      <c r="L116" s="13" t="s">
        <v>48</v>
      </c>
      <c r="M116" s="13">
        <v>0</v>
      </c>
      <c r="N116" s="11" t="s">
        <v>48</v>
      </c>
      <c r="O116" s="11" t="s">
        <v>56</v>
      </c>
      <c r="P116" s="11" t="s">
        <v>48</v>
      </c>
      <c r="Q116" s="13">
        <f t="shared" si="2"/>
        <v>56357623.896899998</v>
      </c>
      <c r="R116" s="13">
        <f>SUM(T116:AF116)</f>
        <v>19443926.948400002</v>
      </c>
      <c r="S116" s="13">
        <v>36913696.948499992</v>
      </c>
      <c r="T116" s="13">
        <v>0</v>
      </c>
      <c r="U116" s="11" t="s">
        <v>51</v>
      </c>
      <c r="V116" s="13">
        <v>0</v>
      </c>
      <c r="W116" s="13">
        <v>16762005.990000002</v>
      </c>
      <c r="X116" s="11" t="s">
        <v>50</v>
      </c>
      <c r="Y116" s="13">
        <f t="shared" si="3"/>
        <v>2681920.9584000004</v>
      </c>
      <c r="Z116" s="13">
        <v>0</v>
      </c>
      <c r="AA116" s="11" t="s">
        <v>51</v>
      </c>
      <c r="AB116" s="13">
        <v>0</v>
      </c>
      <c r="AC116" s="13">
        <v>0</v>
      </c>
      <c r="AD116" s="11" t="s">
        <v>51</v>
      </c>
      <c r="AE116" s="13">
        <v>0</v>
      </c>
      <c r="AF116" s="11">
        <v>0</v>
      </c>
      <c r="AG116" s="11" t="s">
        <v>51</v>
      </c>
      <c r="AH116" s="13">
        <v>0</v>
      </c>
      <c r="AI116" s="13">
        <v>0</v>
      </c>
      <c r="AJ116" s="11" t="s">
        <v>51</v>
      </c>
      <c r="AK116" s="13">
        <v>0</v>
      </c>
      <c r="AL116" s="13">
        <v>0</v>
      </c>
      <c r="AM116" s="12" t="s">
        <v>48</v>
      </c>
      <c r="AN116" s="11" t="s">
        <v>48</v>
      </c>
      <c r="AO116" s="12" t="s">
        <v>48</v>
      </c>
      <c r="AP116" s="11" t="s">
        <v>48</v>
      </c>
    </row>
    <row r="117" spans="1:42" s="5" customFormat="1" x14ac:dyDescent="0.25">
      <c r="A117" s="11" t="s">
        <v>271</v>
      </c>
      <c r="B117" s="16">
        <v>43993</v>
      </c>
      <c r="C117" s="11" t="s">
        <v>129</v>
      </c>
      <c r="D117" s="11" t="s">
        <v>74</v>
      </c>
      <c r="E117" s="11" t="s">
        <v>512</v>
      </c>
      <c r="F117" s="11" t="s">
        <v>1025</v>
      </c>
      <c r="G117" s="11" t="s">
        <v>49</v>
      </c>
      <c r="H117" s="11" t="s">
        <v>1029</v>
      </c>
      <c r="I117" s="13" t="s">
        <v>48</v>
      </c>
      <c r="J117" s="13" t="s">
        <v>48</v>
      </c>
      <c r="K117" s="13" t="s">
        <v>48</v>
      </c>
      <c r="L117" s="13" t="s">
        <v>48</v>
      </c>
      <c r="M117" s="13">
        <v>0</v>
      </c>
      <c r="N117" s="11" t="s">
        <v>48</v>
      </c>
      <c r="O117" s="11" t="s">
        <v>325</v>
      </c>
      <c r="P117" s="11" t="s">
        <v>326</v>
      </c>
      <c r="Q117" s="13">
        <f t="shared" si="2"/>
        <v>128180</v>
      </c>
      <c r="R117" s="13">
        <f>SUM(T117:AF117)</f>
        <v>128180</v>
      </c>
      <c r="S117" s="13">
        <v>0</v>
      </c>
      <c r="T117" s="13">
        <v>110500</v>
      </c>
      <c r="U117" s="11" t="s">
        <v>50</v>
      </c>
      <c r="V117" s="13">
        <v>17680</v>
      </c>
      <c r="W117" s="13">
        <v>0</v>
      </c>
      <c r="X117" s="11" t="s">
        <v>51</v>
      </c>
      <c r="Y117" s="13">
        <f t="shared" si="3"/>
        <v>0</v>
      </c>
      <c r="Z117" s="13">
        <v>0</v>
      </c>
      <c r="AA117" s="11" t="s">
        <v>51</v>
      </c>
      <c r="AB117" s="13">
        <v>0</v>
      </c>
      <c r="AC117" s="13">
        <v>0</v>
      </c>
      <c r="AD117" s="11" t="s">
        <v>51</v>
      </c>
      <c r="AE117" s="13">
        <v>0</v>
      </c>
      <c r="AF117" s="11">
        <v>0</v>
      </c>
      <c r="AG117" s="11" t="s">
        <v>51</v>
      </c>
      <c r="AH117" s="13">
        <v>0</v>
      </c>
      <c r="AI117" s="13">
        <v>0</v>
      </c>
      <c r="AJ117" s="11" t="s">
        <v>51</v>
      </c>
      <c r="AK117" s="13">
        <v>0</v>
      </c>
      <c r="AL117" s="13">
        <v>0</v>
      </c>
      <c r="AM117" s="12" t="s">
        <v>48</v>
      </c>
      <c r="AN117" s="11" t="s">
        <v>48</v>
      </c>
      <c r="AO117" s="12" t="s">
        <v>48</v>
      </c>
      <c r="AP117" s="11" t="s">
        <v>48</v>
      </c>
    </row>
    <row r="118" spans="1:42" s="5" customFormat="1" x14ac:dyDescent="0.25">
      <c r="A118" s="11" t="s">
        <v>273</v>
      </c>
      <c r="B118" s="16">
        <v>43993</v>
      </c>
      <c r="C118" s="11" t="s">
        <v>129</v>
      </c>
      <c r="D118" s="11" t="s">
        <v>74</v>
      </c>
      <c r="E118" s="11" t="s">
        <v>512</v>
      </c>
      <c r="F118" s="11" t="s">
        <v>1025</v>
      </c>
      <c r="G118" s="11" t="s">
        <v>49</v>
      </c>
      <c r="H118" s="11" t="s">
        <v>1030</v>
      </c>
      <c r="I118" s="13" t="s">
        <v>48</v>
      </c>
      <c r="J118" s="13" t="s">
        <v>48</v>
      </c>
      <c r="K118" s="13" t="s">
        <v>48</v>
      </c>
      <c r="L118" s="13" t="s">
        <v>48</v>
      </c>
      <c r="M118" s="13">
        <v>0</v>
      </c>
      <c r="N118" s="11" t="s">
        <v>48</v>
      </c>
      <c r="O118" s="11" t="s">
        <v>56</v>
      </c>
      <c r="P118" s="11" t="s">
        <v>48</v>
      </c>
      <c r="Q118" s="13">
        <f t="shared" si="2"/>
        <v>18454050.771600001</v>
      </c>
      <c r="R118" s="13">
        <f>SUM(T118:AF118)</f>
        <v>8878052.5296</v>
      </c>
      <c r="S118" s="13">
        <v>9575998.2420000006</v>
      </c>
      <c r="T118" s="13">
        <v>0</v>
      </c>
      <c r="U118" s="11" t="s">
        <v>51</v>
      </c>
      <c r="V118" s="13">
        <v>0</v>
      </c>
      <c r="W118" s="13">
        <v>7653493.5600000005</v>
      </c>
      <c r="X118" s="11" t="s">
        <v>50</v>
      </c>
      <c r="Y118" s="13">
        <f t="shared" si="3"/>
        <v>1224558.9696000002</v>
      </c>
      <c r="Z118" s="13">
        <v>0</v>
      </c>
      <c r="AA118" s="11" t="s">
        <v>51</v>
      </c>
      <c r="AB118" s="13">
        <v>0</v>
      </c>
      <c r="AC118" s="13">
        <v>0</v>
      </c>
      <c r="AD118" s="11" t="s">
        <v>51</v>
      </c>
      <c r="AE118" s="13">
        <v>0</v>
      </c>
      <c r="AF118" s="11">
        <v>0</v>
      </c>
      <c r="AG118" s="11" t="s">
        <v>51</v>
      </c>
      <c r="AH118" s="13">
        <v>0</v>
      </c>
      <c r="AI118" s="13">
        <v>0</v>
      </c>
      <c r="AJ118" s="11" t="s">
        <v>51</v>
      </c>
      <c r="AK118" s="13">
        <v>0</v>
      </c>
      <c r="AL118" s="13">
        <v>0</v>
      </c>
      <c r="AM118" s="12" t="s">
        <v>48</v>
      </c>
      <c r="AN118" s="11" t="s">
        <v>48</v>
      </c>
      <c r="AO118" s="12" t="s">
        <v>48</v>
      </c>
      <c r="AP118" s="11" t="s">
        <v>48</v>
      </c>
    </row>
    <row r="119" spans="1:42" s="5" customFormat="1" x14ac:dyDescent="0.25">
      <c r="A119" s="11" t="s">
        <v>277</v>
      </c>
      <c r="B119" s="16">
        <v>43993</v>
      </c>
      <c r="C119" s="11" t="s">
        <v>47</v>
      </c>
      <c r="D119" s="11" t="s">
        <v>78</v>
      </c>
      <c r="E119" s="11" t="s">
        <v>79</v>
      </c>
      <c r="F119" s="11" t="s">
        <v>910</v>
      </c>
      <c r="G119" s="11" t="s">
        <v>49</v>
      </c>
      <c r="H119" s="11" t="s">
        <v>912</v>
      </c>
      <c r="I119" s="13" t="s">
        <v>48</v>
      </c>
      <c r="J119" s="13" t="s">
        <v>48</v>
      </c>
      <c r="K119" s="13" t="s">
        <v>48</v>
      </c>
      <c r="L119" s="13" t="s">
        <v>48</v>
      </c>
      <c r="M119" s="13">
        <v>0</v>
      </c>
      <c r="N119" s="11" t="s">
        <v>48</v>
      </c>
      <c r="O119" s="11" t="s">
        <v>56</v>
      </c>
      <c r="P119" s="11" t="s">
        <v>48</v>
      </c>
      <c r="Q119" s="13">
        <f t="shared" si="2"/>
        <v>44855651.332800001</v>
      </c>
      <c r="R119" s="13">
        <v>0</v>
      </c>
      <c r="S119" s="13">
        <v>32155674.57</v>
      </c>
      <c r="T119" s="13">
        <v>0</v>
      </c>
      <c r="U119" s="11" t="s">
        <v>51</v>
      </c>
      <c r="V119" s="13">
        <v>0</v>
      </c>
      <c r="W119" s="13">
        <v>10948255.83</v>
      </c>
      <c r="X119" s="11" t="s">
        <v>51</v>
      </c>
      <c r="Y119" s="13">
        <f t="shared" si="3"/>
        <v>1751720.9328000001</v>
      </c>
      <c r="Z119" s="13">
        <v>0</v>
      </c>
      <c r="AA119" s="11" t="s">
        <v>51</v>
      </c>
      <c r="AB119" s="13">
        <v>0</v>
      </c>
      <c r="AC119" s="13">
        <v>0</v>
      </c>
      <c r="AD119" s="11" t="s">
        <v>51</v>
      </c>
      <c r="AE119" s="13">
        <v>0</v>
      </c>
      <c r="AF119" s="11">
        <v>0</v>
      </c>
      <c r="AG119" s="11" t="s">
        <v>51</v>
      </c>
      <c r="AH119" s="13">
        <v>0</v>
      </c>
      <c r="AI119" s="13">
        <v>0</v>
      </c>
      <c r="AJ119" s="11" t="s">
        <v>51</v>
      </c>
      <c r="AK119" s="13">
        <v>0</v>
      </c>
      <c r="AL119" s="13">
        <v>0</v>
      </c>
      <c r="AM119" s="12" t="s">
        <v>48</v>
      </c>
      <c r="AN119" s="11" t="s">
        <v>48</v>
      </c>
      <c r="AO119" s="12" t="s">
        <v>48</v>
      </c>
      <c r="AP119" s="11" t="s">
        <v>48</v>
      </c>
    </row>
    <row r="120" spans="1:42" s="5" customFormat="1" x14ac:dyDescent="0.25">
      <c r="A120" s="11" t="s">
        <v>279</v>
      </c>
      <c r="B120" s="16">
        <v>43993</v>
      </c>
      <c r="C120" s="11" t="s">
        <v>47</v>
      </c>
      <c r="D120" s="11" t="s">
        <v>82</v>
      </c>
      <c r="E120" s="11" t="s">
        <v>83</v>
      </c>
      <c r="F120" s="11" t="s">
        <v>849</v>
      </c>
      <c r="G120" s="11" t="s">
        <v>49</v>
      </c>
      <c r="H120" s="11" t="s">
        <v>920</v>
      </c>
      <c r="I120" s="13" t="s">
        <v>48</v>
      </c>
      <c r="J120" s="13" t="s">
        <v>48</v>
      </c>
      <c r="K120" s="13" t="s">
        <v>48</v>
      </c>
      <c r="L120" s="13" t="s">
        <v>48</v>
      </c>
      <c r="M120" s="13">
        <v>0</v>
      </c>
      <c r="N120" s="11" t="s">
        <v>48</v>
      </c>
      <c r="O120" s="11" t="s">
        <v>56</v>
      </c>
      <c r="P120" s="11" t="s">
        <v>48</v>
      </c>
      <c r="Q120" s="13">
        <f t="shared" si="2"/>
        <v>16072731.3312</v>
      </c>
      <c r="R120" s="13">
        <v>0</v>
      </c>
      <c r="S120" s="13">
        <v>12496400.5</v>
      </c>
      <c r="T120" s="13">
        <v>0</v>
      </c>
      <c r="U120" s="11" t="s">
        <v>51</v>
      </c>
      <c r="V120" s="13">
        <v>0</v>
      </c>
      <c r="W120" s="13">
        <v>3083043.82</v>
      </c>
      <c r="X120" s="11" t="s">
        <v>51</v>
      </c>
      <c r="Y120" s="13">
        <f t="shared" si="3"/>
        <v>493287.01120000001</v>
      </c>
      <c r="Z120" s="13">
        <v>0</v>
      </c>
      <c r="AA120" s="11" t="s">
        <v>51</v>
      </c>
      <c r="AB120" s="13">
        <v>0</v>
      </c>
      <c r="AC120" s="13">
        <v>0</v>
      </c>
      <c r="AD120" s="11" t="s">
        <v>51</v>
      </c>
      <c r="AE120" s="13">
        <v>0</v>
      </c>
      <c r="AF120" s="11">
        <v>0</v>
      </c>
      <c r="AG120" s="11" t="s">
        <v>51</v>
      </c>
      <c r="AH120" s="13">
        <v>0</v>
      </c>
      <c r="AI120" s="13">
        <v>0</v>
      </c>
      <c r="AJ120" s="11" t="s">
        <v>51</v>
      </c>
      <c r="AK120" s="13">
        <v>0</v>
      </c>
      <c r="AL120" s="13">
        <v>0</v>
      </c>
      <c r="AM120" s="12" t="s">
        <v>48</v>
      </c>
      <c r="AN120" s="11" t="s">
        <v>48</v>
      </c>
      <c r="AO120" s="12" t="s">
        <v>48</v>
      </c>
      <c r="AP120" s="11" t="s">
        <v>48</v>
      </c>
    </row>
    <row r="121" spans="1:42" s="5" customFormat="1" x14ac:dyDescent="0.25">
      <c r="A121" s="11" t="s">
        <v>281</v>
      </c>
      <c r="B121" s="16">
        <v>43993</v>
      </c>
      <c r="C121" s="11" t="s">
        <v>47</v>
      </c>
      <c r="D121" s="11" t="s">
        <v>93</v>
      </c>
      <c r="E121" s="11" t="s">
        <v>94</v>
      </c>
      <c r="F121" s="11" t="s">
        <v>846</v>
      </c>
      <c r="G121" s="11" t="s">
        <v>49</v>
      </c>
      <c r="H121" s="11" t="s">
        <v>926</v>
      </c>
      <c r="I121" s="13" t="s">
        <v>48</v>
      </c>
      <c r="J121" s="13" t="s">
        <v>48</v>
      </c>
      <c r="K121" s="13" t="s">
        <v>48</v>
      </c>
      <c r="L121" s="13" t="s">
        <v>48</v>
      </c>
      <c r="M121" s="13">
        <v>0</v>
      </c>
      <c r="N121" s="11" t="s">
        <v>48</v>
      </c>
      <c r="O121" s="11" t="s">
        <v>56</v>
      </c>
      <c r="P121" s="11" t="s">
        <v>48</v>
      </c>
      <c r="Q121" s="13">
        <f t="shared" si="2"/>
        <v>52182702.044799998</v>
      </c>
      <c r="R121" s="13">
        <v>0</v>
      </c>
      <c r="S121" s="13">
        <v>33136631.559999999</v>
      </c>
      <c r="T121" s="13">
        <v>0</v>
      </c>
      <c r="U121" s="11" t="s">
        <v>51</v>
      </c>
      <c r="V121" s="13">
        <v>0</v>
      </c>
      <c r="W121" s="13">
        <v>16419026.279999999</v>
      </c>
      <c r="X121" s="11" t="s">
        <v>51</v>
      </c>
      <c r="Y121" s="13">
        <f t="shared" si="3"/>
        <v>2627044.2047999999</v>
      </c>
      <c r="Z121" s="13">
        <v>0</v>
      </c>
      <c r="AA121" s="11" t="s">
        <v>51</v>
      </c>
      <c r="AB121" s="13">
        <v>0</v>
      </c>
      <c r="AC121" s="13">
        <v>0</v>
      </c>
      <c r="AD121" s="11" t="s">
        <v>51</v>
      </c>
      <c r="AE121" s="13">
        <v>0</v>
      </c>
      <c r="AF121" s="11">
        <v>0</v>
      </c>
      <c r="AG121" s="11" t="s">
        <v>51</v>
      </c>
      <c r="AH121" s="13">
        <v>0</v>
      </c>
      <c r="AI121" s="13">
        <v>0</v>
      </c>
      <c r="AJ121" s="11" t="s">
        <v>51</v>
      </c>
      <c r="AK121" s="13">
        <v>0</v>
      </c>
      <c r="AL121" s="13">
        <v>0</v>
      </c>
      <c r="AM121" s="12" t="s">
        <v>48</v>
      </c>
      <c r="AN121" s="11" t="s">
        <v>48</v>
      </c>
      <c r="AO121" s="12" t="s">
        <v>48</v>
      </c>
      <c r="AP121" s="11" t="s">
        <v>48</v>
      </c>
    </row>
    <row r="122" spans="1:42" s="5" customFormat="1" x14ac:dyDescent="0.25">
      <c r="A122" s="11" t="s">
        <v>283</v>
      </c>
      <c r="B122" s="16">
        <v>43993</v>
      </c>
      <c r="C122" s="11" t="s">
        <v>47</v>
      </c>
      <c r="D122" s="11" t="s">
        <v>163</v>
      </c>
      <c r="E122" s="11" t="s">
        <v>164</v>
      </c>
      <c r="F122" s="11" t="s">
        <v>935</v>
      </c>
      <c r="G122" s="11" t="s">
        <v>49</v>
      </c>
      <c r="H122" s="11" t="s">
        <v>936</v>
      </c>
      <c r="I122" s="13" t="s">
        <v>48</v>
      </c>
      <c r="J122" s="13" t="s">
        <v>48</v>
      </c>
      <c r="K122" s="13" t="s">
        <v>48</v>
      </c>
      <c r="L122" s="13" t="s">
        <v>48</v>
      </c>
      <c r="M122" s="13">
        <v>0</v>
      </c>
      <c r="N122" s="11" t="s">
        <v>48</v>
      </c>
      <c r="O122" s="11" t="s">
        <v>56</v>
      </c>
      <c r="P122" s="11" t="s">
        <v>48</v>
      </c>
      <c r="Q122" s="13">
        <f t="shared" si="2"/>
        <v>45381571.400399998</v>
      </c>
      <c r="R122" s="13">
        <v>0</v>
      </c>
      <c r="S122" s="13">
        <v>33680115.259999998</v>
      </c>
      <c r="T122" s="13">
        <v>0</v>
      </c>
      <c r="U122" s="11" t="s">
        <v>51</v>
      </c>
      <c r="V122" s="13">
        <v>0</v>
      </c>
      <c r="W122" s="13">
        <v>10087462.189999999</v>
      </c>
      <c r="X122" s="11" t="s">
        <v>51</v>
      </c>
      <c r="Y122" s="13">
        <f t="shared" si="3"/>
        <v>1613993.9504</v>
      </c>
      <c r="Z122" s="13">
        <v>0</v>
      </c>
      <c r="AA122" s="11" t="s">
        <v>51</v>
      </c>
      <c r="AB122" s="13">
        <v>0</v>
      </c>
      <c r="AC122" s="13">
        <v>0</v>
      </c>
      <c r="AD122" s="11" t="s">
        <v>51</v>
      </c>
      <c r="AE122" s="13">
        <v>0</v>
      </c>
      <c r="AF122" s="11">
        <v>0</v>
      </c>
      <c r="AG122" s="11" t="s">
        <v>51</v>
      </c>
      <c r="AH122" s="13">
        <v>0</v>
      </c>
      <c r="AI122" s="13">
        <v>0</v>
      </c>
      <c r="AJ122" s="11" t="s">
        <v>51</v>
      </c>
      <c r="AK122" s="13">
        <v>0</v>
      </c>
      <c r="AL122" s="13">
        <v>0</v>
      </c>
      <c r="AM122" s="12" t="s">
        <v>48</v>
      </c>
      <c r="AN122" s="11" t="s">
        <v>48</v>
      </c>
      <c r="AO122" s="12" t="s">
        <v>48</v>
      </c>
      <c r="AP122" s="11" t="s">
        <v>48</v>
      </c>
    </row>
    <row r="123" spans="1:42" s="5" customFormat="1" x14ac:dyDescent="0.25">
      <c r="A123" s="11" t="s">
        <v>287</v>
      </c>
      <c r="B123" s="16">
        <v>43993</v>
      </c>
      <c r="C123" s="11" t="s">
        <v>47</v>
      </c>
      <c r="D123" s="11" t="s">
        <v>521</v>
      </c>
      <c r="E123" s="11" t="s">
        <v>106</v>
      </c>
      <c r="F123" s="11" t="s">
        <v>987</v>
      </c>
      <c r="G123" s="11" t="s">
        <v>49</v>
      </c>
      <c r="H123" s="11" t="s">
        <v>282</v>
      </c>
      <c r="I123" s="13" t="s">
        <v>48</v>
      </c>
      <c r="J123" s="13" t="s">
        <v>48</v>
      </c>
      <c r="K123" s="13" t="s">
        <v>48</v>
      </c>
      <c r="L123" s="13" t="s">
        <v>48</v>
      </c>
      <c r="M123" s="13">
        <v>0</v>
      </c>
      <c r="N123" s="11" t="s">
        <v>48</v>
      </c>
      <c r="O123" s="11" t="s">
        <v>56</v>
      </c>
      <c r="P123" s="11" t="s">
        <v>48</v>
      </c>
      <c r="Q123" s="13">
        <f t="shared" si="2"/>
        <v>35925655.825499997</v>
      </c>
      <c r="R123" s="13">
        <v>0</v>
      </c>
      <c r="S123" s="13">
        <v>30999089.425499998</v>
      </c>
      <c r="T123" s="13">
        <v>0</v>
      </c>
      <c r="U123" s="11" t="s">
        <v>51</v>
      </c>
      <c r="V123" s="13">
        <v>0</v>
      </c>
      <c r="W123" s="13">
        <v>4247040</v>
      </c>
      <c r="X123" s="11" t="s">
        <v>51</v>
      </c>
      <c r="Y123" s="13">
        <f t="shared" si="3"/>
        <v>679526.40000000002</v>
      </c>
      <c r="Z123" s="13">
        <v>0</v>
      </c>
      <c r="AA123" s="11" t="s">
        <v>51</v>
      </c>
      <c r="AB123" s="13">
        <v>0</v>
      </c>
      <c r="AC123" s="13">
        <v>0</v>
      </c>
      <c r="AD123" s="11" t="s">
        <v>51</v>
      </c>
      <c r="AE123" s="13">
        <v>0</v>
      </c>
      <c r="AF123" s="11">
        <v>0</v>
      </c>
      <c r="AG123" s="11" t="s">
        <v>51</v>
      </c>
      <c r="AH123" s="13">
        <v>0</v>
      </c>
      <c r="AI123" s="13">
        <v>0</v>
      </c>
      <c r="AJ123" s="11" t="s">
        <v>51</v>
      </c>
      <c r="AK123" s="13">
        <v>0</v>
      </c>
      <c r="AL123" s="13">
        <v>0</v>
      </c>
      <c r="AM123" s="12" t="s">
        <v>48</v>
      </c>
      <c r="AN123" s="11" t="s">
        <v>48</v>
      </c>
      <c r="AO123" s="12" t="s">
        <v>48</v>
      </c>
      <c r="AP123" s="11" t="s">
        <v>48</v>
      </c>
    </row>
    <row r="124" spans="1:42" s="5" customFormat="1" x14ac:dyDescent="0.25">
      <c r="A124" s="11" t="s">
        <v>289</v>
      </c>
      <c r="B124" s="16">
        <v>43993</v>
      </c>
      <c r="C124" s="11" t="s">
        <v>47</v>
      </c>
      <c r="D124" s="11" t="s">
        <v>521</v>
      </c>
      <c r="E124" s="11" t="s">
        <v>106</v>
      </c>
      <c r="F124" s="11" t="s">
        <v>987</v>
      </c>
      <c r="G124" s="11" t="s">
        <v>49</v>
      </c>
      <c r="H124" s="11" t="s">
        <v>284</v>
      </c>
      <c r="I124" s="13" t="s">
        <v>48</v>
      </c>
      <c r="J124" s="13" t="s">
        <v>48</v>
      </c>
      <c r="K124" s="13" t="s">
        <v>48</v>
      </c>
      <c r="L124" s="13" t="s">
        <v>48</v>
      </c>
      <c r="M124" s="13">
        <v>0</v>
      </c>
      <c r="N124" s="11" t="s">
        <v>48</v>
      </c>
      <c r="O124" s="11" t="s">
        <v>285</v>
      </c>
      <c r="P124" s="11" t="s">
        <v>286</v>
      </c>
      <c r="Q124" s="13">
        <f t="shared" si="2"/>
        <v>175392</v>
      </c>
      <c r="R124" s="13">
        <v>0</v>
      </c>
      <c r="S124" s="13">
        <v>0</v>
      </c>
      <c r="T124" s="13">
        <v>151200</v>
      </c>
      <c r="U124" s="11" t="s">
        <v>50</v>
      </c>
      <c r="V124" s="13">
        <v>24192</v>
      </c>
      <c r="W124" s="13">
        <v>0</v>
      </c>
      <c r="X124" s="11" t="s">
        <v>51</v>
      </c>
      <c r="Y124" s="13">
        <f t="shared" si="3"/>
        <v>0</v>
      </c>
      <c r="Z124" s="13">
        <v>0</v>
      </c>
      <c r="AA124" s="11" t="s">
        <v>51</v>
      </c>
      <c r="AB124" s="13">
        <v>0</v>
      </c>
      <c r="AC124" s="13">
        <v>0</v>
      </c>
      <c r="AD124" s="11" t="s">
        <v>51</v>
      </c>
      <c r="AE124" s="13">
        <v>0</v>
      </c>
      <c r="AF124" s="11">
        <v>0</v>
      </c>
      <c r="AG124" s="11" t="s">
        <v>51</v>
      </c>
      <c r="AH124" s="13">
        <v>0</v>
      </c>
      <c r="AI124" s="13">
        <v>0</v>
      </c>
      <c r="AJ124" s="11" t="s">
        <v>51</v>
      </c>
      <c r="AK124" s="13">
        <v>0</v>
      </c>
      <c r="AL124" s="13">
        <v>0</v>
      </c>
      <c r="AM124" s="12" t="s">
        <v>48</v>
      </c>
      <c r="AN124" s="11" t="s">
        <v>48</v>
      </c>
      <c r="AO124" s="12" t="s">
        <v>48</v>
      </c>
      <c r="AP124" s="11" t="s">
        <v>48</v>
      </c>
    </row>
    <row r="125" spans="1:42" x14ac:dyDescent="0.25">
      <c r="A125" s="11" t="s">
        <v>291</v>
      </c>
      <c r="B125" s="16">
        <v>43993</v>
      </c>
      <c r="C125" s="11" t="s">
        <v>47</v>
      </c>
      <c r="D125" s="11" t="s">
        <v>521</v>
      </c>
      <c r="E125" s="11" t="s">
        <v>106</v>
      </c>
      <c r="F125" s="11" t="s">
        <v>987</v>
      </c>
      <c r="G125" s="11" t="s">
        <v>49</v>
      </c>
      <c r="H125" s="11" t="s">
        <v>288</v>
      </c>
      <c r="I125" s="13" t="s">
        <v>48</v>
      </c>
      <c r="J125" s="13" t="s">
        <v>48</v>
      </c>
      <c r="K125" s="13" t="s">
        <v>48</v>
      </c>
      <c r="L125" s="13" t="s">
        <v>48</v>
      </c>
      <c r="M125" s="13">
        <v>0</v>
      </c>
      <c r="N125" s="11" t="s">
        <v>48</v>
      </c>
      <c r="O125" s="11" t="s">
        <v>56</v>
      </c>
      <c r="P125" s="11" t="s">
        <v>48</v>
      </c>
      <c r="Q125" s="13">
        <f t="shared" si="2"/>
        <v>2830954.8650000002</v>
      </c>
      <c r="R125" s="13">
        <v>0</v>
      </c>
      <c r="S125" s="13">
        <v>2830954.8650000002</v>
      </c>
      <c r="T125" s="13">
        <v>0</v>
      </c>
      <c r="U125" s="11" t="s">
        <v>51</v>
      </c>
      <c r="V125" s="13">
        <v>0</v>
      </c>
      <c r="W125" s="13">
        <v>0</v>
      </c>
      <c r="X125" s="11" t="s">
        <v>51</v>
      </c>
      <c r="Y125" s="13">
        <f t="shared" si="3"/>
        <v>0</v>
      </c>
      <c r="Z125" s="13">
        <v>0</v>
      </c>
      <c r="AA125" s="11" t="s">
        <v>51</v>
      </c>
      <c r="AB125" s="13">
        <v>0</v>
      </c>
      <c r="AC125" s="13">
        <v>0</v>
      </c>
      <c r="AD125" s="11" t="s">
        <v>51</v>
      </c>
      <c r="AE125" s="13">
        <v>0</v>
      </c>
      <c r="AF125" s="11">
        <v>0</v>
      </c>
      <c r="AG125" s="11" t="s">
        <v>51</v>
      </c>
      <c r="AH125" s="13">
        <v>0</v>
      </c>
      <c r="AI125" s="13">
        <v>0</v>
      </c>
      <c r="AJ125" s="11" t="s">
        <v>51</v>
      </c>
      <c r="AK125" s="13">
        <v>0</v>
      </c>
      <c r="AL125" s="13">
        <v>0</v>
      </c>
      <c r="AM125" s="12" t="s">
        <v>48</v>
      </c>
      <c r="AN125" s="11" t="s">
        <v>48</v>
      </c>
      <c r="AO125" s="12" t="s">
        <v>48</v>
      </c>
      <c r="AP125" s="11" t="s">
        <v>48</v>
      </c>
    </row>
    <row r="126" spans="1:42" x14ac:dyDescent="0.25">
      <c r="A126" s="11" t="s">
        <v>293</v>
      </c>
      <c r="B126" s="16">
        <v>43993</v>
      </c>
      <c r="C126" s="11" t="s">
        <v>47</v>
      </c>
      <c r="D126" s="11" t="s">
        <v>97</v>
      </c>
      <c r="E126" s="11" t="s">
        <v>98</v>
      </c>
      <c r="F126" s="11" t="s">
        <v>954</v>
      </c>
      <c r="G126" s="11" t="s">
        <v>49</v>
      </c>
      <c r="H126" s="11" t="s">
        <v>955</v>
      </c>
      <c r="I126" s="13" t="s">
        <v>48</v>
      </c>
      <c r="J126" s="13" t="s">
        <v>48</v>
      </c>
      <c r="K126" s="13" t="s">
        <v>48</v>
      </c>
      <c r="L126" s="13" t="s">
        <v>48</v>
      </c>
      <c r="M126" s="13">
        <v>0</v>
      </c>
      <c r="N126" s="11" t="s">
        <v>48</v>
      </c>
      <c r="O126" s="11" t="s">
        <v>56</v>
      </c>
      <c r="P126" s="11" t="s">
        <v>48</v>
      </c>
      <c r="Q126" s="13">
        <f t="shared" si="2"/>
        <v>160104</v>
      </c>
      <c r="R126" s="13">
        <v>0</v>
      </c>
      <c r="S126" s="13">
        <v>126000</v>
      </c>
      <c r="T126" s="13">
        <v>0</v>
      </c>
      <c r="U126" s="11" t="s">
        <v>51</v>
      </c>
      <c r="V126" s="13">
        <v>0</v>
      </c>
      <c r="W126" s="13">
        <v>29400</v>
      </c>
      <c r="X126" s="11" t="s">
        <v>51</v>
      </c>
      <c r="Y126" s="13">
        <f t="shared" si="3"/>
        <v>4704</v>
      </c>
      <c r="Z126" s="13">
        <v>0</v>
      </c>
      <c r="AA126" s="11" t="s">
        <v>51</v>
      </c>
      <c r="AB126" s="13">
        <v>0</v>
      </c>
      <c r="AC126" s="13">
        <v>0</v>
      </c>
      <c r="AD126" s="11" t="s">
        <v>51</v>
      </c>
      <c r="AE126" s="13">
        <v>0</v>
      </c>
      <c r="AF126" s="11">
        <v>0</v>
      </c>
      <c r="AG126" s="11" t="s">
        <v>51</v>
      </c>
      <c r="AH126" s="13">
        <v>0</v>
      </c>
      <c r="AI126" s="13">
        <v>0</v>
      </c>
      <c r="AJ126" s="11" t="s">
        <v>51</v>
      </c>
      <c r="AK126" s="13">
        <v>0</v>
      </c>
      <c r="AL126" s="13">
        <v>0</v>
      </c>
      <c r="AM126" s="12" t="s">
        <v>48</v>
      </c>
      <c r="AN126" s="11" t="s">
        <v>48</v>
      </c>
      <c r="AO126" s="12" t="s">
        <v>48</v>
      </c>
      <c r="AP126" s="11" t="s">
        <v>48</v>
      </c>
    </row>
    <row r="127" spans="1:42" x14ac:dyDescent="0.25">
      <c r="A127" s="11" t="s">
        <v>295</v>
      </c>
      <c r="B127" s="16">
        <v>43993</v>
      </c>
      <c r="C127" s="11" t="s">
        <v>47</v>
      </c>
      <c r="D127" s="11" t="s">
        <v>101</v>
      </c>
      <c r="E127" s="11" t="s">
        <v>102</v>
      </c>
      <c r="F127" s="11" t="s">
        <v>966</v>
      </c>
      <c r="G127" s="11" t="s">
        <v>49</v>
      </c>
      <c r="H127" s="11" t="s">
        <v>969</v>
      </c>
      <c r="I127" s="13" t="s">
        <v>48</v>
      </c>
      <c r="J127" s="13" t="s">
        <v>48</v>
      </c>
      <c r="K127" s="13" t="s">
        <v>48</v>
      </c>
      <c r="L127" s="13" t="s">
        <v>48</v>
      </c>
      <c r="M127" s="13">
        <v>0</v>
      </c>
      <c r="N127" s="11" t="s">
        <v>48</v>
      </c>
      <c r="O127" s="11" t="s">
        <v>56</v>
      </c>
      <c r="P127" s="11" t="s">
        <v>48</v>
      </c>
      <c r="Q127" s="13">
        <f t="shared" si="2"/>
        <v>56059949.836000003</v>
      </c>
      <c r="R127" s="13">
        <v>0</v>
      </c>
      <c r="S127" s="13">
        <f>43960967.25-93500</f>
        <v>43867467.25</v>
      </c>
      <c r="T127" s="13">
        <v>0</v>
      </c>
      <c r="U127" s="11" t="s">
        <v>51</v>
      </c>
      <c r="V127" s="13">
        <v>0</v>
      </c>
      <c r="W127" s="13">
        <v>10510760.85</v>
      </c>
      <c r="X127" s="11" t="s">
        <v>51</v>
      </c>
      <c r="Y127" s="13">
        <f t="shared" si="3"/>
        <v>1681721.736</v>
      </c>
      <c r="Z127" s="13">
        <v>0</v>
      </c>
      <c r="AA127" s="11" t="s">
        <v>51</v>
      </c>
      <c r="AB127" s="13">
        <v>0</v>
      </c>
      <c r="AC127" s="13">
        <v>0</v>
      </c>
      <c r="AD127" s="11" t="s">
        <v>51</v>
      </c>
      <c r="AE127" s="13">
        <v>0</v>
      </c>
      <c r="AF127" s="11">
        <v>0</v>
      </c>
      <c r="AG127" s="11" t="s">
        <v>51</v>
      </c>
      <c r="AH127" s="13">
        <v>0</v>
      </c>
      <c r="AI127" s="13">
        <v>0</v>
      </c>
      <c r="AJ127" s="11" t="s">
        <v>51</v>
      </c>
      <c r="AK127" s="13">
        <v>0</v>
      </c>
      <c r="AL127" s="13">
        <v>0</v>
      </c>
      <c r="AM127" s="12" t="s">
        <v>48</v>
      </c>
      <c r="AN127" s="11" t="s">
        <v>48</v>
      </c>
      <c r="AO127" s="12" t="s">
        <v>48</v>
      </c>
      <c r="AP127" s="11" t="s">
        <v>48</v>
      </c>
    </row>
    <row r="128" spans="1:42" x14ac:dyDescent="0.25">
      <c r="A128" s="11" t="s">
        <v>296</v>
      </c>
      <c r="B128" s="16">
        <v>43994</v>
      </c>
      <c r="C128" s="11" t="s">
        <v>47</v>
      </c>
      <c r="D128" s="11" t="s">
        <v>53</v>
      </c>
      <c r="E128" s="11" t="s">
        <v>54</v>
      </c>
      <c r="F128" s="11" t="s">
        <v>843</v>
      </c>
      <c r="G128" s="11" t="s">
        <v>49</v>
      </c>
      <c r="H128" s="11" t="s">
        <v>844</v>
      </c>
      <c r="I128" s="13" t="s">
        <v>48</v>
      </c>
      <c r="J128" s="13" t="s">
        <v>48</v>
      </c>
      <c r="K128" s="13" t="s">
        <v>48</v>
      </c>
      <c r="L128" s="13" t="s">
        <v>48</v>
      </c>
      <c r="M128" s="13">
        <v>0</v>
      </c>
      <c r="N128" s="11" t="s">
        <v>48</v>
      </c>
      <c r="O128" s="11" t="s">
        <v>56</v>
      </c>
      <c r="P128" s="11" t="s">
        <v>48</v>
      </c>
      <c r="Q128" s="13">
        <f t="shared" si="2"/>
        <v>75567403.548800007</v>
      </c>
      <c r="R128" s="13">
        <v>0</v>
      </c>
      <c r="S128" s="13">
        <v>66539352.439999998</v>
      </c>
      <c r="T128" s="13">
        <v>0</v>
      </c>
      <c r="U128" s="11" t="s">
        <v>51</v>
      </c>
      <c r="V128" s="13">
        <v>0</v>
      </c>
      <c r="W128" s="13">
        <v>7782802.6799999997</v>
      </c>
      <c r="X128" s="11" t="s">
        <v>51</v>
      </c>
      <c r="Y128" s="13">
        <f t="shared" si="3"/>
        <v>1245248.4287999999</v>
      </c>
      <c r="Z128" s="13">
        <v>0</v>
      </c>
      <c r="AA128" s="11" t="s">
        <v>51</v>
      </c>
      <c r="AB128" s="13">
        <v>0</v>
      </c>
      <c r="AC128" s="13">
        <v>0</v>
      </c>
      <c r="AD128" s="11" t="s">
        <v>51</v>
      </c>
      <c r="AE128" s="13">
        <v>0</v>
      </c>
      <c r="AF128" s="11">
        <v>0</v>
      </c>
      <c r="AG128" s="11" t="s">
        <v>51</v>
      </c>
      <c r="AH128" s="13">
        <v>0</v>
      </c>
      <c r="AI128" s="13">
        <v>0</v>
      </c>
      <c r="AJ128" s="11" t="s">
        <v>51</v>
      </c>
      <c r="AK128" s="13">
        <v>0</v>
      </c>
      <c r="AL128" s="13">
        <v>0</v>
      </c>
      <c r="AM128" s="12" t="s">
        <v>48</v>
      </c>
      <c r="AN128" s="11" t="s">
        <v>48</v>
      </c>
      <c r="AO128" s="12" t="s">
        <v>48</v>
      </c>
      <c r="AP128" s="11" t="s">
        <v>48</v>
      </c>
    </row>
    <row r="129" spans="1:42" x14ac:dyDescent="0.25">
      <c r="A129" s="11" t="s">
        <v>297</v>
      </c>
      <c r="B129" s="16">
        <v>43994</v>
      </c>
      <c r="C129" s="11" t="s">
        <v>129</v>
      </c>
      <c r="D129" s="11" t="s">
        <v>53</v>
      </c>
      <c r="E129" s="11" t="s">
        <v>130</v>
      </c>
      <c r="F129" s="11" t="s">
        <v>1007</v>
      </c>
      <c r="G129" s="11" t="s">
        <v>49</v>
      </c>
      <c r="H129" s="11" t="s">
        <v>364</v>
      </c>
      <c r="I129" s="13" t="s">
        <v>48</v>
      </c>
      <c r="J129" s="13" t="s">
        <v>48</v>
      </c>
      <c r="K129" s="13" t="s">
        <v>48</v>
      </c>
      <c r="L129" s="13" t="s">
        <v>48</v>
      </c>
      <c r="M129" s="13">
        <v>0</v>
      </c>
      <c r="N129" s="11" t="s">
        <v>48</v>
      </c>
      <c r="O129" s="11" t="s">
        <v>56</v>
      </c>
      <c r="P129" s="11" t="s">
        <v>48</v>
      </c>
      <c r="Q129" s="13">
        <f t="shared" si="2"/>
        <v>41519421.818099998</v>
      </c>
      <c r="R129" s="13">
        <v>0</v>
      </c>
      <c r="S129" s="13">
        <v>32024761.8345</v>
      </c>
      <c r="T129" s="13">
        <v>0</v>
      </c>
      <c r="U129" s="11" t="s">
        <v>51</v>
      </c>
      <c r="V129" s="13">
        <v>0</v>
      </c>
      <c r="W129" s="13">
        <v>8185051.71</v>
      </c>
      <c r="X129" s="11" t="s">
        <v>51</v>
      </c>
      <c r="Y129" s="13">
        <f t="shared" si="3"/>
        <v>1309608.2736</v>
      </c>
      <c r="Z129" s="13">
        <v>0</v>
      </c>
      <c r="AA129" s="11" t="s">
        <v>51</v>
      </c>
      <c r="AB129" s="13">
        <v>0</v>
      </c>
      <c r="AC129" s="13">
        <v>0</v>
      </c>
      <c r="AD129" s="11" t="s">
        <v>51</v>
      </c>
      <c r="AE129" s="13">
        <v>0</v>
      </c>
      <c r="AF129" s="11">
        <v>0</v>
      </c>
      <c r="AG129" s="11" t="s">
        <v>51</v>
      </c>
      <c r="AH129" s="13">
        <v>0</v>
      </c>
      <c r="AI129" s="13">
        <v>0</v>
      </c>
      <c r="AJ129" s="11" t="s">
        <v>51</v>
      </c>
      <c r="AK129" s="13">
        <v>0</v>
      </c>
      <c r="AL129" s="13">
        <v>0</v>
      </c>
      <c r="AM129" s="12" t="s">
        <v>48</v>
      </c>
      <c r="AN129" s="11" t="s">
        <v>48</v>
      </c>
      <c r="AO129" s="12" t="s">
        <v>48</v>
      </c>
      <c r="AP129" s="11" t="s">
        <v>48</v>
      </c>
    </row>
    <row r="130" spans="1:42" x14ac:dyDescent="0.25">
      <c r="A130" s="11" t="s">
        <v>298</v>
      </c>
      <c r="B130" s="16">
        <v>43994</v>
      </c>
      <c r="C130" s="11" t="s">
        <v>129</v>
      </c>
      <c r="D130" s="11" t="s">
        <v>53</v>
      </c>
      <c r="E130" s="11" t="s">
        <v>130</v>
      </c>
      <c r="F130" s="11" t="s">
        <v>1007</v>
      </c>
      <c r="G130" s="11" t="s">
        <v>49</v>
      </c>
      <c r="H130" s="11" t="s">
        <v>366</v>
      </c>
      <c r="I130" s="13" t="s">
        <v>48</v>
      </c>
      <c r="J130" s="13" t="s">
        <v>48</v>
      </c>
      <c r="K130" s="13" t="s">
        <v>48</v>
      </c>
      <c r="L130" s="13" t="s">
        <v>48</v>
      </c>
      <c r="M130" s="13">
        <v>0</v>
      </c>
      <c r="N130" s="11" t="s">
        <v>48</v>
      </c>
      <c r="O130" s="11" t="s">
        <v>367</v>
      </c>
      <c r="P130" s="11" t="s">
        <v>368</v>
      </c>
      <c r="Q130" s="13">
        <f t="shared" si="2"/>
        <v>1476168</v>
      </c>
      <c r="R130" s="13">
        <v>0</v>
      </c>
      <c r="S130" s="13">
        <v>1140000</v>
      </c>
      <c r="T130" s="13">
        <v>289800</v>
      </c>
      <c r="U130" s="11" t="s">
        <v>50</v>
      </c>
      <c r="V130" s="13">
        <v>46368</v>
      </c>
      <c r="W130" s="13">
        <v>0</v>
      </c>
      <c r="X130" s="11" t="s">
        <v>51</v>
      </c>
      <c r="Y130" s="13">
        <f t="shared" si="3"/>
        <v>0</v>
      </c>
      <c r="Z130" s="13">
        <v>0</v>
      </c>
      <c r="AA130" s="11" t="s">
        <v>51</v>
      </c>
      <c r="AB130" s="13">
        <v>0</v>
      </c>
      <c r="AC130" s="13">
        <v>0</v>
      </c>
      <c r="AD130" s="11" t="s">
        <v>51</v>
      </c>
      <c r="AE130" s="13">
        <v>0</v>
      </c>
      <c r="AF130" s="11">
        <v>0</v>
      </c>
      <c r="AG130" s="11" t="s">
        <v>51</v>
      </c>
      <c r="AH130" s="13">
        <v>0</v>
      </c>
      <c r="AI130" s="13">
        <v>0</v>
      </c>
      <c r="AJ130" s="11" t="s">
        <v>51</v>
      </c>
      <c r="AK130" s="13">
        <v>0</v>
      </c>
      <c r="AL130" s="13">
        <v>0</v>
      </c>
      <c r="AM130" s="12" t="s">
        <v>48</v>
      </c>
      <c r="AN130" s="11" t="s">
        <v>48</v>
      </c>
      <c r="AO130" s="12" t="s">
        <v>48</v>
      </c>
      <c r="AP130" s="11" t="s">
        <v>48</v>
      </c>
    </row>
    <row r="131" spans="1:42" x14ac:dyDescent="0.25">
      <c r="A131" s="11" t="s">
        <v>299</v>
      </c>
      <c r="B131" s="16">
        <v>43994</v>
      </c>
      <c r="C131" s="11" t="s">
        <v>129</v>
      </c>
      <c r="D131" s="11" t="s">
        <v>53</v>
      </c>
      <c r="E131" s="11" t="s">
        <v>130</v>
      </c>
      <c r="F131" s="11" t="s">
        <v>1007</v>
      </c>
      <c r="G131" s="11" t="s">
        <v>49</v>
      </c>
      <c r="H131" s="11" t="s">
        <v>370</v>
      </c>
      <c r="I131" s="13" t="s">
        <v>48</v>
      </c>
      <c r="J131" s="13" t="s">
        <v>48</v>
      </c>
      <c r="K131" s="13" t="s">
        <v>48</v>
      </c>
      <c r="L131" s="13" t="s">
        <v>48</v>
      </c>
      <c r="M131" s="13">
        <v>0</v>
      </c>
      <c r="N131" s="11" t="s">
        <v>48</v>
      </c>
      <c r="O131" s="11" t="s">
        <v>56</v>
      </c>
      <c r="P131" s="11" t="s">
        <v>48</v>
      </c>
      <c r="Q131" s="13">
        <f t="shared" si="2"/>
        <v>45992226.496100001</v>
      </c>
      <c r="R131" s="13">
        <v>0</v>
      </c>
      <c r="S131" s="13">
        <v>30167481.057300001</v>
      </c>
      <c r="T131" s="13">
        <v>0</v>
      </c>
      <c r="U131" s="11" t="s">
        <v>51</v>
      </c>
      <c r="V131" s="13">
        <v>0</v>
      </c>
      <c r="W131" s="13">
        <v>13642021.930000002</v>
      </c>
      <c r="X131" s="11" t="s">
        <v>50</v>
      </c>
      <c r="Y131" s="13">
        <f t="shared" si="3"/>
        <v>2182723.5088000004</v>
      </c>
      <c r="Z131" s="13">
        <v>0</v>
      </c>
      <c r="AA131" s="11" t="s">
        <v>51</v>
      </c>
      <c r="AB131" s="13">
        <v>0</v>
      </c>
      <c r="AC131" s="13">
        <v>0</v>
      </c>
      <c r="AD131" s="11" t="s">
        <v>51</v>
      </c>
      <c r="AE131" s="13">
        <v>0</v>
      </c>
      <c r="AF131" s="11">
        <v>0</v>
      </c>
      <c r="AG131" s="11" t="s">
        <v>51</v>
      </c>
      <c r="AH131" s="13">
        <v>0</v>
      </c>
      <c r="AI131" s="13">
        <v>0</v>
      </c>
      <c r="AJ131" s="11" t="s">
        <v>51</v>
      </c>
      <c r="AK131" s="13">
        <v>0</v>
      </c>
      <c r="AL131" s="13">
        <v>0</v>
      </c>
      <c r="AM131" s="12" t="s">
        <v>48</v>
      </c>
      <c r="AN131" s="11" t="s">
        <v>48</v>
      </c>
      <c r="AO131" s="12" t="s">
        <v>48</v>
      </c>
      <c r="AP131" s="11" t="s">
        <v>48</v>
      </c>
    </row>
    <row r="132" spans="1:42" x14ac:dyDescent="0.25">
      <c r="A132" s="11" t="s">
        <v>300</v>
      </c>
      <c r="B132" s="16">
        <v>43994</v>
      </c>
      <c r="C132" s="11" t="s">
        <v>47</v>
      </c>
      <c r="D132" s="11" t="s">
        <v>58</v>
      </c>
      <c r="E132" s="11" t="s">
        <v>59</v>
      </c>
      <c r="F132" s="11" t="s">
        <v>851</v>
      </c>
      <c r="G132" s="11" t="s">
        <v>49</v>
      </c>
      <c r="H132" s="11" t="s">
        <v>852</v>
      </c>
      <c r="I132" s="13" t="s">
        <v>48</v>
      </c>
      <c r="J132" s="13" t="s">
        <v>48</v>
      </c>
      <c r="K132" s="13" t="s">
        <v>48</v>
      </c>
      <c r="L132" s="13" t="s">
        <v>48</v>
      </c>
      <c r="M132" s="13">
        <v>0</v>
      </c>
      <c r="N132" s="11" t="s">
        <v>48</v>
      </c>
      <c r="O132" s="11" t="s">
        <v>56</v>
      </c>
      <c r="P132" s="11" t="s">
        <v>48</v>
      </c>
      <c r="Q132" s="13">
        <f t="shared" si="2"/>
        <v>110115988.81559999</v>
      </c>
      <c r="R132" s="13">
        <v>0</v>
      </c>
      <c r="S132" s="13">
        <v>93490596.319999993</v>
      </c>
      <c r="T132" s="13">
        <v>0</v>
      </c>
      <c r="U132" s="11" t="s">
        <v>51</v>
      </c>
      <c r="V132" s="13">
        <v>0</v>
      </c>
      <c r="W132" s="13">
        <v>14332234.91</v>
      </c>
      <c r="X132" s="11" t="s">
        <v>51</v>
      </c>
      <c r="Y132" s="13">
        <f t="shared" si="3"/>
        <v>2293157.5855999999</v>
      </c>
      <c r="Z132" s="13">
        <v>0</v>
      </c>
      <c r="AA132" s="11" t="s">
        <v>51</v>
      </c>
      <c r="AB132" s="13">
        <v>0</v>
      </c>
      <c r="AC132" s="13">
        <v>0</v>
      </c>
      <c r="AD132" s="11" t="s">
        <v>51</v>
      </c>
      <c r="AE132" s="13">
        <v>0</v>
      </c>
      <c r="AF132" s="11">
        <v>0</v>
      </c>
      <c r="AG132" s="11" t="s">
        <v>51</v>
      </c>
      <c r="AH132" s="13">
        <v>0</v>
      </c>
      <c r="AI132" s="13">
        <v>0</v>
      </c>
      <c r="AJ132" s="11" t="s">
        <v>51</v>
      </c>
      <c r="AK132" s="13">
        <v>0</v>
      </c>
      <c r="AL132" s="13">
        <v>0</v>
      </c>
      <c r="AM132" s="12" t="s">
        <v>48</v>
      </c>
      <c r="AN132" s="11" t="s">
        <v>48</v>
      </c>
      <c r="AO132" s="12" t="s">
        <v>48</v>
      </c>
      <c r="AP132" s="11" t="s">
        <v>48</v>
      </c>
    </row>
    <row r="133" spans="1:42" x14ac:dyDescent="0.25">
      <c r="A133" s="11" t="s">
        <v>301</v>
      </c>
      <c r="B133" s="16">
        <v>43994</v>
      </c>
      <c r="C133" s="11" t="s">
        <v>47</v>
      </c>
      <c r="D133" s="11" t="s">
        <v>58</v>
      </c>
      <c r="E133" s="11" t="s">
        <v>483</v>
      </c>
      <c r="F133" s="11" t="s">
        <v>974</v>
      </c>
      <c r="G133" s="11" t="s">
        <v>49</v>
      </c>
      <c r="H133" s="11" t="s">
        <v>981</v>
      </c>
      <c r="I133" s="13" t="s">
        <v>48</v>
      </c>
      <c r="J133" s="13" t="s">
        <v>48</v>
      </c>
      <c r="K133" s="13" t="s">
        <v>48</v>
      </c>
      <c r="L133" s="13" t="s">
        <v>48</v>
      </c>
      <c r="M133" s="13">
        <v>0</v>
      </c>
      <c r="N133" s="11" t="s">
        <v>48</v>
      </c>
      <c r="O133" s="11" t="s">
        <v>56</v>
      </c>
      <c r="P133" s="11" t="s">
        <v>48</v>
      </c>
      <c r="Q133" s="13">
        <f t="shared" si="2"/>
        <v>27833257.780000001</v>
      </c>
      <c r="R133" s="13">
        <v>0</v>
      </c>
      <c r="S133" s="13">
        <v>27833257.780000001</v>
      </c>
      <c r="T133" s="13">
        <v>0</v>
      </c>
      <c r="U133" s="11" t="s">
        <v>51</v>
      </c>
      <c r="V133" s="13">
        <v>0</v>
      </c>
      <c r="W133" s="13"/>
      <c r="X133" s="11" t="s">
        <v>51</v>
      </c>
      <c r="Y133" s="13">
        <f t="shared" si="3"/>
        <v>0</v>
      </c>
      <c r="Z133" s="13">
        <v>0</v>
      </c>
      <c r="AA133" s="11" t="s">
        <v>51</v>
      </c>
      <c r="AB133" s="13">
        <v>0</v>
      </c>
      <c r="AC133" s="13">
        <v>0</v>
      </c>
      <c r="AD133" s="11" t="s">
        <v>51</v>
      </c>
      <c r="AE133" s="13">
        <v>0</v>
      </c>
      <c r="AF133" s="11">
        <v>0</v>
      </c>
      <c r="AG133" s="11" t="s">
        <v>51</v>
      </c>
      <c r="AH133" s="13">
        <v>0</v>
      </c>
      <c r="AI133" s="13">
        <v>0</v>
      </c>
      <c r="AJ133" s="11" t="s">
        <v>51</v>
      </c>
      <c r="AK133" s="13">
        <v>0</v>
      </c>
      <c r="AL133" s="13">
        <v>0</v>
      </c>
      <c r="AM133" s="12" t="s">
        <v>48</v>
      </c>
      <c r="AN133" s="11" t="s">
        <v>48</v>
      </c>
      <c r="AO133" s="12" t="s">
        <v>48</v>
      </c>
      <c r="AP133" s="11" t="s">
        <v>48</v>
      </c>
    </row>
    <row r="134" spans="1:42" x14ac:dyDescent="0.25">
      <c r="A134" s="11" t="s">
        <v>302</v>
      </c>
      <c r="B134" s="16">
        <v>43994</v>
      </c>
      <c r="C134" s="11" t="s">
        <v>105</v>
      </c>
      <c r="D134" s="11" t="s">
        <v>58</v>
      </c>
      <c r="E134" s="11" t="s">
        <v>109</v>
      </c>
      <c r="F134" s="11" t="s">
        <v>995</v>
      </c>
      <c r="G134" s="11" t="s">
        <v>49</v>
      </c>
      <c r="H134" s="11" t="s">
        <v>337</v>
      </c>
      <c r="I134" s="13" t="s">
        <v>48</v>
      </c>
      <c r="J134" s="13" t="s">
        <v>48</v>
      </c>
      <c r="K134" s="13" t="s">
        <v>48</v>
      </c>
      <c r="L134" s="13" t="s">
        <v>48</v>
      </c>
      <c r="M134" s="13">
        <v>0</v>
      </c>
      <c r="N134" s="11" t="s">
        <v>48</v>
      </c>
      <c r="O134" s="11" t="s">
        <v>56</v>
      </c>
      <c r="P134" s="11" t="s">
        <v>48</v>
      </c>
      <c r="Q134" s="13">
        <f t="shared" si="2"/>
        <v>32230012.36979999</v>
      </c>
      <c r="R134" s="13">
        <v>0</v>
      </c>
      <c r="S134" s="13">
        <v>29034241.021799989</v>
      </c>
      <c r="T134" s="13">
        <v>0</v>
      </c>
      <c r="U134" s="11" t="s">
        <v>51</v>
      </c>
      <c r="V134" s="13">
        <v>0</v>
      </c>
      <c r="W134" s="13">
        <v>2754975.3</v>
      </c>
      <c r="X134" s="11" t="s">
        <v>51</v>
      </c>
      <c r="Y134" s="13">
        <f t="shared" si="3"/>
        <v>440796.04799999995</v>
      </c>
      <c r="Z134" s="13">
        <v>0</v>
      </c>
      <c r="AA134" s="11" t="s">
        <v>51</v>
      </c>
      <c r="AB134" s="13">
        <v>0</v>
      </c>
      <c r="AC134" s="13">
        <v>0</v>
      </c>
      <c r="AD134" s="11" t="s">
        <v>51</v>
      </c>
      <c r="AE134" s="13">
        <v>0</v>
      </c>
      <c r="AF134" s="11">
        <v>0</v>
      </c>
      <c r="AG134" s="11" t="s">
        <v>51</v>
      </c>
      <c r="AH134" s="13">
        <v>0</v>
      </c>
      <c r="AI134" s="13">
        <v>0</v>
      </c>
      <c r="AJ134" s="11" t="s">
        <v>51</v>
      </c>
      <c r="AK134" s="13">
        <v>0</v>
      </c>
      <c r="AL134" s="13">
        <v>0</v>
      </c>
      <c r="AM134" s="12" t="s">
        <v>48</v>
      </c>
      <c r="AN134" s="11" t="s">
        <v>48</v>
      </c>
      <c r="AO134" s="12" t="s">
        <v>48</v>
      </c>
      <c r="AP134" s="11" t="s">
        <v>48</v>
      </c>
    </row>
    <row r="135" spans="1:42" x14ac:dyDescent="0.25">
      <c r="A135" s="11" t="s">
        <v>303</v>
      </c>
      <c r="B135" s="16">
        <v>43994</v>
      </c>
      <c r="C135" s="11" t="s">
        <v>129</v>
      </c>
      <c r="D135" s="11" t="s">
        <v>58</v>
      </c>
      <c r="E135" s="11" t="s">
        <v>450</v>
      </c>
      <c r="F135" s="11" t="s">
        <v>1009</v>
      </c>
      <c r="G135" s="11" t="s">
        <v>49</v>
      </c>
      <c r="H135" s="11" t="s">
        <v>372</v>
      </c>
      <c r="I135" s="13" t="s">
        <v>48</v>
      </c>
      <c r="J135" s="13" t="s">
        <v>48</v>
      </c>
      <c r="K135" s="13" t="s">
        <v>48</v>
      </c>
      <c r="L135" s="13" t="s">
        <v>48</v>
      </c>
      <c r="M135" s="13">
        <v>0</v>
      </c>
      <c r="N135" s="11" t="s">
        <v>48</v>
      </c>
      <c r="O135" s="11" t="s">
        <v>56</v>
      </c>
      <c r="P135" s="11" t="s">
        <v>48</v>
      </c>
      <c r="Q135" s="13">
        <f t="shared" si="2"/>
        <v>2457410</v>
      </c>
      <c r="R135" s="13">
        <v>0</v>
      </c>
      <c r="S135" s="13">
        <v>1629170</v>
      </c>
      <c r="T135" s="13">
        <v>0</v>
      </c>
      <c r="U135" s="11" t="s">
        <v>51</v>
      </c>
      <c r="V135" s="13">
        <v>0</v>
      </c>
      <c r="W135" s="13">
        <v>714000</v>
      </c>
      <c r="X135" s="11" t="s">
        <v>51</v>
      </c>
      <c r="Y135" s="13">
        <f t="shared" si="3"/>
        <v>114240</v>
      </c>
      <c r="Z135" s="13">
        <v>0</v>
      </c>
      <c r="AA135" s="11" t="s">
        <v>51</v>
      </c>
      <c r="AB135" s="13">
        <v>0</v>
      </c>
      <c r="AC135" s="13">
        <v>0</v>
      </c>
      <c r="AD135" s="11" t="s">
        <v>51</v>
      </c>
      <c r="AE135" s="13">
        <v>0</v>
      </c>
      <c r="AF135" s="11">
        <v>0</v>
      </c>
      <c r="AG135" s="11" t="s">
        <v>51</v>
      </c>
      <c r="AH135" s="13">
        <v>0</v>
      </c>
      <c r="AI135" s="13">
        <v>0</v>
      </c>
      <c r="AJ135" s="11" t="s">
        <v>51</v>
      </c>
      <c r="AK135" s="13">
        <v>0</v>
      </c>
      <c r="AL135" s="13">
        <v>0</v>
      </c>
      <c r="AM135" s="12" t="s">
        <v>48</v>
      </c>
      <c r="AN135" s="11" t="s">
        <v>48</v>
      </c>
      <c r="AO135" s="12" t="s">
        <v>48</v>
      </c>
      <c r="AP135" s="11" t="s">
        <v>48</v>
      </c>
    </row>
    <row r="136" spans="1:42" x14ac:dyDescent="0.25">
      <c r="A136" s="11" t="s">
        <v>304</v>
      </c>
      <c r="B136" s="16">
        <v>43994</v>
      </c>
      <c r="C136" s="11" t="s">
        <v>129</v>
      </c>
      <c r="D136" s="11" t="s">
        <v>58</v>
      </c>
      <c r="E136" s="11" t="s">
        <v>450</v>
      </c>
      <c r="F136" s="11" t="s">
        <v>1009</v>
      </c>
      <c r="G136" s="11" t="s">
        <v>49</v>
      </c>
      <c r="H136" s="11" t="s">
        <v>374</v>
      </c>
      <c r="I136" s="13" t="s">
        <v>48</v>
      </c>
      <c r="J136" s="13" t="s">
        <v>48</v>
      </c>
      <c r="K136" s="13" t="s">
        <v>48</v>
      </c>
      <c r="L136" s="13" t="s">
        <v>48</v>
      </c>
      <c r="M136" s="13">
        <v>0</v>
      </c>
      <c r="N136" s="11" t="s">
        <v>48</v>
      </c>
      <c r="O136" s="11" t="s">
        <v>375</v>
      </c>
      <c r="P136" s="11" t="s">
        <v>376</v>
      </c>
      <c r="Q136" s="13">
        <f t="shared" ref="Q136:Q199" si="4">SUM(S136:AE136)</f>
        <v>2082659.57</v>
      </c>
      <c r="R136" s="13">
        <v>0</v>
      </c>
      <c r="S136" s="13">
        <v>1120001.0900000001</v>
      </c>
      <c r="T136" s="13">
        <v>829878</v>
      </c>
      <c r="U136" s="11" t="s">
        <v>50</v>
      </c>
      <c r="V136" s="13">
        <v>132780.48000000001</v>
      </c>
      <c r="W136" s="13">
        <v>0</v>
      </c>
      <c r="X136" s="11" t="s">
        <v>51</v>
      </c>
      <c r="Y136" s="13">
        <f t="shared" ref="Y136:Y199" si="5">+W136*0.16</f>
        <v>0</v>
      </c>
      <c r="Z136" s="13">
        <v>0</v>
      </c>
      <c r="AA136" s="11" t="s">
        <v>51</v>
      </c>
      <c r="AB136" s="13">
        <v>0</v>
      </c>
      <c r="AC136" s="13">
        <v>0</v>
      </c>
      <c r="AD136" s="11" t="s">
        <v>51</v>
      </c>
      <c r="AE136" s="13">
        <v>0</v>
      </c>
      <c r="AF136" s="11">
        <v>0</v>
      </c>
      <c r="AG136" s="11" t="s">
        <v>51</v>
      </c>
      <c r="AH136" s="13">
        <v>0</v>
      </c>
      <c r="AI136" s="13">
        <v>0</v>
      </c>
      <c r="AJ136" s="11" t="s">
        <v>51</v>
      </c>
      <c r="AK136" s="13">
        <v>0</v>
      </c>
      <c r="AL136" s="13">
        <v>0</v>
      </c>
      <c r="AM136" s="12" t="s">
        <v>48</v>
      </c>
      <c r="AN136" s="11" t="s">
        <v>48</v>
      </c>
      <c r="AO136" s="12" t="s">
        <v>48</v>
      </c>
      <c r="AP136" s="11" t="s">
        <v>48</v>
      </c>
    </row>
    <row r="137" spans="1:42" x14ac:dyDescent="0.25">
      <c r="A137" s="11" t="s">
        <v>305</v>
      </c>
      <c r="B137" s="16">
        <v>43994</v>
      </c>
      <c r="C137" s="11" t="s">
        <v>129</v>
      </c>
      <c r="D137" s="11" t="s">
        <v>58</v>
      </c>
      <c r="E137" s="11" t="s">
        <v>450</v>
      </c>
      <c r="F137" s="11" t="s">
        <v>1009</v>
      </c>
      <c r="G137" s="11" t="s">
        <v>49</v>
      </c>
      <c r="H137" s="11" t="s">
        <v>378</v>
      </c>
      <c r="I137" s="13" t="s">
        <v>48</v>
      </c>
      <c r="J137" s="13" t="s">
        <v>48</v>
      </c>
      <c r="K137" s="13" t="s">
        <v>48</v>
      </c>
      <c r="L137" s="13" t="s">
        <v>48</v>
      </c>
      <c r="M137" s="13">
        <v>0</v>
      </c>
      <c r="N137" s="11" t="s">
        <v>48</v>
      </c>
      <c r="O137" s="11" t="s">
        <v>56</v>
      </c>
      <c r="P137" s="11" t="s">
        <v>48</v>
      </c>
      <c r="Q137" s="13">
        <f t="shared" si="4"/>
        <v>11164251.455600001</v>
      </c>
      <c r="R137" s="13">
        <v>0</v>
      </c>
      <c r="S137" s="13">
        <v>8107343</v>
      </c>
      <c r="T137" s="13">
        <v>0</v>
      </c>
      <c r="U137" s="11" t="s">
        <v>51</v>
      </c>
      <c r="V137" s="13">
        <v>0</v>
      </c>
      <c r="W137" s="13">
        <v>2635265.91</v>
      </c>
      <c r="X137" s="11" t="s">
        <v>51</v>
      </c>
      <c r="Y137" s="13">
        <f t="shared" si="5"/>
        <v>421642.54560000001</v>
      </c>
      <c r="Z137" s="13">
        <v>0</v>
      </c>
      <c r="AA137" s="11" t="s">
        <v>51</v>
      </c>
      <c r="AB137" s="13">
        <v>0</v>
      </c>
      <c r="AC137" s="13">
        <v>0</v>
      </c>
      <c r="AD137" s="11" t="s">
        <v>51</v>
      </c>
      <c r="AE137" s="13">
        <v>0</v>
      </c>
      <c r="AF137" s="11">
        <v>0</v>
      </c>
      <c r="AG137" s="11" t="s">
        <v>51</v>
      </c>
      <c r="AH137" s="13">
        <v>0</v>
      </c>
      <c r="AI137" s="13">
        <v>0</v>
      </c>
      <c r="AJ137" s="11" t="s">
        <v>51</v>
      </c>
      <c r="AK137" s="13">
        <v>0</v>
      </c>
      <c r="AL137" s="13">
        <v>0</v>
      </c>
      <c r="AM137" s="12" t="s">
        <v>48</v>
      </c>
      <c r="AN137" s="11" t="s">
        <v>48</v>
      </c>
      <c r="AO137" s="12" t="s">
        <v>48</v>
      </c>
      <c r="AP137" s="11" t="s">
        <v>48</v>
      </c>
    </row>
    <row r="138" spans="1:42" x14ac:dyDescent="0.25">
      <c r="A138" s="11" t="s">
        <v>306</v>
      </c>
      <c r="B138" s="16">
        <v>43994</v>
      </c>
      <c r="C138" s="11" t="s">
        <v>129</v>
      </c>
      <c r="D138" s="11" t="s">
        <v>58</v>
      </c>
      <c r="E138" s="11" t="s">
        <v>450</v>
      </c>
      <c r="F138" s="11" t="s">
        <v>1009</v>
      </c>
      <c r="G138" s="11" t="s">
        <v>49</v>
      </c>
      <c r="H138" s="11" t="s">
        <v>380</v>
      </c>
      <c r="I138" s="13" t="s">
        <v>48</v>
      </c>
      <c r="J138" s="13" t="s">
        <v>48</v>
      </c>
      <c r="K138" s="13" t="s">
        <v>48</v>
      </c>
      <c r="L138" s="13" t="s">
        <v>48</v>
      </c>
      <c r="M138" s="13">
        <v>0</v>
      </c>
      <c r="N138" s="11" t="s">
        <v>48</v>
      </c>
      <c r="O138" s="11" t="s">
        <v>381</v>
      </c>
      <c r="P138" s="11" t="s">
        <v>382</v>
      </c>
      <c r="Q138" s="13">
        <f t="shared" si="4"/>
        <v>710590.1</v>
      </c>
      <c r="R138" s="13">
        <v>0</v>
      </c>
      <c r="S138" s="13">
        <v>164926.09999999998</v>
      </c>
      <c r="T138" s="13">
        <v>470400</v>
      </c>
      <c r="U138" s="11" t="s">
        <v>50</v>
      </c>
      <c r="V138" s="13">
        <v>75264</v>
      </c>
      <c r="W138" s="13">
        <v>0</v>
      </c>
      <c r="X138" s="11" t="s">
        <v>51</v>
      </c>
      <c r="Y138" s="13">
        <f t="shared" si="5"/>
        <v>0</v>
      </c>
      <c r="Z138" s="13">
        <v>0</v>
      </c>
      <c r="AA138" s="11" t="s">
        <v>51</v>
      </c>
      <c r="AB138" s="13">
        <v>0</v>
      </c>
      <c r="AC138" s="13">
        <v>0</v>
      </c>
      <c r="AD138" s="11" t="s">
        <v>51</v>
      </c>
      <c r="AE138" s="13">
        <v>0</v>
      </c>
      <c r="AF138" s="11">
        <v>0</v>
      </c>
      <c r="AG138" s="11" t="s">
        <v>51</v>
      </c>
      <c r="AH138" s="13">
        <v>0</v>
      </c>
      <c r="AI138" s="13">
        <v>0</v>
      </c>
      <c r="AJ138" s="11" t="s">
        <v>51</v>
      </c>
      <c r="AK138" s="13">
        <v>0</v>
      </c>
      <c r="AL138" s="13">
        <v>0</v>
      </c>
      <c r="AM138" s="12" t="s">
        <v>48</v>
      </c>
      <c r="AN138" s="11" t="s">
        <v>48</v>
      </c>
      <c r="AO138" s="12" t="s">
        <v>48</v>
      </c>
      <c r="AP138" s="11" t="s">
        <v>48</v>
      </c>
    </row>
    <row r="139" spans="1:42" x14ac:dyDescent="0.25">
      <c r="A139" s="11" t="s">
        <v>307</v>
      </c>
      <c r="B139" s="16">
        <v>43994</v>
      </c>
      <c r="C139" s="11" t="s">
        <v>129</v>
      </c>
      <c r="D139" s="11" t="s">
        <v>58</v>
      </c>
      <c r="E139" s="11" t="s">
        <v>450</v>
      </c>
      <c r="F139" s="11" t="s">
        <v>1009</v>
      </c>
      <c r="G139" s="11" t="s">
        <v>49</v>
      </c>
      <c r="H139" s="11" t="s">
        <v>384</v>
      </c>
      <c r="I139" s="13" t="s">
        <v>48</v>
      </c>
      <c r="J139" s="13" t="s">
        <v>48</v>
      </c>
      <c r="K139" s="13" t="s">
        <v>48</v>
      </c>
      <c r="L139" s="13" t="s">
        <v>48</v>
      </c>
      <c r="M139" s="13">
        <v>0</v>
      </c>
      <c r="N139" s="11" t="s">
        <v>48</v>
      </c>
      <c r="O139" s="11" t="s">
        <v>56</v>
      </c>
      <c r="P139" s="11" t="s">
        <v>48</v>
      </c>
      <c r="Q139" s="13">
        <f t="shared" si="4"/>
        <v>83168624.792400017</v>
      </c>
      <c r="R139" s="13">
        <v>0</v>
      </c>
      <c r="S139" s="13">
        <v>55572963.538400017</v>
      </c>
      <c r="T139" s="13">
        <v>0</v>
      </c>
      <c r="U139" s="11" t="s">
        <v>51</v>
      </c>
      <c r="V139" s="13">
        <v>0</v>
      </c>
      <c r="W139" s="13">
        <v>23789363.149999999</v>
      </c>
      <c r="X139" s="11" t="s">
        <v>51</v>
      </c>
      <c r="Y139" s="13">
        <f t="shared" si="5"/>
        <v>3806298.1039999998</v>
      </c>
      <c r="Z139" s="13">
        <v>0</v>
      </c>
      <c r="AA139" s="11" t="s">
        <v>51</v>
      </c>
      <c r="AB139" s="13">
        <v>0</v>
      </c>
      <c r="AC139" s="13">
        <v>0</v>
      </c>
      <c r="AD139" s="11" t="s">
        <v>51</v>
      </c>
      <c r="AE139" s="13">
        <v>0</v>
      </c>
      <c r="AF139" s="11">
        <v>0</v>
      </c>
      <c r="AG139" s="11" t="s">
        <v>51</v>
      </c>
      <c r="AH139" s="13">
        <v>0</v>
      </c>
      <c r="AI139" s="13">
        <v>0</v>
      </c>
      <c r="AJ139" s="11" t="s">
        <v>51</v>
      </c>
      <c r="AK139" s="13">
        <v>0</v>
      </c>
      <c r="AL139" s="13">
        <v>0</v>
      </c>
      <c r="AM139" s="12" t="s">
        <v>48</v>
      </c>
      <c r="AN139" s="11" t="s">
        <v>48</v>
      </c>
      <c r="AO139" s="12" t="s">
        <v>48</v>
      </c>
      <c r="AP139" s="11" t="s">
        <v>48</v>
      </c>
    </row>
    <row r="140" spans="1:42" x14ac:dyDescent="0.25">
      <c r="A140" s="11" t="s">
        <v>308</v>
      </c>
      <c r="B140" s="16">
        <v>43994</v>
      </c>
      <c r="C140" s="11" t="s">
        <v>47</v>
      </c>
      <c r="D140" s="11" t="s">
        <v>62</v>
      </c>
      <c r="E140" s="11" t="s">
        <v>63</v>
      </c>
      <c r="F140" s="11" t="s">
        <v>861</v>
      </c>
      <c r="G140" s="11" t="s">
        <v>49</v>
      </c>
      <c r="H140" s="11" t="s">
        <v>862</v>
      </c>
      <c r="I140" s="13" t="s">
        <v>48</v>
      </c>
      <c r="J140" s="13" t="s">
        <v>48</v>
      </c>
      <c r="K140" s="13" t="s">
        <v>48</v>
      </c>
      <c r="L140" s="13" t="s">
        <v>48</v>
      </c>
      <c r="M140" s="13">
        <v>0</v>
      </c>
      <c r="N140" s="11" t="s">
        <v>48</v>
      </c>
      <c r="O140" s="11" t="s">
        <v>56</v>
      </c>
      <c r="P140" s="11" t="s">
        <v>48</v>
      </c>
      <c r="Q140" s="13">
        <f t="shared" si="4"/>
        <v>102531337.852</v>
      </c>
      <c r="R140" s="13">
        <v>0</v>
      </c>
      <c r="S140" s="13">
        <v>72023616.599999994</v>
      </c>
      <c r="T140" s="13">
        <v>0</v>
      </c>
      <c r="U140" s="11" t="s">
        <v>51</v>
      </c>
      <c r="V140" s="13">
        <v>0</v>
      </c>
      <c r="W140" s="13">
        <v>26299759.699999999</v>
      </c>
      <c r="X140" s="11" t="s">
        <v>51</v>
      </c>
      <c r="Y140" s="13">
        <f t="shared" si="5"/>
        <v>4207961.5520000001</v>
      </c>
      <c r="Z140" s="13">
        <v>0</v>
      </c>
      <c r="AA140" s="11" t="s">
        <v>51</v>
      </c>
      <c r="AB140" s="13">
        <v>0</v>
      </c>
      <c r="AC140" s="13">
        <v>0</v>
      </c>
      <c r="AD140" s="11" t="s">
        <v>51</v>
      </c>
      <c r="AE140" s="13">
        <v>0</v>
      </c>
      <c r="AF140" s="11">
        <v>0</v>
      </c>
      <c r="AG140" s="11" t="s">
        <v>51</v>
      </c>
      <c r="AH140" s="13">
        <v>0</v>
      </c>
      <c r="AI140" s="13">
        <v>0</v>
      </c>
      <c r="AJ140" s="11" t="s">
        <v>51</v>
      </c>
      <c r="AK140" s="13">
        <v>0</v>
      </c>
      <c r="AL140" s="13">
        <v>0</v>
      </c>
      <c r="AM140" s="12" t="s">
        <v>48</v>
      </c>
      <c r="AN140" s="11" t="s">
        <v>48</v>
      </c>
      <c r="AO140" s="12" t="s">
        <v>48</v>
      </c>
      <c r="AP140" s="11" t="s">
        <v>48</v>
      </c>
    </row>
    <row r="141" spans="1:42" x14ac:dyDescent="0.25">
      <c r="A141" s="11" t="s">
        <v>309</v>
      </c>
      <c r="B141" s="16">
        <v>43994</v>
      </c>
      <c r="C141" s="11" t="s">
        <v>105</v>
      </c>
      <c r="D141" s="11" t="s">
        <v>62</v>
      </c>
      <c r="E141" s="11" t="s">
        <v>111</v>
      </c>
      <c r="F141" s="11" t="s">
        <v>807</v>
      </c>
      <c r="G141" s="11" t="s">
        <v>49</v>
      </c>
      <c r="H141" s="11" t="s">
        <v>339</v>
      </c>
      <c r="I141" s="13" t="s">
        <v>48</v>
      </c>
      <c r="J141" s="13" t="s">
        <v>48</v>
      </c>
      <c r="K141" s="13" t="s">
        <v>48</v>
      </c>
      <c r="L141" s="13" t="s">
        <v>48</v>
      </c>
      <c r="M141" s="13">
        <v>0</v>
      </c>
      <c r="N141" s="11" t="s">
        <v>48</v>
      </c>
      <c r="O141" s="11" t="s">
        <v>56</v>
      </c>
      <c r="P141" s="11" t="s">
        <v>48</v>
      </c>
      <c r="Q141" s="13">
        <f t="shared" si="4"/>
        <v>45778240.684200004</v>
      </c>
      <c r="R141" s="13">
        <v>0</v>
      </c>
      <c r="S141" s="13">
        <v>40740592.684200004</v>
      </c>
      <c r="T141" s="13">
        <v>0</v>
      </c>
      <c r="U141" s="11" t="s">
        <v>51</v>
      </c>
      <c r="V141" s="13">
        <v>0</v>
      </c>
      <c r="W141" s="13">
        <v>4342800</v>
      </c>
      <c r="X141" s="11" t="s">
        <v>51</v>
      </c>
      <c r="Y141" s="13">
        <f t="shared" si="5"/>
        <v>694848</v>
      </c>
      <c r="Z141" s="13">
        <v>0</v>
      </c>
      <c r="AA141" s="11" t="s">
        <v>51</v>
      </c>
      <c r="AB141" s="13">
        <v>0</v>
      </c>
      <c r="AC141" s="13">
        <v>0</v>
      </c>
      <c r="AD141" s="11" t="s">
        <v>51</v>
      </c>
      <c r="AE141" s="13">
        <v>0</v>
      </c>
      <c r="AF141" s="11">
        <v>0</v>
      </c>
      <c r="AG141" s="11" t="s">
        <v>51</v>
      </c>
      <c r="AH141" s="13">
        <v>0</v>
      </c>
      <c r="AI141" s="13">
        <v>0</v>
      </c>
      <c r="AJ141" s="11" t="s">
        <v>51</v>
      </c>
      <c r="AK141" s="13">
        <v>0</v>
      </c>
      <c r="AL141" s="13">
        <v>0</v>
      </c>
      <c r="AM141" s="12" t="s">
        <v>48</v>
      </c>
      <c r="AN141" s="11" t="s">
        <v>48</v>
      </c>
      <c r="AO141" s="12" t="s">
        <v>48</v>
      </c>
      <c r="AP141" s="11" t="s">
        <v>48</v>
      </c>
    </row>
    <row r="142" spans="1:42" x14ac:dyDescent="0.25">
      <c r="A142" s="11" t="s">
        <v>310</v>
      </c>
      <c r="B142" s="16">
        <v>43994</v>
      </c>
      <c r="C142" s="11" t="s">
        <v>129</v>
      </c>
      <c r="D142" s="11" t="s">
        <v>62</v>
      </c>
      <c r="E142" s="11" t="s">
        <v>495</v>
      </c>
      <c r="F142" s="11" t="s">
        <v>1007</v>
      </c>
      <c r="G142" s="11" t="s">
        <v>49</v>
      </c>
      <c r="H142" s="11" t="s">
        <v>386</v>
      </c>
      <c r="I142" s="13" t="s">
        <v>48</v>
      </c>
      <c r="J142" s="13" t="s">
        <v>48</v>
      </c>
      <c r="K142" s="13" t="s">
        <v>48</v>
      </c>
      <c r="L142" s="13" t="s">
        <v>48</v>
      </c>
      <c r="M142" s="13">
        <v>0</v>
      </c>
      <c r="N142" s="11" t="s">
        <v>48</v>
      </c>
      <c r="O142" s="11" t="s">
        <v>56</v>
      </c>
      <c r="P142" s="11" t="s">
        <v>48</v>
      </c>
      <c r="Q142" s="13">
        <f t="shared" si="4"/>
        <v>79418797.41139999</v>
      </c>
      <c r="R142" s="13">
        <v>0</v>
      </c>
      <c r="S142" s="13">
        <v>45290687.971399993</v>
      </c>
      <c r="T142" s="13">
        <v>0</v>
      </c>
      <c r="U142" s="11" t="s">
        <v>51</v>
      </c>
      <c r="V142" s="13">
        <v>0</v>
      </c>
      <c r="W142" s="13">
        <v>29420784</v>
      </c>
      <c r="X142" s="11" t="s">
        <v>51</v>
      </c>
      <c r="Y142" s="13">
        <f t="shared" si="5"/>
        <v>4707325.4400000004</v>
      </c>
      <c r="Z142" s="13">
        <v>0</v>
      </c>
      <c r="AA142" s="11" t="s">
        <v>51</v>
      </c>
      <c r="AB142" s="13">
        <v>0</v>
      </c>
      <c r="AC142" s="13">
        <v>0</v>
      </c>
      <c r="AD142" s="11" t="s">
        <v>51</v>
      </c>
      <c r="AE142" s="13">
        <v>0</v>
      </c>
      <c r="AF142" s="11">
        <v>0</v>
      </c>
      <c r="AG142" s="11" t="s">
        <v>51</v>
      </c>
      <c r="AH142" s="13">
        <v>0</v>
      </c>
      <c r="AI142" s="13">
        <v>0</v>
      </c>
      <c r="AJ142" s="11" t="s">
        <v>51</v>
      </c>
      <c r="AK142" s="13">
        <v>0</v>
      </c>
      <c r="AL142" s="13">
        <v>0</v>
      </c>
      <c r="AM142" s="12" t="s">
        <v>48</v>
      </c>
      <c r="AN142" s="11" t="s">
        <v>48</v>
      </c>
      <c r="AO142" s="12" t="s">
        <v>48</v>
      </c>
      <c r="AP142" s="11" t="s">
        <v>48</v>
      </c>
    </row>
    <row r="143" spans="1:42" x14ac:dyDescent="0.25">
      <c r="A143" s="11" t="s">
        <v>311</v>
      </c>
      <c r="B143" s="16">
        <v>43994</v>
      </c>
      <c r="C143" s="11" t="s">
        <v>47</v>
      </c>
      <c r="D143" s="11" t="s">
        <v>66</v>
      </c>
      <c r="E143" s="11" t="s">
        <v>67</v>
      </c>
      <c r="F143" s="11" t="s">
        <v>876</v>
      </c>
      <c r="G143" s="11" t="s">
        <v>49</v>
      </c>
      <c r="H143" s="11" t="s">
        <v>877</v>
      </c>
      <c r="I143" s="13" t="s">
        <v>48</v>
      </c>
      <c r="J143" s="13" t="s">
        <v>48</v>
      </c>
      <c r="K143" s="13" t="s">
        <v>48</v>
      </c>
      <c r="L143" s="13" t="s">
        <v>48</v>
      </c>
      <c r="M143" s="13">
        <v>0</v>
      </c>
      <c r="N143" s="11" t="s">
        <v>48</v>
      </c>
      <c r="O143" s="11" t="s">
        <v>56</v>
      </c>
      <c r="P143" s="11" t="s">
        <v>48</v>
      </c>
      <c r="Q143" s="13">
        <f t="shared" si="4"/>
        <v>71505877.243199989</v>
      </c>
      <c r="R143" s="13">
        <v>0</v>
      </c>
      <c r="S143" s="13">
        <v>51437284.75</v>
      </c>
      <c r="T143" s="13">
        <v>0</v>
      </c>
      <c r="U143" s="11" t="s">
        <v>51</v>
      </c>
      <c r="V143" s="13">
        <v>0</v>
      </c>
      <c r="W143" s="13">
        <v>17300510.77</v>
      </c>
      <c r="X143" s="11" t="s">
        <v>51</v>
      </c>
      <c r="Y143" s="13">
        <f t="shared" si="5"/>
        <v>2768081.7231999999</v>
      </c>
      <c r="Z143" s="13">
        <v>0</v>
      </c>
      <c r="AA143" s="11" t="s">
        <v>51</v>
      </c>
      <c r="AB143" s="13">
        <v>0</v>
      </c>
      <c r="AC143" s="13">
        <v>0</v>
      </c>
      <c r="AD143" s="11" t="s">
        <v>51</v>
      </c>
      <c r="AE143" s="13">
        <v>0</v>
      </c>
      <c r="AF143" s="11">
        <v>0</v>
      </c>
      <c r="AG143" s="11" t="s">
        <v>51</v>
      </c>
      <c r="AH143" s="13">
        <v>0</v>
      </c>
      <c r="AI143" s="13">
        <v>0</v>
      </c>
      <c r="AJ143" s="11" t="s">
        <v>51</v>
      </c>
      <c r="AK143" s="13">
        <v>0</v>
      </c>
      <c r="AL143" s="13">
        <v>0</v>
      </c>
      <c r="AM143" s="12" t="s">
        <v>48</v>
      </c>
      <c r="AN143" s="11" t="s">
        <v>48</v>
      </c>
      <c r="AO143" s="12" t="s">
        <v>48</v>
      </c>
      <c r="AP143" s="11" t="s">
        <v>48</v>
      </c>
    </row>
    <row r="144" spans="1:42" x14ac:dyDescent="0.25">
      <c r="A144" s="11" t="s">
        <v>312</v>
      </c>
      <c r="B144" s="16">
        <v>43994</v>
      </c>
      <c r="C144" s="11" t="s">
        <v>105</v>
      </c>
      <c r="D144" s="11" t="s">
        <v>66</v>
      </c>
      <c r="E144" s="11" t="s">
        <v>114</v>
      </c>
      <c r="F144" s="11" t="s">
        <v>1002</v>
      </c>
      <c r="G144" s="11" t="s">
        <v>49</v>
      </c>
      <c r="H144" s="11" t="s">
        <v>341</v>
      </c>
      <c r="I144" s="13" t="s">
        <v>48</v>
      </c>
      <c r="J144" s="13" t="s">
        <v>48</v>
      </c>
      <c r="K144" s="13" t="s">
        <v>48</v>
      </c>
      <c r="L144" s="13" t="s">
        <v>48</v>
      </c>
      <c r="M144" s="13">
        <v>0</v>
      </c>
      <c r="N144" s="11" t="s">
        <v>48</v>
      </c>
      <c r="O144" s="11" t="s">
        <v>56</v>
      </c>
      <c r="P144" s="11" t="s">
        <v>48</v>
      </c>
      <c r="Q144" s="13">
        <f t="shared" si="4"/>
        <v>20049276.909000002</v>
      </c>
      <c r="R144" s="13">
        <v>0</v>
      </c>
      <c r="S144" s="13">
        <v>15435961.908600001</v>
      </c>
      <c r="T144" s="13">
        <v>0</v>
      </c>
      <c r="U144" s="11" t="s">
        <v>51</v>
      </c>
      <c r="V144" s="13">
        <v>0</v>
      </c>
      <c r="W144" s="13">
        <v>3976995.69</v>
      </c>
      <c r="X144" s="11" t="s">
        <v>51</v>
      </c>
      <c r="Y144" s="13">
        <f t="shared" si="5"/>
        <v>636319.31039999996</v>
      </c>
      <c r="Z144" s="13">
        <v>0</v>
      </c>
      <c r="AA144" s="11" t="s">
        <v>51</v>
      </c>
      <c r="AB144" s="13">
        <v>0</v>
      </c>
      <c r="AC144" s="13">
        <v>0</v>
      </c>
      <c r="AD144" s="11" t="s">
        <v>51</v>
      </c>
      <c r="AE144" s="13">
        <v>0</v>
      </c>
      <c r="AF144" s="11">
        <v>0</v>
      </c>
      <c r="AG144" s="11" t="s">
        <v>51</v>
      </c>
      <c r="AH144" s="13">
        <v>0</v>
      </c>
      <c r="AI144" s="13">
        <v>0</v>
      </c>
      <c r="AJ144" s="11" t="s">
        <v>51</v>
      </c>
      <c r="AK144" s="13">
        <v>0</v>
      </c>
      <c r="AL144" s="13">
        <v>0</v>
      </c>
      <c r="AM144" s="12" t="s">
        <v>48</v>
      </c>
      <c r="AN144" s="11" t="s">
        <v>48</v>
      </c>
      <c r="AO144" s="12" t="s">
        <v>48</v>
      </c>
      <c r="AP144" s="11" t="s">
        <v>48</v>
      </c>
    </row>
    <row r="145" spans="1:42" x14ac:dyDescent="0.25">
      <c r="A145" s="11" t="s">
        <v>313</v>
      </c>
      <c r="B145" s="16">
        <v>43994</v>
      </c>
      <c r="C145" s="11" t="s">
        <v>129</v>
      </c>
      <c r="D145" s="11" t="s">
        <v>66</v>
      </c>
      <c r="E145" s="11" t="s">
        <v>145</v>
      </c>
      <c r="F145" s="11" t="s">
        <v>1005</v>
      </c>
      <c r="G145" s="11" t="s">
        <v>49</v>
      </c>
      <c r="H145" s="11" t="s">
        <v>388</v>
      </c>
      <c r="I145" s="13" t="s">
        <v>48</v>
      </c>
      <c r="J145" s="13" t="s">
        <v>48</v>
      </c>
      <c r="K145" s="13" t="s">
        <v>48</v>
      </c>
      <c r="L145" s="13" t="s">
        <v>48</v>
      </c>
      <c r="M145" s="13">
        <v>0</v>
      </c>
      <c r="N145" s="11" t="s">
        <v>48</v>
      </c>
      <c r="O145" s="11" t="s">
        <v>56</v>
      </c>
      <c r="P145" s="11" t="s">
        <v>48</v>
      </c>
      <c r="Q145" s="13">
        <f t="shared" si="4"/>
        <v>4474832.8037</v>
      </c>
      <c r="R145" s="13">
        <v>0</v>
      </c>
      <c r="S145" s="13">
        <v>2683008.6436999999</v>
      </c>
      <c r="T145" s="13">
        <v>0</v>
      </c>
      <c r="U145" s="11" t="s">
        <v>51</v>
      </c>
      <c r="V145" s="13">
        <v>0</v>
      </c>
      <c r="W145" s="13">
        <v>1544676</v>
      </c>
      <c r="X145" s="11" t="s">
        <v>50</v>
      </c>
      <c r="Y145" s="13">
        <f t="shared" si="5"/>
        <v>247148.16</v>
      </c>
      <c r="Z145" s="13">
        <v>0</v>
      </c>
      <c r="AA145" s="11" t="s">
        <v>51</v>
      </c>
      <c r="AB145" s="13">
        <v>0</v>
      </c>
      <c r="AC145" s="13">
        <v>0</v>
      </c>
      <c r="AD145" s="11" t="s">
        <v>51</v>
      </c>
      <c r="AE145" s="13">
        <v>0</v>
      </c>
      <c r="AF145" s="11">
        <v>0</v>
      </c>
      <c r="AG145" s="11" t="s">
        <v>51</v>
      </c>
      <c r="AH145" s="13">
        <v>0</v>
      </c>
      <c r="AI145" s="13">
        <v>0</v>
      </c>
      <c r="AJ145" s="11" t="s">
        <v>51</v>
      </c>
      <c r="AK145" s="13">
        <v>0</v>
      </c>
      <c r="AL145" s="13">
        <v>0</v>
      </c>
      <c r="AM145" s="12" t="s">
        <v>48</v>
      </c>
      <c r="AN145" s="11" t="s">
        <v>48</v>
      </c>
      <c r="AO145" s="12" t="s">
        <v>48</v>
      </c>
      <c r="AP145" s="11" t="s">
        <v>48</v>
      </c>
    </row>
    <row r="146" spans="1:42" x14ac:dyDescent="0.25">
      <c r="A146" s="11" t="s">
        <v>314</v>
      </c>
      <c r="B146" s="16">
        <v>43994</v>
      </c>
      <c r="C146" s="11" t="s">
        <v>47</v>
      </c>
      <c r="D146" s="11" t="s">
        <v>70</v>
      </c>
      <c r="E146" s="11" t="s">
        <v>71</v>
      </c>
      <c r="F146" s="11" t="s">
        <v>616</v>
      </c>
      <c r="G146" s="11" t="s">
        <v>49</v>
      </c>
      <c r="H146" s="11" t="s">
        <v>886</v>
      </c>
      <c r="I146" s="13" t="s">
        <v>48</v>
      </c>
      <c r="J146" s="13" t="s">
        <v>48</v>
      </c>
      <c r="K146" s="13" t="s">
        <v>48</v>
      </c>
      <c r="L146" s="13" t="s">
        <v>48</v>
      </c>
      <c r="M146" s="13">
        <v>0</v>
      </c>
      <c r="N146" s="11" t="s">
        <v>48</v>
      </c>
      <c r="O146" s="11" t="s">
        <v>56</v>
      </c>
      <c r="P146" s="11" t="s">
        <v>48</v>
      </c>
      <c r="Q146" s="13">
        <f t="shared" si="4"/>
        <v>82953338.414800003</v>
      </c>
      <c r="R146" s="13">
        <v>0</v>
      </c>
      <c r="S146" s="13">
        <v>65970327.640000001</v>
      </c>
      <c r="T146" s="13">
        <v>0</v>
      </c>
      <c r="U146" s="11" t="s">
        <v>51</v>
      </c>
      <c r="V146" s="13">
        <v>0</v>
      </c>
      <c r="W146" s="13">
        <v>14640526.529999999</v>
      </c>
      <c r="X146" s="11" t="s">
        <v>51</v>
      </c>
      <c r="Y146" s="13">
        <f t="shared" si="5"/>
        <v>2342484.2448</v>
      </c>
      <c r="Z146" s="13">
        <v>0</v>
      </c>
      <c r="AA146" s="11" t="s">
        <v>51</v>
      </c>
      <c r="AB146" s="13">
        <v>0</v>
      </c>
      <c r="AC146" s="13">
        <v>0</v>
      </c>
      <c r="AD146" s="11" t="s">
        <v>51</v>
      </c>
      <c r="AE146" s="13">
        <v>0</v>
      </c>
      <c r="AF146" s="11">
        <v>0</v>
      </c>
      <c r="AG146" s="11" t="s">
        <v>51</v>
      </c>
      <c r="AH146" s="13">
        <v>0</v>
      </c>
      <c r="AI146" s="13">
        <v>0</v>
      </c>
      <c r="AJ146" s="11" t="s">
        <v>51</v>
      </c>
      <c r="AK146" s="13">
        <v>0</v>
      </c>
      <c r="AL146" s="13">
        <v>0</v>
      </c>
      <c r="AM146" s="12" t="s">
        <v>48</v>
      </c>
      <c r="AN146" s="11" t="s">
        <v>48</v>
      </c>
      <c r="AO146" s="12" t="s">
        <v>48</v>
      </c>
      <c r="AP146" s="11" t="s">
        <v>48</v>
      </c>
    </row>
    <row r="147" spans="1:42" x14ac:dyDescent="0.25">
      <c r="A147" s="11" t="s">
        <v>315</v>
      </c>
      <c r="B147" s="16">
        <v>43994</v>
      </c>
      <c r="C147" s="11" t="s">
        <v>129</v>
      </c>
      <c r="D147" s="11" t="s">
        <v>70</v>
      </c>
      <c r="E147" s="11" t="s">
        <v>455</v>
      </c>
      <c r="F147" s="11" t="s">
        <v>725</v>
      </c>
      <c r="G147" s="11" t="s">
        <v>49</v>
      </c>
      <c r="H147" s="11" t="s">
        <v>1013</v>
      </c>
      <c r="I147" s="13"/>
      <c r="J147" s="13"/>
      <c r="K147" s="13"/>
      <c r="L147" s="13"/>
      <c r="M147" s="13">
        <v>0</v>
      </c>
      <c r="N147" s="11"/>
      <c r="O147" s="11" t="s">
        <v>490</v>
      </c>
      <c r="P147" s="11"/>
      <c r="Q147" s="13">
        <f t="shared" si="4"/>
        <v>0</v>
      </c>
      <c r="R147" s="13">
        <v>0</v>
      </c>
      <c r="S147" s="13">
        <v>0</v>
      </c>
      <c r="T147" s="13"/>
      <c r="U147" s="11"/>
      <c r="V147" s="13"/>
      <c r="W147" s="13"/>
      <c r="X147" s="11"/>
      <c r="Y147" s="13">
        <f t="shared" si="5"/>
        <v>0</v>
      </c>
      <c r="Z147" s="13">
        <v>0</v>
      </c>
      <c r="AA147" s="11" t="s">
        <v>51</v>
      </c>
      <c r="AB147" s="13">
        <v>0</v>
      </c>
      <c r="AC147" s="13">
        <v>0</v>
      </c>
      <c r="AD147" s="11" t="s">
        <v>51</v>
      </c>
      <c r="AE147" s="13">
        <v>0</v>
      </c>
      <c r="AF147" s="11">
        <v>0</v>
      </c>
      <c r="AG147" s="11" t="s">
        <v>51</v>
      </c>
      <c r="AH147" s="13">
        <v>0</v>
      </c>
      <c r="AI147" s="13">
        <v>0</v>
      </c>
      <c r="AJ147" s="11"/>
      <c r="AK147" s="13"/>
      <c r="AL147" s="13"/>
      <c r="AM147" s="12"/>
      <c r="AN147" s="11"/>
      <c r="AO147" s="12"/>
      <c r="AP147" s="11"/>
    </row>
    <row r="148" spans="1:42" x14ac:dyDescent="0.25">
      <c r="A148" s="11" t="s">
        <v>316</v>
      </c>
      <c r="B148" s="16">
        <v>43994</v>
      </c>
      <c r="C148" s="11" t="s">
        <v>47</v>
      </c>
      <c r="D148" s="11" t="s">
        <v>74</v>
      </c>
      <c r="E148" s="11" t="s">
        <v>75</v>
      </c>
      <c r="F148" s="11" t="s">
        <v>517</v>
      </c>
      <c r="G148" s="11" t="s">
        <v>49</v>
      </c>
      <c r="H148" s="11" t="s">
        <v>902</v>
      </c>
      <c r="I148" s="13" t="s">
        <v>48</v>
      </c>
      <c r="J148" s="13" t="s">
        <v>48</v>
      </c>
      <c r="K148" s="13" t="s">
        <v>48</v>
      </c>
      <c r="L148" s="13" t="s">
        <v>48</v>
      </c>
      <c r="M148" s="13">
        <v>0</v>
      </c>
      <c r="N148" s="11" t="s">
        <v>48</v>
      </c>
      <c r="O148" s="11" t="s">
        <v>56</v>
      </c>
      <c r="P148" s="11" t="s">
        <v>48</v>
      </c>
      <c r="Q148" s="13">
        <f t="shared" si="4"/>
        <v>65336876.440399997</v>
      </c>
      <c r="R148" s="13">
        <v>0</v>
      </c>
      <c r="S148" s="13">
        <v>50072793.5</v>
      </c>
      <c r="T148" s="13">
        <v>0</v>
      </c>
      <c r="U148" s="11" t="s">
        <v>51</v>
      </c>
      <c r="V148" s="13">
        <v>0</v>
      </c>
      <c r="W148" s="13">
        <f>13542992.19-384300</f>
        <v>13158692.189999999</v>
      </c>
      <c r="X148" s="11" t="s">
        <v>51</v>
      </c>
      <c r="Y148" s="13">
        <f t="shared" si="5"/>
        <v>2105390.7503999998</v>
      </c>
      <c r="Z148" s="13">
        <v>0</v>
      </c>
      <c r="AA148" s="11" t="s">
        <v>51</v>
      </c>
      <c r="AB148" s="13">
        <v>0</v>
      </c>
      <c r="AC148" s="13">
        <v>0</v>
      </c>
      <c r="AD148" s="11" t="s">
        <v>51</v>
      </c>
      <c r="AE148" s="13">
        <v>0</v>
      </c>
      <c r="AF148" s="11">
        <v>0</v>
      </c>
      <c r="AG148" s="11" t="s">
        <v>51</v>
      </c>
      <c r="AH148" s="13">
        <v>0</v>
      </c>
      <c r="AI148" s="13">
        <v>0</v>
      </c>
      <c r="AJ148" s="11" t="s">
        <v>51</v>
      </c>
      <c r="AK148" s="13">
        <v>0</v>
      </c>
      <c r="AL148" s="13">
        <v>0</v>
      </c>
      <c r="AM148" s="12" t="s">
        <v>48</v>
      </c>
      <c r="AN148" s="11" t="s">
        <v>48</v>
      </c>
      <c r="AO148" s="12" t="s">
        <v>48</v>
      </c>
      <c r="AP148" s="11" t="s">
        <v>48</v>
      </c>
    </row>
    <row r="149" spans="1:42" x14ac:dyDescent="0.25">
      <c r="A149" s="11" t="s">
        <v>317</v>
      </c>
      <c r="B149" s="16">
        <v>43994</v>
      </c>
      <c r="C149" s="11" t="s">
        <v>129</v>
      </c>
      <c r="D149" s="11" t="s">
        <v>74</v>
      </c>
      <c r="E149" s="11" t="s">
        <v>512</v>
      </c>
      <c r="F149" s="11" t="s">
        <v>1026</v>
      </c>
      <c r="G149" s="11" t="s">
        <v>49</v>
      </c>
      <c r="H149" s="11" t="s">
        <v>1031</v>
      </c>
      <c r="I149" s="13"/>
      <c r="J149" s="13"/>
      <c r="K149" s="13"/>
      <c r="L149" s="13"/>
      <c r="M149" s="13">
        <v>0</v>
      </c>
      <c r="N149" s="11"/>
      <c r="O149" s="11" t="s">
        <v>490</v>
      </c>
      <c r="P149" s="11"/>
      <c r="Q149" s="13">
        <f t="shared" si="4"/>
        <v>0</v>
      </c>
      <c r="R149" s="13">
        <f>SUM(T149:AF149)</f>
        <v>0</v>
      </c>
      <c r="S149" s="13">
        <f>SUM(U149:AG149)</f>
        <v>0</v>
      </c>
      <c r="T149" s="13"/>
      <c r="U149" s="11"/>
      <c r="V149" s="13"/>
      <c r="W149" s="13"/>
      <c r="X149" s="11"/>
      <c r="Y149" s="13">
        <f t="shared" si="5"/>
        <v>0</v>
      </c>
      <c r="Z149" s="13">
        <v>0</v>
      </c>
      <c r="AA149" s="11" t="s">
        <v>51</v>
      </c>
      <c r="AB149" s="13">
        <v>0</v>
      </c>
      <c r="AC149" s="13">
        <v>0</v>
      </c>
      <c r="AD149" s="11" t="s">
        <v>51</v>
      </c>
      <c r="AE149" s="13">
        <v>0</v>
      </c>
      <c r="AF149" s="11">
        <v>0</v>
      </c>
      <c r="AG149" s="11" t="s">
        <v>51</v>
      </c>
      <c r="AH149" s="13">
        <v>0</v>
      </c>
      <c r="AI149" s="13">
        <v>0</v>
      </c>
      <c r="AJ149" s="11"/>
      <c r="AK149" s="13"/>
      <c r="AL149" s="13"/>
      <c r="AM149" s="12"/>
      <c r="AN149" s="11"/>
      <c r="AO149" s="12"/>
      <c r="AP149" s="11"/>
    </row>
    <row r="150" spans="1:42" x14ac:dyDescent="0.25">
      <c r="A150" s="11" t="s">
        <v>318</v>
      </c>
      <c r="B150" s="16">
        <v>43994</v>
      </c>
      <c r="C150" s="11" t="s">
        <v>47</v>
      </c>
      <c r="D150" s="11" t="s">
        <v>78</v>
      </c>
      <c r="E150" s="11" t="s">
        <v>79</v>
      </c>
      <c r="F150" s="11" t="s">
        <v>911</v>
      </c>
      <c r="G150" s="11" t="s">
        <v>49</v>
      </c>
      <c r="H150" s="11" t="s">
        <v>913</v>
      </c>
      <c r="I150" s="13" t="s">
        <v>48</v>
      </c>
      <c r="J150" s="13" t="s">
        <v>48</v>
      </c>
      <c r="K150" s="13" t="s">
        <v>48</v>
      </c>
      <c r="L150" s="13" t="s">
        <v>48</v>
      </c>
      <c r="M150" s="13">
        <v>0</v>
      </c>
      <c r="N150" s="11" t="s">
        <v>48</v>
      </c>
      <c r="O150" s="11" t="s">
        <v>56</v>
      </c>
      <c r="P150" s="11" t="s">
        <v>48</v>
      </c>
      <c r="Q150" s="13">
        <f t="shared" si="4"/>
        <v>99752901.816400006</v>
      </c>
      <c r="R150" s="13">
        <v>0</v>
      </c>
      <c r="S150" s="13">
        <v>64731984.990000002</v>
      </c>
      <c r="T150" s="13">
        <v>0</v>
      </c>
      <c r="U150" s="11" t="s">
        <v>51</v>
      </c>
      <c r="V150" s="13">
        <v>0</v>
      </c>
      <c r="W150" s="13">
        <v>30190445.539999999</v>
      </c>
      <c r="X150" s="11" t="s">
        <v>51</v>
      </c>
      <c r="Y150" s="13">
        <f t="shared" si="5"/>
        <v>4830471.2863999996</v>
      </c>
      <c r="Z150" s="13">
        <v>0</v>
      </c>
      <c r="AA150" s="11" t="s">
        <v>51</v>
      </c>
      <c r="AB150" s="13">
        <v>0</v>
      </c>
      <c r="AC150" s="13">
        <v>0</v>
      </c>
      <c r="AD150" s="11" t="s">
        <v>51</v>
      </c>
      <c r="AE150" s="13">
        <v>0</v>
      </c>
      <c r="AF150" s="11">
        <v>0</v>
      </c>
      <c r="AG150" s="11" t="s">
        <v>51</v>
      </c>
      <c r="AH150" s="13">
        <v>0</v>
      </c>
      <c r="AI150" s="13">
        <v>0</v>
      </c>
      <c r="AJ150" s="11" t="s">
        <v>51</v>
      </c>
      <c r="AK150" s="13">
        <v>0</v>
      </c>
      <c r="AL150" s="13">
        <v>0</v>
      </c>
      <c r="AM150" s="12" t="s">
        <v>48</v>
      </c>
      <c r="AN150" s="11" t="s">
        <v>48</v>
      </c>
      <c r="AO150" s="12" t="s">
        <v>48</v>
      </c>
      <c r="AP150" s="11" t="s">
        <v>48</v>
      </c>
    </row>
    <row r="151" spans="1:42" x14ac:dyDescent="0.25">
      <c r="A151" s="11" t="s">
        <v>319</v>
      </c>
      <c r="B151" s="16">
        <v>43994</v>
      </c>
      <c r="C151" s="11" t="s">
        <v>47</v>
      </c>
      <c r="D151" s="11" t="s">
        <v>82</v>
      </c>
      <c r="E151" s="11" t="s">
        <v>83</v>
      </c>
      <c r="F151" s="11" t="s">
        <v>851</v>
      </c>
      <c r="G151" s="11" t="s">
        <v>49</v>
      </c>
      <c r="H151" s="11" t="s">
        <v>921</v>
      </c>
      <c r="I151" s="13" t="s">
        <v>48</v>
      </c>
      <c r="J151" s="13" t="s">
        <v>48</v>
      </c>
      <c r="K151" s="13" t="s">
        <v>48</v>
      </c>
      <c r="L151" s="13" t="s">
        <v>48</v>
      </c>
      <c r="M151" s="13">
        <v>0</v>
      </c>
      <c r="N151" s="11" t="s">
        <v>48</v>
      </c>
      <c r="O151" s="11" t="s">
        <v>56</v>
      </c>
      <c r="P151" s="11" t="s">
        <v>48</v>
      </c>
      <c r="Q151" s="13">
        <f t="shared" si="4"/>
        <v>58595251.126800001</v>
      </c>
      <c r="R151" s="13">
        <v>0</v>
      </c>
      <c r="S151" s="13">
        <v>41749859.909999996</v>
      </c>
      <c r="T151" s="13">
        <v>0</v>
      </c>
      <c r="U151" s="11" t="s">
        <v>51</v>
      </c>
      <c r="V151" s="13">
        <v>0</v>
      </c>
      <c r="W151" s="13">
        <v>14521888.98</v>
      </c>
      <c r="X151" s="11" t="s">
        <v>51</v>
      </c>
      <c r="Y151" s="13">
        <f t="shared" si="5"/>
        <v>2323502.2368000001</v>
      </c>
      <c r="Z151" s="13">
        <v>0</v>
      </c>
      <c r="AA151" s="11" t="s">
        <v>51</v>
      </c>
      <c r="AB151" s="13">
        <v>0</v>
      </c>
      <c r="AC151" s="13">
        <v>0</v>
      </c>
      <c r="AD151" s="11" t="s">
        <v>51</v>
      </c>
      <c r="AE151" s="13">
        <v>0</v>
      </c>
      <c r="AF151" s="11">
        <v>0</v>
      </c>
      <c r="AG151" s="11" t="s">
        <v>51</v>
      </c>
      <c r="AH151" s="13">
        <v>0</v>
      </c>
      <c r="AI151" s="13">
        <v>0</v>
      </c>
      <c r="AJ151" s="11" t="s">
        <v>51</v>
      </c>
      <c r="AK151" s="13">
        <v>0</v>
      </c>
      <c r="AL151" s="13">
        <v>0</v>
      </c>
      <c r="AM151" s="12" t="s">
        <v>48</v>
      </c>
      <c r="AN151" s="11" t="s">
        <v>48</v>
      </c>
      <c r="AO151" s="12" t="s">
        <v>48</v>
      </c>
      <c r="AP151" s="11" t="s">
        <v>48</v>
      </c>
    </row>
    <row r="152" spans="1:42" x14ac:dyDescent="0.25">
      <c r="A152" s="11" t="s">
        <v>321</v>
      </c>
      <c r="B152" s="16">
        <v>43994</v>
      </c>
      <c r="C152" s="11" t="s">
        <v>47</v>
      </c>
      <c r="D152" s="11" t="s">
        <v>93</v>
      </c>
      <c r="E152" s="11" t="s">
        <v>94</v>
      </c>
      <c r="F152" s="11" t="s">
        <v>847</v>
      </c>
      <c r="G152" s="11" t="s">
        <v>49</v>
      </c>
      <c r="H152" s="11" t="s">
        <v>927</v>
      </c>
      <c r="I152" s="13" t="s">
        <v>48</v>
      </c>
      <c r="J152" s="13" t="s">
        <v>48</v>
      </c>
      <c r="K152" s="13" t="s">
        <v>48</v>
      </c>
      <c r="L152" s="13" t="s">
        <v>48</v>
      </c>
      <c r="M152" s="13">
        <v>0</v>
      </c>
      <c r="N152" s="11" t="s">
        <v>48</v>
      </c>
      <c r="O152" s="11" t="s">
        <v>56</v>
      </c>
      <c r="P152" s="11" t="s">
        <v>48</v>
      </c>
      <c r="Q152" s="13">
        <f t="shared" si="4"/>
        <v>20190506.493999999</v>
      </c>
      <c r="R152" s="13">
        <v>0</v>
      </c>
      <c r="S152" s="13">
        <f>15099292.18-205800</f>
        <v>14893492.18</v>
      </c>
      <c r="T152" s="13">
        <v>0</v>
      </c>
      <c r="U152" s="11" t="s">
        <v>51</v>
      </c>
      <c r="V152" s="13">
        <v>0</v>
      </c>
      <c r="W152" s="13">
        <v>4566391.6500000004</v>
      </c>
      <c r="X152" s="11" t="s">
        <v>51</v>
      </c>
      <c r="Y152" s="13">
        <f t="shared" si="5"/>
        <v>730622.66400000011</v>
      </c>
      <c r="Z152" s="13">
        <v>0</v>
      </c>
      <c r="AA152" s="11" t="s">
        <v>51</v>
      </c>
      <c r="AB152" s="13">
        <v>0</v>
      </c>
      <c r="AC152" s="13">
        <v>0</v>
      </c>
      <c r="AD152" s="11" t="s">
        <v>51</v>
      </c>
      <c r="AE152" s="13">
        <v>0</v>
      </c>
      <c r="AF152" s="11">
        <v>0</v>
      </c>
      <c r="AG152" s="11" t="s">
        <v>51</v>
      </c>
      <c r="AH152" s="13">
        <v>0</v>
      </c>
      <c r="AI152" s="13">
        <v>0</v>
      </c>
      <c r="AJ152" s="11" t="s">
        <v>51</v>
      </c>
      <c r="AK152" s="13">
        <v>0</v>
      </c>
      <c r="AL152" s="13">
        <v>0</v>
      </c>
      <c r="AM152" s="12" t="s">
        <v>48</v>
      </c>
      <c r="AN152" s="11" t="s">
        <v>48</v>
      </c>
      <c r="AO152" s="12" t="s">
        <v>48</v>
      </c>
      <c r="AP152" s="11" t="s">
        <v>48</v>
      </c>
    </row>
    <row r="153" spans="1:42" x14ac:dyDescent="0.25">
      <c r="A153" s="11" t="s">
        <v>323</v>
      </c>
      <c r="B153" s="16">
        <v>43994</v>
      </c>
      <c r="C153" s="11" t="s">
        <v>47</v>
      </c>
      <c r="D153" s="11" t="s">
        <v>163</v>
      </c>
      <c r="E153" s="11" t="s">
        <v>164</v>
      </c>
      <c r="F153" s="11" t="s">
        <v>937</v>
      </c>
      <c r="G153" s="11" t="s">
        <v>49</v>
      </c>
      <c r="H153" s="11" t="s">
        <v>938</v>
      </c>
      <c r="I153" s="13" t="s">
        <v>48</v>
      </c>
      <c r="J153" s="13" t="s">
        <v>48</v>
      </c>
      <c r="K153" s="13" t="s">
        <v>48</v>
      </c>
      <c r="L153" s="13" t="s">
        <v>48</v>
      </c>
      <c r="M153" s="13">
        <v>0</v>
      </c>
      <c r="N153" s="11" t="s">
        <v>48</v>
      </c>
      <c r="O153" s="11" t="s">
        <v>56</v>
      </c>
      <c r="P153" s="11" t="s">
        <v>48</v>
      </c>
      <c r="Q153" s="13">
        <f t="shared" si="4"/>
        <v>61930159.078399993</v>
      </c>
      <c r="R153" s="13">
        <v>0</v>
      </c>
      <c r="S153" s="13">
        <v>41905836.280000001</v>
      </c>
      <c r="T153" s="13">
        <v>0</v>
      </c>
      <c r="U153" s="11" t="s">
        <v>51</v>
      </c>
      <c r="V153" s="13">
        <v>0</v>
      </c>
      <c r="W153" s="13">
        <f>17770547.24-508200</f>
        <v>17262347.239999998</v>
      </c>
      <c r="X153" s="11" t="s">
        <v>51</v>
      </c>
      <c r="Y153" s="13">
        <f t="shared" si="5"/>
        <v>2761975.5584</v>
      </c>
      <c r="Z153" s="13">
        <v>0</v>
      </c>
      <c r="AA153" s="11" t="s">
        <v>51</v>
      </c>
      <c r="AB153" s="13">
        <v>0</v>
      </c>
      <c r="AC153" s="13">
        <v>0</v>
      </c>
      <c r="AD153" s="11" t="s">
        <v>51</v>
      </c>
      <c r="AE153" s="13">
        <v>0</v>
      </c>
      <c r="AF153" s="11">
        <v>0</v>
      </c>
      <c r="AG153" s="11" t="s">
        <v>51</v>
      </c>
      <c r="AH153" s="13">
        <v>0</v>
      </c>
      <c r="AI153" s="13">
        <v>0</v>
      </c>
      <c r="AJ153" s="11" t="s">
        <v>51</v>
      </c>
      <c r="AK153" s="13">
        <v>0</v>
      </c>
      <c r="AL153" s="13">
        <v>0</v>
      </c>
      <c r="AM153" s="12" t="s">
        <v>48</v>
      </c>
      <c r="AN153" s="11" t="s">
        <v>48</v>
      </c>
      <c r="AO153" s="12" t="s">
        <v>48</v>
      </c>
      <c r="AP153" s="11" t="s">
        <v>48</v>
      </c>
    </row>
    <row r="154" spans="1:42" x14ac:dyDescent="0.25">
      <c r="A154" s="11" t="s">
        <v>324</v>
      </c>
      <c r="B154" s="16">
        <v>43994</v>
      </c>
      <c r="C154" s="11" t="s">
        <v>47</v>
      </c>
      <c r="D154" s="11" t="s">
        <v>521</v>
      </c>
      <c r="E154" s="11" t="s">
        <v>106</v>
      </c>
      <c r="F154" s="11" t="s">
        <v>988</v>
      </c>
      <c r="G154" s="11" t="s">
        <v>49</v>
      </c>
      <c r="H154" s="11" t="s">
        <v>329</v>
      </c>
      <c r="I154" s="13" t="s">
        <v>48</v>
      </c>
      <c r="J154" s="13" t="s">
        <v>48</v>
      </c>
      <c r="K154" s="13" t="s">
        <v>48</v>
      </c>
      <c r="L154" s="13" t="s">
        <v>48</v>
      </c>
      <c r="M154" s="13">
        <v>0</v>
      </c>
      <c r="N154" s="11" t="s">
        <v>48</v>
      </c>
      <c r="O154" s="11" t="s">
        <v>56</v>
      </c>
      <c r="P154" s="11" t="s">
        <v>48</v>
      </c>
      <c r="Q154" s="13">
        <f t="shared" si="4"/>
        <v>24867394.028599992</v>
      </c>
      <c r="R154" s="13">
        <v>0</v>
      </c>
      <c r="S154" s="13">
        <v>22945333.548199993</v>
      </c>
      <c r="T154" s="13">
        <v>0</v>
      </c>
      <c r="U154" s="11" t="s">
        <v>51</v>
      </c>
      <c r="V154" s="13">
        <v>0</v>
      </c>
      <c r="W154" s="13">
        <v>1656948.69</v>
      </c>
      <c r="X154" s="11" t="s">
        <v>51</v>
      </c>
      <c r="Y154" s="13">
        <f t="shared" si="5"/>
        <v>265111.7904</v>
      </c>
      <c r="Z154" s="13">
        <v>0</v>
      </c>
      <c r="AA154" s="11" t="s">
        <v>51</v>
      </c>
      <c r="AB154" s="13">
        <v>0</v>
      </c>
      <c r="AC154" s="13">
        <v>0</v>
      </c>
      <c r="AD154" s="11" t="s">
        <v>51</v>
      </c>
      <c r="AE154" s="13">
        <v>0</v>
      </c>
      <c r="AF154" s="11">
        <v>0</v>
      </c>
      <c r="AG154" s="11" t="s">
        <v>51</v>
      </c>
      <c r="AH154" s="13">
        <v>0</v>
      </c>
      <c r="AI154" s="13">
        <v>0</v>
      </c>
      <c r="AJ154" s="11" t="s">
        <v>51</v>
      </c>
      <c r="AK154" s="13">
        <v>0</v>
      </c>
      <c r="AL154" s="13">
        <v>0</v>
      </c>
      <c r="AM154" s="12" t="s">
        <v>48</v>
      </c>
      <c r="AN154" s="11" t="s">
        <v>48</v>
      </c>
      <c r="AO154" s="12" t="s">
        <v>48</v>
      </c>
      <c r="AP154" s="11" t="s">
        <v>48</v>
      </c>
    </row>
    <row r="155" spans="1:42" x14ac:dyDescent="0.25">
      <c r="A155" s="11" t="s">
        <v>327</v>
      </c>
      <c r="B155" s="16">
        <v>43994</v>
      </c>
      <c r="C155" s="11" t="s">
        <v>47</v>
      </c>
      <c r="D155" s="11" t="s">
        <v>521</v>
      </c>
      <c r="E155" s="11" t="s">
        <v>106</v>
      </c>
      <c r="F155" s="11" t="s">
        <v>988</v>
      </c>
      <c r="G155" s="11" t="s">
        <v>49</v>
      </c>
      <c r="H155" s="11" t="s">
        <v>331</v>
      </c>
      <c r="I155" s="13" t="s">
        <v>48</v>
      </c>
      <c r="J155" s="13" t="s">
        <v>48</v>
      </c>
      <c r="K155" s="13" t="s">
        <v>48</v>
      </c>
      <c r="L155" s="13" t="s">
        <v>48</v>
      </c>
      <c r="M155" s="13">
        <v>0</v>
      </c>
      <c r="N155" s="11" t="s">
        <v>48</v>
      </c>
      <c r="O155" s="11" t="s">
        <v>332</v>
      </c>
      <c r="P155" s="11" t="s">
        <v>333</v>
      </c>
      <c r="Q155" s="13">
        <f t="shared" si="4"/>
        <v>446020</v>
      </c>
      <c r="R155" s="13">
        <v>0</v>
      </c>
      <c r="S155" s="13">
        <v>446020</v>
      </c>
      <c r="T155" s="13">
        <v>0</v>
      </c>
      <c r="U155" s="11" t="s">
        <v>51</v>
      </c>
      <c r="V155" s="13">
        <v>0</v>
      </c>
      <c r="W155" s="13">
        <v>0</v>
      </c>
      <c r="X155" s="11" t="s">
        <v>51</v>
      </c>
      <c r="Y155" s="13">
        <f t="shared" si="5"/>
        <v>0</v>
      </c>
      <c r="Z155" s="13">
        <v>0</v>
      </c>
      <c r="AA155" s="11" t="s">
        <v>51</v>
      </c>
      <c r="AB155" s="13">
        <v>0</v>
      </c>
      <c r="AC155" s="13">
        <v>0</v>
      </c>
      <c r="AD155" s="11" t="s">
        <v>51</v>
      </c>
      <c r="AE155" s="13">
        <v>0</v>
      </c>
      <c r="AF155" s="11">
        <v>0</v>
      </c>
      <c r="AG155" s="11" t="s">
        <v>51</v>
      </c>
      <c r="AH155" s="13">
        <v>0</v>
      </c>
      <c r="AI155" s="13">
        <v>0</v>
      </c>
      <c r="AJ155" s="11" t="s">
        <v>51</v>
      </c>
      <c r="AK155" s="13">
        <v>0</v>
      </c>
      <c r="AL155" s="13">
        <v>0</v>
      </c>
      <c r="AM155" s="12" t="s">
        <v>48</v>
      </c>
      <c r="AN155" s="11" t="s">
        <v>48</v>
      </c>
      <c r="AO155" s="12" t="s">
        <v>48</v>
      </c>
      <c r="AP155" s="11" t="s">
        <v>48</v>
      </c>
    </row>
    <row r="156" spans="1:42" x14ac:dyDescent="0.25">
      <c r="A156" s="11" t="s">
        <v>328</v>
      </c>
      <c r="B156" s="16">
        <v>43994</v>
      </c>
      <c r="C156" s="11" t="s">
        <v>47</v>
      </c>
      <c r="D156" s="11" t="s">
        <v>521</v>
      </c>
      <c r="E156" s="11" t="s">
        <v>106</v>
      </c>
      <c r="F156" s="11" t="s">
        <v>988</v>
      </c>
      <c r="G156" s="11" t="s">
        <v>49</v>
      </c>
      <c r="H156" s="11" t="s">
        <v>335</v>
      </c>
      <c r="I156" s="13" t="s">
        <v>48</v>
      </c>
      <c r="J156" s="13" t="s">
        <v>48</v>
      </c>
      <c r="K156" s="13" t="s">
        <v>48</v>
      </c>
      <c r="L156" s="13" t="s">
        <v>48</v>
      </c>
      <c r="M156" s="13">
        <v>0</v>
      </c>
      <c r="N156" s="11" t="s">
        <v>48</v>
      </c>
      <c r="O156" s="11" t="s">
        <v>56</v>
      </c>
      <c r="P156" s="11" t="s">
        <v>48</v>
      </c>
      <c r="Q156" s="13">
        <f t="shared" si="4"/>
        <v>13209063.842800001</v>
      </c>
      <c r="R156" s="13">
        <v>0</v>
      </c>
      <c r="S156" s="13">
        <v>11701179.842800001</v>
      </c>
      <c r="T156" s="13">
        <v>0</v>
      </c>
      <c r="U156" s="11" t="s">
        <v>51</v>
      </c>
      <c r="V156" s="13">
        <v>0</v>
      </c>
      <c r="W156" s="13">
        <v>1299900</v>
      </c>
      <c r="X156" s="11" t="s">
        <v>51</v>
      </c>
      <c r="Y156" s="13">
        <f t="shared" si="5"/>
        <v>207984</v>
      </c>
      <c r="Z156" s="13">
        <v>0</v>
      </c>
      <c r="AA156" s="11" t="s">
        <v>51</v>
      </c>
      <c r="AB156" s="13">
        <v>0</v>
      </c>
      <c r="AC156" s="13">
        <v>0</v>
      </c>
      <c r="AD156" s="11" t="s">
        <v>51</v>
      </c>
      <c r="AE156" s="13">
        <v>0</v>
      </c>
      <c r="AF156" s="11">
        <v>0</v>
      </c>
      <c r="AG156" s="11" t="s">
        <v>51</v>
      </c>
      <c r="AH156" s="13">
        <v>0</v>
      </c>
      <c r="AI156" s="13">
        <v>0</v>
      </c>
      <c r="AJ156" s="11" t="s">
        <v>51</v>
      </c>
      <c r="AK156" s="13">
        <v>0</v>
      </c>
      <c r="AL156" s="13">
        <v>0</v>
      </c>
      <c r="AM156" s="12" t="s">
        <v>48</v>
      </c>
      <c r="AN156" s="11" t="s">
        <v>48</v>
      </c>
      <c r="AO156" s="12" t="s">
        <v>48</v>
      </c>
      <c r="AP156" s="11" t="s">
        <v>48</v>
      </c>
    </row>
    <row r="157" spans="1:42" x14ac:dyDescent="0.25">
      <c r="A157" s="11" t="s">
        <v>330</v>
      </c>
      <c r="B157" s="16">
        <v>43994</v>
      </c>
      <c r="C157" s="11" t="s">
        <v>47</v>
      </c>
      <c r="D157" s="11" t="s">
        <v>529</v>
      </c>
      <c r="E157" s="11" t="s">
        <v>530</v>
      </c>
      <c r="F157" s="11" t="s">
        <v>943</v>
      </c>
      <c r="G157" s="11" t="s">
        <v>49</v>
      </c>
      <c r="H157" s="11" t="s">
        <v>946</v>
      </c>
      <c r="I157" s="13" t="s">
        <v>48</v>
      </c>
      <c r="J157" s="13" t="s">
        <v>48</v>
      </c>
      <c r="K157" s="13" t="s">
        <v>48</v>
      </c>
      <c r="L157" s="13" t="s">
        <v>48</v>
      </c>
      <c r="M157" s="13">
        <v>0</v>
      </c>
      <c r="N157" s="11" t="s">
        <v>48</v>
      </c>
      <c r="O157" s="11" t="s">
        <v>56</v>
      </c>
      <c r="P157" s="11" t="s">
        <v>48</v>
      </c>
      <c r="Q157" s="13">
        <f t="shared" si="4"/>
        <v>9228180</v>
      </c>
      <c r="R157" s="13">
        <v>0</v>
      </c>
      <c r="S157" s="13">
        <v>2102300</v>
      </c>
      <c r="T157" s="13">
        <v>0</v>
      </c>
      <c r="U157" s="11" t="s">
        <v>51</v>
      </c>
      <c r="V157" s="13">
        <v>0</v>
      </c>
      <c r="W157" s="13">
        <v>6143000</v>
      </c>
      <c r="X157" s="11" t="s">
        <v>51</v>
      </c>
      <c r="Y157" s="13">
        <f t="shared" si="5"/>
        <v>982880</v>
      </c>
      <c r="Z157" s="13">
        <v>0</v>
      </c>
      <c r="AA157" s="11" t="s">
        <v>51</v>
      </c>
      <c r="AB157" s="13">
        <v>0</v>
      </c>
      <c r="AC157" s="13">
        <v>0</v>
      </c>
      <c r="AD157" s="11" t="s">
        <v>51</v>
      </c>
      <c r="AE157" s="13">
        <v>0</v>
      </c>
      <c r="AF157" s="11">
        <v>0</v>
      </c>
      <c r="AG157" s="11" t="s">
        <v>51</v>
      </c>
      <c r="AH157" s="13">
        <v>0</v>
      </c>
      <c r="AI157" s="13">
        <v>0</v>
      </c>
      <c r="AJ157" s="11" t="s">
        <v>51</v>
      </c>
      <c r="AK157" s="13">
        <v>0</v>
      </c>
      <c r="AL157" s="13">
        <v>0</v>
      </c>
      <c r="AM157" s="12" t="s">
        <v>48</v>
      </c>
      <c r="AN157" s="11" t="s">
        <v>48</v>
      </c>
      <c r="AO157" s="12" t="s">
        <v>48</v>
      </c>
      <c r="AP157" s="11" t="s">
        <v>48</v>
      </c>
    </row>
    <row r="158" spans="1:42" x14ac:dyDescent="0.25">
      <c r="A158" s="11" t="s">
        <v>334</v>
      </c>
      <c r="B158" s="16">
        <v>43994</v>
      </c>
      <c r="C158" s="11" t="s">
        <v>47</v>
      </c>
      <c r="D158" s="11" t="s">
        <v>97</v>
      </c>
      <c r="E158" s="11" t="s">
        <v>98</v>
      </c>
      <c r="F158" s="11" t="s">
        <v>956</v>
      </c>
      <c r="G158" s="11" t="s">
        <v>49</v>
      </c>
      <c r="H158" s="11" t="s">
        <v>955</v>
      </c>
      <c r="I158" s="13" t="s">
        <v>48</v>
      </c>
      <c r="J158" s="13" t="s">
        <v>48</v>
      </c>
      <c r="K158" s="13" t="s">
        <v>48</v>
      </c>
      <c r="L158" s="13" t="s">
        <v>48</v>
      </c>
      <c r="M158" s="13">
        <v>0</v>
      </c>
      <c r="N158" s="11" t="s">
        <v>48</v>
      </c>
      <c r="O158" s="11" t="s">
        <v>490</v>
      </c>
      <c r="P158" s="11" t="s">
        <v>48</v>
      </c>
      <c r="Q158" s="13">
        <f t="shared" si="4"/>
        <v>0</v>
      </c>
      <c r="R158" s="13">
        <v>0</v>
      </c>
      <c r="S158" s="13">
        <v>0</v>
      </c>
      <c r="T158" s="13">
        <v>0</v>
      </c>
      <c r="U158" s="11" t="s">
        <v>51</v>
      </c>
      <c r="V158" s="13">
        <v>0</v>
      </c>
      <c r="W158" s="13">
        <v>0</v>
      </c>
      <c r="X158" s="11" t="s">
        <v>51</v>
      </c>
      <c r="Y158" s="13">
        <f t="shared" si="5"/>
        <v>0</v>
      </c>
      <c r="Z158" s="13">
        <v>0</v>
      </c>
      <c r="AA158" s="11" t="s">
        <v>51</v>
      </c>
      <c r="AB158" s="13">
        <v>0</v>
      </c>
      <c r="AC158" s="13">
        <v>0</v>
      </c>
      <c r="AD158" s="11" t="s">
        <v>51</v>
      </c>
      <c r="AE158" s="13">
        <v>0</v>
      </c>
      <c r="AF158" s="11">
        <v>0</v>
      </c>
      <c r="AG158" s="11" t="s">
        <v>51</v>
      </c>
      <c r="AH158" s="13">
        <v>0</v>
      </c>
      <c r="AI158" s="13">
        <v>0</v>
      </c>
      <c r="AJ158" s="11" t="s">
        <v>51</v>
      </c>
      <c r="AK158" s="13">
        <v>0</v>
      </c>
      <c r="AL158" s="13">
        <v>0</v>
      </c>
      <c r="AM158" s="12" t="s">
        <v>48</v>
      </c>
      <c r="AN158" s="11" t="s">
        <v>48</v>
      </c>
      <c r="AO158" s="12" t="s">
        <v>48</v>
      </c>
      <c r="AP158" s="11" t="s">
        <v>48</v>
      </c>
    </row>
    <row r="159" spans="1:42" x14ac:dyDescent="0.25">
      <c r="A159" s="11" t="s">
        <v>336</v>
      </c>
      <c r="B159" s="16">
        <v>43994</v>
      </c>
      <c r="C159" s="11" t="s">
        <v>47</v>
      </c>
      <c r="D159" s="11" t="s">
        <v>101</v>
      </c>
      <c r="E159" s="11" t="s">
        <v>102</v>
      </c>
      <c r="F159" s="11" t="s">
        <v>967</v>
      </c>
      <c r="G159" s="11" t="s">
        <v>49</v>
      </c>
      <c r="H159" s="11" t="s">
        <v>970</v>
      </c>
      <c r="I159" s="13" t="s">
        <v>48</v>
      </c>
      <c r="J159" s="13" t="s">
        <v>48</v>
      </c>
      <c r="K159" s="13" t="s">
        <v>48</v>
      </c>
      <c r="L159" s="13" t="s">
        <v>48</v>
      </c>
      <c r="M159" s="13">
        <v>0</v>
      </c>
      <c r="N159" s="11" t="s">
        <v>48</v>
      </c>
      <c r="O159" s="11" t="s">
        <v>56</v>
      </c>
      <c r="P159" s="11" t="s">
        <v>48</v>
      </c>
      <c r="Q159" s="13">
        <f t="shared" si="4"/>
        <v>66107199.269600004</v>
      </c>
      <c r="R159" s="13">
        <v>0</v>
      </c>
      <c r="S159" s="13">
        <v>54224857.810000002</v>
      </c>
      <c r="T159" s="13">
        <v>0</v>
      </c>
      <c r="U159" s="11" t="s">
        <v>51</v>
      </c>
      <c r="V159" s="13">
        <v>0</v>
      </c>
      <c r="W159" s="13">
        <v>10243397.810000001</v>
      </c>
      <c r="X159" s="11" t="s">
        <v>51</v>
      </c>
      <c r="Y159" s="13">
        <f t="shared" si="5"/>
        <v>1638943.6496000001</v>
      </c>
      <c r="Z159" s="13">
        <v>0</v>
      </c>
      <c r="AA159" s="11" t="s">
        <v>51</v>
      </c>
      <c r="AB159" s="13">
        <v>0</v>
      </c>
      <c r="AC159" s="13">
        <v>0</v>
      </c>
      <c r="AD159" s="11" t="s">
        <v>51</v>
      </c>
      <c r="AE159" s="13">
        <v>0</v>
      </c>
      <c r="AF159" s="11">
        <v>0</v>
      </c>
      <c r="AG159" s="11" t="s">
        <v>51</v>
      </c>
      <c r="AH159" s="13">
        <v>0</v>
      </c>
      <c r="AI159" s="13">
        <v>0</v>
      </c>
      <c r="AJ159" s="11" t="s">
        <v>51</v>
      </c>
      <c r="AK159" s="13">
        <v>0</v>
      </c>
      <c r="AL159" s="13">
        <v>0</v>
      </c>
      <c r="AM159" s="12" t="s">
        <v>48</v>
      </c>
      <c r="AN159" s="11" t="s">
        <v>48</v>
      </c>
      <c r="AO159" s="12" t="s">
        <v>48</v>
      </c>
      <c r="AP159" s="11" t="s">
        <v>48</v>
      </c>
    </row>
    <row r="160" spans="1:42" x14ac:dyDescent="0.25">
      <c r="A160" s="11" t="s">
        <v>338</v>
      </c>
      <c r="B160" s="16">
        <v>43995</v>
      </c>
      <c r="C160" s="11" t="s">
        <v>47</v>
      </c>
      <c r="D160" s="11" t="s">
        <v>53</v>
      </c>
      <c r="E160" s="11" t="s">
        <v>54</v>
      </c>
      <c r="F160" s="11" t="s">
        <v>888</v>
      </c>
      <c r="G160" s="11" t="s">
        <v>49</v>
      </c>
      <c r="H160" s="11" t="s">
        <v>845</v>
      </c>
      <c r="I160" s="13" t="s">
        <v>48</v>
      </c>
      <c r="J160" s="13" t="s">
        <v>48</v>
      </c>
      <c r="K160" s="13" t="s">
        <v>48</v>
      </c>
      <c r="L160" s="13" t="s">
        <v>48</v>
      </c>
      <c r="M160" s="13">
        <v>0</v>
      </c>
      <c r="N160" s="11" t="s">
        <v>48</v>
      </c>
      <c r="O160" s="11" t="s">
        <v>56</v>
      </c>
      <c r="P160" s="11" t="s">
        <v>48</v>
      </c>
      <c r="Q160" s="13">
        <f t="shared" si="4"/>
        <v>143278889.37279999</v>
      </c>
      <c r="R160" s="13">
        <v>0</v>
      </c>
      <c r="S160" s="13">
        <f>114755986.47-230989.85</f>
        <v>114524996.62</v>
      </c>
      <c r="T160" s="13">
        <v>0</v>
      </c>
      <c r="U160" s="11" t="s">
        <v>51</v>
      </c>
      <c r="V160" s="13">
        <v>0</v>
      </c>
      <c r="W160" s="13">
        <f>25963838.58-1176000</f>
        <v>24787838.579999998</v>
      </c>
      <c r="X160" s="11" t="s">
        <v>51</v>
      </c>
      <c r="Y160" s="13">
        <f t="shared" si="5"/>
        <v>3966054.1727999998</v>
      </c>
      <c r="Z160" s="13">
        <v>0</v>
      </c>
      <c r="AA160" s="11" t="s">
        <v>51</v>
      </c>
      <c r="AB160" s="13">
        <v>0</v>
      </c>
      <c r="AC160" s="13">
        <v>0</v>
      </c>
      <c r="AD160" s="11" t="s">
        <v>51</v>
      </c>
      <c r="AE160" s="13">
        <v>0</v>
      </c>
      <c r="AF160" s="11">
        <v>0</v>
      </c>
      <c r="AG160" s="11" t="s">
        <v>51</v>
      </c>
      <c r="AH160" s="13">
        <v>0</v>
      </c>
      <c r="AI160" s="13">
        <v>0</v>
      </c>
      <c r="AJ160" s="11" t="s">
        <v>51</v>
      </c>
      <c r="AK160" s="13">
        <v>0</v>
      </c>
      <c r="AL160" s="13">
        <v>0</v>
      </c>
      <c r="AM160" s="12" t="s">
        <v>48</v>
      </c>
      <c r="AN160" s="11" t="s">
        <v>48</v>
      </c>
      <c r="AO160" s="12" t="s">
        <v>48</v>
      </c>
      <c r="AP160" s="11" t="s">
        <v>48</v>
      </c>
    </row>
    <row r="161" spans="1:42" x14ac:dyDescent="0.25">
      <c r="A161" s="11" t="s">
        <v>340</v>
      </c>
      <c r="B161" s="16">
        <v>43995</v>
      </c>
      <c r="C161" s="11" t="s">
        <v>129</v>
      </c>
      <c r="D161" s="11" t="s">
        <v>53</v>
      </c>
      <c r="E161" s="11" t="s">
        <v>130</v>
      </c>
      <c r="F161" s="11" t="s">
        <v>1009</v>
      </c>
      <c r="G161" s="11" t="s">
        <v>49</v>
      </c>
      <c r="H161" s="11" t="s">
        <v>422</v>
      </c>
      <c r="I161" s="13" t="s">
        <v>48</v>
      </c>
      <c r="J161" s="13" t="s">
        <v>48</v>
      </c>
      <c r="K161" s="13" t="s">
        <v>48</v>
      </c>
      <c r="L161" s="13" t="s">
        <v>48</v>
      </c>
      <c r="M161" s="13">
        <v>0</v>
      </c>
      <c r="N161" s="11" t="s">
        <v>48</v>
      </c>
      <c r="O161" s="11" t="s">
        <v>56</v>
      </c>
      <c r="P161" s="11" t="s">
        <v>48</v>
      </c>
      <c r="Q161" s="13">
        <f t="shared" si="4"/>
        <v>254975423.38710001</v>
      </c>
      <c r="R161" s="13">
        <v>0</v>
      </c>
      <c r="S161" s="13">
        <v>176375795.68869999</v>
      </c>
      <c r="T161" s="13">
        <v>0</v>
      </c>
      <c r="U161" s="11" t="s">
        <v>51</v>
      </c>
      <c r="V161" s="13">
        <v>0</v>
      </c>
      <c r="W161" s="13">
        <v>67758299.74000001</v>
      </c>
      <c r="X161" s="11" t="s">
        <v>51</v>
      </c>
      <c r="Y161" s="13">
        <f t="shared" si="5"/>
        <v>10841327.958400002</v>
      </c>
      <c r="Z161" s="13">
        <v>0</v>
      </c>
      <c r="AA161" s="11" t="s">
        <v>51</v>
      </c>
      <c r="AB161" s="13">
        <v>0</v>
      </c>
      <c r="AC161" s="13">
        <v>0</v>
      </c>
      <c r="AD161" s="11" t="s">
        <v>51</v>
      </c>
      <c r="AE161" s="13">
        <v>0</v>
      </c>
      <c r="AF161" s="11">
        <v>0</v>
      </c>
      <c r="AG161" s="11" t="s">
        <v>51</v>
      </c>
      <c r="AH161" s="13">
        <v>0</v>
      </c>
      <c r="AI161" s="13">
        <v>0</v>
      </c>
      <c r="AJ161" s="11" t="s">
        <v>51</v>
      </c>
      <c r="AK161" s="13">
        <v>0</v>
      </c>
      <c r="AL161" s="13">
        <v>0</v>
      </c>
      <c r="AM161" s="12" t="s">
        <v>48</v>
      </c>
      <c r="AN161" s="11" t="s">
        <v>48</v>
      </c>
      <c r="AO161" s="12" t="s">
        <v>48</v>
      </c>
      <c r="AP161" s="11" t="s">
        <v>48</v>
      </c>
    </row>
    <row r="162" spans="1:42" x14ac:dyDescent="0.25">
      <c r="A162" s="11" t="s">
        <v>342</v>
      </c>
      <c r="B162" s="16">
        <v>43995</v>
      </c>
      <c r="C162" s="11" t="s">
        <v>47</v>
      </c>
      <c r="D162" s="11" t="s">
        <v>58</v>
      </c>
      <c r="E162" s="11" t="s">
        <v>59</v>
      </c>
      <c r="F162" s="11" t="s">
        <v>853</v>
      </c>
      <c r="G162" s="11" t="s">
        <v>49</v>
      </c>
      <c r="H162" s="11" t="s">
        <v>855</v>
      </c>
      <c r="I162" s="13" t="s">
        <v>48</v>
      </c>
      <c r="J162" s="13" t="s">
        <v>48</v>
      </c>
      <c r="K162" s="13" t="s">
        <v>48</v>
      </c>
      <c r="L162" s="13" t="s">
        <v>48</v>
      </c>
      <c r="M162" s="13">
        <v>0</v>
      </c>
      <c r="N162" s="11" t="s">
        <v>48</v>
      </c>
      <c r="O162" s="11" t="s">
        <v>56</v>
      </c>
      <c r="P162" s="11" t="s">
        <v>48</v>
      </c>
      <c r="Q162" s="13">
        <f t="shared" si="4"/>
        <v>160498675.2536</v>
      </c>
      <c r="R162" s="13">
        <v>0</v>
      </c>
      <c r="S162" s="13">
        <v>127245274.3</v>
      </c>
      <c r="T162" s="13">
        <v>0</v>
      </c>
      <c r="U162" s="11" t="s">
        <v>51</v>
      </c>
      <c r="V162" s="13">
        <v>0</v>
      </c>
      <c r="W162" s="13">
        <v>28666724.960000001</v>
      </c>
      <c r="X162" s="11" t="s">
        <v>51</v>
      </c>
      <c r="Y162" s="13">
        <f t="shared" si="5"/>
        <v>4586675.9936000006</v>
      </c>
      <c r="Z162" s="13">
        <v>0</v>
      </c>
      <c r="AA162" s="11" t="s">
        <v>51</v>
      </c>
      <c r="AB162" s="13">
        <v>0</v>
      </c>
      <c r="AC162" s="13">
        <v>0</v>
      </c>
      <c r="AD162" s="11" t="s">
        <v>51</v>
      </c>
      <c r="AE162" s="13">
        <v>0</v>
      </c>
      <c r="AF162" s="11">
        <v>0</v>
      </c>
      <c r="AG162" s="11" t="s">
        <v>51</v>
      </c>
      <c r="AH162" s="13">
        <v>0</v>
      </c>
      <c r="AI162" s="13">
        <v>0</v>
      </c>
      <c r="AJ162" s="11" t="s">
        <v>51</v>
      </c>
      <c r="AK162" s="13">
        <v>0</v>
      </c>
      <c r="AL162" s="13">
        <v>0</v>
      </c>
      <c r="AM162" s="12" t="s">
        <v>48</v>
      </c>
      <c r="AN162" s="11" t="s">
        <v>48</v>
      </c>
      <c r="AO162" s="12" t="s">
        <v>48</v>
      </c>
      <c r="AP162" s="11" t="s">
        <v>48</v>
      </c>
    </row>
    <row r="163" spans="1:42" x14ac:dyDescent="0.25">
      <c r="A163" s="11" t="s">
        <v>343</v>
      </c>
      <c r="B163" s="16">
        <v>43995</v>
      </c>
      <c r="C163" s="11" t="s">
        <v>47</v>
      </c>
      <c r="D163" s="11" t="s">
        <v>58</v>
      </c>
      <c r="E163" s="11" t="s">
        <v>483</v>
      </c>
      <c r="F163" s="11" t="s">
        <v>975</v>
      </c>
      <c r="G163" s="11" t="s">
        <v>49</v>
      </c>
      <c r="H163" s="11" t="s">
        <v>982</v>
      </c>
      <c r="I163" s="13" t="s">
        <v>48</v>
      </c>
      <c r="J163" s="13" t="s">
        <v>48</v>
      </c>
      <c r="K163" s="13" t="s">
        <v>48</v>
      </c>
      <c r="L163" s="13" t="s">
        <v>48</v>
      </c>
      <c r="M163" s="13">
        <v>0</v>
      </c>
      <c r="N163" s="11" t="s">
        <v>48</v>
      </c>
      <c r="O163" s="11" t="s">
        <v>56</v>
      </c>
      <c r="P163" s="11" t="s">
        <v>48</v>
      </c>
      <c r="Q163" s="13">
        <f t="shared" si="4"/>
        <v>30501666</v>
      </c>
      <c r="R163" s="13">
        <v>0</v>
      </c>
      <c r="S163" s="13">
        <f>35821666-5320000</f>
        <v>30501666</v>
      </c>
      <c r="T163" s="13">
        <v>0</v>
      </c>
      <c r="U163" s="11" t="s">
        <v>51</v>
      </c>
      <c r="V163" s="13">
        <v>0</v>
      </c>
      <c r="W163" s="13"/>
      <c r="X163" s="11" t="s">
        <v>51</v>
      </c>
      <c r="Y163" s="13">
        <f t="shared" si="5"/>
        <v>0</v>
      </c>
      <c r="Z163" s="13">
        <v>0</v>
      </c>
      <c r="AA163" s="11" t="s">
        <v>51</v>
      </c>
      <c r="AB163" s="13">
        <v>0</v>
      </c>
      <c r="AC163" s="13">
        <v>0</v>
      </c>
      <c r="AD163" s="11" t="s">
        <v>51</v>
      </c>
      <c r="AE163" s="13">
        <v>0</v>
      </c>
      <c r="AF163" s="11">
        <v>0</v>
      </c>
      <c r="AG163" s="11" t="s">
        <v>51</v>
      </c>
      <c r="AH163" s="13">
        <v>0</v>
      </c>
      <c r="AI163" s="13">
        <v>0</v>
      </c>
      <c r="AJ163" s="11" t="s">
        <v>51</v>
      </c>
      <c r="AK163" s="13">
        <v>0</v>
      </c>
      <c r="AL163" s="13">
        <v>0</v>
      </c>
      <c r="AM163" s="12" t="s">
        <v>48</v>
      </c>
      <c r="AN163" s="11" t="s">
        <v>48</v>
      </c>
      <c r="AO163" s="12" t="s">
        <v>48</v>
      </c>
      <c r="AP163" s="11" t="s">
        <v>48</v>
      </c>
    </row>
    <row r="164" spans="1:42" x14ac:dyDescent="0.25">
      <c r="A164" s="11" t="s">
        <v>344</v>
      </c>
      <c r="B164" s="16">
        <v>43995</v>
      </c>
      <c r="C164" s="11" t="s">
        <v>105</v>
      </c>
      <c r="D164" s="11" t="s">
        <v>58</v>
      </c>
      <c r="E164" s="11" t="s">
        <v>109</v>
      </c>
      <c r="F164" s="11" t="s">
        <v>996</v>
      </c>
      <c r="G164" s="11" t="s">
        <v>49</v>
      </c>
      <c r="H164" s="11" t="s">
        <v>399</v>
      </c>
      <c r="I164" s="13" t="s">
        <v>48</v>
      </c>
      <c r="J164" s="13" t="s">
        <v>48</v>
      </c>
      <c r="K164" s="13" t="s">
        <v>48</v>
      </c>
      <c r="L164" s="13" t="s">
        <v>48</v>
      </c>
      <c r="M164" s="13">
        <v>0</v>
      </c>
      <c r="N164" s="11" t="s">
        <v>48</v>
      </c>
      <c r="O164" s="11" t="s">
        <v>56</v>
      </c>
      <c r="P164" s="11" t="s">
        <v>48</v>
      </c>
      <c r="Q164" s="13">
        <f t="shared" si="4"/>
        <v>30454938.798500001</v>
      </c>
      <c r="R164" s="13">
        <v>0</v>
      </c>
      <c r="S164" s="13">
        <v>29682726.798500001</v>
      </c>
      <c r="T164" s="13">
        <v>0</v>
      </c>
      <c r="U164" s="11" t="s">
        <v>51</v>
      </c>
      <c r="V164" s="13">
        <v>0</v>
      </c>
      <c r="W164" s="13">
        <v>665700</v>
      </c>
      <c r="X164" s="11" t="s">
        <v>51</v>
      </c>
      <c r="Y164" s="13">
        <f t="shared" si="5"/>
        <v>106512</v>
      </c>
      <c r="Z164" s="13">
        <v>0</v>
      </c>
      <c r="AA164" s="11" t="s">
        <v>51</v>
      </c>
      <c r="AB164" s="13">
        <v>0</v>
      </c>
      <c r="AC164" s="13">
        <v>0</v>
      </c>
      <c r="AD164" s="11" t="s">
        <v>51</v>
      </c>
      <c r="AE164" s="13">
        <v>0</v>
      </c>
      <c r="AF164" s="11">
        <v>0</v>
      </c>
      <c r="AG164" s="11" t="s">
        <v>51</v>
      </c>
      <c r="AH164" s="13">
        <v>0</v>
      </c>
      <c r="AI164" s="13">
        <v>0</v>
      </c>
      <c r="AJ164" s="11" t="s">
        <v>51</v>
      </c>
      <c r="AK164" s="13">
        <v>0</v>
      </c>
      <c r="AL164" s="13">
        <v>0</v>
      </c>
      <c r="AM164" s="12" t="s">
        <v>48</v>
      </c>
      <c r="AN164" s="11" t="s">
        <v>48</v>
      </c>
      <c r="AO164" s="12" t="s">
        <v>48</v>
      </c>
      <c r="AP164" s="11" t="s">
        <v>48</v>
      </c>
    </row>
    <row r="165" spans="1:42" x14ac:dyDescent="0.25">
      <c r="A165" s="11" t="s">
        <v>345</v>
      </c>
      <c r="B165" s="16">
        <v>43995</v>
      </c>
      <c r="C165" s="11" t="s">
        <v>105</v>
      </c>
      <c r="D165" s="11" t="s">
        <v>58</v>
      </c>
      <c r="E165" s="11" t="s">
        <v>109</v>
      </c>
      <c r="F165" s="11" t="s">
        <v>996</v>
      </c>
      <c r="G165" s="11" t="s">
        <v>49</v>
      </c>
      <c r="H165" s="11" t="s">
        <v>401</v>
      </c>
      <c r="I165" s="13" t="s">
        <v>48</v>
      </c>
      <c r="J165" s="13" t="s">
        <v>48</v>
      </c>
      <c r="K165" s="13" t="s">
        <v>48</v>
      </c>
      <c r="L165" s="13" t="s">
        <v>48</v>
      </c>
      <c r="M165" s="13">
        <v>0</v>
      </c>
      <c r="N165" s="11" t="s">
        <v>48</v>
      </c>
      <c r="O165" s="11" t="s">
        <v>402</v>
      </c>
      <c r="P165" s="11" t="s">
        <v>403</v>
      </c>
      <c r="Q165" s="13">
        <f t="shared" si="4"/>
        <v>3066150</v>
      </c>
      <c r="R165" s="13">
        <v>0</v>
      </c>
      <c r="S165" s="13">
        <v>3066150</v>
      </c>
      <c r="T165" s="13">
        <v>0</v>
      </c>
      <c r="U165" s="11" t="s">
        <v>51</v>
      </c>
      <c r="V165" s="13">
        <v>0</v>
      </c>
      <c r="W165" s="13">
        <v>0</v>
      </c>
      <c r="X165" s="11" t="s">
        <v>51</v>
      </c>
      <c r="Y165" s="13">
        <f t="shared" si="5"/>
        <v>0</v>
      </c>
      <c r="Z165" s="13">
        <v>0</v>
      </c>
      <c r="AA165" s="11" t="s">
        <v>51</v>
      </c>
      <c r="AB165" s="13">
        <v>0</v>
      </c>
      <c r="AC165" s="13">
        <v>0</v>
      </c>
      <c r="AD165" s="11" t="s">
        <v>51</v>
      </c>
      <c r="AE165" s="13">
        <v>0</v>
      </c>
      <c r="AF165" s="11">
        <v>0</v>
      </c>
      <c r="AG165" s="11" t="s">
        <v>51</v>
      </c>
      <c r="AH165" s="13">
        <v>0</v>
      </c>
      <c r="AI165" s="13">
        <v>0</v>
      </c>
      <c r="AJ165" s="11" t="s">
        <v>51</v>
      </c>
      <c r="AK165" s="13">
        <v>0</v>
      </c>
      <c r="AL165" s="13">
        <v>0</v>
      </c>
      <c r="AM165" s="12" t="s">
        <v>48</v>
      </c>
      <c r="AN165" s="11" t="s">
        <v>48</v>
      </c>
      <c r="AO165" s="12" t="s">
        <v>48</v>
      </c>
      <c r="AP165" s="11" t="s">
        <v>48</v>
      </c>
    </row>
    <row r="166" spans="1:42" x14ac:dyDescent="0.25">
      <c r="A166" s="11" t="s">
        <v>346</v>
      </c>
      <c r="B166" s="16">
        <v>43995</v>
      </c>
      <c r="C166" s="11" t="s">
        <v>105</v>
      </c>
      <c r="D166" s="11" t="s">
        <v>58</v>
      </c>
      <c r="E166" s="11" t="s">
        <v>109</v>
      </c>
      <c r="F166" s="11" t="s">
        <v>996</v>
      </c>
      <c r="G166" s="11" t="s">
        <v>49</v>
      </c>
      <c r="H166" s="11" t="s">
        <v>405</v>
      </c>
      <c r="I166" s="13" t="s">
        <v>48</v>
      </c>
      <c r="J166" s="13" t="s">
        <v>48</v>
      </c>
      <c r="K166" s="13" t="s">
        <v>48</v>
      </c>
      <c r="L166" s="13" t="s">
        <v>48</v>
      </c>
      <c r="M166" s="13">
        <v>0</v>
      </c>
      <c r="N166" s="11" t="s">
        <v>48</v>
      </c>
      <c r="O166" s="11" t="s">
        <v>56</v>
      </c>
      <c r="P166" s="11" t="s">
        <v>48</v>
      </c>
      <c r="Q166" s="13">
        <f t="shared" si="4"/>
        <v>22864905.341499999</v>
      </c>
      <c r="R166" s="13">
        <v>0</v>
      </c>
      <c r="S166" s="13">
        <v>20643273.341499999</v>
      </c>
      <c r="T166" s="13">
        <v>0</v>
      </c>
      <c r="U166" s="11" t="s">
        <v>51</v>
      </c>
      <c r="V166" s="13">
        <v>0</v>
      </c>
      <c r="W166" s="13">
        <v>1915200</v>
      </c>
      <c r="X166" s="11" t="s">
        <v>51</v>
      </c>
      <c r="Y166" s="13">
        <f t="shared" si="5"/>
        <v>306432</v>
      </c>
      <c r="Z166" s="13">
        <v>0</v>
      </c>
      <c r="AA166" s="11" t="s">
        <v>51</v>
      </c>
      <c r="AB166" s="13">
        <v>0</v>
      </c>
      <c r="AC166" s="13">
        <v>0</v>
      </c>
      <c r="AD166" s="11" t="s">
        <v>51</v>
      </c>
      <c r="AE166" s="13">
        <v>0</v>
      </c>
      <c r="AF166" s="11">
        <v>0</v>
      </c>
      <c r="AG166" s="11" t="s">
        <v>51</v>
      </c>
      <c r="AH166" s="13">
        <v>0</v>
      </c>
      <c r="AI166" s="13">
        <v>0</v>
      </c>
      <c r="AJ166" s="11" t="s">
        <v>51</v>
      </c>
      <c r="AK166" s="13">
        <v>0</v>
      </c>
      <c r="AL166" s="13">
        <v>0</v>
      </c>
      <c r="AM166" s="12" t="s">
        <v>48</v>
      </c>
      <c r="AN166" s="11" t="s">
        <v>48</v>
      </c>
      <c r="AO166" s="12" t="s">
        <v>48</v>
      </c>
      <c r="AP166" s="11" t="s">
        <v>48</v>
      </c>
    </row>
    <row r="167" spans="1:42" x14ac:dyDescent="0.25">
      <c r="A167" s="11" t="s">
        <v>347</v>
      </c>
      <c r="B167" s="16">
        <v>43995</v>
      </c>
      <c r="C167" s="11" t="s">
        <v>129</v>
      </c>
      <c r="D167" s="11" t="s">
        <v>58</v>
      </c>
      <c r="E167" s="11" t="s">
        <v>450</v>
      </c>
      <c r="F167" s="11" t="s">
        <v>1118</v>
      </c>
      <c r="G167" s="11" t="s">
        <v>49</v>
      </c>
      <c r="H167" s="11" t="s">
        <v>1010</v>
      </c>
      <c r="I167" s="13"/>
      <c r="J167" s="13"/>
      <c r="K167" s="13"/>
      <c r="L167" s="13"/>
      <c r="M167" s="13">
        <v>0</v>
      </c>
      <c r="N167" s="11"/>
      <c r="O167" s="11" t="s">
        <v>490</v>
      </c>
      <c r="P167" s="11"/>
      <c r="Q167" s="13">
        <f t="shared" si="4"/>
        <v>0</v>
      </c>
      <c r="R167" s="13"/>
      <c r="S167" s="13"/>
      <c r="T167" s="13"/>
      <c r="U167" s="11"/>
      <c r="V167" s="13"/>
      <c r="W167" s="13"/>
      <c r="X167" s="11"/>
      <c r="Y167" s="13">
        <f t="shared" si="5"/>
        <v>0</v>
      </c>
      <c r="Z167" s="13">
        <v>0</v>
      </c>
      <c r="AA167" s="11" t="s">
        <v>51</v>
      </c>
      <c r="AB167" s="13">
        <v>0</v>
      </c>
      <c r="AC167" s="13">
        <v>0</v>
      </c>
      <c r="AD167" s="11" t="s">
        <v>51</v>
      </c>
      <c r="AE167" s="13">
        <v>0</v>
      </c>
      <c r="AF167" s="11">
        <v>0</v>
      </c>
      <c r="AG167" s="11" t="s">
        <v>51</v>
      </c>
      <c r="AH167" s="13">
        <v>0</v>
      </c>
      <c r="AI167" s="13">
        <v>0</v>
      </c>
      <c r="AJ167" s="11"/>
      <c r="AK167" s="13"/>
      <c r="AL167" s="13"/>
      <c r="AM167" s="12"/>
      <c r="AN167" s="11"/>
      <c r="AO167" s="12"/>
      <c r="AP167" s="11"/>
    </row>
    <row r="168" spans="1:42" x14ac:dyDescent="0.25">
      <c r="A168" s="11" t="s">
        <v>348</v>
      </c>
      <c r="B168" s="16">
        <v>43995</v>
      </c>
      <c r="C168" s="11" t="s">
        <v>47</v>
      </c>
      <c r="D168" s="11" t="s">
        <v>62</v>
      </c>
      <c r="E168" s="11" t="s">
        <v>63</v>
      </c>
      <c r="F168" s="11" t="s">
        <v>863</v>
      </c>
      <c r="G168" s="11" t="s">
        <v>49</v>
      </c>
      <c r="H168" s="11" t="s">
        <v>864</v>
      </c>
      <c r="I168" s="13" t="s">
        <v>48</v>
      </c>
      <c r="J168" s="13" t="s">
        <v>48</v>
      </c>
      <c r="K168" s="13" t="s">
        <v>48</v>
      </c>
      <c r="L168" s="13" t="s">
        <v>48</v>
      </c>
      <c r="M168" s="13">
        <v>0</v>
      </c>
      <c r="N168" s="11" t="s">
        <v>48</v>
      </c>
      <c r="O168" s="11" t="s">
        <v>56</v>
      </c>
      <c r="P168" s="11" t="s">
        <v>48</v>
      </c>
      <c r="Q168" s="13">
        <f t="shared" si="4"/>
        <v>151606601.37039998</v>
      </c>
      <c r="R168" s="13">
        <v>0</v>
      </c>
      <c r="S168" s="13">
        <v>109300192.14</v>
      </c>
      <c r="T168" s="13">
        <v>0</v>
      </c>
      <c r="U168" s="11" t="s">
        <v>51</v>
      </c>
      <c r="V168" s="13">
        <v>0</v>
      </c>
      <c r="W168" s="13">
        <v>36471042.439999998</v>
      </c>
      <c r="X168" s="11" t="s">
        <v>51</v>
      </c>
      <c r="Y168" s="13">
        <f t="shared" si="5"/>
        <v>5835366.7903999994</v>
      </c>
      <c r="Z168" s="13">
        <v>0</v>
      </c>
      <c r="AA168" s="11" t="s">
        <v>51</v>
      </c>
      <c r="AB168" s="13">
        <v>0</v>
      </c>
      <c r="AC168" s="13">
        <v>0</v>
      </c>
      <c r="AD168" s="11" t="s">
        <v>51</v>
      </c>
      <c r="AE168" s="13">
        <v>0</v>
      </c>
      <c r="AF168" s="11">
        <v>0</v>
      </c>
      <c r="AG168" s="11" t="s">
        <v>51</v>
      </c>
      <c r="AH168" s="13">
        <v>0</v>
      </c>
      <c r="AI168" s="13">
        <v>0</v>
      </c>
      <c r="AJ168" s="11" t="s">
        <v>51</v>
      </c>
      <c r="AK168" s="13">
        <v>0</v>
      </c>
      <c r="AL168" s="13">
        <v>0</v>
      </c>
      <c r="AM168" s="12" t="s">
        <v>48</v>
      </c>
      <c r="AN168" s="11" t="s">
        <v>48</v>
      </c>
      <c r="AO168" s="12" t="s">
        <v>48</v>
      </c>
      <c r="AP168" s="11" t="s">
        <v>48</v>
      </c>
    </row>
    <row r="169" spans="1:42" x14ac:dyDescent="0.25">
      <c r="A169" s="11" t="s">
        <v>349</v>
      </c>
      <c r="B169" s="16">
        <v>43995</v>
      </c>
      <c r="C169" s="11" t="s">
        <v>105</v>
      </c>
      <c r="D169" s="11" t="s">
        <v>62</v>
      </c>
      <c r="E169" s="11" t="s">
        <v>111</v>
      </c>
      <c r="F169" s="11" t="s">
        <v>991</v>
      </c>
      <c r="G169" s="11" t="s">
        <v>49</v>
      </c>
      <c r="H169" s="11" t="s">
        <v>407</v>
      </c>
      <c r="I169" s="13" t="s">
        <v>48</v>
      </c>
      <c r="J169" s="13" t="s">
        <v>48</v>
      </c>
      <c r="K169" s="13" t="s">
        <v>48</v>
      </c>
      <c r="L169" s="13" t="s">
        <v>48</v>
      </c>
      <c r="M169" s="13">
        <v>0</v>
      </c>
      <c r="N169" s="11" t="s">
        <v>48</v>
      </c>
      <c r="O169" s="11" t="s">
        <v>56</v>
      </c>
      <c r="P169" s="11" t="s">
        <v>48</v>
      </c>
      <c r="Q169" s="13">
        <f t="shared" si="4"/>
        <v>48710607.408200003</v>
      </c>
      <c r="R169" s="13">
        <v>0</v>
      </c>
      <c r="S169" s="13">
        <v>43050360.774599999</v>
      </c>
      <c r="T169" s="13">
        <v>0</v>
      </c>
      <c r="U169" s="11" t="s">
        <v>51</v>
      </c>
      <c r="V169" s="13">
        <v>0</v>
      </c>
      <c r="W169" s="13">
        <v>4879522.96</v>
      </c>
      <c r="X169" s="11" t="s">
        <v>51</v>
      </c>
      <c r="Y169" s="13">
        <f t="shared" si="5"/>
        <v>780723.67359999998</v>
      </c>
      <c r="Z169" s="13">
        <v>0</v>
      </c>
      <c r="AA169" s="11" t="s">
        <v>51</v>
      </c>
      <c r="AB169" s="13">
        <v>0</v>
      </c>
      <c r="AC169" s="13">
        <v>0</v>
      </c>
      <c r="AD169" s="11" t="s">
        <v>51</v>
      </c>
      <c r="AE169" s="13">
        <v>0</v>
      </c>
      <c r="AF169" s="11">
        <v>0</v>
      </c>
      <c r="AG169" s="11" t="s">
        <v>51</v>
      </c>
      <c r="AH169" s="13">
        <v>0</v>
      </c>
      <c r="AI169" s="13">
        <v>0</v>
      </c>
      <c r="AJ169" s="11" t="s">
        <v>51</v>
      </c>
      <c r="AK169" s="13">
        <v>0</v>
      </c>
      <c r="AL169" s="13">
        <v>0</v>
      </c>
      <c r="AM169" s="12" t="s">
        <v>48</v>
      </c>
      <c r="AN169" s="11" t="s">
        <v>48</v>
      </c>
      <c r="AO169" s="12" t="s">
        <v>48</v>
      </c>
      <c r="AP169" s="11" t="s">
        <v>48</v>
      </c>
    </row>
    <row r="170" spans="1:42" x14ac:dyDescent="0.25">
      <c r="A170" s="11" t="s">
        <v>350</v>
      </c>
      <c r="B170" s="16">
        <v>43995</v>
      </c>
      <c r="C170" s="11" t="s">
        <v>129</v>
      </c>
      <c r="D170" s="11" t="s">
        <v>62</v>
      </c>
      <c r="E170" s="11" t="s">
        <v>495</v>
      </c>
      <c r="F170" s="11" t="s">
        <v>1009</v>
      </c>
      <c r="G170" s="11" t="s">
        <v>49</v>
      </c>
      <c r="H170" s="11" t="s">
        <v>423</v>
      </c>
      <c r="I170" s="13" t="s">
        <v>48</v>
      </c>
      <c r="J170" s="13" t="s">
        <v>48</v>
      </c>
      <c r="K170" s="13" t="s">
        <v>48</v>
      </c>
      <c r="L170" s="13" t="s">
        <v>48</v>
      </c>
      <c r="M170" s="13">
        <v>0</v>
      </c>
      <c r="N170" s="11" t="s">
        <v>48</v>
      </c>
      <c r="O170" s="11" t="s">
        <v>56</v>
      </c>
      <c r="P170" s="11" t="s">
        <v>48</v>
      </c>
      <c r="Q170" s="13">
        <f t="shared" si="4"/>
        <v>171123824.17970008</v>
      </c>
      <c r="R170" s="13">
        <v>0</v>
      </c>
      <c r="S170" s="13">
        <v>108652154.59850007</v>
      </c>
      <c r="T170" s="13">
        <v>0</v>
      </c>
      <c r="U170" s="11" t="s">
        <v>51</v>
      </c>
      <c r="V170" s="13">
        <v>0</v>
      </c>
      <c r="W170" s="13">
        <v>53854887.57</v>
      </c>
      <c r="X170" s="11" t="s">
        <v>51</v>
      </c>
      <c r="Y170" s="13">
        <f t="shared" si="5"/>
        <v>8616782.0111999996</v>
      </c>
      <c r="Z170" s="13">
        <v>0</v>
      </c>
      <c r="AA170" s="11" t="s">
        <v>51</v>
      </c>
      <c r="AB170" s="13">
        <v>0</v>
      </c>
      <c r="AC170" s="13">
        <v>0</v>
      </c>
      <c r="AD170" s="11" t="s">
        <v>51</v>
      </c>
      <c r="AE170" s="13">
        <v>0</v>
      </c>
      <c r="AF170" s="11">
        <v>0</v>
      </c>
      <c r="AG170" s="11" t="s">
        <v>51</v>
      </c>
      <c r="AH170" s="13">
        <v>0</v>
      </c>
      <c r="AI170" s="13">
        <v>0</v>
      </c>
      <c r="AJ170" s="11" t="s">
        <v>51</v>
      </c>
      <c r="AK170" s="13">
        <v>0</v>
      </c>
      <c r="AL170" s="13">
        <v>0</v>
      </c>
      <c r="AM170" s="12" t="s">
        <v>48</v>
      </c>
      <c r="AN170" s="11" t="s">
        <v>48</v>
      </c>
      <c r="AO170" s="12" t="s">
        <v>48</v>
      </c>
      <c r="AP170" s="11" t="s">
        <v>48</v>
      </c>
    </row>
    <row r="171" spans="1:42" x14ac:dyDescent="0.25">
      <c r="A171" s="11" t="s">
        <v>351</v>
      </c>
      <c r="B171" s="16">
        <v>43995</v>
      </c>
      <c r="C171" s="11" t="s">
        <v>47</v>
      </c>
      <c r="D171" s="11" t="s">
        <v>66</v>
      </c>
      <c r="E171" s="11" t="s">
        <v>67</v>
      </c>
      <c r="F171" s="11" t="s">
        <v>878</v>
      </c>
      <c r="G171" s="11" t="s">
        <v>49</v>
      </c>
      <c r="H171" s="11" t="s">
        <v>879</v>
      </c>
      <c r="I171" s="13" t="s">
        <v>48</v>
      </c>
      <c r="J171" s="13" t="s">
        <v>48</v>
      </c>
      <c r="K171" s="13" t="s">
        <v>48</v>
      </c>
      <c r="L171" s="13" t="s">
        <v>48</v>
      </c>
      <c r="M171" s="13">
        <v>0</v>
      </c>
      <c r="N171" s="11" t="s">
        <v>48</v>
      </c>
      <c r="O171" s="11" t="s">
        <v>56</v>
      </c>
      <c r="P171" s="11" t="s">
        <v>48</v>
      </c>
      <c r="Q171" s="13">
        <f t="shared" si="4"/>
        <v>168579118.6516</v>
      </c>
      <c r="R171" s="13">
        <v>0</v>
      </c>
      <c r="S171" s="13">
        <f>130689856.19-267750</f>
        <v>130422106.19</v>
      </c>
      <c r="T171" s="13">
        <v>0</v>
      </c>
      <c r="U171" s="11" t="s">
        <v>51</v>
      </c>
      <c r="V171" s="13">
        <v>0</v>
      </c>
      <c r="W171" s="13">
        <v>32893976.260000002</v>
      </c>
      <c r="X171" s="11" t="s">
        <v>51</v>
      </c>
      <c r="Y171" s="13">
        <f t="shared" si="5"/>
        <v>5263036.2016000003</v>
      </c>
      <c r="Z171" s="13">
        <v>0</v>
      </c>
      <c r="AA171" s="11" t="s">
        <v>51</v>
      </c>
      <c r="AB171" s="13">
        <v>0</v>
      </c>
      <c r="AC171" s="13">
        <v>0</v>
      </c>
      <c r="AD171" s="11" t="s">
        <v>51</v>
      </c>
      <c r="AE171" s="13">
        <v>0</v>
      </c>
      <c r="AF171" s="11">
        <v>0</v>
      </c>
      <c r="AG171" s="11" t="s">
        <v>51</v>
      </c>
      <c r="AH171" s="13">
        <v>0</v>
      </c>
      <c r="AI171" s="13">
        <v>0</v>
      </c>
      <c r="AJ171" s="11" t="s">
        <v>51</v>
      </c>
      <c r="AK171" s="13">
        <v>0</v>
      </c>
      <c r="AL171" s="13">
        <v>0</v>
      </c>
      <c r="AM171" s="12" t="s">
        <v>48</v>
      </c>
      <c r="AN171" s="11" t="s">
        <v>48</v>
      </c>
      <c r="AO171" s="12" t="s">
        <v>48</v>
      </c>
      <c r="AP171" s="11" t="s">
        <v>48</v>
      </c>
    </row>
    <row r="172" spans="1:42" x14ac:dyDescent="0.25">
      <c r="A172" s="11" t="s">
        <v>352</v>
      </c>
      <c r="B172" s="16">
        <v>43995</v>
      </c>
      <c r="C172" s="11" t="s">
        <v>105</v>
      </c>
      <c r="D172" s="11" t="s">
        <v>66</v>
      </c>
      <c r="E172" s="11" t="s">
        <v>114</v>
      </c>
      <c r="F172" s="11" t="s">
        <v>1003</v>
      </c>
      <c r="G172" s="11" t="s">
        <v>49</v>
      </c>
      <c r="H172" s="11" t="s">
        <v>409</v>
      </c>
      <c r="I172" s="13" t="s">
        <v>48</v>
      </c>
      <c r="J172" s="13" t="s">
        <v>48</v>
      </c>
      <c r="K172" s="13" t="s">
        <v>48</v>
      </c>
      <c r="L172" s="13" t="s">
        <v>48</v>
      </c>
      <c r="M172" s="13">
        <v>0</v>
      </c>
      <c r="N172" s="11" t="s">
        <v>48</v>
      </c>
      <c r="O172" s="11" t="s">
        <v>56</v>
      </c>
      <c r="P172" s="11" t="s">
        <v>48</v>
      </c>
      <c r="Q172" s="13">
        <f t="shared" si="4"/>
        <v>22830198.778199997</v>
      </c>
      <c r="R172" s="13">
        <v>0</v>
      </c>
      <c r="S172" s="13">
        <v>19343777.377799995</v>
      </c>
      <c r="T172" s="13">
        <v>0</v>
      </c>
      <c r="U172" s="11" t="s">
        <v>51</v>
      </c>
      <c r="V172" s="13">
        <v>0</v>
      </c>
      <c r="W172" s="13">
        <v>3005535.69</v>
      </c>
      <c r="X172" s="11" t="s">
        <v>51</v>
      </c>
      <c r="Y172" s="13">
        <f t="shared" si="5"/>
        <v>480885.71039999998</v>
      </c>
      <c r="Z172" s="13">
        <v>0</v>
      </c>
      <c r="AA172" s="11" t="s">
        <v>51</v>
      </c>
      <c r="AB172" s="13">
        <v>0</v>
      </c>
      <c r="AC172" s="13">
        <v>0</v>
      </c>
      <c r="AD172" s="11" t="s">
        <v>51</v>
      </c>
      <c r="AE172" s="13">
        <v>0</v>
      </c>
      <c r="AF172" s="11">
        <v>0</v>
      </c>
      <c r="AG172" s="11" t="s">
        <v>51</v>
      </c>
      <c r="AH172" s="13">
        <v>0</v>
      </c>
      <c r="AI172" s="13">
        <v>0</v>
      </c>
      <c r="AJ172" s="11" t="s">
        <v>51</v>
      </c>
      <c r="AK172" s="13">
        <v>0</v>
      </c>
      <c r="AL172" s="13">
        <v>0</v>
      </c>
      <c r="AM172" s="12" t="s">
        <v>48</v>
      </c>
      <c r="AN172" s="11" t="s">
        <v>48</v>
      </c>
      <c r="AO172" s="12" t="s">
        <v>48</v>
      </c>
      <c r="AP172" s="11" t="s">
        <v>48</v>
      </c>
    </row>
    <row r="173" spans="1:42" x14ac:dyDescent="0.25">
      <c r="A173" s="11" t="s">
        <v>353</v>
      </c>
      <c r="B173" s="16">
        <v>43995</v>
      </c>
      <c r="C173" s="11" t="s">
        <v>105</v>
      </c>
      <c r="D173" s="11" t="s">
        <v>66</v>
      </c>
      <c r="E173" s="11" t="s">
        <v>114</v>
      </c>
      <c r="F173" s="11" t="s">
        <v>1003</v>
      </c>
      <c r="G173" s="11" t="s">
        <v>49</v>
      </c>
      <c r="H173" s="11" t="s">
        <v>411</v>
      </c>
      <c r="I173" s="13" t="s">
        <v>48</v>
      </c>
      <c r="J173" s="13" t="s">
        <v>48</v>
      </c>
      <c r="K173" s="13" t="s">
        <v>48</v>
      </c>
      <c r="L173" s="13" t="s">
        <v>48</v>
      </c>
      <c r="M173" s="13">
        <v>0</v>
      </c>
      <c r="N173" s="11" t="s">
        <v>48</v>
      </c>
      <c r="O173" s="11" t="s">
        <v>412</v>
      </c>
      <c r="P173" s="11" t="s">
        <v>413</v>
      </c>
      <c r="Q173" s="13">
        <f t="shared" si="4"/>
        <v>840135.00170000002</v>
      </c>
      <c r="R173" s="13">
        <v>0</v>
      </c>
      <c r="S173" s="13">
        <v>659871.00170000002</v>
      </c>
      <c r="T173" s="13">
        <v>155400</v>
      </c>
      <c r="U173" s="11" t="s">
        <v>50</v>
      </c>
      <c r="V173" s="13">
        <v>24864</v>
      </c>
      <c r="W173" s="13">
        <v>0</v>
      </c>
      <c r="X173" s="11" t="s">
        <v>51</v>
      </c>
      <c r="Y173" s="13">
        <f t="shared" si="5"/>
        <v>0</v>
      </c>
      <c r="Z173" s="13">
        <v>0</v>
      </c>
      <c r="AA173" s="11" t="s">
        <v>51</v>
      </c>
      <c r="AB173" s="13">
        <v>0</v>
      </c>
      <c r="AC173" s="13">
        <v>0</v>
      </c>
      <c r="AD173" s="11" t="s">
        <v>51</v>
      </c>
      <c r="AE173" s="13">
        <v>0</v>
      </c>
      <c r="AF173" s="11">
        <v>0</v>
      </c>
      <c r="AG173" s="11" t="s">
        <v>51</v>
      </c>
      <c r="AH173" s="13">
        <v>0</v>
      </c>
      <c r="AI173" s="13">
        <v>0</v>
      </c>
      <c r="AJ173" s="11" t="s">
        <v>51</v>
      </c>
      <c r="AK173" s="13">
        <v>0</v>
      </c>
      <c r="AL173" s="13">
        <v>0</v>
      </c>
      <c r="AM173" s="12" t="s">
        <v>48</v>
      </c>
      <c r="AN173" s="11" t="s">
        <v>48</v>
      </c>
      <c r="AO173" s="12" t="s">
        <v>48</v>
      </c>
      <c r="AP173" s="11" t="s">
        <v>48</v>
      </c>
    </row>
    <row r="174" spans="1:42" x14ac:dyDescent="0.25">
      <c r="A174" s="11" t="s">
        <v>354</v>
      </c>
      <c r="B174" s="16">
        <v>43995</v>
      </c>
      <c r="C174" s="11" t="s">
        <v>105</v>
      </c>
      <c r="D174" s="11" t="s">
        <v>66</v>
      </c>
      <c r="E174" s="11" t="s">
        <v>114</v>
      </c>
      <c r="F174" s="11" t="s">
        <v>1003</v>
      </c>
      <c r="G174" s="11" t="s">
        <v>49</v>
      </c>
      <c r="H174" s="11" t="s">
        <v>415</v>
      </c>
      <c r="I174" s="13" t="s">
        <v>48</v>
      </c>
      <c r="J174" s="13" t="s">
        <v>48</v>
      </c>
      <c r="K174" s="13" t="s">
        <v>48</v>
      </c>
      <c r="L174" s="13" t="s">
        <v>48</v>
      </c>
      <c r="M174" s="13">
        <v>0</v>
      </c>
      <c r="N174" s="11" t="s">
        <v>48</v>
      </c>
      <c r="O174" s="11" t="s">
        <v>56</v>
      </c>
      <c r="P174" s="11" t="s">
        <v>48</v>
      </c>
      <c r="Q174" s="13">
        <f t="shared" si="4"/>
        <v>5001363.2629000004</v>
      </c>
      <c r="R174" s="13">
        <v>0</v>
      </c>
      <c r="S174" s="13">
        <v>4840587.2629000004</v>
      </c>
      <c r="T174" s="13">
        <v>0</v>
      </c>
      <c r="U174" s="11" t="s">
        <v>51</v>
      </c>
      <c r="V174" s="13">
        <v>0</v>
      </c>
      <c r="W174" s="13">
        <v>138600</v>
      </c>
      <c r="X174" s="11" t="s">
        <v>51</v>
      </c>
      <c r="Y174" s="13">
        <f t="shared" si="5"/>
        <v>22176</v>
      </c>
      <c r="Z174" s="13">
        <v>0</v>
      </c>
      <c r="AA174" s="11" t="s">
        <v>51</v>
      </c>
      <c r="AB174" s="13">
        <v>0</v>
      </c>
      <c r="AC174" s="13">
        <v>0</v>
      </c>
      <c r="AD174" s="11" t="s">
        <v>51</v>
      </c>
      <c r="AE174" s="13">
        <v>0</v>
      </c>
      <c r="AF174" s="11">
        <v>0</v>
      </c>
      <c r="AG174" s="11" t="s">
        <v>51</v>
      </c>
      <c r="AH174" s="13">
        <v>0</v>
      </c>
      <c r="AI174" s="13">
        <v>0</v>
      </c>
      <c r="AJ174" s="11" t="s">
        <v>51</v>
      </c>
      <c r="AK174" s="13">
        <v>0</v>
      </c>
      <c r="AL174" s="13">
        <v>0</v>
      </c>
      <c r="AM174" s="12" t="s">
        <v>48</v>
      </c>
      <c r="AN174" s="11" t="s">
        <v>48</v>
      </c>
      <c r="AO174" s="12" t="s">
        <v>48</v>
      </c>
      <c r="AP174" s="11" t="s">
        <v>48</v>
      </c>
    </row>
    <row r="175" spans="1:42" x14ac:dyDescent="0.25">
      <c r="A175" s="11" t="s">
        <v>355</v>
      </c>
      <c r="B175" s="16">
        <v>43995</v>
      </c>
      <c r="C175" s="11" t="s">
        <v>129</v>
      </c>
      <c r="D175" s="11" t="s">
        <v>66</v>
      </c>
      <c r="E175" s="11" t="s">
        <v>145</v>
      </c>
      <c r="F175" s="11" t="s">
        <v>1006</v>
      </c>
      <c r="G175" s="11" t="s">
        <v>49</v>
      </c>
      <c r="H175" s="11" t="s">
        <v>424</v>
      </c>
      <c r="I175" s="13" t="s">
        <v>48</v>
      </c>
      <c r="J175" s="13" t="s">
        <v>48</v>
      </c>
      <c r="K175" s="13" t="s">
        <v>48</v>
      </c>
      <c r="L175" s="13" t="s">
        <v>48</v>
      </c>
      <c r="M175" s="13">
        <v>0</v>
      </c>
      <c r="N175" s="11" t="s">
        <v>48</v>
      </c>
      <c r="O175" s="11" t="s">
        <v>56</v>
      </c>
      <c r="P175" s="11" t="s">
        <v>48</v>
      </c>
      <c r="Q175" s="13">
        <f t="shared" si="4"/>
        <v>34438200.815300003</v>
      </c>
      <c r="R175" s="13">
        <v>0</v>
      </c>
      <c r="S175" s="13">
        <v>22530120.7421</v>
      </c>
      <c r="T175" s="13">
        <v>0</v>
      </c>
      <c r="U175" s="11" t="s">
        <v>51</v>
      </c>
      <c r="V175" s="13">
        <v>0</v>
      </c>
      <c r="W175" s="13">
        <v>10265586.27</v>
      </c>
      <c r="X175" s="11" t="s">
        <v>50</v>
      </c>
      <c r="Y175" s="13">
        <f t="shared" si="5"/>
        <v>1642493.8032</v>
      </c>
      <c r="Z175" s="13">
        <v>0</v>
      </c>
      <c r="AA175" s="11" t="s">
        <v>51</v>
      </c>
      <c r="AB175" s="13">
        <v>0</v>
      </c>
      <c r="AC175" s="13">
        <v>0</v>
      </c>
      <c r="AD175" s="11" t="s">
        <v>51</v>
      </c>
      <c r="AE175" s="13">
        <v>0</v>
      </c>
      <c r="AF175" s="11">
        <v>0</v>
      </c>
      <c r="AG175" s="11" t="s">
        <v>51</v>
      </c>
      <c r="AH175" s="13">
        <v>0</v>
      </c>
      <c r="AI175" s="13">
        <v>0</v>
      </c>
      <c r="AJ175" s="11" t="s">
        <v>51</v>
      </c>
      <c r="AK175" s="13">
        <v>0</v>
      </c>
      <c r="AL175" s="13">
        <v>0</v>
      </c>
      <c r="AM175" s="12" t="s">
        <v>48</v>
      </c>
      <c r="AN175" s="11" t="s">
        <v>48</v>
      </c>
      <c r="AO175" s="12" t="s">
        <v>48</v>
      </c>
      <c r="AP175" s="11" t="s">
        <v>48</v>
      </c>
    </row>
    <row r="176" spans="1:42" x14ac:dyDescent="0.25">
      <c r="A176" s="11" t="s">
        <v>356</v>
      </c>
      <c r="B176" s="16">
        <v>43995</v>
      </c>
      <c r="C176" s="11" t="s">
        <v>47</v>
      </c>
      <c r="D176" s="11" t="s">
        <v>70</v>
      </c>
      <c r="E176" s="11" t="s">
        <v>71</v>
      </c>
      <c r="F176" s="11" t="s">
        <v>672</v>
      </c>
      <c r="G176" s="11" t="s">
        <v>49</v>
      </c>
      <c r="H176" s="11" t="s">
        <v>887</v>
      </c>
      <c r="I176" s="13" t="s">
        <v>48</v>
      </c>
      <c r="J176" s="13" t="s">
        <v>48</v>
      </c>
      <c r="K176" s="13" t="s">
        <v>48</v>
      </c>
      <c r="L176" s="13" t="s">
        <v>48</v>
      </c>
      <c r="M176" s="13">
        <v>0</v>
      </c>
      <c r="N176" s="11" t="s">
        <v>48</v>
      </c>
      <c r="O176" s="11" t="s">
        <v>56</v>
      </c>
      <c r="P176" s="11" t="s">
        <v>48</v>
      </c>
      <c r="Q176" s="13">
        <f t="shared" si="4"/>
        <v>88303627.728</v>
      </c>
      <c r="R176" s="13">
        <v>0</v>
      </c>
      <c r="S176" s="13">
        <v>71756174.890000001</v>
      </c>
      <c r="T176" s="13">
        <v>0</v>
      </c>
      <c r="U176" s="11" t="s">
        <v>51</v>
      </c>
      <c r="V176" s="13">
        <v>0</v>
      </c>
      <c r="W176" s="13">
        <v>14265045.550000001</v>
      </c>
      <c r="X176" s="11" t="s">
        <v>51</v>
      </c>
      <c r="Y176" s="13">
        <f t="shared" si="5"/>
        <v>2282407.2880000002</v>
      </c>
      <c r="Z176" s="13">
        <v>0</v>
      </c>
      <c r="AA176" s="11" t="s">
        <v>51</v>
      </c>
      <c r="AB176" s="13">
        <v>0</v>
      </c>
      <c r="AC176" s="13">
        <v>0</v>
      </c>
      <c r="AD176" s="11" t="s">
        <v>51</v>
      </c>
      <c r="AE176" s="13">
        <v>0</v>
      </c>
      <c r="AF176" s="11">
        <v>0</v>
      </c>
      <c r="AG176" s="11" t="s">
        <v>51</v>
      </c>
      <c r="AH176" s="13">
        <v>0</v>
      </c>
      <c r="AI176" s="13">
        <v>0</v>
      </c>
      <c r="AJ176" s="11" t="s">
        <v>51</v>
      </c>
      <c r="AK176" s="13">
        <v>0</v>
      </c>
      <c r="AL176" s="13">
        <v>0</v>
      </c>
      <c r="AM176" s="12" t="s">
        <v>48</v>
      </c>
      <c r="AN176" s="11" t="s">
        <v>48</v>
      </c>
      <c r="AO176" s="12" t="s">
        <v>48</v>
      </c>
      <c r="AP176" s="11" t="s">
        <v>48</v>
      </c>
    </row>
    <row r="177" spans="1:42" x14ac:dyDescent="0.25">
      <c r="A177" s="11" t="s">
        <v>357</v>
      </c>
      <c r="B177" s="16">
        <v>43995</v>
      </c>
      <c r="C177" s="11" t="s">
        <v>129</v>
      </c>
      <c r="D177" s="11" t="s">
        <v>70</v>
      </c>
      <c r="E177" s="11" t="s">
        <v>455</v>
      </c>
      <c r="F177" s="11" t="s">
        <v>768</v>
      </c>
      <c r="G177" s="11" t="s">
        <v>49</v>
      </c>
      <c r="H177" s="11" t="s">
        <v>425</v>
      </c>
      <c r="I177" s="13" t="s">
        <v>48</v>
      </c>
      <c r="J177" s="13" t="s">
        <v>48</v>
      </c>
      <c r="K177" s="13" t="s">
        <v>48</v>
      </c>
      <c r="L177" s="13" t="s">
        <v>48</v>
      </c>
      <c r="M177" s="13">
        <v>0</v>
      </c>
      <c r="N177" s="11" t="s">
        <v>48</v>
      </c>
      <c r="O177" s="11" t="s">
        <v>56</v>
      </c>
      <c r="P177" s="11" t="s">
        <v>48</v>
      </c>
      <c r="Q177" s="13">
        <f t="shared" si="4"/>
        <v>125142335.46829998</v>
      </c>
      <c r="R177" s="13">
        <v>0</v>
      </c>
      <c r="S177" s="13">
        <v>80210152.001099974</v>
      </c>
      <c r="T177" s="13">
        <v>0</v>
      </c>
      <c r="U177" s="11" t="s">
        <v>51</v>
      </c>
      <c r="V177" s="13">
        <v>0</v>
      </c>
      <c r="W177" s="13">
        <v>38734640.920000009</v>
      </c>
      <c r="X177" s="11" t="s">
        <v>51</v>
      </c>
      <c r="Y177" s="13">
        <f t="shared" si="5"/>
        <v>6197542.5472000018</v>
      </c>
      <c r="Z177" s="13">
        <v>0</v>
      </c>
      <c r="AA177" s="11" t="s">
        <v>51</v>
      </c>
      <c r="AB177" s="13">
        <v>0</v>
      </c>
      <c r="AC177" s="13">
        <v>0</v>
      </c>
      <c r="AD177" s="11" t="s">
        <v>51</v>
      </c>
      <c r="AE177" s="13">
        <v>0</v>
      </c>
      <c r="AF177" s="11">
        <v>0</v>
      </c>
      <c r="AG177" s="11" t="s">
        <v>51</v>
      </c>
      <c r="AH177" s="13">
        <v>0</v>
      </c>
      <c r="AI177" s="13">
        <v>0</v>
      </c>
      <c r="AJ177" s="11" t="s">
        <v>51</v>
      </c>
      <c r="AK177" s="13">
        <v>0</v>
      </c>
      <c r="AL177" s="13">
        <v>0</v>
      </c>
      <c r="AM177" s="12" t="s">
        <v>48</v>
      </c>
      <c r="AN177" s="11" t="s">
        <v>48</v>
      </c>
      <c r="AO177" s="12" t="s">
        <v>48</v>
      </c>
      <c r="AP177" s="11" t="s">
        <v>48</v>
      </c>
    </row>
    <row r="178" spans="1:42" x14ac:dyDescent="0.25">
      <c r="A178" s="11" t="s">
        <v>358</v>
      </c>
      <c r="B178" s="16">
        <v>43995</v>
      </c>
      <c r="C178" s="11" t="s">
        <v>47</v>
      </c>
      <c r="D178" s="11" t="s">
        <v>74</v>
      </c>
      <c r="E178" s="11" t="s">
        <v>75</v>
      </c>
      <c r="F178" s="11" t="s">
        <v>576</v>
      </c>
      <c r="G178" s="11" t="s">
        <v>49</v>
      </c>
      <c r="H178" s="11" t="s">
        <v>903</v>
      </c>
      <c r="I178" s="13" t="s">
        <v>48</v>
      </c>
      <c r="J178" s="13" t="s">
        <v>48</v>
      </c>
      <c r="K178" s="13" t="s">
        <v>48</v>
      </c>
      <c r="L178" s="13" t="s">
        <v>48</v>
      </c>
      <c r="M178" s="13">
        <v>0</v>
      </c>
      <c r="N178" s="11" t="s">
        <v>48</v>
      </c>
      <c r="O178" s="11" t="s">
        <v>56</v>
      </c>
      <c r="P178" s="11" t="s">
        <v>48</v>
      </c>
      <c r="Q178" s="13">
        <f t="shared" si="4"/>
        <v>126037109.8344</v>
      </c>
      <c r="R178" s="13">
        <v>0</v>
      </c>
      <c r="S178" s="13">
        <v>106223127.69</v>
      </c>
      <c r="T178" s="13">
        <v>0</v>
      </c>
      <c r="U178" s="11" t="s">
        <v>51</v>
      </c>
      <c r="V178" s="13">
        <v>0</v>
      </c>
      <c r="W178" s="13">
        <v>17081019.09</v>
      </c>
      <c r="X178" s="11" t="s">
        <v>51</v>
      </c>
      <c r="Y178" s="13">
        <f t="shared" si="5"/>
        <v>2732963.0544000003</v>
      </c>
      <c r="Z178" s="13">
        <v>0</v>
      </c>
      <c r="AA178" s="11" t="s">
        <v>51</v>
      </c>
      <c r="AB178" s="13">
        <v>0</v>
      </c>
      <c r="AC178" s="13">
        <v>0</v>
      </c>
      <c r="AD178" s="11" t="s">
        <v>51</v>
      </c>
      <c r="AE178" s="13">
        <v>0</v>
      </c>
      <c r="AF178" s="11">
        <v>0</v>
      </c>
      <c r="AG178" s="11" t="s">
        <v>51</v>
      </c>
      <c r="AH178" s="13">
        <v>0</v>
      </c>
      <c r="AI178" s="13">
        <v>0</v>
      </c>
      <c r="AJ178" s="11" t="s">
        <v>51</v>
      </c>
      <c r="AK178" s="13">
        <v>0</v>
      </c>
      <c r="AL178" s="13">
        <v>0</v>
      </c>
      <c r="AM178" s="12" t="s">
        <v>48</v>
      </c>
      <c r="AN178" s="11" t="s">
        <v>48</v>
      </c>
      <c r="AO178" s="12" t="s">
        <v>48</v>
      </c>
      <c r="AP178" s="11" t="s">
        <v>48</v>
      </c>
    </row>
    <row r="179" spans="1:42" x14ac:dyDescent="0.25">
      <c r="A179" s="11" t="s">
        <v>359</v>
      </c>
      <c r="B179" s="16">
        <v>43995</v>
      </c>
      <c r="C179" s="11" t="s">
        <v>129</v>
      </c>
      <c r="D179" s="11" t="s">
        <v>74</v>
      </c>
      <c r="E179" s="11" t="s">
        <v>512</v>
      </c>
      <c r="F179" s="11" t="s">
        <v>1027</v>
      </c>
      <c r="G179" s="11" t="s">
        <v>49</v>
      </c>
      <c r="H179" s="11" t="s">
        <v>1031</v>
      </c>
      <c r="I179" s="13"/>
      <c r="J179" s="13"/>
      <c r="K179" s="13"/>
      <c r="L179" s="13"/>
      <c r="M179" s="13">
        <v>0</v>
      </c>
      <c r="N179" s="11"/>
      <c r="O179" s="11" t="s">
        <v>490</v>
      </c>
      <c r="P179" s="11"/>
      <c r="Q179" s="13">
        <f t="shared" si="4"/>
        <v>0</v>
      </c>
      <c r="R179" s="13">
        <f>SUM(T179:AF179)</f>
        <v>0</v>
      </c>
      <c r="S179" s="13">
        <f>SUM(U179:AG179)</f>
        <v>0</v>
      </c>
      <c r="T179" s="13"/>
      <c r="U179" s="11"/>
      <c r="V179" s="13"/>
      <c r="W179" s="13"/>
      <c r="X179" s="11"/>
      <c r="Y179" s="13">
        <f t="shared" si="5"/>
        <v>0</v>
      </c>
      <c r="Z179" s="13">
        <v>0</v>
      </c>
      <c r="AA179" s="11" t="s">
        <v>51</v>
      </c>
      <c r="AB179" s="13">
        <v>0</v>
      </c>
      <c r="AC179" s="13">
        <v>0</v>
      </c>
      <c r="AD179" s="11" t="s">
        <v>51</v>
      </c>
      <c r="AE179" s="13">
        <v>0</v>
      </c>
      <c r="AF179" s="11">
        <v>0</v>
      </c>
      <c r="AG179" s="11" t="s">
        <v>51</v>
      </c>
      <c r="AH179" s="13">
        <v>0</v>
      </c>
      <c r="AI179" s="13">
        <v>0</v>
      </c>
      <c r="AJ179" s="11"/>
      <c r="AK179" s="13"/>
      <c r="AL179" s="13"/>
      <c r="AM179" s="12"/>
      <c r="AN179" s="11"/>
      <c r="AO179" s="12"/>
      <c r="AP179" s="11"/>
    </row>
    <row r="180" spans="1:42" x14ac:dyDescent="0.25">
      <c r="A180" s="11" t="s">
        <v>360</v>
      </c>
      <c r="B180" s="16">
        <v>43995</v>
      </c>
      <c r="C180" s="11" t="s">
        <v>47</v>
      </c>
      <c r="D180" s="11" t="s">
        <v>78</v>
      </c>
      <c r="E180" s="11" t="s">
        <v>79</v>
      </c>
      <c r="F180" s="11" t="s">
        <v>914</v>
      </c>
      <c r="G180" s="11" t="s">
        <v>49</v>
      </c>
      <c r="H180" s="11" t="s">
        <v>915</v>
      </c>
      <c r="I180" s="13" t="s">
        <v>48</v>
      </c>
      <c r="J180" s="13" t="s">
        <v>48</v>
      </c>
      <c r="K180" s="13" t="s">
        <v>48</v>
      </c>
      <c r="L180" s="13" t="s">
        <v>48</v>
      </c>
      <c r="M180" s="13">
        <v>0</v>
      </c>
      <c r="N180" s="11" t="s">
        <v>48</v>
      </c>
      <c r="O180" s="11" t="s">
        <v>56</v>
      </c>
      <c r="P180" s="11" t="s">
        <v>48</v>
      </c>
      <c r="Q180" s="13">
        <f t="shared" si="4"/>
        <v>123061475.734</v>
      </c>
      <c r="R180" s="13">
        <v>0</v>
      </c>
      <c r="S180" s="13">
        <v>88355641.170000002</v>
      </c>
      <c r="T180" s="13">
        <v>0</v>
      </c>
      <c r="U180" s="11" t="s">
        <v>51</v>
      </c>
      <c r="V180" s="13">
        <v>0</v>
      </c>
      <c r="W180" s="13">
        <v>29918822.899999999</v>
      </c>
      <c r="X180" s="11" t="s">
        <v>51</v>
      </c>
      <c r="Y180" s="13">
        <f t="shared" si="5"/>
        <v>4787011.6639999999</v>
      </c>
      <c r="Z180" s="13">
        <v>0</v>
      </c>
      <c r="AA180" s="11" t="s">
        <v>51</v>
      </c>
      <c r="AB180" s="13">
        <v>0</v>
      </c>
      <c r="AC180" s="13">
        <v>0</v>
      </c>
      <c r="AD180" s="11" t="s">
        <v>51</v>
      </c>
      <c r="AE180" s="13">
        <v>0</v>
      </c>
      <c r="AF180" s="11">
        <v>0</v>
      </c>
      <c r="AG180" s="11" t="s">
        <v>51</v>
      </c>
      <c r="AH180" s="13">
        <v>0</v>
      </c>
      <c r="AI180" s="13">
        <v>0</v>
      </c>
      <c r="AJ180" s="11" t="s">
        <v>51</v>
      </c>
      <c r="AK180" s="13">
        <v>0</v>
      </c>
      <c r="AL180" s="13">
        <v>0</v>
      </c>
      <c r="AM180" s="12" t="s">
        <v>48</v>
      </c>
      <c r="AN180" s="11" t="s">
        <v>48</v>
      </c>
      <c r="AO180" s="12" t="s">
        <v>48</v>
      </c>
      <c r="AP180" s="11" t="s">
        <v>48</v>
      </c>
    </row>
    <row r="181" spans="1:42" x14ac:dyDescent="0.25">
      <c r="A181" s="11" t="s">
        <v>361</v>
      </c>
      <c r="B181" s="16">
        <v>43995</v>
      </c>
      <c r="C181" s="11" t="s">
        <v>47</v>
      </c>
      <c r="D181" s="11" t="s">
        <v>82</v>
      </c>
      <c r="E181" s="11" t="s">
        <v>83</v>
      </c>
      <c r="F181" s="11" t="s">
        <v>853</v>
      </c>
      <c r="G181" s="11" t="s">
        <v>49</v>
      </c>
      <c r="H181" s="11" t="s">
        <v>922</v>
      </c>
      <c r="I181" s="13" t="s">
        <v>48</v>
      </c>
      <c r="J181" s="13" t="s">
        <v>48</v>
      </c>
      <c r="K181" s="13" t="s">
        <v>48</v>
      </c>
      <c r="L181" s="13" t="s">
        <v>48</v>
      </c>
      <c r="M181" s="13">
        <v>0</v>
      </c>
      <c r="N181" s="11" t="s">
        <v>48</v>
      </c>
      <c r="O181" s="11" t="s">
        <v>56</v>
      </c>
      <c r="P181" s="11" t="s">
        <v>48</v>
      </c>
      <c r="Q181" s="13">
        <f t="shared" si="4"/>
        <v>141188026.49760002</v>
      </c>
      <c r="R181" s="13">
        <v>0</v>
      </c>
      <c r="S181" s="13">
        <v>106615045.62</v>
      </c>
      <c r="T181" s="13">
        <v>0</v>
      </c>
      <c r="U181" s="11" t="s">
        <v>51</v>
      </c>
      <c r="V181" s="13">
        <v>0</v>
      </c>
      <c r="W181" s="13">
        <v>29804293.859999999</v>
      </c>
      <c r="X181" s="11" t="s">
        <v>51</v>
      </c>
      <c r="Y181" s="13">
        <f t="shared" si="5"/>
        <v>4768687.0175999999</v>
      </c>
      <c r="Z181" s="13">
        <v>0</v>
      </c>
      <c r="AA181" s="11" t="s">
        <v>51</v>
      </c>
      <c r="AB181" s="13">
        <v>0</v>
      </c>
      <c r="AC181" s="13">
        <v>0</v>
      </c>
      <c r="AD181" s="11" t="s">
        <v>51</v>
      </c>
      <c r="AE181" s="13">
        <v>0</v>
      </c>
      <c r="AF181" s="11">
        <v>0</v>
      </c>
      <c r="AG181" s="11" t="s">
        <v>51</v>
      </c>
      <c r="AH181" s="13">
        <v>0</v>
      </c>
      <c r="AI181" s="13">
        <v>0</v>
      </c>
      <c r="AJ181" s="11" t="s">
        <v>51</v>
      </c>
      <c r="AK181" s="13">
        <v>0</v>
      </c>
      <c r="AL181" s="13">
        <v>0</v>
      </c>
      <c r="AM181" s="12" t="s">
        <v>48</v>
      </c>
      <c r="AN181" s="11" t="s">
        <v>48</v>
      </c>
      <c r="AO181" s="12" t="s">
        <v>48</v>
      </c>
      <c r="AP181" s="11" t="s">
        <v>48</v>
      </c>
    </row>
    <row r="182" spans="1:42" x14ac:dyDescent="0.25">
      <c r="A182" s="11" t="s">
        <v>362</v>
      </c>
      <c r="B182" s="16">
        <v>43995</v>
      </c>
      <c r="C182" s="11" t="s">
        <v>47</v>
      </c>
      <c r="D182" s="11" t="s">
        <v>93</v>
      </c>
      <c r="E182" s="11" t="s">
        <v>94</v>
      </c>
      <c r="F182" s="11" t="s">
        <v>848</v>
      </c>
      <c r="G182" s="11" t="s">
        <v>49</v>
      </c>
      <c r="H182" s="11" t="s">
        <v>928</v>
      </c>
      <c r="I182" s="13" t="s">
        <v>48</v>
      </c>
      <c r="J182" s="13" t="s">
        <v>48</v>
      </c>
      <c r="K182" s="13" t="s">
        <v>48</v>
      </c>
      <c r="L182" s="13" t="s">
        <v>48</v>
      </c>
      <c r="M182" s="13">
        <v>0</v>
      </c>
      <c r="N182" s="11" t="s">
        <v>48</v>
      </c>
      <c r="O182" s="11" t="s">
        <v>56</v>
      </c>
      <c r="P182" s="11" t="s">
        <v>48</v>
      </c>
      <c r="Q182" s="13">
        <f t="shared" si="4"/>
        <v>54726496.894000001</v>
      </c>
      <c r="R182" s="13">
        <v>0</v>
      </c>
      <c r="S182" s="13">
        <v>41731789.57</v>
      </c>
      <c r="T182" s="13">
        <v>0</v>
      </c>
      <c r="U182" s="11" t="s">
        <v>51</v>
      </c>
      <c r="V182" s="13">
        <v>0</v>
      </c>
      <c r="W182" s="13">
        <v>11202333.9</v>
      </c>
      <c r="X182" s="11" t="s">
        <v>51</v>
      </c>
      <c r="Y182" s="13">
        <f t="shared" si="5"/>
        <v>1792373.4240000001</v>
      </c>
      <c r="Z182" s="13">
        <v>0</v>
      </c>
      <c r="AA182" s="11" t="s">
        <v>51</v>
      </c>
      <c r="AB182" s="13">
        <v>0</v>
      </c>
      <c r="AC182" s="13">
        <v>0</v>
      </c>
      <c r="AD182" s="11" t="s">
        <v>51</v>
      </c>
      <c r="AE182" s="13">
        <v>0</v>
      </c>
      <c r="AF182" s="11">
        <v>0</v>
      </c>
      <c r="AG182" s="11" t="s">
        <v>51</v>
      </c>
      <c r="AH182" s="13">
        <v>0</v>
      </c>
      <c r="AI182" s="13">
        <v>0</v>
      </c>
      <c r="AJ182" s="11" t="s">
        <v>51</v>
      </c>
      <c r="AK182" s="13">
        <v>0</v>
      </c>
      <c r="AL182" s="13">
        <v>0</v>
      </c>
      <c r="AM182" s="12" t="s">
        <v>48</v>
      </c>
      <c r="AN182" s="11" t="s">
        <v>48</v>
      </c>
      <c r="AO182" s="12" t="s">
        <v>48</v>
      </c>
      <c r="AP182" s="11" t="s">
        <v>48</v>
      </c>
    </row>
    <row r="183" spans="1:42" x14ac:dyDescent="0.25">
      <c r="A183" s="11" t="s">
        <v>363</v>
      </c>
      <c r="B183" s="16">
        <v>43995</v>
      </c>
      <c r="C183" s="11" t="s">
        <v>47</v>
      </c>
      <c r="D183" s="11" t="s">
        <v>163</v>
      </c>
      <c r="E183" s="11" t="s">
        <v>164</v>
      </c>
      <c r="F183" s="11" t="s">
        <v>939</v>
      </c>
      <c r="G183" s="11" t="s">
        <v>49</v>
      </c>
      <c r="H183" s="11" t="s">
        <v>940</v>
      </c>
      <c r="I183" s="13" t="s">
        <v>48</v>
      </c>
      <c r="J183" s="13" t="s">
        <v>48</v>
      </c>
      <c r="K183" s="13" t="s">
        <v>48</v>
      </c>
      <c r="L183" s="13" t="s">
        <v>48</v>
      </c>
      <c r="M183" s="13">
        <v>0</v>
      </c>
      <c r="N183" s="11" t="s">
        <v>48</v>
      </c>
      <c r="O183" s="11" t="s">
        <v>56</v>
      </c>
      <c r="P183" s="11" t="s">
        <v>48</v>
      </c>
      <c r="Q183" s="13">
        <f t="shared" si="4"/>
        <v>72178048.928799987</v>
      </c>
      <c r="R183" s="13">
        <v>0</v>
      </c>
      <c r="S183" s="13">
        <v>64161180.549999997</v>
      </c>
      <c r="T183" s="13">
        <v>0</v>
      </c>
      <c r="U183" s="11" t="s">
        <v>51</v>
      </c>
      <c r="V183" s="13">
        <v>0</v>
      </c>
      <c r="W183" s="13">
        <v>6911093.4299999997</v>
      </c>
      <c r="X183" s="11" t="s">
        <v>51</v>
      </c>
      <c r="Y183" s="13">
        <f t="shared" si="5"/>
        <v>1105774.9487999999</v>
      </c>
      <c r="Z183" s="13">
        <v>0</v>
      </c>
      <c r="AA183" s="11" t="s">
        <v>51</v>
      </c>
      <c r="AB183" s="13">
        <v>0</v>
      </c>
      <c r="AC183" s="13">
        <v>0</v>
      </c>
      <c r="AD183" s="11" t="s">
        <v>51</v>
      </c>
      <c r="AE183" s="13">
        <v>0</v>
      </c>
      <c r="AF183" s="11">
        <v>0</v>
      </c>
      <c r="AG183" s="11" t="s">
        <v>51</v>
      </c>
      <c r="AH183" s="13">
        <v>0</v>
      </c>
      <c r="AI183" s="13">
        <v>0</v>
      </c>
      <c r="AJ183" s="11" t="s">
        <v>51</v>
      </c>
      <c r="AK183" s="13">
        <v>0</v>
      </c>
      <c r="AL183" s="13">
        <v>0</v>
      </c>
      <c r="AM183" s="12" t="s">
        <v>48</v>
      </c>
      <c r="AN183" s="11" t="s">
        <v>48</v>
      </c>
      <c r="AO183" s="12" t="s">
        <v>48</v>
      </c>
      <c r="AP183" s="11" t="s">
        <v>48</v>
      </c>
    </row>
    <row r="184" spans="1:42" x14ac:dyDescent="0.25">
      <c r="A184" s="11" t="s">
        <v>365</v>
      </c>
      <c r="B184" s="16">
        <v>43995</v>
      </c>
      <c r="C184" s="11" t="s">
        <v>47</v>
      </c>
      <c r="D184" s="11" t="s">
        <v>521</v>
      </c>
      <c r="E184" s="11" t="s">
        <v>106</v>
      </c>
      <c r="F184" s="11" t="s">
        <v>989</v>
      </c>
      <c r="G184" s="11" t="s">
        <v>49</v>
      </c>
      <c r="H184" s="11" t="s">
        <v>395</v>
      </c>
      <c r="I184" s="13" t="s">
        <v>48</v>
      </c>
      <c r="J184" s="13" t="s">
        <v>48</v>
      </c>
      <c r="K184" s="13" t="s">
        <v>48</v>
      </c>
      <c r="L184" s="13" t="s">
        <v>48</v>
      </c>
      <c r="M184" s="13">
        <v>0</v>
      </c>
      <c r="N184" s="11" t="s">
        <v>48</v>
      </c>
      <c r="O184" s="11" t="s">
        <v>396</v>
      </c>
      <c r="P184" s="11" t="s">
        <v>397</v>
      </c>
      <c r="Q184" s="13">
        <f t="shared" si="4"/>
        <v>1642478.2623000001</v>
      </c>
      <c r="R184" s="13">
        <v>0</v>
      </c>
      <c r="S184" s="13">
        <v>1642478.2623000001</v>
      </c>
      <c r="T184" s="13">
        <v>0</v>
      </c>
      <c r="U184" s="11" t="s">
        <v>51</v>
      </c>
      <c r="V184" s="13">
        <v>0</v>
      </c>
      <c r="W184" s="13">
        <v>0</v>
      </c>
      <c r="X184" s="11" t="s">
        <v>51</v>
      </c>
      <c r="Y184" s="13">
        <f t="shared" si="5"/>
        <v>0</v>
      </c>
      <c r="Z184" s="13">
        <v>0</v>
      </c>
      <c r="AA184" s="11" t="s">
        <v>51</v>
      </c>
      <c r="AB184" s="13">
        <v>0</v>
      </c>
      <c r="AC184" s="13">
        <v>0</v>
      </c>
      <c r="AD184" s="11" t="s">
        <v>51</v>
      </c>
      <c r="AE184" s="13">
        <v>0</v>
      </c>
      <c r="AF184" s="11">
        <v>0</v>
      </c>
      <c r="AG184" s="11" t="s">
        <v>51</v>
      </c>
      <c r="AH184" s="13">
        <v>0</v>
      </c>
      <c r="AI184" s="13">
        <v>0</v>
      </c>
      <c r="AJ184" s="11" t="s">
        <v>51</v>
      </c>
      <c r="AK184" s="13">
        <v>0</v>
      </c>
      <c r="AL184" s="13">
        <v>0</v>
      </c>
      <c r="AM184" s="12" t="s">
        <v>48</v>
      </c>
      <c r="AN184" s="11" t="s">
        <v>48</v>
      </c>
      <c r="AO184" s="12" t="s">
        <v>48</v>
      </c>
      <c r="AP184" s="11" t="s">
        <v>48</v>
      </c>
    </row>
    <row r="185" spans="1:42" x14ac:dyDescent="0.25">
      <c r="A185" s="11" t="s">
        <v>369</v>
      </c>
      <c r="B185" s="16">
        <v>43995</v>
      </c>
      <c r="C185" s="11" t="s">
        <v>47</v>
      </c>
      <c r="D185" s="11" t="s">
        <v>521</v>
      </c>
      <c r="E185" s="11" t="s">
        <v>106</v>
      </c>
      <c r="F185" s="11" t="s">
        <v>989</v>
      </c>
      <c r="G185" s="11" t="s">
        <v>49</v>
      </c>
      <c r="H185" s="11" t="s">
        <v>391</v>
      </c>
      <c r="I185" s="13" t="s">
        <v>48</v>
      </c>
      <c r="J185" s="13" t="s">
        <v>48</v>
      </c>
      <c r="K185" s="13" t="s">
        <v>48</v>
      </c>
      <c r="L185" s="13" t="s">
        <v>48</v>
      </c>
      <c r="M185" s="13">
        <v>0</v>
      </c>
      <c r="N185" s="11" t="s">
        <v>48</v>
      </c>
      <c r="O185" s="11" t="s">
        <v>56</v>
      </c>
      <c r="P185" s="11" t="s">
        <v>48</v>
      </c>
      <c r="Q185" s="13">
        <f t="shared" si="4"/>
        <v>24372465.723699998</v>
      </c>
      <c r="R185" s="13">
        <v>0</v>
      </c>
      <c r="S185" s="13">
        <v>23334729.723699998</v>
      </c>
      <c r="T185" s="13">
        <v>0</v>
      </c>
      <c r="U185" s="11" t="s">
        <v>51</v>
      </c>
      <c r="V185" s="13">
        <v>0</v>
      </c>
      <c r="W185" s="13">
        <v>894600</v>
      </c>
      <c r="X185" s="11" t="s">
        <v>51</v>
      </c>
      <c r="Y185" s="13">
        <f t="shared" si="5"/>
        <v>143136</v>
      </c>
      <c r="Z185" s="13">
        <v>0</v>
      </c>
      <c r="AA185" s="11" t="s">
        <v>51</v>
      </c>
      <c r="AB185" s="13">
        <v>0</v>
      </c>
      <c r="AC185" s="13">
        <v>0</v>
      </c>
      <c r="AD185" s="11" t="s">
        <v>51</v>
      </c>
      <c r="AE185" s="13">
        <v>0</v>
      </c>
      <c r="AF185" s="11">
        <v>0</v>
      </c>
      <c r="AG185" s="11" t="s">
        <v>51</v>
      </c>
      <c r="AH185" s="13">
        <v>0</v>
      </c>
      <c r="AI185" s="13">
        <v>0</v>
      </c>
      <c r="AJ185" s="11" t="s">
        <v>51</v>
      </c>
      <c r="AK185" s="13">
        <v>0</v>
      </c>
      <c r="AL185" s="13">
        <v>0</v>
      </c>
      <c r="AM185" s="12" t="s">
        <v>48</v>
      </c>
      <c r="AN185" s="11" t="s">
        <v>48</v>
      </c>
      <c r="AO185" s="12" t="s">
        <v>48</v>
      </c>
      <c r="AP185" s="11" t="s">
        <v>48</v>
      </c>
    </row>
    <row r="186" spans="1:42" x14ac:dyDescent="0.25">
      <c r="A186" s="11" t="s">
        <v>371</v>
      </c>
      <c r="B186" s="16">
        <v>43995</v>
      </c>
      <c r="C186" s="11" t="s">
        <v>47</v>
      </c>
      <c r="D186" s="11" t="s">
        <v>521</v>
      </c>
      <c r="E186" s="11" t="s">
        <v>106</v>
      </c>
      <c r="F186" s="11" t="s">
        <v>989</v>
      </c>
      <c r="G186" s="11" t="s">
        <v>49</v>
      </c>
      <c r="H186" s="11" t="s">
        <v>393</v>
      </c>
      <c r="I186" s="13" t="s">
        <v>48</v>
      </c>
      <c r="J186" s="13" t="s">
        <v>48</v>
      </c>
      <c r="K186" s="13" t="s">
        <v>48</v>
      </c>
      <c r="L186" s="13" t="s">
        <v>48</v>
      </c>
      <c r="M186" s="13">
        <v>0</v>
      </c>
      <c r="N186" s="11" t="s">
        <v>48</v>
      </c>
      <c r="O186" s="11" t="s">
        <v>56</v>
      </c>
      <c r="P186" s="11" t="s">
        <v>48</v>
      </c>
      <c r="Q186" s="13">
        <f t="shared" si="4"/>
        <v>20150902.294699997</v>
      </c>
      <c r="R186" s="13">
        <v>0</v>
      </c>
      <c r="S186" s="13">
        <v>16946555.414699998</v>
      </c>
      <c r="T186" s="13">
        <v>0</v>
      </c>
      <c r="U186" s="11" t="s">
        <v>51</v>
      </c>
      <c r="V186" s="13">
        <v>0</v>
      </c>
      <c r="W186" s="13">
        <v>2762368</v>
      </c>
      <c r="X186" s="11" t="s">
        <v>50</v>
      </c>
      <c r="Y186" s="13">
        <f t="shared" si="5"/>
        <v>441978.88</v>
      </c>
      <c r="Z186" s="13">
        <v>0</v>
      </c>
      <c r="AA186" s="11" t="s">
        <v>51</v>
      </c>
      <c r="AB186" s="13">
        <v>0</v>
      </c>
      <c r="AC186" s="13">
        <v>0</v>
      </c>
      <c r="AD186" s="11" t="s">
        <v>51</v>
      </c>
      <c r="AE186" s="13">
        <v>0</v>
      </c>
      <c r="AF186" s="11">
        <v>0</v>
      </c>
      <c r="AG186" s="11" t="s">
        <v>51</v>
      </c>
      <c r="AH186" s="13">
        <v>0</v>
      </c>
      <c r="AI186" s="13">
        <v>0</v>
      </c>
      <c r="AJ186" s="11" t="s">
        <v>51</v>
      </c>
      <c r="AK186" s="13">
        <v>0</v>
      </c>
      <c r="AL186" s="13">
        <v>0</v>
      </c>
      <c r="AM186" s="12" t="s">
        <v>48</v>
      </c>
      <c r="AN186" s="11" t="s">
        <v>48</v>
      </c>
      <c r="AO186" s="12" t="s">
        <v>48</v>
      </c>
      <c r="AP186" s="11" t="s">
        <v>48</v>
      </c>
    </row>
    <row r="187" spans="1:42" x14ac:dyDescent="0.25">
      <c r="A187" s="11" t="s">
        <v>373</v>
      </c>
      <c r="B187" s="16">
        <v>43995</v>
      </c>
      <c r="C187" s="11" t="s">
        <v>47</v>
      </c>
      <c r="D187" s="11" t="s">
        <v>529</v>
      </c>
      <c r="E187" s="11" t="s">
        <v>530</v>
      </c>
      <c r="F187" s="11" t="s">
        <v>944</v>
      </c>
      <c r="G187" s="11" t="s">
        <v>49</v>
      </c>
      <c r="H187" s="11" t="s">
        <v>947</v>
      </c>
      <c r="I187" s="13" t="s">
        <v>48</v>
      </c>
      <c r="J187" s="13" t="s">
        <v>48</v>
      </c>
      <c r="K187" s="13" t="s">
        <v>48</v>
      </c>
      <c r="L187" s="13" t="s">
        <v>48</v>
      </c>
      <c r="M187" s="13">
        <v>0</v>
      </c>
      <c r="N187" s="11" t="s">
        <v>48</v>
      </c>
      <c r="O187" s="11" t="s">
        <v>56</v>
      </c>
      <c r="P187" s="11" t="s">
        <v>48</v>
      </c>
      <c r="Q187" s="13">
        <f t="shared" si="4"/>
        <v>18751609.199599996</v>
      </c>
      <c r="R187" s="13">
        <v>0</v>
      </c>
      <c r="S187" s="13">
        <v>13062529.199999999</v>
      </c>
      <c r="T187" s="13">
        <v>0</v>
      </c>
      <c r="U187" s="11" t="s">
        <v>51</v>
      </c>
      <c r="V187" s="13">
        <v>0</v>
      </c>
      <c r="W187" s="13">
        <v>4904379.3099999996</v>
      </c>
      <c r="X187" s="11" t="s">
        <v>51</v>
      </c>
      <c r="Y187" s="13">
        <f t="shared" si="5"/>
        <v>784700.68959999993</v>
      </c>
      <c r="Z187" s="13">
        <v>0</v>
      </c>
      <c r="AA187" s="11" t="s">
        <v>51</v>
      </c>
      <c r="AB187" s="13">
        <v>0</v>
      </c>
      <c r="AC187" s="13">
        <v>0</v>
      </c>
      <c r="AD187" s="11" t="s">
        <v>51</v>
      </c>
      <c r="AE187" s="13">
        <v>0</v>
      </c>
      <c r="AF187" s="11">
        <v>0</v>
      </c>
      <c r="AG187" s="11" t="s">
        <v>51</v>
      </c>
      <c r="AH187" s="13">
        <v>0</v>
      </c>
      <c r="AI187" s="13">
        <v>0</v>
      </c>
      <c r="AJ187" s="11" t="s">
        <v>51</v>
      </c>
      <c r="AK187" s="13">
        <v>0</v>
      </c>
      <c r="AL187" s="13">
        <v>0</v>
      </c>
      <c r="AM187" s="12" t="s">
        <v>48</v>
      </c>
      <c r="AN187" s="11" t="s">
        <v>48</v>
      </c>
      <c r="AO187" s="12" t="s">
        <v>48</v>
      </c>
      <c r="AP187" s="11" t="s">
        <v>48</v>
      </c>
    </row>
    <row r="188" spans="1:42" x14ac:dyDescent="0.25">
      <c r="A188" s="11" t="s">
        <v>377</v>
      </c>
      <c r="B188" s="16">
        <v>43995</v>
      </c>
      <c r="C188" s="11" t="s">
        <v>47</v>
      </c>
      <c r="D188" s="11" t="s">
        <v>97</v>
      </c>
      <c r="E188" s="11" t="s">
        <v>98</v>
      </c>
      <c r="F188" s="11" t="s">
        <v>957</v>
      </c>
      <c r="G188" s="11" t="s">
        <v>49</v>
      </c>
      <c r="H188" s="11" t="s">
        <v>958</v>
      </c>
      <c r="I188" s="13" t="s">
        <v>48</v>
      </c>
      <c r="J188" s="13" t="s">
        <v>48</v>
      </c>
      <c r="K188" s="13" t="s">
        <v>48</v>
      </c>
      <c r="L188" s="13" t="s">
        <v>48</v>
      </c>
      <c r="M188" s="13">
        <v>0</v>
      </c>
      <c r="N188" s="11" t="s">
        <v>48</v>
      </c>
      <c r="O188" s="11" t="s">
        <v>56</v>
      </c>
      <c r="P188" s="11" t="s">
        <v>48</v>
      </c>
      <c r="Q188" s="13">
        <f t="shared" si="4"/>
        <v>17504651.201200001</v>
      </c>
      <c r="R188" s="13">
        <v>0</v>
      </c>
      <c r="S188" s="13">
        <v>4422250</v>
      </c>
      <c r="T188" s="13">
        <v>0</v>
      </c>
      <c r="U188" s="11" t="s">
        <v>51</v>
      </c>
      <c r="V188" s="13">
        <v>0</v>
      </c>
      <c r="W188" s="13">
        <v>11277932.07</v>
      </c>
      <c r="X188" s="11" t="s">
        <v>51</v>
      </c>
      <c r="Y188" s="13">
        <f t="shared" si="5"/>
        <v>1804469.1312000002</v>
      </c>
      <c r="Z188" s="13">
        <v>0</v>
      </c>
      <c r="AA188" s="11" t="s">
        <v>51</v>
      </c>
      <c r="AB188" s="13">
        <v>0</v>
      </c>
      <c r="AC188" s="13">
        <v>0</v>
      </c>
      <c r="AD188" s="11" t="s">
        <v>51</v>
      </c>
      <c r="AE188" s="13">
        <v>0</v>
      </c>
      <c r="AF188" s="11">
        <v>0</v>
      </c>
      <c r="AG188" s="11" t="s">
        <v>51</v>
      </c>
      <c r="AH188" s="13">
        <v>0</v>
      </c>
      <c r="AI188" s="13">
        <v>0</v>
      </c>
      <c r="AJ188" s="11" t="s">
        <v>51</v>
      </c>
      <c r="AK188" s="13">
        <v>0</v>
      </c>
      <c r="AL188" s="13">
        <v>0</v>
      </c>
      <c r="AM188" s="12" t="s">
        <v>48</v>
      </c>
      <c r="AN188" s="11" t="s">
        <v>48</v>
      </c>
      <c r="AO188" s="12" t="s">
        <v>48</v>
      </c>
      <c r="AP188" s="11" t="s">
        <v>48</v>
      </c>
    </row>
    <row r="189" spans="1:42" x14ac:dyDescent="0.25">
      <c r="A189" s="11" t="s">
        <v>379</v>
      </c>
      <c r="B189" s="16">
        <v>43995</v>
      </c>
      <c r="C189" s="11" t="s">
        <v>47</v>
      </c>
      <c r="D189" s="11" t="s">
        <v>101</v>
      </c>
      <c r="E189" s="11" t="s">
        <v>102</v>
      </c>
      <c r="F189" s="11" t="s">
        <v>968</v>
      </c>
      <c r="G189" s="11" t="s">
        <v>49</v>
      </c>
      <c r="H189" s="11" t="s">
        <v>971</v>
      </c>
      <c r="I189" s="13" t="s">
        <v>48</v>
      </c>
      <c r="J189" s="13" t="s">
        <v>48</v>
      </c>
      <c r="K189" s="13" t="s">
        <v>48</v>
      </c>
      <c r="L189" s="13" t="s">
        <v>48</v>
      </c>
      <c r="M189" s="13">
        <v>0</v>
      </c>
      <c r="N189" s="11" t="s">
        <v>48</v>
      </c>
      <c r="O189" s="11" t="s">
        <v>56</v>
      </c>
      <c r="P189" s="11" t="s">
        <v>48</v>
      </c>
      <c r="Q189" s="13">
        <f t="shared" si="4"/>
        <v>147791877.72839999</v>
      </c>
      <c r="R189" s="13">
        <v>0</v>
      </c>
      <c r="S189" s="13">
        <v>122113456.83</v>
      </c>
      <c r="T189" s="13">
        <v>0</v>
      </c>
      <c r="U189" s="11" t="s">
        <v>51</v>
      </c>
      <c r="V189" s="13">
        <v>0</v>
      </c>
      <c r="W189" s="13">
        <v>22136569.739999998</v>
      </c>
      <c r="X189" s="11" t="s">
        <v>51</v>
      </c>
      <c r="Y189" s="13">
        <f t="shared" si="5"/>
        <v>3541851.1583999996</v>
      </c>
      <c r="Z189" s="13">
        <v>0</v>
      </c>
      <c r="AA189" s="11" t="s">
        <v>51</v>
      </c>
      <c r="AB189" s="13">
        <v>0</v>
      </c>
      <c r="AC189" s="13">
        <v>0</v>
      </c>
      <c r="AD189" s="11" t="s">
        <v>51</v>
      </c>
      <c r="AE189" s="13">
        <v>0</v>
      </c>
      <c r="AF189" s="11">
        <v>0</v>
      </c>
      <c r="AG189" s="11" t="s">
        <v>51</v>
      </c>
      <c r="AH189" s="13">
        <v>0</v>
      </c>
      <c r="AI189" s="13">
        <v>0</v>
      </c>
      <c r="AJ189" s="11" t="s">
        <v>51</v>
      </c>
      <c r="AK189" s="13">
        <v>0</v>
      </c>
      <c r="AL189" s="13">
        <v>0</v>
      </c>
      <c r="AM189" s="12" t="s">
        <v>48</v>
      </c>
      <c r="AN189" s="11" t="s">
        <v>48</v>
      </c>
      <c r="AO189" s="12" t="s">
        <v>48</v>
      </c>
      <c r="AP189" s="11" t="s">
        <v>48</v>
      </c>
    </row>
    <row r="190" spans="1:42" x14ac:dyDescent="0.25">
      <c r="A190" s="11" t="s">
        <v>383</v>
      </c>
      <c r="B190" s="16">
        <v>43996</v>
      </c>
      <c r="C190" s="11" t="s">
        <v>47</v>
      </c>
      <c r="D190" s="11" t="s">
        <v>53</v>
      </c>
      <c r="E190" s="11" t="s">
        <v>54</v>
      </c>
      <c r="F190" s="11" t="s">
        <v>889</v>
      </c>
      <c r="G190" s="11" t="s">
        <v>49</v>
      </c>
      <c r="H190" s="11" t="s">
        <v>890</v>
      </c>
      <c r="I190" s="13" t="s">
        <v>48</v>
      </c>
      <c r="J190" s="13" t="s">
        <v>48</v>
      </c>
      <c r="K190" s="13" t="s">
        <v>48</v>
      </c>
      <c r="L190" s="13" t="s">
        <v>48</v>
      </c>
      <c r="M190" s="13">
        <v>0</v>
      </c>
      <c r="N190" s="11" t="s">
        <v>48</v>
      </c>
      <c r="O190" s="11" t="s">
        <v>56</v>
      </c>
      <c r="P190" s="11" t="s">
        <v>48</v>
      </c>
      <c r="Q190" s="13">
        <f t="shared" si="4"/>
        <v>55409333.907200001</v>
      </c>
      <c r="R190" s="13">
        <v>0</v>
      </c>
      <c r="S190" s="13">
        <v>49151106.450000003</v>
      </c>
      <c r="T190" s="13">
        <v>0</v>
      </c>
      <c r="U190" s="11" t="s">
        <v>51</v>
      </c>
      <c r="V190" s="13">
        <v>0</v>
      </c>
      <c r="W190" s="13">
        <v>5395023.6699999999</v>
      </c>
      <c r="X190" s="11" t="s">
        <v>51</v>
      </c>
      <c r="Y190" s="13">
        <f t="shared" si="5"/>
        <v>863203.78720000002</v>
      </c>
      <c r="Z190" s="13">
        <v>0</v>
      </c>
      <c r="AA190" s="11" t="s">
        <v>51</v>
      </c>
      <c r="AB190" s="13">
        <v>0</v>
      </c>
      <c r="AC190" s="13">
        <v>0</v>
      </c>
      <c r="AD190" s="11" t="s">
        <v>51</v>
      </c>
      <c r="AE190" s="13">
        <v>0</v>
      </c>
      <c r="AF190" s="11">
        <v>0</v>
      </c>
      <c r="AG190" s="11" t="s">
        <v>51</v>
      </c>
      <c r="AH190" s="13">
        <v>0</v>
      </c>
      <c r="AI190" s="13">
        <v>0</v>
      </c>
      <c r="AJ190" s="11" t="s">
        <v>51</v>
      </c>
      <c r="AK190" s="13">
        <v>0</v>
      </c>
      <c r="AL190" s="13">
        <v>0</v>
      </c>
      <c r="AM190" s="12" t="s">
        <v>48</v>
      </c>
      <c r="AN190" s="11" t="s">
        <v>48</v>
      </c>
      <c r="AO190" s="12" t="s">
        <v>48</v>
      </c>
      <c r="AP190" s="11" t="s">
        <v>48</v>
      </c>
    </row>
    <row r="191" spans="1:42" x14ac:dyDescent="0.25">
      <c r="A191" s="11" t="s">
        <v>385</v>
      </c>
      <c r="B191" s="16">
        <v>43996</v>
      </c>
      <c r="C191" s="11" t="s">
        <v>129</v>
      </c>
      <c r="D191" s="11" t="s">
        <v>53</v>
      </c>
      <c r="E191" s="11" t="s">
        <v>130</v>
      </c>
      <c r="F191" s="11" t="s">
        <v>1118</v>
      </c>
      <c r="G191" s="11" t="s">
        <v>49</v>
      </c>
      <c r="H191" s="11" t="s">
        <v>443</v>
      </c>
      <c r="I191" s="13" t="s">
        <v>48</v>
      </c>
      <c r="J191" s="13" t="s">
        <v>48</v>
      </c>
      <c r="K191" s="13" t="s">
        <v>48</v>
      </c>
      <c r="L191" s="13" t="s">
        <v>48</v>
      </c>
      <c r="M191" s="13">
        <v>0</v>
      </c>
      <c r="N191" s="11" t="s">
        <v>48</v>
      </c>
      <c r="O191" s="11" t="s">
        <v>56</v>
      </c>
      <c r="P191" s="11" t="s">
        <v>48</v>
      </c>
      <c r="Q191" s="13">
        <f t="shared" si="4"/>
        <v>10058959.5626</v>
      </c>
      <c r="R191" s="13">
        <v>0</v>
      </c>
      <c r="S191" s="13">
        <v>7452439.5625999998</v>
      </c>
      <c r="T191" s="13">
        <v>0</v>
      </c>
      <c r="U191" s="11" t="s">
        <v>51</v>
      </c>
      <c r="V191" s="13">
        <v>0</v>
      </c>
      <c r="W191" s="13">
        <v>2247000</v>
      </c>
      <c r="X191" s="11" t="s">
        <v>51</v>
      </c>
      <c r="Y191" s="13">
        <f t="shared" si="5"/>
        <v>359520</v>
      </c>
      <c r="Z191" s="13">
        <v>0</v>
      </c>
      <c r="AA191" s="11" t="s">
        <v>51</v>
      </c>
      <c r="AB191" s="13">
        <v>0</v>
      </c>
      <c r="AC191" s="13">
        <v>0</v>
      </c>
      <c r="AD191" s="11" t="s">
        <v>51</v>
      </c>
      <c r="AE191" s="13">
        <v>0</v>
      </c>
      <c r="AF191" s="11">
        <v>0</v>
      </c>
      <c r="AG191" s="11" t="s">
        <v>51</v>
      </c>
      <c r="AH191" s="13">
        <v>0</v>
      </c>
      <c r="AI191" s="13">
        <v>0</v>
      </c>
      <c r="AJ191" s="11" t="s">
        <v>51</v>
      </c>
      <c r="AK191" s="13">
        <v>0</v>
      </c>
      <c r="AL191" s="13">
        <v>0</v>
      </c>
      <c r="AM191" s="12" t="s">
        <v>48</v>
      </c>
      <c r="AN191" s="11" t="s">
        <v>48</v>
      </c>
      <c r="AO191" s="12" t="s">
        <v>48</v>
      </c>
      <c r="AP191" s="11" t="s">
        <v>48</v>
      </c>
    </row>
    <row r="192" spans="1:42" ht="14.25" customHeight="1" x14ac:dyDescent="0.25">
      <c r="A192" s="11" t="s">
        <v>387</v>
      </c>
      <c r="B192" s="16">
        <v>43996</v>
      </c>
      <c r="C192" s="11" t="s">
        <v>129</v>
      </c>
      <c r="D192" s="11" t="s">
        <v>53</v>
      </c>
      <c r="E192" s="11" t="s">
        <v>130</v>
      </c>
      <c r="F192" s="11" t="s">
        <v>1118</v>
      </c>
      <c r="G192" s="11" t="s">
        <v>49</v>
      </c>
      <c r="H192" s="11" t="s">
        <v>444</v>
      </c>
      <c r="I192" s="13" t="s">
        <v>48</v>
      </c>
      <c r="J192" s="13" t="s">
        <v>48</v>
      </c>
      <c r="K192" s="13" t="s">
        <v>48</v>
      </c>
      <c r="L192" s="13" t="s">
        <v>48</v>
      </c>
      <c r="M192" s="13">
        <v>0</v>
      </c>
      <c r="N192" s="11" t="s">
        <v>48</v>
      </c>
      <c r="O192" s="11" t="s">
        <v>445</v>
      </c>
      <c r="P192" s="11" t="s">
        <v>446</v>
      </c>
      <c r="Q192" s="13">
        <f t="shared" si="4"/>
        <v>5220000</v>
      </c>
      <c r="R192" s="13">
        <v>0</v>
      </c>
      <c r="S192" s="13">
        <v>5220000</v>
      </c>
      <c r="T192" s="13">
        <v>0</v>
      </c>
      <c r="U192" s="11" t="s">
        <v>51</v>
      </c>
      <c r="V192" s="13">
        <v>0</v>
      </c>
      <c r="W192" s="13">
        <v>0</v>
      </c>
      <c r="X192" s="11" t="s">
        <v>51</v>
      </c>
      <c r="Y192" s="13">
        <f t="shared" si="5"/>
        <v>0</v>
      </c>
      <c r="Z192" s="13">
        <v>0</v>
      </c>
      <c r="AA192" s="11" t="s">
        <v>51</v>
      </c>
      <c r="AB192" s="13">
        <v>0</v>
      </c>
      <c r="AC192" s="13">
        <v>0</v>
      </c>
      <c r="AD192" s="11" t="s">
        <v>51</v>
      </c>
      <c r="AE192" s="13">
        <v>0</v>
      </c>
      <c r="AF192" s="11">
        <v>0</v>
      </c>
      <c r="AG192" s="11" t="s">
        <v>51</v>
      </c>
      <c r="AH192" s="13">
        <v>0</v>
      </c>
      <c r="AI192" s="13">
        <v>0</v>
      </c>
      <c r="AJ192" s="11" t="s">
        <v>51</v>
      </c>
      <c r="AK192" s="13">
        <v>0</v>
      </c>
      <c r="AL192" s="13">
        <v>0</v>
      </c>
      <c r="AM192" s="12" t="s">
        <v>48</v>
      </c>
      <c r="AN192" s="11" t="s">
        <v>48</v>
      </c>
      <c r="AO192" s="12" t="s">
        <v>48</v>
      </c>
      <c r="AP192" s="11" t="s">
        <v>48</v>
      </c>
    </row>
    <row r="193" spans="1:42" ht="14.25" customHeight="1" x14ac:dyDescent="0.25">
      <c r="A193" s="11" t="s">
        <v>389</v>
      </c>
      <c r="B193" s="16">
        <v>43996</v>
      </c>
      <c r="C193" s="11" t="s">
        <v>129</v>
      </c>
      <c r="D193" s="11" t="s">
        <v>53</v>
      </c>
      <c r="E193" s="11" t="s">
        <v>130</v>
      </c>
      <c r="F193" s="11" t="s">
        <v>1118</v>
      </c>
      <c r="G193" s="11" t="s">
        <v>49</v>
      </c>
      <c r="H193" s="11" t="s">
        <v>447</v>
      </c>
      <c r="I193" s="13" t="s">
        <v>48</v>
      </c>
      <c r="J193" s="13" t="s">
        <v>48</v>
      </c>
      <c r="K193" s="13" t="s">
        <v>48</v>
      </c>
      <c r="L193" s="13" t="s">
        <v>48</v>
      </c>
      <c r="M193" s="13">
        <v>0</v>
      </c>
      <c r="N193" s="11" t="s">
        <v>48</v>
      </c>
      <c r="O193" s="11" t="s">
        <v>56</v>
      </c>
      <c r="P193" s="11" t="s">
        <v>48</v>
      </c>
      <c r="Q193" s="13">
        <f t="shared" si="4"/>
        <v>110123727.91429996</v>
      </c>
      <c r="R193" s="13">
        <v>0</v>
      </c>
      <c r="S193" s="13">
        <v>88379739.927499965</v>
      </c>
      <c r="T193" s="13">
        <v>0</v>
      </c>
      <c r="U193" s="11" t="s">
        <v>51</v>
      </c>
      <c r="V193" s="13">
        <v>0</v>
      </c>
      <c r="W193" s="13">
        <v>18744817.23</v>
      </c>
      <c r="X193" s="11" t="s">
        <v>51</v>
      </c>
      <c r="Y193" s="13">
        <f t="shared" si="5"/>
        <v>2999170.7568000001</v>
      </c>
      <c r="Z193" s="13">
        <v>0</v>
      </c>
      <c r="AA193" s="11" t="s">
        <v>51</v>
      </c>
      <c r="AB193" s="13">
        <v>0</v>
      </c>
      <c r="AC193" s="13">
        <v>0</v>
      </c>
      <c r="AD193" s="11" t="s">
        <v>51</v>
      </c>
      <c r="AE193" s="13">
        <v>0</v>
      </c>
      <c r="AF193" s="11">
        <v>0</v>
      </c>
      <c r="AG193" s="11" t="s">
        <v>51</v>
      </c>
      <c r="AH193" s="13">
        <v>0</v>
      </c>
      <c r="AI193" s="13">
        <v>0</v>
      </c>
      <c r="AJ193" s="11" t="s">
        <v>51</v>
      </c>
      <c r="AK193" s="13">
        <v>0</v>
      </c>
      <c r="AL193" s="13">
        <v>0</v>
      </c>
      <c r="AM193" s="12" t="s">
        <v>48</v>
      </c>
      <c r="AN193" s="11" t="s">
        <v>48</v>
      </c>
      <c r="AO193" s="12" t="s">
        <v>48</v>
      </c>
      <c r="AP193" s="11" t="s">
        <v>48</v>
      </c>
    </row>
    <row r="194" spans="1:42" ht="14.25" customHeight="1" x14ac:dyDescent="0.25">
      <c r="A194" s="11" t="s">
        <v>392</v>
      </c>
      <c r="B194" s="16">
        <v>43996</v>
      </c>
      <c r="C194" s="11" t="s">
        <v>129</v>
      </c>
      <c r="D194" s="11" t="s">
        <v>53</v>
      </c>
      <c r="E194" s="11" t="s">
        <v>130</v>
      </c>
      <c r="F194" s="11" t="s">
        <v>1118</v>
      </c>
      <c r="G194" s="11" t="s">
        <v>49</v>
      </c>
      <c r="H194" s="11" t="s">
        <v>448</v>
      </c>
      <c r="I194" s="13" t="s">
        <v>48</v>
      </c>
      <c r="J194" s="13" t="s">
        <v>48</v>
      </c>
      <c r="K194" s="13" t="s">
        <v>48</v>
      </c>
      <c r="L194" s="13" t="s">
        <v>48</v>
      </c>
      <c r="M194" s="13">
        <v>0</v>
      </c>
      <c r="N194" s="11" t="s">
        <v>48</v>
      </c>
      <c r="O194" s="11" t="s">
        <v>214</v>
      </c>
      <c r="P194" s="11" t="s">
        <v>215</v>
      </c>
      <c r="Q194" s="13">
        <f t="shared" si="4"/>
        <v>1060934.7549999999</v>
      </c>
      <c r="R194" s="13">
        <v>0</v>
      </c>
      <c r="S194" s="13">
        <v>739382.755</v>
      </c>
      <c r="T194" s="13">
        <v>277200</v>
      </c>
      <c r="U194" s="11" t="s">
        <v>50</v>
      </c>
      <c r="V194" s="13">
        <v>44352</v>
      </c>
      <c r="W194" s="13">
        <v>0</v>
      </c>
      <c r="X194" s="11" t="s">
        <v>51</v>
      </c>
      <c r="Y194" s="13">
        <f t="shared" si="5"/>
        <v>0</v>
      </c>
      <c r="Z194" s="13">
        <v>0</v>
      </c>
      <c r="AA194" s="11" t="s">
        <v>51</v>
      </c>
      <c r="AB194" s="13">
        <v>0</v>
      </c>
      <c r="AC194" s="13">
        <v>0</v>
      </c>
      <c r="AD194" s="11" t="s">
        <v>51</v>
      </c>
      <c r="AE194" s="13">
        <v>0</v>
      </c>
      <c r="AF194" s="11">
        <v>0</v>
      </c>
      <c r="AG194" s="11" t="s">
        <v>51</v>
      </c>
      <c r="AH194" s="13">
        <v>0</v>
      </c>
      <c r="AI194" s="13">
        <v>0</v>
      </c>
      <c r="AJ194" s="11" t="s">
        <v>51</v>
      </c>
      <c r="AK194" s="13">
        <v>0</v>
      </c>
      <c r="AL194" s="13">
        <v>0</v>
      </c>
      <c r="AM194" s="12" t="s">
        <v>48</v>
      </c>
      <c r="AN194" s="11" t="s">
        <v>48</v>
      </c>
      <c r="AO194" s="12" t="s">
        <v>48</v>
      </c>
      <c r="AP194" s="11" t="s">
        <v>48</v>
      </c>
    </row>
    <row r="195" spans="1:42" x14ac:dyDescent="0.25">
      <c r="A195" s="11" t="s">
        <v>394</v>
      </c>
      <c r="B195" s="16">
        <v>43996</v>
      </c>
      <c r="C195" s="11" t="s">
        <v>129</v>
      </c>
      <c r="D195" s="11" t="s">
        <v>53</v>
      </c>
      <c r="E195" s="11" t="s">
        <v>130</v>
      </c>
      <c r="F195" s="11" t="s">
        <v>1118</v>
      </c>
      <c r="G195" s="11" t="s">
        <v>49</v>
      </c>
      <c r="H195" s="11" t="s">
        <v>449</v>
      </c>
      <c r="I195" s="13" t="s">
        <v>48</v>
      </c>
      <c r="J195" s="13" t="s">
        <v>48</v>
      </c>
      <c r="K195" s="13" t="s">
        <v>48</v>
      </c>
      <c r="L195" s="13" t="s">
        <v>48</v>
      </c>
      <c r="M195" s="13">
        <v>0</v>
      </c>
      <c r="N195" s="11" t="s">
        <v>48</v>
      </c>
      <c r="O195" s="11" t="s">
        <v>56</v>
      </c>
      <c r="P195" s="11" t="s">
        <v>48</v>
      </c>
      <c r="Q195" s="13">
        <f t="shared" si="4"/>
        <v>14082968.294</v>
      </c>
      <c r="R195" s="13">
        <v>0</v>
      </c>
      <c r="S195" s="13">
        <v>8182173.6899999995</v>
      </c>
      <c r="T195" s="13">
        <v>0</v>
      </c>
      <c r="U195" s="11" t="s">
        <v>51</v>
      </c>
      <c r="V195" s="13">
        <v>0</v>
      </c>
      <c r="W195" s="13">
        <v>5086891.9000000004</v>
      </c>
      <c r="X195" s="11" t="s">
        <v>50</v>
      </c>
      <c r="Y195" s="13">
        <f t="shared" si="5"/>
        <v>813902.70400000003</v>
      </c>
      <c r="Z195" s="13">
        <v>0</v>
      </c>
      <c r="AA195" s="11" t="s">
        <v>51</v>
      </c>
      <c r="AB195" s="13">
        <v>0</v>
      </c>
      <c r="AC195" s="13">
        <v>0</v>
      </c>
      <c r="AD195" s="11" t="s">
        <v>51</v>
      </c>
      <c r="AE195" s="13">
        <v>0</v>
      </c>
      <c r="AF195" s="11">
        <v>0</v>
      </c>
      <c r="AG195" s="11" t="s">
        <v>51</v>
      </c>
      <c r="AH195" s="13">
        <v>0</v>
      </c>
      <c r="AI195" s="13">
        <v>0</v>
      </c>
      <c r="AJ195" s="11" t="s">
        <v>51</v>
      </c>
      <c r="AK195" s="13">
        <v>0</v>
      </c>
      <c r="AL195" s="13">
        <v>0</v>
      </c>
      <c r="AM195" s="12" t="s">
        <v>48</v>
      </c>
      <c r="AN195" s="11" t="s">
        <v>48</v>
      </c>
      <c r="AO195" s="12" t="s">
        <v>48</v>
      </c>
      <c r="AP195" s="11" t="s">
        <v>48</v>
      </c>
    </row>
    <row r="196" spans="1:42" x14ac:dyDescent="0.25">
      <c r="A196" s="11" t="s">
        <v>398</v>
      </c>
      <c r="B196" s="16">
        <v>43996</v>
      </c>
      <c r="C196" s="11" t="s">
        <v>47</v>
      </c>
      <c r="D196" s="11" t="s">
        <v>58</v>
      </c>
      <c r="E196" s="11" t="s">
        <v>59</v>
      </c>
      <c r="F196" s="11" t="s">
        <v>854</v>
      </c>
      <c r="G196" s="11" t="s">
        <v>49</v>
      </c>
      <c r="H196" s="11" t="s">
        <v>891</v>
      </c>
      <c r="I196" s="13" t="s">
        <v>48</v>
      </c>
      <c r="J196" s="13" t="s">
        <v>48</v>
      </c>
      <c r="K196" s="13" t="s">
        <v>48</v>
      </c>
      <c r="L196" s="13" t="s">
        <v>48</v>
      </c>
      <c r="M196" s="13">
        <v>0</v>
      </c>
      <c r="N196" s="11" t="s">
        <v>48</v>
      </c>
      <c r="O196" s="11" t="s">
        <v>56</v>
      </c>
      <c r="P196" s="11" t="s">
        <v>48</v>
      </c>
      <c r="Q196" s="13">
        <f t="shared" si="4"/>
        <v>80148448.521599993</v>
      </c>
      <c r="R196" s="13">
        <v>0</v>
      </c>
      <c r="S196" s="13">
        <v>59990696.990000002</v>
      </c>
      <c r="T196" s="13">
        <v>0</v>
      </c>
      <c r="U196" s="11" t="s">
        <v>51</v>
      </c>
      <c r="V196" s="13">
        <v>0</v>
      </c>
      <c r="W196" s="13">
        <v>17377372.010000002</v>
      </c>
      <c r="X196" s="11" t="s">
        <v>51</v>
      </c>
      <c r="Y196" s="13">
        <f t="shared" si="5"/>
        <v>2780379.5216000001</v>
      </c>
      <c r="Z196" s="13">
        <v>0</v>
      </c>
      <c r="AA196" s="11" t="s">
        <v>51</v>
      </c>
      <c r="AB196" s="13">
        <v>0</v>
      </c>
      <c r="AC196" s="13">
        <v>0</v>
      </c>
      <c r="AD196" s="11" t="s">
        <v>51</v>
      </c>
      <c r="AE196" s="13">
        <v>0</v>
      </c>
      <c r="AF196" s="11">
        <v>0</v>
      </c>
      <c r="AG196" s="11" t="s">
        <v>51</v>
      </c>
      <c r="AH196" s="13">
        <v>0</v>
      </c>
      <c r="AI196" s="13">
        <v>0</v>
      </c>
      <c r="AJ196" s="11" t="s">
        <v>51</v>
      </c>
      <c r="AK196" s="13">
        <v>0</v>
      </c>
      <c r="AL196" s="13">
        <v>0</v>
      </c>
      <c r="AM196" s="12" t="s">
        <v>48</v>
      </c>
      <c r="AN196" s="11" t="s">
        <v>48</v>
      </c>
      <c r="AO196" s="12" t="s">
        <v>48</v>
      </c>
      <c r="AP196" s="11" t="s">
        <v>48</v>
      </c>
    </row>
    <row r="197" spans="1:42" x14ac:dyDescent="0.25">
      <c r="A197" s="11" t="s">
        <v>400</v>
      </c>
      <c r="B197" s="16">
        <v>43996</v>
      </c>
      <c r="C197" s="11" t="s">
        <v>47</v>
      </c>
      <c r="D197" s="11" t="s">
        <v>58</v>
      </c>
      <c r="E197" s="11" t="s">
        <v>483</v>
      </c>
      <c r="F197" s="11" t="s">
        <v>976</v>
      </c>
      <c r="G197" s="11" t="s">
        <v>49</v>
      </c>
      <c r="H197" s="11" t="s">
        <v>983</v>
      </c>
      <c r="I197" s="13" t="s">
        <v>48</v>
      </c>
      <c r="J197" s="13" t="s">
        <v>48</v>
      </c>
      <c r="K197" s="13" t="s">
        <v>48</v>
      </c>
      <c r="L197" s="13" t="s">
        <v>48</v>
      </c>
      <c r="M197" s="13">
        <v>0</v>
      </c>
      <c r="N197" s="11" t="s">
        <v>48</v>
      </c>
      <c r="O197" s="11" t="s">
        <v>56</v>
      </c>
      <c r="P197" s="11" t="s">
        <v>48</v>
      </c>
      <c r="Q197" s="13">
        <f t="shared" si="4"/>
        <v>24661319.98</v>
      </c>
      <c r="R197" s="13">
        <v>0</v>
      </c>
      <c r="S197" s="13">
        <v>24661319.98</v>
      </c>
      <c r="T197" s="13">
        <v>0</v>
      </c>
      <c r="U197" s="11" t="s">
        <v>51</v>
      </c>
      <c r="V197" s="13">
        <v>0</v>
      </c>
      <c r="W197" s="13"/>
      <c r="X197" s="11" t="s">
        <v>51</v>
      </c>
      <c r="Y197" s="13">
        <f t="shared" si="5"/>
        <v>0</v>
      </c>
      <c r="Z197" s="13">
        <v>0</v>
      </c>
      <c r="AA197" s="11" t="s">
        <v>51</v>
      </c>
      <c r="AB197" s="13">
        <v>0</v>
      </c>
      <c r="AC197" s="13">
        <v>0</v>
      </c>
      <c r="AD197" s="11" t="s">
        <v>51</v>
      </c>
      <c r="AE197" s="13">
        <v>0</v>
      </c>
      <c r="AF197" s="11">
        <v>0</v>
      </c>
      <c r="AG197" s="11" t="s">
        <v>51</v>
      </c>
      <c r="AH197" s="13">
        <v>0</v>
      </c>
      <c r="AI197" s="13">
        <v>0</v>
      </c>
      <c r="AJ197" s="11" t="s">
        <v>51</v>
      </c>
      <c r="AK197" s="13">
        <v>0</v>
      </c>
      <c r="AL197" s="13">
        <v>0</v>
      </c>
      <c r="AM197" s="12" t="s">
        <v>48</v>
      </c>
      <c r="AN197" s="11" t="s">
        <v>48</v>
      </c>
      <c r="AO197" s="12" t="s">
        <v>48</v>
      </c>
      <c r="AP197" s="11" t="s">
        <v>48</v>
      </c>
    </row>
    <row r="198" spans="1:42" x14ac:dyDescent="0.25">
      <c r="A198" s="11" t="s">
        <v>404</v>
      </c>
      <c r="B198" s="16">
        <v>43996</v>
      </c>
      <c r="C198" s="11" t="s">
        <v>105</v>
      </c>
      <c r="D198" s="11" t="s">
        <v>58</v>
      </c>
      <c r="E198" s="11" t="s">
        <v>109</v>
      </c>
      <c r="F198" s="11" t="s">
        <v>997</v>
      </c>
      <c r="G198" s="11" t="s">
        <v>49</v>
      </c>
      <c r="H198" s="11" t="s">
        <v>432</v>
      </c>
      <c r="I198" s="13" t="s">
        <v>48</v>
      </c>
      <c r="J198" s="13" t="s">
        <v>48</v>
      </c>
      <c r="K198" s="13" t="s">
        <v>48</v>
      </c>
      <c r="L198" s="13" t="s">
        <v>48</v>
      </c>
      <c r="M198" s="13">
        <v>0</v>
      </c>
      <c r="N198" s="11" t="s">
        <v>48</v>
      </c>
      <c r="O198" s="11" t="s">
        <v>56</v>
      </c>
      <c r="P198" s="11" t="s">
        <v>48</v>
      </c>
      <c r="Q198" s="13">
        <f t="shared" si="4"/>
        <v>47166953.653800003</v>
      </c>
      <c r="R198" s="13">
        <v>0</v>
      </c>
      <c r="S198" s="13">
        <v>45386237.653800003</v>
      </c>
      <c r="T198" s="13">
        <v>0</v>
      </c>
      <c r="U198" s="11" t="s">
        <v>51</v>
      </c>
      <c r="V198" s="13">
        <v>0</v>
      </c>
      <c r="W198" s="13">
        <v>1535100</v>
      </c>
      <c r="X198" s="11" t="s">
        <v>50</v>
      </c>
      <c r="Y198" s="13">
        <f t="shared" si="5"/>
        <v>245616</v>
      </c>
      <c r="Z198" s="13">
        <v>0</v>
      </c>
      <c r="AA198" s="11" t="s">
        <v>51</v>
      </c>
      <c r="AB198" s="13">
        <v>0</v>
      </c>
      <c r="AC198" s="13">
        <v>0</v>
      </c>
      <c r="AD198" s="11" t="s">
        <v>51</v>
      </c>
      <c r="AE198" s="13">
        <v>0</v>
      </c>
      <c r="AF198" s="11">
        <v>0</v>
      </c>
      <c r="AG198" s="11" t="s">
        <v>51</v>
      </c>
      <c r="AH198" s="13">
        <v>0</v>
      </c>
      <c r="AI198" s="13">
        <v>0</v>
      </c>
      <c r="AJ198" s="11" t="s">
        <v>51</v>
      </c>
      <c r="AK198" s="13">
        <v>0</v>
      </c>
      <c r="AL198" s="13">
        <v>0</v>
      </c>
      <c r="AM198" s="12" t="s">
        <v>48</v>
      </c>
      <c r="AN198" s="11" t="s">
        <v>48</v>
      </c>
      <c r="AO198" s="12" t="s">
        <v>48</v>
      </c>
      <c r="AP198" s="11" t="s">
        <v>48</v>
      </c>
    </row>
    <row r="199" spans="1:42" x14ac:dyDescent="0.25">
      <c r="A199" s="11" t="s">
        <v>406</v>
      </c>
      <c r="B199" s="16">
        <v>43996</v>
      </c>
      <c r="C199" s="11" t="s">
        <v>129</v>
      </c>
      <c r="D199" s="11" t="s">
        <v>58</v>
      </c>
      <c r="E199" s="11" t="s">
        <v>450</v>
      </c>
      <c r="F199" s="11" t="s">
        <v>1119</v>
      </c>
      <c r="G199" s="11" t="s">
        <v>49</v>
      </c>
      <c r="H199" s="11" t="s">
        <v>451</v>
      </c>
      <c r="I199" s="13" t="s">
        <v>48</v>
      </c>
      <c r="J199" s="13" t="s">
        <v>48</v>
      </c>
      <c r="K199" s="13" t="s">
        <v>48</v>
      </c>
      <c r="L199" s="13" t="s">
        <v>48</v>
      </c>
      <c r="M199" s="13">
        <v>0</v>
      </c>
      <c r="N199" s="11" t="s">
        <v>48</v>
      </c>
      <c r="O199" s="11" t="s">
        <v>56</v>
      </c>
      <c r="P199" s="11" t="s">
        <v>48</v>
      </c>
      <c r="Q199" s="13">
        <f t="shared" si="4"/>
        <v>1523400</v>
      </c>
      <c r="R199" s="13">
        <v>0</v>
      </c>
      <c r="S199" s="13">
        <v>1523400</v>
      </c>
      <c r="T199" s="13">
        <v>0</v>
      </c>
      <c r="U199" s="11" t="s">
        <v>51</v>
      </c>
      <c r="V199" s="13">
        <v>0</v>
      </c>
      <c r="W199" s="13">
        <v>0</v>
      </c>
      <c r="X199" s="11" t="s">
        <v>51</v>
      </c>
      <c r="Y199" s="13">
        <f t="shared" si="5"/>
        <v>0</v>
      </c>
      <c r="Z199" s="13">
        <v>0</v>
      </c>
      <c r="AA199" s="11" t="s">
        <v>51</v>
      </c>
      <c r="AB199" s="13">
        <v>0</v>
      </c>
      <c r="AC199" s="13">
        <v>0</v>
      </c>
      <c r="AD199" s="11" t="s">
        <v>51</v>
      </c>
      <c r="AE199" s="13">
        <v>0</v>
      </c>
      <c r="AF199" s="11">
        <v>0</v>
      </c>
      <c r="AG199" s="11" t="s">
        <v>51</v>
      </c>
      <c r="AH199" s="13">
        <v>0</v>
      </c>
      <c r="AI199" s="13">
        <v>0</v>
      </c>
      <c r="AJ199" s="11" t="s">
        <v>51</v>
      </c>
      <c r="AK199" s="13">
        <v>0</v>
      </c>
      <c r="AL199" s="13">
        <v>0</v>
      </c>
      <c r="AM199" s="12" t="s">
        <v>48</v>
      </c>
      <c r="AN199" s="11" t="s">
        <v>48</v>
      </c>
      <c r="AO199" s="12" t="s">
        <v>48</v>
      </c>
      <c r="AP199" s="11" t="s">
        <v>48</v>
      </c>
    </row>
    <row r="200" spans="1:42" x14ac:dyDescent="0.25">
      <c r="A200" s="11" t="s">
        <v>408</v>
      </c>
      <c r="B200" s="16">
        <v>43996</v>
      </c>
      <c r="C200" s="11" t="s">
        <v>129</v>
      </c>
      <c r="D200" s="11" t="s">
        <v>58</v>
      </c>
      <c r="E200" s="11" t="s">
        <v>450</v>
      </c>
      <c r="F200" s="11" t="s">
        <v>1119</v>
      </c>
      <c r="G200" s="11" t="s">
        <v>49</v>
      </c>
      <c r="H200" s="11" t="s">
        <v>452</v>
      </c>
      <c r="I200" s="13" t="s">
        <v>48</v>
      </c>
      <c r="J200" s="13" t="s">
        <v>48</v>
      </c>
      <c r="K200" s="13" t="s">
        <v>48</v>
      </c>
      <c r="L200" s="13" t="s">
        <v>48</v>
      </c>
      <c r="M200" s="13">
        <v>0</v>
      </c>
      <c r="N200" s="11" t="s">
        <v>48</v>
      </c>
      <c r="O200" s="11" t="s">
        <v>263</v>
      </c>
      <c r="P200" s="11" t="s">
        <v>264</v>
      </c>
      <c r="Q200" s="13">
        <f t="shared" ref="Q200:Q223" si="6">SUM(S200:AE200)</f>
        <v>23940000</v>
      </c>
      <c r="R200" s="13">
        <v>0</v>
      </c>
      <c r="S200" s="13">
        <v>23940000</v>
      </c>
      <c r="T200" s="13">
        <v>0</v>
      </c>
      <c r="U200" s="11" t="s">
        <v>51</v>
      </c>
      <c r="V200" s="13">
        <v>0</v>
      </c>
      <c r="W200" s="13">
        <v>0</v>
      </c>
      <c r="X200" s="11" t="s">
        <v>51</v>
      </c>
      <c r="Y200" s="13">
        <f t="shared" ref="Y200:Y223" si="7">+W200*0.16</f>
        <v>0</v>
      </c>
      <c r="Z200" s="13">
        <v>0</v>
      </c>
      <c r="AA200" s="11" t="s">
        <v>51</v>
      </c>
      <c r="AB200" s="13">
        <v>0</v>
      </c>
      <c r="AC200" s="13">
        <v>0</v>
      </c>
      <c r="AD200" s="11" t="s">
        <v>51</v>
      </c>
      <c r="AE200" s="13">
        <v>0</v>
      </c>
      <c r="AF200" s="11">
        <v>0</v>
      </c>
      <c r="AG200" s="11" t="s">
        <v>51</v>
      </c>
      <c r="AH200" s="13">
        <v>0</v>
      </c>
      <c r="AI200" s="13">
        <v>0</v>
      </c>
      <c r="AJ200" s="11" t="s">
        <v>51</v>
      </c>
      <c r="AK200" s="13">
        <v>0</v>
      </c>
      <c r="AL200" s="13">
        <v>0</v>
      </c>
      <c r="AM200" s="12" t="s">
        <v>48</v>
      </c>
      <c r="AN200" s="11" t="s">
        <v>48</v>
      </c>
      <c r="AO200" s="12" t="s">
        <v>48</v>
      </c>
      <c r="AP200" s="11" t="s">
        <v>48</v>
      </c>
    </row>
    <row r="201" spans="1:42" x14ac:dyDescent="0.25">
      <c r="A201" s="11" t="s">
        <v>410</v>
      </c>
      <c r="B201" s="16">
        <v>43996</v>
      </c>
      <c r="C201" s="11" t="s">
        <v>129</v>
      </c>
      <c r="D201" s="11" t="s">
        <v>58</v>
      </c>
      <c r="E201" s="11" t="s">
        <v>450</v>
      </c>
      <c r="F201" s="11" t="s">
        <v>1119</v>
      </c>
      <c r="G201" s="11" t="s">
        <v>49</v>
      </c>
      <c r="H201" s="11" t="s">
        <v>453</v>
      </c>
      <c r="I201" s="13" t="s">
        <v>48</v>
      </c>
      <c r="J201" s="13" t="s">
        <v>48</v>
      </c>
      <c r="K201" s="13" t="s">
        <v>48</v>
      </c>
      <c r="L201" s="13" t="s">
        <v>48</v>
      </c>
      <c r="M201" s="13">
        <v>0</v>
      </c>
      <c r="N201" s="11" t="s">
        <v>48</v>
      </c>
      <c r="O201" s="11" t="s">
        <v>56</v>
      </c>
      <c r="P201" s="11" t="s">
        <v>48</v>
      </c>
      <c r="Q201" s="13">
        <f t="shared" si="6"/>
        <v>90961784.911899969</v>
      </c>
      <c r="R201" s="13">
        <v>0</v>
      </c>
      <c r="S201" s="13">
        <v>64360650.203099973</v>
      </c>
      <c r="T201" s="13">
        <v>0</v>
      </c>
      <c r="U201" s="11" t="s">
        <v>51</v>
      </c>
      <c r="V201" s="13">
        <v>0</v>
      </c>
      <c r="W201" s="13">
        <v>22932012.68</v>
      </c>
      <c r="X201" s="11" t="s">
        <v>50</v>
      </c>
      <c r="Y201" s="13">
        <f t="shared" si="7"/>
        <v>3669122.0288</v>
      </c>
      <c r="Z201" s="13">
        <v>0</v>
      </c>
      <c r="AA201" s="11" t="s">
        <v>51</v>
      </c>
      <c r="AB201" s="13">
        <v>0</v>
      </c>
      <c r="AC201" s="13">
        <v>0</v>
      </c>
      <c r="AD201" s="11" t="s">
        <v>51</v>
      </c>
      <c r="AE201" s="13">
        <v>0</v>
      </c>
      <c r="AF201" s="11">
        <v>0</v>
      </c>
      <c r="AG201" s="11" t="s">
        <v>51</v>
      </c>
      <c r="AH201" s="13">
        <v>0</v>
      </c>
      <c r="AI201" s="13">
        <v>0</v>
      </c>
      <c r="AJ201" s="11" t="s">
        <v>51</v>
      </c>
      <c r="AK201" s="13">
        <v>0</v>
      </c>
      <c r="AL201" s="13">
        <v>0</v>
      </c>
      <c r="AM201" s="12" t="s">
        <v>48</v>
      </c>
      <c r="AN201" s="11" t="s">
        <v>48</v>
      </c>
      <c r="AO201" s="12" t="s">
        <v>48</v>
      </c>
      <c r="AP201" s="11" t="s">
        <v>48</v>
      </c>
    </row>
    <row r="202" spans="1:42" x14ac:dyDescent="0.25">
      <c r="A202" s="11" t="s">
        <v>414</v>
      </c>
      <c r="B202" s="16">
        <v>43996</v>
      </c>
      <c r="C202" s="11" t="s">
        <v>105</v>
      </c>
      <c r="D202" s="11" t="s">
        <v>58</v>
      </c>
      <c r="E202" s="11" t="s">
        <v>109</v>
      </c>
      <c r="F202" s="11" t="s">
        <v>997</v>
      </c>
      <c r="G202" s="11" t="s">
        <v>86</v>
      </c>
      <c r="H202" s="11" t="s">
        <v>48</v>
      </c>
      <c r="I202" s="13" t="s">
        <v>433</v>
      </c>
      <c r="J202" s="13" t="s">
        <v>48</v>
      </c>
      <c r="K202" s="13" t="s">
        <v>434</v>
      </c>
      <c r="L202" s="13" t="s">
        <v>426</v>
      </c>
      <c r="M202" s="13">
        <v>341271.2</v>
      </c>
      <c r="N202" s="11" t="s">
        <v>89</v>
      </c>
      <c r="O202" s="11" t="s">
        <v>435</v>
      </c>
      <c r="P202" s="11" t="s">
        <v>436</v>
      </c>
      <c r="Q202" s="13">
        <f t="shared" si="6"/>
        <v>-341271.2</v>
      </c>
      <c r="R202" s="13">
        <v>0</v>
      </c>
      <c r="S202" s="13">
        <v>-341271.2</v>
      </c>
      <c r="T202" s="13">
        <v>0</v>
      </c>
      <c r="U202" s="11" t="s">
        <v>51</v>
      </c>
      <c r="V202" s="13">
        <v>0</v>
      </c>
      <c r="W202" s="13">
        <v>0</v>
      </c>
      <c r="X202" s="11" t="s">
        <v>51</v>
      </c>
      <c r="Y202" s="13">
        <f t="shared" si="7"/>
        <v>0</v>
      </c>
      <c r="Z202" s="13">
        <v>0</v>
      </c>
      <c r="AA202" s="11" t="s">
        <v>51</v>
      </c>
      <c r="AB202" s="13">
        <v>0</v>
      </c>
      <c r="AC202" s="13">
        <v>0</v>
      </c>
      <c r="AD202" s="11" t="s">
        <v>51</v>
      </c>
      <c r="AE202" s="13">
        <v>0</v>
      </c>
      <c r="AF202" s="11">
        <v>0</v>
      </c>
      <c r="AG202" s="11" t="s">
        <v>51</v>
      </c>
      <c r="AH202" s="13">
        <v>0</v>
      </c>
      <c r="AI202" s="13">
        <v>0</v>
      </c>
      <c r="AJ202" s="11" t="s">
        <v>51</v>
      </c>
      <c r="AK202" s="13">
        <v>0</v>
      </c>
      <c r="AL202" s="13">
        <v>0</v>
      </c>
      <c r="AM202" s="12" t="s">
        <v>48</v>
      </c>
      <c r="AN202" s="11" t="s">
        <v>48</v>
      </c>
      <c r="AO202" s="12" t="s">
        <v>48</v>
      </c>
      <c r="AP202" s="11" t="s">
        <v>48</v>
      </c>
    </row>
    <row r="203" spans="1:42" x14ac:dyDescent="0.25">
      <c r="A203" s="11" t="s">
        <v>416</v>
      </c>
      <c r="B203" s="16">
        <v>43996</v>
      </c>
      <c r="C203" s="11" t="s">
        <v>105</v>
      </c>
      <c r="D203" s="11" t="s">
        <v>58</v>
      </c>
      <c r="E203" s="11" t="s">
        <v>109</v>
      </c>
      <c r="F203" s="11" t="s">
        <v>997</v>
      </c>
      <c r="G203" s="11" t="s">
        <v>86</v>
      </c>
      <c r="H203" s="11" t="s">
        <v>48</v>
      </c>
      <c r="I203" s="13" t="s">
        <v>437</v>
      </c>
      <c r="J203" s="13" t="s">
        <v>48</v>
      </c>
      <c r="K203" s="13" t="s">
        <v>438</v>
      </c>
      <c r="L203" s="13" t="s">
        <v>390</v>
      </c>
      <c r="M203" s="13">
        <v>552075</v>
      </c>
      <c r="N203" s="11" t="s">
        <v>89</v>
      </c>
      <c r="O203" s="11" t="s">
        <v>439</v>
      </c>
      <c r="P203" s="11" t="s">
        <v>440</v>
      </c>
      <c r="Q203" s="13">
        <f t="shared" si="6"/>
        <v>-552075</v>
      </c>
      <c r="R203" s="13">
        <v>0</v>
      </c>
      <c r="S203" s="13">
        <v>-552075</v>
      </c>
      <c r="T203" s="13">
        <v>0</v>
      </c>
      <c r="U203" s="11" t="s">
        <v>51</v>
      </c>
      <c r="V203" s="13">
        <v>0</v>
      </c>
      <c r="W203" s="13">
        <v>0</v>
      </c>
      <c r="X203" s="11" t="s">
        <v>51</v>
      </c>
      <c r="Y203" s="13">
        <f t="shared" si="7"/>
        <v>0</v>
      </c>
      <c r="Z203" s="13">
        <v>0</v>
      </c>
      <c r="AA203" s="11" t="s">
        <v>51</v>
      </c>
      <c r="AB203" s="13">
        <v>0</v>
      </c>
      <c r="AC203" s="13">
        <v>0</v>
      </c>
      <c r="AD203" s="11" t="s">
        <v>51</v>
      </c>
      <c r="AE203" s="13">
        <v>0</v>
      </c>
      <c r="AF203" s="11">
        <v>0</v>
      </c>
      <c r="AG203" s="11" t="s">
        <v>51</v>
      </c>
      <c r="AH203" s="13">
        <v>0</v>
      </c>
      <c r="AI203" s="13">
        <v>0</v>
      </c>
      <c r="AJ203" s="11" t="s">
        <v>51</v>
      </c>
      <c r="AK203" s="13">
        <v>0</v>
      </c>
      <c r="AL203" s="13">
        <v>0</v>
      </c>
      <c r="AM203" s="12" t="s">
        <v>48</v>
      </c>
      <c r="AN203" s="11" t="s">
        <v>48</v>
      </c>
      <c r="AO203" s="12" t="s">
        <v>48</v>
      </c>
      <c r="AP203" s="11" t="s">
        <v>48</v>
      </c>
    </row>
    <row r="204" spans="1:42" x14ac:dyDescent="0.25">
      <c r="A204" s="11" t="s">
        <v>417</v>
      </c>
      <c r="B204" s="16">
        <v>43996</v>
      </c>
      <c r="C204" s="11" t="s">
        <v>47</v>
      </c>
      <c r="D204" s="11" t="s">
        <v>62</v>
      </c>
      <c r="E204" s="11" t="s">
        <v>63</v>
      </c>
      <c r="F204" s="11" t="s">
        <v>865</v>
      </c>
      <c r="G204" s="11" t="s">
        <v>49</v>
      </c>
      <c r="H204" s="11" t="s">
        <v>892</v>
      </c>
      <c r="I204" s="13" t="s">
        <v>48</v>
      </c>
      <c r="J204" s="13" t="s">
        <v>48</v>
      </c>
      <c r="K204" s="13" t="s">
        <v>48</v>
      </c>
      <c r="L204" s="13" t="s">
        <v>48</v>
      </c>
      <c r="M204" s="13">
        <v>0</v>
      </c>
      <c r="N204" s="11" t="s">
        <v>48</v>
      </c>
      <c r="O204" s="11" t="s">
        <v>56</v>
      </c>
      <c r="P204" s="11" t="s">
        <v>48</v>
      </c>
      <c r="Q204" s="13">
        <f t="shared" si="6"/>
        <v>82849539.333199993</v>
      </c>
      <c r="R204" s="13">
        <v>0</v>
      </c>
      <c r="S204" s="13">
        <v>60530777.969999999</v>
      </c>
      <c r="T204" s="13">
        <v>0</v>
      </c>
      <c r="U204" s="11" t="s">
        <v>51</v>
      </c>
      <c r="V204" s="13">
        <v>0</v>
      </c>
      <c r="W204" s="13">
        <v>19240311.52</v>
      </c>
      <c r="X204" s="11" t="s">
        <v>51</v>
      </c>
      <c r="Y204" s="13">
        <f t="shared" si="7"/>
        <v>3078449.8432</v>
      </c>
      <c r="Z204" s="13">
        <v>0</v>
      </c>
      <c r="AA204" s="11" t="s">
        <v>51</v>
      </c>
      <c r="AB204" s="13">
        <v>0</v>
      </c>
      <c r="AC204" s="13">
        <v>0</v>
      </c>
      <c r="AD204" s="11" t="s">
        <v>51</v>
      </c>
      <c r="AE204" s="13">
        <v>0</v>
      </c>
      <c r="AF204" s="11">
        <v>0</v>
      </c>
      <c r="AG204" s="11" t="s">
        <v>51</v>
      </c>
      <c r="AH204" s="13">
        <v>0</v>
      </c>
      <c r="AI204" s="13">
        <v>0</v>
      </c>
      <c r="AJ204" s="11" t="s">
        <v>51</v>
      </c>
      <c r="AK204" s="13">
        <v>0</v>
      </c>
      <c r="AL204" s="13">
        <v>0</v>
      </c>
      <c r="AM204" s="12" t="s">
        <v>48</v>
      </c>
      <c r="AN204" s="11" t="s">
        <v>48</v>
      </c>
      <c r="AO204" s="12" t="s">
        <v>48</v>
      </c>
      <c r="AP204" s="11" t="s">
        <v>48</v>
      </c>
    </row>
    <row r="205" spans="1:42" x14ac:dyDescent="0.25">
      <c r="A205" s="11" t="s">
        <v>418</v>
      </c>
      <c r="B205" s="16">
        <v>43996</v>
      </c>
      <c r="C205" s="11" t="s">
        <v>105</v>
      </c>
      <c r="D205" s="11" t="s">
        <v>62</v>
      </c>
      <c r="E205" s="11" t="s">
        <v>111</v>
      </c>
      <c r="F205" s="11" t="s">
        <v>992</v>
      </c>
      <c r="G205" s="11" t="s">
        <v>49</v>
      </c>
      <c r="H205" s="11" t="s">
        <v>441</v>
      </c>
      <c r="I205" s="13" t="s">
        <v>48</v>
      </c>
      <c r="J205" s="13" t="s">
        <v>48</v>
      </c>
      <c r="K205" s="13" t="s">
        <v>48</v>
      </c>
      <c r="L205" s="13" t="s">
        <v>48</v>
      </c>
      <c r="M205" s="13">
        <v>0</v>
      </c>
      <c r="N205" s="11" t="s">
        <v>48</v>
      </c>
      <c r="O205" s="11" t="s">
        <v>56</v>
      </c>
      <c r="P205" s="11" t="s">
        <v>48</v>
      </c>
      <c r="Q205" s="13">
        <f t="shared" si="6"/>
        <v>52029311.072200008</v>
      </c>
      <c r="R205" s="13">
        <v>0</v>
      </c>
      <c r="S205" s="13">
        <v>49234618.598200008</v>
      </c>
      <c r="T205" s="13">
        <v>0</v>
      </c>
      <c r="U205" s="11" t="s">
        <v>51</v>
      </c>
      <c r="V205" s="13">
        <v>0</v>
      </c>
      <c r="W205" s="13">
        <v>2409217.65</v>
      </c>
      <c r="X205" s="11" t="s">
        <v>51</v>
      </c>
      <c r="Y205" s="13">
        <f t="shared" si="7"/>
        <v>385474.82399999996</v>
      </c>
      <c r="Z205" s="13">
        <v>0</v>
      </c>
      <c r="AA205" s="11" t="s">
        <v>51</v>
      </c>
      <c r="AB205" s="13">
        <v>0</v>
      </c>
      <c r="AC205" s="13">
        <v>0</v>
      </c>
      <c r="AD205" s="11" t="s">
        <v>51</v>
      </c>
      <c r="AE205" s="13">
        <v>0</v>
      </c>
      <c r="AF205" s="11">
        <v>0</v>
      </c>
      <c r="AG205" s="11" t="s">
        <v>51</v>
      </c>
      <c r="AH205" s="13">
        <v>0</v>
      </c>
      <c r="AI205" s="13">
        <v>0</v>
      </c>
      <c r="AJ205" s="11" t="s">
        <v>51</v>
      </c>
      <c r="AK205" s="13">
        <v>0</v>
      </c>
      <c r="AL205" s="13">
        <v>0</v>
      </c>
      <c r="AM205" s="12" t="s">
        <v>48</v>
      </c>
      <c r="AN205" s="11" t="s">
        <v>48</v>
      </c>
      <c r="AO205" s="12" t="s">
        <v>48</v>
      </c>
      <c r="AP205" s="11" t="s">
        <v>48</v>
      </c>
    </row>
    <row r="206" spans="1:42" x14ac:dyDescent="0.25">
      <c r="A206" s="11" t="s">
        <v>419</v>
      </c>
      <c r="B206" s="16">
        <v>43996</v>
      </c>
      <c r="C206" s="11" t="s">
        <v>129</v>
      </c>
      <c r="D206" s="11" t="s">
        <v>62</v>
      </c>
      <c r="E206" s="11" t="s">
        <v>495</v>
      </c>
      <c r="F206" s="11" t="s">
        <v>1118</v>
      </c>
      <c r="G206" s="11" t="s">
        <v>830</v>
      </c>
      <c r="H206" s="11" t="s">
        <v>1011</v>
      </c>
      <c r="I206" s="13"/>
      <c r="J206" s="13"/>
      <c r="K206" s="13"/>
      <c r="L206" s="13"/>
      <c r="M206" s="13">
        <v>0</v>
      </c>
      <c r="N206" s="11"/>
      <c r="O206" s="11" t="s">
        <v>490</v>
      </c>
      <c r="P206" s="11"/>
      <c r="Q206" s="13">
        <f t="shared" si="6"/>
        <v>0</v>
      </c>
      <c r="R206" s="13"/>
      <c r="S206" s="13">
        <v>0</v>
      </c>
      <c r="T206" s="13">
        <v>0</v>
      </c>
      <c r="U206" s="11"/>
      <c r="V206" s="13">
        <v>0</v>
      </c>
      <c r="W206" s="13"/>
      <c r="X206" s="11"/>
      <c r="Y206" s="13">
        <f t="shared" si="7"/>
        <v>0</v>
      </c>
      <c r="Z206" s="13">
        <v>0</v>
      </c>
      <c r="AA206" s="11" t="s">
        <v>51</v>
      </c>
      <c r="AB206" s="13">
        <v>0</v>
      </c>
      <c r="AC206" s="13">
        <v>0</v>
      </c>
      <c r="AD206" s="11" t="s">
        <v>51</v>
      </c>
      <c r="AE206" s="13">
        <v>0</v>
      </c>
      <c r="AF206" s="11">
        <v>0</v>
      </c>
      <c r="AG206" s="11" t="s">
        <v>51</v>
      </c>
      <c r="AH206" s="13">
        <v>0</v>
      </c>
      <c r="AI206" s="13">
        <v>0</v>
      </c>
      <c r="AJ206" s="11"/>
      <c r="AK206" s="13"/>
      <c r="AL206" s="13"/>
      <c r="AM206" s="12"/>
      <c r="AN206" s="11"/>
      <c r="AO206" s="12"/>
      <c r="AP206" s="11"/>
    </row>
    <row r="207" spans="1:42" x14ac:dyDescent="0.25">
      <c r="A207" s="11" t="s">
        <v>420</v>
      </c>
      <c r="B207" s="16">
        <v>43996</v>
      </c>
      <c r="C207" s="11" t="s">
        <v>47</v>
      </c>
      <c r="D207" s="11" t="s">
        <v>66</v>
      </c>
      <c r="E207" s="11" t="s">
        <v>67</v>
      </c>
      <c r="F207" s="11" t="s">
        <v>880</v>
      </c>
      <c r="G207" s="11" t="s">
        <v>49</v>
      </c>
      <c r="H207" s="11" t="s">
        <v>893</v>
      </c>
      <c r="I207" s="13" t="s">
        <v>48</v>
      </c>
      <c r="J207" s="13" t="s">
        <v>48</v>
      </c>
      <c r="K207" s="13" t="s">
        <v>48</v>
      </c>
      <c r="L207" s="13" t="s">
        <v>48</v>
      </c>
      <c r="M207" s="13">
        <v>0</v>
      </c>
      <c r="N207" s="11" t="s">
        <v>48</v>
      </c>
      <c r="O207" s="11" t="s">
        <v>56</v>
      </c>
      <c r="P207" s="11" t="s">
        <v>48</v>
      </c>
      <c r="Q207" s="13">
        <f t="shared" si="6"/>
        <v>99274826.805999994</v>
      </c>
      <c r="R207" s="13">
        <v>0</v>
      </c>
      <c r="S207" s="13">
        <v>75451594.650000006</v>
      </c>
      <c r="T207" s="13">
        <v>0</v>
      </c>
      <c r="U207" s="11" t="s">
        <v>51</v>
      </c>
      <c r="V207" s="13">
        <v>0</v>
      </c>
      <c r="W207" s="13">
        <v>20537269.100000001</v>
      </c>
      <c r="X207" s="11" t="s">
        <v>51</v>
      </c>
      <c r="Y207" s="13">
        <f t="shared" si="7"/>
        <v>3285963.0560000003</v>
      </c>
      <c r="Z207" s="13">
        <v>0</v>
      </c>
      <c r="AA207" s="11" t="s">
        <v>51</v>
      </c>
      <c r="AB207" s="13">
        <v>0</v>
      </c>
      <c r="AC207" s="13">
        <v>0</v>
      </c>
      <c r="AD207" s="11" t="s">
        <v>51</v>
      </c>
      <c r="AE207" s="13">
        <v>0</v>
      </c>
      <c r="AF207" s="11">
        <v>0</v>
      </c>
      <c r="AG207" s="11" t="s">
        <v>51</v>
      </c>
      <c r="AH207" s="13">
        <v>0</v>
      </c>
      <c r="AI207" s="13">
        <v>0</v>
      </c>
      <c r="AJ207" s="11" t="s">
        <v>51</v>
      </c>
      <c r="AK207" s="13">
        <v>0</v>
      </c>
      <c r="AL207" s="13">
        <v>0</v>
      </c>
      <c r="AM207" s="12" t="s">
        <v>48</v>
      </c>
      <c r="AN207" s="11" t="s">
        <v>48</v>
      </c>
      <c r="AO207" s="12" t="s">
        <v>48</v>
      </c>
      <c r="AP207" s="11" t="s">
        <v>48</v>
      </c>
    </row>
    <row r="208" spans="1:42" x14ac:dyDescent="0.25">
      <c r="A208" s="11" t="s">
        <v>421</v>
      </c>
      <c r="B208" s="16">
        <v>43996</v>
      </c>
      <c r="C208" s="11" t="s">
        <v>105</v>
      </c>
      <c r="D208" s="11" t="s">
        <v>66</v>
      </c>
      <c r="E208" s="11" t="s">
        <v>114</v>
      </c>
      <c r="F208" s="11" t="s">
        <v>538</v>
      </c>
      <c r="G208" s="11" t="s">
        <v>49</v>
      </c>
      <c r="H208" s="11" t="s">
        <v>442</v>
      </c>
      <c r="I208" s="13" t="s">
        <v>48</v>
      </c>
      <c r="J208" s="13" t="s">
        <v>48</v>
      </c>
      <c r="K208" s="13" t="s">
        <v>48</v>
      </c>
      <c r="L208" s="13" t="s">
        <v>48</v>
      </c>
      <c r="M208" s="13">
        <v>0</v>
      </c>
      <c r="N208" s="11" t="s">
        <v>48</v>
      </c>
      <c r="O208" s="11" t="s">
        <v>56</v>
      </c>
      <c r="P208" s="11" t="s">
        <v>48</v>
      </c>
      <c r="Q208" s="13">
        <f t="shared" si="6"/>
        <v>17675484.450399999</v>
      </c>
      <c r="R208" s="13">
        <v>0</v>
      </c>
      <c r="S208" s="13">
        <v>15837321.816799998</v>
      </c>
      <c r="T208" s="13">
        <v>0</v>
      </c>
      <c r="U208" s="11" t="s">
        <v>51</v>
      </c>
      <c r="V208" s="13">
        <v>0</v>
      </c>
      <c r="W208" s="13">
        <v>1584622.96</v>
      </c>
      <c r="X208" s="11" t="s">
        <v>50</v>
      </c>
      <c r="Y208" s="13">
        <f t="shared" si="7"/>
        <v>253539.67360000001</v>
      </c>
      <c r="Z208" s="13">
        <v>0</v>
      </c>
      <c r="AA208" s="11" t="s">
        <v>51</v>
      </c>
      <c r="AB208" s="13">
        <v>0</v>
      </c>
      <c r="AC208" s="13">
        <v>0</v>
      </c>
      <c r="AD208" s="11" t="s">
        <v>51</v>
      </c>
      <c r="AE208" s="13">
        <v>0</v>
      </c>
      <c r="AF208" s="11">
        <v>0</v>
      </c>
      <c r="AG208" s="11" t="s">
        <v>51</v>
      </c>
      <c r="AH208" s="13">
        <v>0</v>
      </c>
      <c r="AI208" s="13">
        <v>0</v>
      </c>
      <c r="AJ208" s="11" t="s">
        <v>51</v>
      </c>
      <c r="AK208" s="13">
        <v>0</v>
      </c>
      <c r="AL208" s="13">
        <v>0</v>
      </c>
      <c r="AM208" s="12" t="s">
        <v>48</v>
      </c>
      <c r="AN208" s="11" t="s">
        <v>48</v>
      </c>
      <c r="AO208" s="12" t="s">
        <v>48</v>
      </c>
      <c r="AP208" s="11" t="s">
        <v>48</v>
      </c>
    </row>
    <row r="209" spans="1:42" x14ac:dyDescent="0.25">
      <c r="A209" s="11" t="s">
        <v>1032</v>
      </c>
      <c r="B209" s="16">
        <v>43996</v>
      </c>
      <c r="C209" s="11" t="s">
        <v>129</v>
      </c>
      <c r="D209" s="11" t="s">
        <v>66</v>
      </c>
      <c r="E209" s="11" t="s">
        <v>145</v>
      </c>
      <c r="F209" s="11" t="s">
        <v>1007</v>
      </c>
      <c r="G209" s="11" t="s">
        <v>49</v>
      </c>
      <c r="H209" s="11" t="s">
        <v>454</v>
      </c>
      <c r="I209" s="13" t="s">
        <v>48</v>
      </c>
      <c r="J209" s="13" t="s">
        <v>48</v>
      </c>
      <c r="K209" s="13" t="s">
        <v>48</v>
      </c>
      <c r="L209" s="13" t="s">
        <v>48</v>
      </c>
      <c r="M209" s="13">
        <v>0</v>
      </c>
      <c r="N209" s="11" t="s">
        <v>48</v>
      </c>
      <c r="O209" s="11" t="s">
        <v>56</v>
      </c>
      <c r="P209" s="11" t="s">
        <v>48</v>
      </c>
      <c r="Q209" s="13">
        <f t="shared" si="6"/>
        <v>6467162.25</v>
      </c>
      <c r="R209" s="13">
        <v>0</v>
      </c>
      <c r="S209" s="13">
        <v>3135445.05</v>
      </c>
      <c r="T209" s="13">
        <v>0</v>
      </c>
      <c r="U209" s="11" t="s">
        <v>51</v>
      </c>
      <c r="V209" s="13">
        <v>0</v>
      </c>
      <c r="W209" s="13">
        <v>2872170</v>
      </c>
      <c r="X209" s="11" t="s">
        <v>51</v>
      </c>
      <c r="Y209" s="13">
        <f t="shared" si="7"/>
        <v>459547.2</v>
      </c>
      <c r="Z209" s="13">
        <v>0</v>
      </c>
      <c r="AA209" s="11" t="s">
        <v>51</v>
      </c>
      <c r="AB209" s="13">
        <v>0</v>
      </c>
      <c r="AC209" s="13">
        <v>0</v>
      </c>
      <c r="AD209" s="11" t="s">
        <v>51</v>
      </c>
      <c r="AE209" s="13">
        <v>0</v>
      </c>
      <c r="AF209" s="11">
        <v>0</v>
      </c>
      <c r="AG209" s="11" t="s">
        <v>51</v>
      </c>
      <c r="AH209" s="13">
        <v>0</v>
      </c>
      <c r="AI209" s="13">
        <v>0</v>
      </c>
      <c r="AJ209" s="11" t="s">
        <v>51</v>
      </c>
      <c r="AK209" s="13">
        <v>0</v>
      </c>
      <c r="AL209" s="13">
        <v>0</v>
      </c>
      <c r="AM209" s="12" t="s">
        <v>48</v>
      </c>
      <c r="AN209" s="11" t="s">
        <v>48</v>
      </c>
      <c r="AO209" s="12" t="s">
        <v>48</v>
      </c>
      <c r="AP209" s="11" t="s">
        <v>48</v>
      </c>
    </row>
    <row r="210" spans="1:42" x14ac:dyDescent="0.25">
      <c r="A210" s="11" t="s">
        <v>1033</v>
      </c>
      <c r="B210" s="16">
        <v>43996</v>
      </c>
      <c r="C210" s="11" t="s">
        <v>47</v>
      </c>
      <c r="D210" s="11" t="s">
        <v>70</v>
      </c>
      <c r="E210" s="11" t="s">
        <v>71</v>
      </c>
      <c r="F210" s="11" t="s">
        <v>727</v>
      </c>
      <c r="G210" s="11" t="s">
        <v>49</v>
      </c>
      <c r="H210" s="11" t="s">
        <v>894</v>
      </c>
      <c r="I210" s="13" t="s">
        <v>48</v>
      </c>
      <c r="J210" s="13" t="s">
        <v>48</v>
      </c>
      <c r="K210" s="13" t="s">
        <v>48</v>
      </c>
      <c r="L210" s="13" t="s">
        <v>48</v>
      </c>
      <c r="M210" s="13">
        <v>0</v>
      </c>
      <c r="N210" s="11" t="s">
        <v>48</v>
      </c>
      <c r="O210" s="11" t="s">
        <v>56</v>
      </c>
      <c r="P210" s="11" t="s">
        <v>48</v>
      </c>
      <c r="Q210" s="13">
        <f t="shared" si="6"/>
        <v>100710480.11319999</v>
      </c>
      <c r="R210" s="13">
        <v>0</v>
      </c>
      <c r="S210" s="13">
        <v>77055103.819999993</v>
      </c>
      <c r="T210" s="13">
        <v>0</v>
      </c>
      <c r="U210" s="11" t="s">
        <v>51</v>
      </c>
      <c r="V210" s="13">
        <v>0</v>
      </c>
      <c r="W210" s="13">
        <v>20392565.77</v>
      </c>
      <c r="X210" s="11" t="s">
        <v>51</v>
      </c>
      <c r="Y210" s="13">
        <f t="shared" si="7"/>
        <v>3262810.5232000002</v>
      </c>
      <c r="Z210" s="13">
        <v>0</v>
      </c>
      <c r="AA210" s="11" t="s">
        <v>51</v>
      </c>
      <c r="AB210" s="13">
        <v>0</v>
      </c>
      <c r="AC210" s="13">
        <v>0</v>
      </c>
      <c r="AD210" s="11" t="s">
        <v>51</v>
      </c>
      <c r="AE210" s="13">
        <v>0</v>
      </c>
      <c r="AF210" s="11">
        <v>0</v>
      </c>
      <c r="AG210" s="11" t="s">
        <v>51</v>
      </c>
      <c r="AH210" s="13">
        <v>0</v>
      </c>
      <c r="AI210" s="13">
        <v>0</v>
      </c>
      <c r="AJ210" s="11" t="s">
        <v>51</v>
      </c>
      <c r="AK210" s="13">
        <v>0</v>
      </c>
      <c r="AL210" s="13">
        <v>0</v>
      </c>
      <c r="AM210" s="12" t="s">
        <v>48</v>
      </c>
      <c r="AN210" s="11" t="s">
        <v>48</v>
      </c>
      <c r="AO210" s="12" t="s">
        <v>48</v>
      </c>
      <c r="AP210" s="11" t="s">
        <v>48</v>
      </c>
    </row>
    <row r="211" spans="1:42" x14ac:dyDescent="0.25">
      <c r="A211" s="11" t="s">
        <v>1034</v>
      </c>
      <c r="B211" s="16">
        <v>43996</v>
      </c>
      <c r="C211" s="11" t="s">
        <v>129</v>
      </c>
      <c r="D211" s="11" t="s">
        <v>70</v>
      </c>
      <c r="E211" s="11" t="s">
        <v>455</v>
      </c>
      <c r="F211" s="11" t="s">
        <v>809</v>
      </c>
      <c r="G211" s="11" t="s">
        <v>49</v>
      </c>
      <c r="H211" s="11" t="s">
        <v>456</v>
      </c>
      <c r="I211" s="13" t="s">
        <v>48</v>
      </c>
      <c r="J211" s="13" t="s">
        <v>48</v>
      </c>
      <c r="K211" s="13" t="s">
        <v>48</v>
      </c>
      <c r="L211" s="13" t="s">
        <v>48</v>
      </c>
      <c r="M211" s="13">
        <v>0</v>
      </c>
      <c r="N211" s="11" t="s">
        <v>48</v>
      </c>
      <c r="O211" s="11" t="s">
        <v>56</v>
      </c>
      <c r="P211" s="11" t="s">
        <v>48</v>
      </c>
      <c r="Q211" s="13">
        <f t="shared" si="6"/>
        <v>102487913.33750001</v>
      </c>
      <c r="R211" s="13">
        <v>0</v>
      </c>
      <c r="S211" s="13">
        <v>70941766.047900006</v>
      </c>
      <c r="T211" s="13">
        <v>0</v>
      </c>
      <c r="U211" s="11" t="s">
        <v>51</v>
      </c>
      <c r="V211" s="13">
        <v>0</v>
      </c>
      <c r="W211" s="13">
        <v>27194954.560000002</v>
      </c>
      <c r="X211" s="11" t="s">
        <v>50</v>
      </c>
      <c r="Y211" s="13">
        <f t="shared" si="7"/>
        <v>4351192.7296000002</v>
      </c>
      <c r="Z211" s="13">
        <v>0</v>
      </c>
      <c r="AA211" s="11" t="s">
        <v>51</v>
      </c>
      <c r="AB211" s="13">
        <v>0</v>
      </c>
      <c r="AC211" s="13">
        <v>0</v>
      </c>
      <c r="AD211" s="11" t="s">
        <v>51</v>
      </c>
      <c r="AE211" s="13">
        <v>0</v>
      </c>
      <c r="AF211" s="11">
        <v>0</v>
      </c>
      <c r="AG211" s="11" t="s">
        <v>51</v>
      </c>
      <c r="AH211" s="13">
        <v>0</v>
      </c>
      <c r="AI211" s="13">
        <v>0</v>
      </c>
      <c r="AJ211" s="11" t="s">
        <v>51</v>
      </c>
      <c r="AK211" s="13">
        <v>0</v>
      </c>
      <c r="AL211" s="13">
        <v>0</v>
      </c>
      <c r="AM211" s="12" t="s">
        <v>48</v>
      </c>
      <c r="AN211" s="11" t="s">
        <v>48</v>
      </c>
      <c r="AO211" s="12" t="s">
        <v>48</v>
      </c>
      <c r="AP211" s="11" t="s">
        <v>48</v>
      </c>
    </row>
    <row r="212" spans="1:42" x14ac:dyDescent="0.25">
      <c r="A212" s="11" t="s">
        <v>1035</v>
      </c>
      <c r="B212" s="16">
        <v>43996</v>
      </c>
      <c r="C212" s="11" t="s">
        <v>47</v>
      </c>
      <c r="D212" s="11" t="s">
        <v>74</v>
      </c>
      <c r="E212" s="11" t="s">
        <v>75</v>
      </c>
      <c r="F212" s="11" t="s">
        <v>635</v>
      </c>
      <c r="G212" s="11" t="s">
        <v>49</v>
      </c>
      <c r="H212" s="11" t="s">
        <v>904</v>
      </c>
      <c r="I212" s="13" t="s">
        <v>48</v>
      </c>
      <c r="J212" s="13" t="s">
        <v>48</v>
      </c>
      <c r="K212" s="13" t="s">
        <v>48</v>
      </c>
      <c r="L212" s="13" t="s">
        <v>48</v>
      </c>
      <c r="M212" s="13">
        <v>0</v>
      </c>
      <c r="N212" s="11" t="s">
        <v>48</v>
      </c>
      <c r="O212" s="11" t="s">
        <v>56</v>
      </c>
      <c r="P212" s="11" t="s">
        <v>48</v>
      </c>
      <c r="Q212" s="13">
        <f t="shared" si="6"/>
        <v>91401735.815599993</v>
      </c>
      <c r="R212" s="13">
        <v>0</v>
      </c>
      <c r="S212" s="13">
        <v>74258685.489999995</v>
      </c>
      <c r="T212" s="13">
        <v>0</v>
      </c>
      <c r="U212" s="11" t="s">
        <v>51</v>
      </c>
      <c r="V212" s="13">
        <v>0</v>
      </c>
      <c r="W212" s="13">
        <v>14778491.66</v>
      </c>
      <c r="X212" s="11" t="s">
        <v>51</v>
      </c>
      <c r="Y212" s="13">
        <f t="shared" si="7"/>
        <v>2364558.6655999999</v>
      </c>
      <c r="Z212" s="13">
        <v>0</v>
      </c>
      <c r="AA212" s="11" t="s">
        <v>51</v>
      </c>
      <c r="AB212" s="13">
        <v>0</v>
      </c>
      <c r="AC212" s="13">
        <v>0</v>
      </c>
      <c r="AD212" s="11" t="s">
        <v>51</v>
      </c>
      <c r="AE212" s="13">
        <v>0</v>
      </c>
      <c r="AF212" s="11">
        <v>0</v>
      </c>
      <c r="AG212" s="11" t="s">
        <v>51</v>
      </c>
      <c r="AH212" s="13">
        <v>0</v>
      </c>
      <c r="AI212" s="13">
        <v>0</v>
      </c>
      <c r="AJ212" s="11" t="s">
        <v>51</v>
      </c>
      <c r="AK212" s="13">
        <v>0</v>
      </c>
      <c r="AL212" s="13">
        <v>0</v>
      </c>
      <c r="AM212" s="12" t="s">
        <v>48</v>
      </c>
      <c r="AN212" s="11" t="s">
        <v>48</v>
      </c>
      <c r="AO212" s="12" t="s">
        <v>48</v>
      </c>
      <c r="AP212" s="11" t="s">
        <v>48</v>
      </c>
    </row>
    <row r="213" spans="1:42" x14ac:dyDescent="0.25">
      <c r="A213" s="11" t="s">
        <v>1036</v>
      </c>
      <c r="B213" s="16">
        <v>43996</v>
      </c>
      <c r="C213" s="11" t="s">
        <v>129</v>
      </c>
      <c r="D213" s="11" t="s">
        <v>74</v>
      </c>
      <c r="E213" s="11" t="s">
        <v>512</v>
      </c>
      <c r="F213" s="11" t="s">
        <v>1120</v>
      </c>
      <c r="G213" s="11" t="s">
        <v>49</v>
      </c>
      <c r="H213" s="11" t="s">
        <v>1031</v>
      </c>
      <c r="I213" s="13"/>
      <c r="J213" s="13"/>
      <c r="K213" s="13"/>
      <c r="L213" s="13"/>
      <c r="M213" s="13">
        <v>0</v>
      </c>
      <c r="N213" s="11"/>
      <c r="O213" s="11" t="s">
        <v>490</v>
      </c>
      <c r="P213" s="11"/>
      <c r="Q213" s="13">
        <f t="shared" si="6"/>
        <v>0</v>
      </c>
      <c r="R213" s="13">
        <f>SUM(T213:AF213)</f>
        <v>0</v>
      </c>
      <c r="S213" s="13">
        <f>SUM(U213:AG213)</f>
        <v>0</v>
      </c>
      <c r="T213" s="13"/>
      <c r="U213" s="11"/>
      <c r="V213" s="13"/>
      <c r="W213" s="13"/>
      <c r="X213" s="11"/>
      <c r="Y213" s="13">
        <f t="shared" si="7"/>
        <v>0</v>
      </c>
      <c r="Z213" s="13">
        <v>0</v>
      </c>
      <c r="AA213" s="11" t="s">
        <v>51</v>
      </c>
      <c r="AB213" s="13">
        <v>0</v>
      </c>
      <c r="AC213" s="13">
        <v>0</v>
      </c>
      <c r="AD213" s="11" t="s">
        <v>51</v>
      </c>
      <c r="AE213" s="13">
        <v>0</v>
      </c>
      <c r="AF213" s="11">
        <v>0</v>
      </c>
      <c r="AG213" s="11" t="s">
        <v>51</v>
      </c>
      <c r="AH213" s="13">
        <v>0</v>
      </c>
      <c r="AI213" s="13">
        <v>0</v>
      </c>
      <c r="AJ213" s="11"/>
      <c r="AK213" s="13"/>
      <c r="AL213" s="13"/>
      <c r="AM213" s="12"/>
      <c r="AN213" s="11"/>
      <c r="AO213" s="12"/>
      <c r="AP213" s="11"/>
    </row>
    <row r="214" spans="1:42" x14ac:dyDescent="0.25">
      <c r="A214" s="11" t="s">
        <v>1037</v>
      </c>
      <c r="B214" s="16">
        <v>43996</v>
      </c>
      <c r="C214" s="11" t="s">
        <v>47</v>
      </c>
      <c r="D214" s="11" t="s">
        <v>78</v>
      </c>
      <c r="E214" s="11" t="s">
        <v>79</v>
      </c>
      <c r="F214" s="11" t="s">
        <v>916</v>
      </c>
      <c r="G214" s="11" t="s">
        <v>49</v>
      </c>
      <c r="H214" s="11" t="s">
        <v>917</v>
      </c>
      <c r="I214" s="13" t="s">
        <v>48</v>
      </c>
      <c r="J214" s="13" t="s">
        <v>48</v>
      </c>
      <c r="K214" s="13" t="s">
        <v>48</v>
      </c>
      <c r="L214" s="13" t="s">
        <v>48</v>
      </c>
      <c r="M214" s="13">
        <v>0</v>
      </c>
      <c r="N214" s="11" t="s">
        <v>48</v>
      </c>
      <c r="O214" s="11" t="s">
        <v>56</v>
      </c>
      <c r="P214" s="11" t="s">
        <v>48</v>
      </c>
      <c r="Q214" s="13">
        <f t="shared" si="6"/>
        <v>73259643.272799999</v>
      </c>
      <c r="R214" s="13">
        <v>0</v>
      </c>
      <c r="S214" s="13">
        <v>53883395.840000004</v>
      </c>
      <c r="T214" s="13">
        <v>0</v>
      </c>
      <c r="U214" s="11" t="s">
        <v>51</v>
      </c>
      <c r="V214" s="13">
        <v>0</v>
      </c>
      <c r="W214" s="13">
        <v>16703661.58</v>
      </c>
      <c r="X214" s="11" t="s">
        <v>51</v>
      </c>
      <c r="Y214" s="13">
        <f t="shared" si="7"/>
        <v>2672585.8528</v>
      </c>
      <c r="Z214" s="13">
        <v>0</v>
      </c>
      <c r="AA214" s="11" t="s">
        <v>51</v>
      </c>
      <c r="AB214" s="13">
        <v>0</v>
      </c>
      <c r="AC214" s="13">
        <v>0</v>
      </c>
      <c r="AD214" s="11" t="s">
        <v>51</v>
      </c>
      <c r="AE214" s="13">
        <v>0</v>
      </c>
      <c r="AF214" s="11">
        <v>0</v>
      </c>
      <c r="AG214" s="11" t="s">
        <v>51</v>
      </c>
      <c r="AH214" s="13">
        <v>0</v>
      </c>
      <c r="AI214" s="13">
        <v>0</v>
      </c>
      <c r="AJ214" s="11" t="s">
        <v>51</v>
      </c>
      <c r="AK214" s="13">
        <v>0</v>
      </c>
      <c r="AL214" s="13">
        <v>0</v>
      </c>
      <c r="AM214" s="12" t="s">
        <v>48</v>
      </c>
      <c r="AN214" s="11" t="s">
        <v>48</v>
      </c>
      <c r="AO214" s="12" t="s">
        <v>48</v>
      </c>
      <c r="AP214" s="11" t="s">
        <v>48</v>
      </c>
    </row>
    <row r="215" spans="1:42" x14ac:dyDescent="0.25">
      <c r="A215" s="11" t="s">
        <v>1038</v>
      </c>
      <c r="B215" s="16">
        <v>43996</v>
      </c>
      <c r="C215" s="11" t="s">
        <v>47</v>
      </c>
      <c r="D215" s="11" t="s">
        <v>82</v>
      </c>
      <c r="E215" s="11" t="s">
        <v>83</v>
      </c>
      <c r="F215" s="11" t="s">
        <v>854</v>
      </c>
      <c r="G215" s="11" t="s">
        <v>49</v>
      </c>
      <c r="H215" s="11" t="s">
        <v>923</v>
      </c>
      <c r="I215" s="13" t="s">
        <v>48</v>
      </c>
      <c r="J215" s="13" t="s">
        <v>48</v>
      </c>
      <c r="K215" s="13" t="s">
        <v>48</v>
      </c>
      <c r="L215" s="13" t="s">
        <v>48</v>
      </c>
      <c r="M215" s="13">
        <v>0</v>
      </c>
      <c r="N215" s="11" t="s">
        <v>48</v>
      </c>
      <c r="O215" s="11" t="s">
        <v>56</v>
      </c>
      <c r="P215" s="11" t="s">
        <v>48</v>
      </c>
      <c r="Q215" s="13">
        <f t="shared" si="6"/>
        <v>105238741.72759999</v>
      </c>
      <c r="R215" s="13">
        <v>0</v>
      </c>
      <c r="S215" s="13">
        <v>78603731.329999998</v>
      </c>
      <c r="T215" s="13">
        <v>0</v>
      </c>
      <c r="U215" s="11" t="s">
        <v>51</v>
      </c>
      <c r="V215" s="13">
        <v>0</v>
      </c>
      <c r="W215" s="13">
        <v>22961215.859999999</v>
      </c>
      <c r="X215" s="11" t="s">
        <v>51</v>
      </c>
      <c r="Y215" s="13">
        <f t="shared" si="7"/>
        <v>3673794.5375999999</v>
      </c>
      <c r="Z215" s="13">
        <v>0</v>
      </c>
      <c r="AA215" s="11" t="s">
        <v>51</v>
      </c>
      <c r="AB215" s="13">
        <v>0</v>
      </c>
      <c r="AC215" s="13">
        <v>0</v>
      </c>
      <c r="AD215" s="11" t="s">
        <v>51</v>
      </c>
      <c r="AE215" s="13">
        <v>0</v>
      </c>
      <c r="AF215" s="11">
        <v>0</v>
      </c>
      <c r="AG215" s="11" t="s">
        <v>51</v>
      </c>
      <c r="AH215" s="13">
        <v>0</v>
      </c>
      <c r="AI215" s="13">
        <v>0</v>
      </c>
      <c r="AJ215" s="11" t="s">
        <v>51</v>
      </c>
      <c r="AK215" s="13">
        <v>0</v>
      </c>
      <c r="AL215" s="13">
        <v>0</v>
      </c>
      <c r="AM215" s="12" t="s">
        <v>48</v>
      </c>
      <c r="AN215" s="11" t="s">
        <v>48</v>
      </c>
      <c r="AO215" s="12" t="s">
        <v>48</v>
      </c>
      <c r="AP215" s="11" t="s">
        <v>48</v>
      </c>
    </row>
    <row r="216" spans="1:42" x14ac:dyDescent="0.25">
      <c r="A216" s="11" t="s">
        <v>1039</v>
      </c>
      <c r="B216" s="16">
        <v>43996</v>
      </c>
      <c r="C216" s="11" t="s">
        <v>47</v>
      </c>
      <c r="D216" s="11" t="s">
        <v>93</v>
      </c>
      <c r="E216" s="11" t="s">
        <v>94</v>
      </c>
      <c r="F216" s="11" t="s">
        <v>849</v>
      </c>
      <c r="G216" s="11" t="s">
        <v>49</v>
      </c>
      <c r="H216" s="11" t="s">
        <v>929</v>
      </c>
      <c r="I216" s="13" t="s">
        <v>48</v>
      </c>
      <c r="J216" s="13" t="s">
        <v>48</v>
      </c>
      <c r="K216" s="13" t="s">
        <v>48</v>
      </c>
      <c r="L216" s="13" t="s">
        <v>48</v>
      </c>
      <c r="M216" s="13">
        <v>0</v>
      </c>
      <c r="N216" s="11" t="s">
        <v>48</v>
      </c>
      <c r="O216" s="11" t="s">
        <v>56</v>
      </c>
      <c r="P216" s="11" t="s">
        <v>48</v>
      </c>
      <c r="Q216" s="13">
        <f t="shared" si="6"/>
        <v>104944780.07959999</v>
      </c>
      <c r="R216" s="13">
        <v>0</v>
      </c>
      <c r="S216" s="13">
        <v>81771178.709999993</v>
      </c>
      <c r="T216" s="13">
        <v>0</v>
      </c>
      <c r="U216" s="11" t="s">
        <v>51</v>
      </c>
      <c r="V216" s="13">
        <v>0</v>
      </c>
      <c r="W216" s="13">
        <v>19977242.559999999</v>
      </c>
      <c r="X216" s="11" t="s">
        <v>51</v>
      </c>
      <c r="Y216" s="13">
        <f t="shared" si="7"/>
        <v>3196358.8095999998</v>
      </c>
      <c r="Z216" s="13">
        <v>0</v>
      </c>
      <c r="AA216" s="11" t="s">
        <v>51</v>
      </c>
      <c r="AB216" s="13">
        <v>0</v>
      </c>
      <c r="AC216" s="13">
        <v>0</v>
      </c>
      <c r="AD216" s="11" t="s">
        <v>51</v>
      </c>
      <c r="AE216" s="13">
        <v>0</v>
      </c>
      <c r="AF216" s="11">
        <v>0</v>
      </c>
      <c r="AG216" s="11" t="s">
        <v>51</v>
      </c>
      <c r="AH216" s="13">
        <v>0</v>
      </c>
      <c r="AI216" s="13">
        <v>0</v>
      </c>
      <c r="AJ216" s="11" t="s">
        <v>51</v>
      </c>
      <c r="AK216" s="13">
        <v>0</v>
      </c>
      <c r="AL216" s="13">
        <v>0</v>
      </c>
      <c r="AM216" s="12" t="s">
        <v>48</v>
      </c>
      <c r="AN216" s="11" t="s">
        <v>48</v>
      </c>
      <c r="AO216" s="12" t="s">
        <v>48</v>
      </c>
      <c r="AP216" s="11" t="s">
        <v>48</v>
      </c>
    </row>
    <row r="217" spans="1:42" x14ac:dyDescent="0.25">
      <c r="A217" s="11" t="s">
        <v>1040</v>
      </c>
      <c r="B217" s="16">
        <v>43996</v>
      </c>
      <c r="C217" s="11" t="s">
        <v>47</v>
      </c>
      <c r="D217" s="11" t="s">
        <v>163</v>
      </c>
      <c r="E217" s="11" t="s">
        <v>164</v>
      </c>
      <c r="F217" s="11" t="s">
        <v>941</v>
      </c>
      <c r="G217" s="11" t="s">
        <v>49</v>
      </c>
      <c r="H217" s="11" t="s">
        <v>942</v>
      </c>
      <c r="I217" s="13" t="s">
        <v>48</v>
      </c>
      <c r="J217" s="13" t="s">
        <v>48</v>
      </c>
      <c r="K217" s="13" t="s">
        <v>48</v>
      </c>
      <c r="L217" s="13" t="s">
        <v>48</v>
      </c>
      <c r="M217" s="13">
        <v>0</v>
      </c>
      <c r="N217" s="11" t="s">
        <v>48</v>
      </c>
      <c r="O217" s="11" t="s">
        <v>56</v>
      </c>
      <c r="P217" s="11" t="s">
        <v>48</v>
      </c>
      <c r="Q217" s="13">
        <f t="shared" si="6"/>
        <v>66146981.571999989</v>
      </c>
      <c r="R217" s="13">
        <v>0</v>
      </c>
      <c r="S217" s="13">
        <v>54336815.729999997</v>
      </c>
      <c r="T217" s="13">
        <v>0</v>
      </c>
      <c r="U217" s="11" t="s">
        <v>51</v>
      </c>
      <c r="V217" s="13">
        <v>0</v>
      </c>
      <c r="W217" s="13">
        <v>10181177.449999999</v>
      </c>
      <c r="X217" s="11" t="s">
        <v>51</v>
      </c>
      <c r="Y217" s="13">
        <f t="shared" si="7"/>
        <v>1628988.392</v>
      </c>
      <c r="Z217" s="13">
        <v>0</v>
      </c>
      <c r="AA217" s="11" t="s">
        <v>51</v>
      </c>
      <c r="AB217" s="13">
        <v>0</v>
      </c>
      <c r="AC217" s="13">
        <v>0</v>
      </c>
      <c r="AD217" s="11" t="s">
        <v>51</v>
      </c>
      <c r="AE217" s="13">
        <v>0</v>
      </c>
      <c r="AF217" s="11">
        <v>0</v>
      </c>
      <c r="AG217" s="11" t="s">
        <v>51</v>
      </c>
      <c r="AH217" s="13">
        <v>0</v>
      </c>
      <c r="AI217" s="13">
        <v>0</v>
      </c>
      <c r="AJ217" s="11" t="s">
        <v>51</v>
      </c>
      <c r="AK217" s="13">
        <v>0</v>
      </c>
      <c r="AL217" s="13">
        <v>0</v>
      </c>
      <c r="AM217" s="12" t="s">
        <v>48</v>
      </c>
      <c r="AN217" s="11" t="s">
        <v>48</v>
      </c>
      <c r="AO217" s="12" t="s">
        <v>48</v>
      </c>
      <c r="AP217" s="11" t="s">
        <v>48</v>
      </c>
    </row>
    <row r="218" spans="1:42" x14ac:dyDescent="0.25">
      <c r="A218" s="11" t="s">
        <v>1041</v>
      </c>
      <c r="B218" s="16">
        <v>43996</v>
      </c>
      <c r="C218" s="11" t="s">
        <v>47</v>
      </c>
      <c r="D218" s="11" t="s">
        <v>521</v>
      </c>
      <c r="E218" s="11" t="s">
        <v>106</v>
      </c>
      <c r="F218" s="11" t="s">
        <v>990</v>
      </c>
      <c r="G218" s="11" t="s">
        <v>49</v>
      </c>
      <c r="H218" s="11" t="s">
        <v>427</v>
      </c>
      <c r="I218" s="13" t="s">
        <v>48</v>
      </c>
      <c r="J218" s="13" t="s">
        <v>48</v>
      </c>
      <c r="K218" s="13" t="s">
        <v>48</v>
      </c>
      <c r="L218" s="13" t="s">
        <v>48</v>
      </c>
      <c r="M218" s="13">
        <v>0</v>
      </c>
      <c r="N218" s="11" t="s">
        <v>48</v>
      </c>
      <c r="O218" s="11" t="s">
        <v>56</v>
      </c>
      <c r="P218" s="11" t="s">
        <v>48</v>
      </c>
      <c r="Q218" s="13">
        <f t="shared" si="6"/>
        <v>17289165.6743</v>
      </c>
      <c r="R218" s="13">
        <v>0</v>
      </c>
      <c r="S218" s="13">
        <v>16965177.6743</v>
      </c>
      <c r="T218" s="13">
        <v>0</v>
      </c>
      <c r="U218" s="11" t="s">
        <v>51</v>
      </c>
      <c r="V218" s="13">
        <v>0</v>
      </c>
      <c r="W218" s="13">
        <v>279300</v>
      </c>
      <c r="X218" s="11" t="s">
        <v>51</v>
      </c>
      <c r="Y218" s="13">
        <f t="shared" si="7"/>
        <v>44688</v>
      </c>
      <c r="Z218" s="13">
        <v>0</v>
      </c>
      <c r="AA218" s="11" t="s">
        <v>51</v>
      </c>
      <c r="AB218" s="13">
        <v>0</v>
      </c>
      <c r="AC218" s="13">
        <v>0</v>
      </c>
      <c r="AD218" s="11" t="s">
        <v>51</v>
      </c>
      <c r="AE218" s="13">
        <v>0</v>
      </c>
      <c r="AF218" s="11">
        <v>0</v>
      </c>
      <c r="AG218" s="11" t="s">
        <v>51</v>
      </c>
      <c r="AH218" s="13">
        <v>0</v>
      </c>
      <c r="AI218" s="13">
        <v>0</v>
      </c>
      <c r="AJ218" s="11" t="s">
        <v>51</v>
      </c>
      <c r="AK218" s="13">
        <v>0</v>
      </c>
      <c r="AL218" s="13">
        <v>0</v>
      </c>
      <c r="AM218" s="12" t="s">
        <v>48</v>
      </c>
      <c r="AN218" s="11" t="s">
        <v>48</v>
      </c>
      <c r="AO218" s="12" t="s">
        <v>48</v>
      </c>
      <c r="AP218" s="11" t="s">
        <v>48</v>
      </c>
    </row>
    <row r="219" spans="1:42" x14ac:dyDescent="0.25">
      <c r="A219" s="11" t="s">
        <v>1042</v>
      </c>
      <c r="B219" s="16">
        <v>43996</v>
      </c>
      <c r="C219" s="11" t="s">
        <v>47</v>
      </c>
      <c r="D219" s="11" t="s">
        <v>521</v>
      </c>
      <c r="E219" s="11" t="s">
        <v>106</v>
      </c>
      <c r="F219" s="11" t="s">
        <v>990</v>
      </c>
      <c r="G219" s="11" t="s">
        <v>49</v>
      </c>
      <c r="H219" s="11" t="s">
        <v>428</v>
      </c>
      <c r="I219" s="13" t="s">
        <v>48</v>
      </c>
      <c r="J219" s="13" t="s">
        <v>48</v>
      </c>
      <c r="K219" s="13" t="s">
        <v>48</v>
      </c>
      <c r="L219" s="13" t="s">
        <v>48</v>
      </c>
      <c r="M219" s="13">
        <v>0</v>
      </c>
      <c r="N219" s="11" t="s">
        <v>48</v>
      </c>
      <c r="O219" s="11" t="s">
        <v>429</v>
      </c>
      <c r="P219" s="11" t="s">
        <v>430</v>
      </c>
      <c r="Q219" s="13">
        <f t="shared" si="6"/>
        <v>870000</v>
      </c>
      <c r="R219" s="13">
        <v>0</v>
      </c>
      <c r="S219" s="13">
        <v>870000</v>
      </c>
      <c r="T219" s="13">
        <v>0</v>
      </c>
      <c r="U219" s="11" t="s">
        <v>51</v>
      </c>
      <c r="V219" s="13">
        <v>0</v>
      </c>
      <c r="W219" s="13">
        <v>0</v>
      </c>
      <c r="X219" s="11" t="s">
        <v>51</v>
      </c>
      <c r="Y219" s="13">
        <f t="shared" si="7"/>
        <v>0</v>
      </c>
      <c r="Z219" s="13">
        <v>0</v>
      </c>
      <c r="AA219" s="11" t="s">
        <v>51</v>
      </c>
      <c r="AB219" s="13">
        <v>0</v>
      </c>
      <c r="AC219" s="13">
        <v>0</v>
      </c>
      <c r="AD219" s="11" t="s">
        <v>51</v>
      </c>
      <c r="AE219" s="13">
        <v>0</v>
      </c>
      <c r="AF219" s="11">
        <v>0</v>
      </c>
      <c r="AG219" s="11" t="s">
        <v>51</v>
      </c>
      <c r="AH219" s="13">
        <v>0</v>
      </c>
      <c r="AI219" s="13">
        <v>0</v>
      </c>
      <c r="AJ219" s="11" t="s">
        <v>51</v>
      </c>
      <c r="AK219" s="13">
        <v>0</v>
      </c>
      <c r="AL219" s="13">
        <v>0</v>
      </c>
      <c r="AM219" s="12" t="s">
        <v>48</v>
      </c>
      <c r="AN219" s="11" t="s">
        <v>48</v>
      </c>
      <c r="AO219" s="12" t="s">
        <v>48</v>
      </c>
      <c r="AP219" s="11" t="s">
        <v>48</v>
      </c>
    </row>
    <row r="220" spans="1:42" x14ac:dyDescent="0.25">
      <c r="A220" s="11" t="s">
        <v>1043</v>
      </c>
      <c r="B220" s="16">
        <v>43996</v>
      </c>
      <c r="C220" s="11" t="s">
        <v>47</v>
      </c>
      <c r="D220" s="11" t="s">
        <v>521</v>
      </c>
      <c r="E220" s="11" t="s">
        <v>106</v>
      </c>
      <c r="F220" s="11" t="s">
        <v>990</v>
      </c>
      <c r="G220" s="11" t="s">
        <v>49</v>
      </c>
      <c r="H220" s="11" t="s">
        <v>431</v>
      </c>
      <c r="I220" s="13" t="s">
        <v>48</v>
      </c>
      <c r="J220" s="13" t="s">
        <v>48</v>
      </c>
      <c r="K220" s="13" t="s">
        <v>48</v>
      </c>
      <c r="L220" s="13" t="s">
        <v>48</v>
      </c>
      <c r="M220" s="13">
        <v>0</v>
      </c>
      <c r="N220" s="11" t="s">
        <v>48</v>
      </c>
      <c r="O220" s="11" t="s">
        <v>56</v>
      </c>
      <c r="P220" s="11" t="s">
        <v>48</v>
      </c>
      <c r="Q220" s="13">
        <f t="shared" si="6"/>
        <v>35278097.378099993</v>
      </c>
      <c r="R220" s="13">
        <v>0</v>
      </c>
      <c r="S220" s="13">
        <v>33667901.378099993</v>
      </c>
      <c r="T220" s="13">
        <v>0</v>
      </c>
      <c r="U220" s="11" t="s">
        <v>51</v>
      </c>
      <c r="V220" s="13">
        <v>0</v>
      </c>
      <c r="W220" s="13">
        <v>1388100</v>
      </c>
      <c r="X220" s="11" t="s">
        <v>51</v>
      </c>
      <c r="Y220" s="13">
        <f t="shared" si="7"/>
        <v>222096</v>
      </c>
      <c r="Z220" s="13">
        <v>0</v>
      </c>
      <c r="AA220" s="11" t="s">
        <v>51</v>
      </c>
      <c r="AB220" s="13">
        <v>0</v>
      </c>
      <c r="AC220" s="13">
        <v>0</v>
      </c>
      <c r="AD220" s="11" t="s">
        <v>51</v>
      </c>
      <c r="AE220" s="13">
        <v>0</v>
      </c>
      <c r="AF220" s="11">
        <v>0</v>
      </c>
      <c r="AG220" s="11" t="s">
        <v>51</v>
      </c>
      <c r="AH220" s="13">
        <v>0</v>
      </c>
      <c r="AI220" s="13">
        <v>0</v>
      </c>
      <c r="AJ220" s="11" t="s">
        <v>51</v>
      </c>
      <c r="AK220" s="13">
        <v>0</v>
      </c>
      <c r="AL220" s="13">
        <v>0</v>
      </c>
      <c r="AM220" s="12" t="s">
        <v>48</v>
      </c>
      <c r="AN220" s="11" t="s">
        <v>48</v>
      </c>
      <c r="AO220" s="12" t="s">
        <v>48</v>
      </c>
      <c r="AP220" s="11" t="s">
        <v>48</v>
      </c>
    </row>
    <row r="221" spans="1:42" x14ac:dyDescent="0.25">
      <c r="A221" s="11" t="s">
        <v>1044</v>
      </c>
      <c r="B221" s="16">
        <v>43996</v>
      </c>
      <c r="C221" s="11" t="s">
        <v>47</v>
      </c>
      <c r="D221" s="11" t="s">
        <v>529</v>
      </c>
      <c r="E221" s="11" t="s">
        <v>530</v>
      </c>
      <c r="F221" s="11" t="s">
        <v>945</v>
      </c>
      <c r="G221" s="11" t="s">
        <v>49</v>
      </c>
      <c r="H221" s="11" t="s">
        <v>948</v>
      </c>
      <c r="I221" s="13" t="s">
        <v>48</v>
      </c>
      <c r="J221" s="13" t="s">
        <v>48</v>
      </c>
      <c r="K221" s="13" t="s">
        <v>48</v>
      </c>
      <c r="L221" s="13" t="s">
        <v>48</v>
      </c>
      <c r="M221" s="13">
        <v>0</v>
      </c>
      <c r="N221" s="11" t="s">
        <v>48</v>
      </c>
      <c r="O221" s="11" t="s">
        <v>56</v>
      </c>
      <c r="P221" s="11" t="s">
        <v>48</v>
      </c>
      <c r="Q221" s="13">
        <f t="shared" si="6"/>
        <v>11143695.886400001</v>
      </c>
      <c r="R221" s="13">
        <v>0</v>
      </c>
      <c r="S221" s="13">
        <v>3942211.68</v>
      </c>
      <c r="T221" s="13">
        <v>0</v>
      </c>
      <c r="U221" s="11" t="s">
        <v>51</v>
      </c>
      <c r="V221" s="13">
        <v>0</v>
      </c>
      <c r="W221" s="13">
        <v>6208176.04</v>
      </c>
      <c r="X221" s="11" t="s">
        <v>51</v>
      </c>
      <c r="Y221" s="13">
        <f t="shared" si="7"/>
        <v>993308.16639999999</v>
      </c>
      <c r="Z221" s="13">
        <v>0</v>
      </c>
      <c r="AA221" s="11" t="s">
        <v>51</v>
      </c>
      <c r="AB221" s="13">
        <v>0</v>
      </c>
      <c r="AC221" s="13">
        <v>0</v>
      </c>
      <c r="AD221" s="11" t="s">
        <v>51</v>
      </c>
      <c r="AE221" s="13">
        <v>0</v>
      </c>
      <c r="AF221" s="11">
        <v>0</v>
      </c>
      <c r="AG221" s="11" t="s">
        <v>51</v>
      </c>
      <c r="AH221" s="13">
        <v>0</v>
      </c>
      <c r="AI221" s="13">
        <v>0</v>
      </c>
      <c r="AJ221" s="11" t="s">
        <v>51</v>
      </c>
      <c r="AK221" s="13">
        <v>0</v>
      </c>
      <c r="AL221" s="13">
        <v>0</v>
      </c>
      <c r="AM221" s="12" t="s">
        <v>48</v>
      </c>
      <c r="AN221" s="11" t="s">
        <v>48</v>
      </c>
      <c r="AO221" s="12" t="s">
        <v>48</v>
      </c>
      <c r="AP221" s="11" t="s">
        <v>48</v>
      </c>
    </row>
    <row r="222" spans="1:42" x14ac:dyDescent="0.25">
      <c r="A222" s="11" t="s">
        <v>1045</v>
      </c>
      <c r="B222" s="16">
        <v>43996</v>
      </c>
      <c r="C222" s="11" t="s">
        <v>47</v>
      </c>
      <c r="D222" s="11" t="s">
        <v>97</v>
      </c>
      <c r="E222" s="11" t="s">
        <v>98</v>
      </c>
      <c r="F222" s="11" t="s">
        <v>959</v>
      </c>
      <c r="G222" s="11" t="s">
        <v>49</v>
      </c>
      <c r="H222" s="11" t="s">
        <v>960</v>
      </c>
      <c r="I222" s="13" t="s">
        <v>48</v>
      </c>
      <c r="J222" s="13" t="s">
        <v>48</v>
      </c>
      <c r="K222" s="13" t="s">
        <v>48</v>
      </c>
      <c r="L222" s="13" t="s">
        <v>48</v>
      </c>
      <c r="M222" s="13">
        <v>0</v>
      </c>
      <c r="N222" s="11" t="s">
        <v>48</v>
      </c>
      <c r="O222" s="11" t="s">
        <v>56</v>
      </c>
      <c r="P222" s="11" t="s">
        <v>48</v>
      </c>
      <c r="Q222" s="13">
        <f t="shared" si="6"/>
        <v>5613360.7999999998</v>
      </c>
      <c r="R222" s="13">
        <v>0</v>
      </c>
      <c r="S222" s="13">
        <v>1221740</v>
      </c>
      <c r="T222" s="13">
        <v>0</v>
      </c>
      <c r="U222" s="11" t="s">
        <v>51</v>
      </c>
      <c r="V222" s="13">
        <v>0</v>
      </c>
      <c r="W222" s="13">
        <v>3785880</v>
      </c>
      <c r="X222" s="11" t="s">
        <v>51</v>
      </c>
      <c r="Y222" s="13">
        <f t="shared" si="7"/>
        <v>605740.80000000005</v>
      </c>
      <c r="Z222" s="13">
        <v>0</v>
      </c>
      <c r="AA222" s="11" t="s">
        <v>51</v>
      </c>
      <c r="AB222" s="13">
        <v>0</v>
      </c>
      <c r="AC222" s="13">
        <v>0</v>
      </c>
      <c r="AD222" s="11" t="s">
        <v>51</v>
      </c>
      <c r="AE222" s="13">
        <v>0</v>
      </c>
      <c r="AF222" s="11">
        <v>0</v>
      </c>
      <c r="AG222" s="11" t="s">
        <v>51</v>
      </c>
      <c r="AH222" s="13">
        <v>0</v>
      </c>
      <c r="AI222" s="13">
        <v>0</v>
      </c>
      <c r="AJ222" s="11" t="s">
        <v>51</v>
      </c>
      <c r="AK222" s="13">
        <v>0</v>
      </c>
      <c r="AL222" s="13">
        <v>0</v>
      </c>
      <c r="AM222" s="12" t="s">
        <v>48</v>
      </c>
      <c r="AN222" s="11" t="s">
        <v>48</v>
      </c>
      <c r="AO222" s="12" t="s">
        <v>48</v>
      </c>
      <c r="AP222" s="11" t="s">
        <v>48</v>
      </c>
    </row>
    <row r="223" spans="1:42" x14ac:dyDescent="0.25">
      <c r="A223" s="11" t="s">
        <v>1046</v>
      </c>
      <c r="B223" s="16">
        <v>43996</v>
      </c>
      <c r="C223" s="11" t="s">
        <v>47</v>
      </c>
      <c r="D223" s="11" t="s">
        <v>101</v>
      </c>
      <c r="E223" s="11" t="s">
        <v>102</v>
      </c>
      <c r="F223" s="11" t="s">
        <v>972</v>
      </c>
      <c r="G223" s="11" t="s">
        <v>49</v>
      </c>
      <c r="H223" s="11" t="s">
        <v>973</v>
      </c>
      <c r="I223" s="13" t="s">
        <v>48</v>
      </c>
      <c r="J223" s="13" t="s">
        <v>48</v>
      </c>
      <c r="K223" s="13" t="s">
        <v>48</v>
      </c>
      <c r="L223" s="13" t="s">
        <v>48</v>
      </c>
      <c r="M223" s="13">
        <v>0</v>
      </c>
      <c r="N223" s="11" t="s">
        <v>48</v>
      </c>
      <c r="O223" s="11" t="s">
        <v>56</v>
      </c>
      <c r="P223" s="11" t="s">
        <v>48</v>
      </c>
      <c r="Q223" s="13">
        <f t="shared" si="6"/>
        <v>70659246.604000002</v>
      </c>
      <c r="R223" s="13">
        <v>0</v>
      </c>
      <c r="S223" s="13">
        <v>56613415.43</v>
      </c>
      <c r="T223" s="13">
        <v>0</v>
      </c>
      <c r="U223" s="11" t="s">
        <v>51</v>
      </c>
      <c r="V223" s="13">
        <v>0</v>
      </c>
      <c r="W223" s="13">
        <v>12108475.15</v>
      </c>
      <c r="X223" s="11" t="s">
        <v>51</v>
      </c>
      <c r="Y223" s="13">
        <f t="shared" si="7"/>
        <v>1937356.0240000002</v>
      </c>
      <c r="Z223" s="13">
        <v>0</v>
      </c>
      <c r="AA223" s="11" t="s">
        <v>51</v>
      </c>
      <c r="AB223" s="13">
        <v>0</v>
      </c>
      <c r="AC223" s="13">
        <v>0</v>
      </c>
      <c r="AD223" s="11" t="s">
        <v>51</v>
      </c>
      <c r="AE223" s="13">
        <v>0</v>
      </c>
      <c r="AF223" s="11">
        <v>0</v>
      </c>
      <c r="AG223" s="11" t="s">
        <v>51</v>
      </c>
      <c r="AH223" s="13">
        <v>0</v>
      </c>
      <c r="AI223" s="13">
        <v>0</v>
      </c>
      <c r="AJ223" s="11" t="s">
        <v>51</v>
      </c>
      <c r="AK223" s="13">
        <v>0</v>
      </c>
      <c r="AL223" s="13">
        <v>0</v>
      </c>
      <c r="AM223" s="12" t="s">
        <v>48</v>
      </c>
      <c r="AN223" s="11" t="s">
        <v>48</v>
      </c>
      <c r="AO223" s="12" t="s">
        <v>48</v>
      </c>
      <c r="AP223" s="11" t="s">
        <v>48</v>
      </c>
    </row>
    <row r="225" spans="8:38" x14ac:dyDescent="0.25">
      <c r="H225" s="29"/>
      <c r="Q225" s="10">
        <f>SUM(Q2:Q223)</f>
        <v>7933247686.1460915</v>
      </c>
      <c r="R225" s="10">
        <f>SUM(R2:R223)</f>
        <v>28450159.478</v>
      </c>
      <c r="S225" s="10">
        <f>SUM(S2:S223)</f>
        <v>6037749869.8793974</v>
      </c>
      <c r="T225" s="10">
        <f>SUM(T2:T223)</f>
        <v>12623576.719999999</v>
      </c>
      <c r="V225" s="10">
        <f>SUM(V2:V223)</f>
        <v>2019772.2752</v>
      </c>
      <c r="W225" s="10">
        <f>SUM(W2:W223)</f>
        <v>1621426264.8892162</v>
      </c>
      <c r="Y225" s="10">
        <f>SUM(Y2:Y223)</f>
        <v>259428202.38227454</v>
      </c>
      <c r="Z225" s="10">
        <f>SUM(Z2:Z223)</f>
        <v>0</v>
      </c>
      <c r="AB225" s="10">
        <f>SUM(AB2:AB223)</f>
        <v>0</v>
      </c>
      <c r="AC225" s="10">
        <f>SUM(AC2:AC223)</f>
        <v>0</v>
      </c>
      <c r="AE225" s="10">
        <f>SUM(AE2:AE223)</f>
        <v>0</v>
      </c>
      <c r="AI225" s="10">
        <f>SUM(AI2:AI223)</f>
        <v>0</v>
      </c>
      <c r="AK225" s="10">
        <f>SUM(AK2:AK223)</f>
        <v>0</v>
      </c>
      <c r="AL225" s="10">
        <f>SUM(AL2:AL223)</f>
        <v>0</v>
      </c>
    </row>
    <row r="226" spans="8:38" x14ac:dyDescent="0.25">
      <c r="H226" s="29"/>
    </row>
    <row r="228" spans="8:38" x14ac:dyDescent="0.25">
      <c r="O228" s="8"/>
      <c r="P228" s="13" t="s">
        <v>457</v>
      </c>
    </row>
    <row r="229" spans="8:38" x14ac:dyDescent="0.25">
      <c r="O229" s="8"/>
      <c r="P229" s="8"/>
    </row>
    <row r="230" spans="8:38" x14ac:dyDescent="0.25">
      <c r="O230" s="8"/>
      <c r="P230" s="15" t="s">
        <v>458</v>
      </c>
      <c r="Q230" s="15" t="s">
        <v>459</v>
      </c>
      <c r="R230" s="15" t="s">
        <v>460</v>
      </c>
    </row>
    <row r="231" spans="8:38" x14ac:dyDescent="0.25">
      <c r="O231" s="8"/>
      <c r="P231" s="13"/>
      <c r="Q231" s="13"/>
      <c r="R231" s="13"/>
    </row>
    <row r="232" spans="8:38" x14ac:dyDescent="0.25">
      <c r="O232" s="14" t="s">
        <v>461</v>
      </c>
      <c r="P232" s="13">
        <f>+S225</f>
        <v>6037749869.8793974</v>
      </c>
      <c r="Q232" s="13"/>
      <c r="R232" s="13"/>
    </row>
    <row r="233" spans="8:38" x14ac:dyDescent="0.25">
      <c r="O233" s="8"/>
      <c r="P233" s="13"/>
      <c r="Q233" s="13"/>
      <c r="R233" s="13"/>
      <c r="X233" s="29"/>
    </row>
    <row r="234" spans="8:38" x14ac:dyDescent="0.25">
      <c r="O234" s="14" t="s">
        <v>462</v>
      </c>
      <c r="P234" s="13">
        <f>+T225+W225</f>
        <v>1634049841.6092162</v>
      </c>
      <c r="Q234" s="13">
        <f>+V225+Y225</f>
        <v>261447974.65747455</v>
      </c>
      <c r="R234" s="13"/>
      <c r="X234" s="29"/>
      <c r="Y234" s="29"/>
    </row>
    <row r="235" spans="8:38" x14ac:dyDescent="0.25">
      <c r="O235" s="8"/>
      <c r="P235" s="13"/>
      <c r="Q235" s="13"/>
      <c r="R235" s="13"/>
      <c r="X235" s="29"/>
      <c r="Y235" s="29"/>
    </row>
    <row r="236" spans="8:38" x14ac:dyDescent="0.25">
      <c r="O236" s="14" t="s">
        <v>463</v>
      </c>
      <c r="P236" s="13">
        <v>0</v>
      </c>
      <c r="Q236" s="13">
        <v>0</v>
      </c>
      <c r="R236" s="13">
        <v>0</v>
      </c>
      <c r="X236" s="29"/>
    </row>
    <row r="237" spans="8:38" x14ac:dyDescent="0.25">
      <c r="O237" s="8"/>
      <c r="P237" s="13"/>
      <c r="Q237" s="13"/>
      <c r="R237" s="13"/>
      <c r="X237" s="29"/>
    </row>
    <row r="238" spans="8:38" x14ac:dyDescent="0.25">
      <c r="O238" s="14" t="s">
        <v>464</v>
      </c>
      <c r="P238" s="13">
        <v>0</v>
      </c>
      <c r="Q238" s="13">
        <v>0</v>
      </c>
      <c r="R238" s="13"/>
    </row>
    <row r="239" spans="8:38" x14ac:dyDescent="0.25">
      <c r="O239" s="8"/>
      <c r="P239" s="13"/>
      <c r="Q239" s="13"/>
      <c r="R239" s="13"/>
    </row>
    <row r="240" spans="8:38" x14ac:dyDescent="0.25">
      <c r="O240" s="14" t="s">
        <v>465</v>
      </c>
      <c r="P240" s="13">
        <f>SUM(P232:P238)</f>
        <v>7671799711.4886131</v>
      </c>
      <c r="Q240" s="13">
        <f>SUM(Q232:Q238)</f>
        <v>261447974.65747455</v>
      </c>
      <c r="R240" s="13">
        <v>0</v>
      </c>
    </row>
    <row r="241" spans="15:17" x14ac:dyDescent="0.25">
      <c r="O241" s="8"/>
      <c r="P241" s="8"/>
    </row>
    <row r="242" spans="15:17" x14ac:dyDescent="0.25">
      <c r="O242" s="8"/>
      <c r="P242" s="8"/>
      <c r="Q242" s="29">
        <f>+P240+Q240-Q225</f>
        <v>0</v>
      </c>
    </row>
  </sheetData>
  <autoFilter ref="A7:AP223">
    <sortState ref="A8:AP223">
      <sortCondition ref="B8:B223"/>
      <sortCondition ref="D8:D223"/>
    </sortState>
  </autoFilter>
  <mergeCells count="4">
    <mergeCell ref="A2:I2"/>
    <mergeCell ref="A3:I3"/>
    <mergeCell ref="A4:I4"/>
    <mergeCell ref="A5:I5"/>
  </mergeCells>
  <pageMargins left="0.11811023622047245" right="0.11811023622047245" top="0.55118110236220474" bottom="0.11811023622047245" header="0" footer="0"/>
  <pageSetup paperSize="300" scale="2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zoomScaleNormal="100" workbookViewId="0">
      <selection activeCell="A21" sqref="A21:M21"/>
    </sheetView>
  </sheetViews>
  <sheetFormatPr baseColWidth="10" defaultRowHeight="14.25" x14ac:dyDescent="0.2"/>
  <cols>
    <col min="1" max="2" width="3.7109375" style="37" customWidth="1"/>
    <col min="3" max="3" width="3.140625" style="37" customWidth="1"/>
    <col min="4" max="4" width="4.42578125" style="37" customWidth="1"/>
    <col min="5" max="6" width="3.85546875" style="37" customWidth="1"/>
    <col min="7" max="7" width="4.7109375" style="37" customWidth="1"/>
    <col min="8" max="8" width="4.28515625" style="37" customWidth="1"/>
    <col min="9" max="9" width="4" style="37" customWidth="1"/>
    <col min="10" max="10" width="3.140625" style="37" customWidth="1"/>
    <col min="11" max="11" width="3.7109375" style="37" customWidth="1"/>
    <col min="12" max="12" width="3.85546875" style="37" customWidth="1"/>
    <col min="13" max="13" width="6.5703125" style="37" customWidth="1"/>
    <col min="14" max="14" width="3.7109375" style="37" customWidth="1"/>
    <col min="15" max="15" width="4.7109375" style="37" customWidth="1"/>
    <col min="16" max="16" width="5" style="37" customWidth="1"/>
    <col min="17" max="17" width="4.42578125" style="37" customWidth="1"/>
    <col min="18" max="18" width="3.5703125" style="37" customWidth="1"/>
    <col min="19" max="19" width="3.42578125" style="37" customWidth="1"/>
    <col min="20" max="20" width="4" style="37" customWidth="1"/>
    <col min="21" max="21" width="3.140625" style="37" customWidth="1"/>
    <col min="22" max="22" width="4.28515625" style="102" customWidth="1"/>
    <col min="23" max="23" width="3.5703125" style="102" customWidth="1"/>
    <col min="24" max="24" width="3.42578125" style="102" customWidth="1"/>
    <col min="25" max="25" width="4.42578125" style="102" customWidth="1"/>
    <col min="26" max="26" width="4.140625" style="102" customWidth="1"/>
    <col min="27" max="27" width="3.85546875" style="102" customWidth="1"/>
    <col min="28" max="28" width="6.5703125" style="102" customWidth="1"/>
    <col min="29" max="29" width="17.140625" style="30" bestFit="1" customWidth="1"/>
    <col min="30" max="30" width="15.28515625" style="30" bestFit="1" customWidth="1"/>
    <col min="31" max="31" width="14.7109375" style="30" bestFit="1" customWidth="1"/>
    <col min="32" max="32" width="46.5703125" style="30" customWidth="1"/>
    <col min="33" max="33" width="19.7109375" style="30" customWidth="1"/>
    <col min="34" max="34" width="16.7109375" style="30" customWidth="1"/>
    <col min="35" max="35" width="11.42578125" style="30"/>
    <col min="36" max="256" width="11.42578125" style="37"/>
    <col min="257" max="258" width="3.7109375" style="37" customWidth="1"/>
    <col min="259" max="259" width="3.140625" style="37" customWidth="1"/>
    <col min="260" max="260" width="4.42578125" style="37" customWidth="1"/>
    <col min="261" max="262" width="3.85546875" style="37" customWidth="1"/>
    <col min="263" max="263" width="4.7109375" style="37" customWidth="1"/>
    <col min="264" max="264" width="4.28515625" style="37" customWidth="1"/>
    <col min="265" max="265" width="4" style="37" customWidth="1"/>
    <col min="266" max="266" width="3.140625" style="37" customWidth="1"/>
    <col min="267" max="267" width="3.7109375" style="37" customWidth="1"/>
    <col min="268" max="268" width="3.85546875" style="37" customWidth="1"/>
    <col min="269" max="269" width="6.5703125" style="37" customWidth="1"/>
    <col min="270" max="270" width="3.7109375" style="37" customWidth="1"/>
    <col min="271" max="271" width="4.7109375" style="37" customWidth="1"/>
    <col min="272" max="272" width="5" style="37" customWidth="1"/>
    <col min="273" max="273" width="4.42578125" style="37" customWidth="1"/>
    <col min="274" max="274" width="3.5703125" style="37" customWidth="1"/>
    <col min="275" max="275" width="3.42578125" style="37" customWidth="1"/>
    <col min="276" max="276" width="4" style="37" customWidth="1"/>
    <col min="277" max="277" width="3.140625" style="37" customWidth="1"/>
    <col min="278" max="278" width="4.28515625" style="37" customWidth="1"/>
    <col min="279" max="279" width="3.5703125" style="37" customWidth="1"/>
    <col min="280" max="280" width="3.42578125" style="37" customWidth="1"/>
    <col min="281" max="281" width="4.42578125" style="37" customWidth="1"/>
    <col min="282" max="282" width="4.140625" style="37" customWidth="1"/>
    <col min="283" max="283" width="3.85546875" style="37" customWidth="1"/>
    <col min="284" max="284" width="6.5703125" style="37" customWidth="1"/>
    <col min="285" max="286" width="11.42578125" style="37"/>
    <col min="287" max="287" width="14.7109375" style="37" bestFit="1" customWidth="1"/>
    <col min="288" max="288" width="46.5703125" style="37" customWidth="1"/>
    <col min="289" max="289" width="19.7109375" style="37" customWidth="1"/>
    <col min="290" max="290" width="16.7109375" style="37" customWidth="1"/>
    <col min="291" max="512" width="11.42578125" style="37"/>
    <col min="513" max="514" width="3.7109375" style="37" customWidth="1"/>
    <col min="515" max="515" width="3.140625" style="37" customWidth="1"/>
    <col min="516" max="516" width="4.42578125" style="37" customWidth="1"/>
    <col min="517" max="518" width="3.85546875" style="37" customWidth="1"/>
    <col min="519" max="519" width="4.7109375" style="37" customWidth="1"/>
    <col min="520" max="520" width="4.28515625" style="37" customWidth="1"/>
    <col min="521" max="521" width="4" style="37" customWidth="1"/>
    <col min="522" max="522" width="3.140625" style="37" customWidth="1"/>
    <col min="523" max="523" width="3.7109375" style="37" customWidth="1"/>
    <col min="524" max="524" width="3.85546875" style="37" customWidth="1"/>
    <col min="525" max="525" width="6.5703125" style="37" customWidth="1"/>
    <col min="526" max="526" width="3.7109375" style="37" customWidth="1"/>
    <col min="527" max="527" width="4.7109375" style="37" customWidth="1"/>
    <col min="528" max="528" width="5" style="37" customWidth="1"/>
    <col min="529" max="529" width="4.42578125" style="37" customWidth="1"/>
    <col min="530" max="530" width="3.5703125" style="37" customWidth="1"/>
    <col min="531" max="531" width="3.42578125" style="37" customWidth="1"/>
    <col min="532" max="532" width="4" style="37" customWidth="1"/>
    <col min="533" max="533" width="3.140625" style="37" customWidth="1"/>
    <col min="534" max="534" width="4.28515625" style="37" customWidth="1"/>
    <col min="535" max="535" width="3.5703125" style="37" customWidth="1"/>
    <col min="536" max="536" width="3.42578125" style="37" customWidth="1"/>
    <col min="537" max="537" width="4.42578125" style="37" customWidth="1"/>
    <col min="538" max="538" width="4.140625" style="37" customWidth="1"/>
    <col min="539" max="539" width="3.85546875" style="37" customWidth="1"/>
    <col min="540" max="540" width="6.5703125" style="37" customWidth="1"/>
    <col min="541" max="542" width="11.42578125" style="37"/>
    <col min="543" max="543" width="14.7109375" style="37" bestFit="1" customWidth="1"/>
    <col min="544" max="544" width="46.5703125" style="37" customWidth="1"/>
    <col min="545" max="545" width="19.7109375" style="37" customWidth="1"/>
    <col min="546" max="546" width="16.7109375" style="37" customWidth="1"/>
    <col min="547" max="768" width="11.42578125" style="37"/>
    <col min="769" max="770" width="3.7109375" style="37" customWidth="1"/>
    <col min="771" max="771" width="3.140625" style="37" customWidth="1"/>
    <col min="772" max="772" width="4.42578125" style="37" customWidth="1"/>
    <col min="773" max="774" width="3.85546875" style="37" customWidth="1"/>
    <col min="775" max="775" width="4.7109375" style="37" customWidth="1"/>
    <col min="776" max="776" width="4.28515625" style="37" customWidth="1"/>
    <col min="777" max="777" width="4" style="37" customWidth="1"/>
    <col min="778" max="778" width="3.140625" style="37" customWidth="1"/>
    <col min="779" max="779" width="3.7109375" style="37" customWidth="1"/>
    <col min="780" max="780" width="3.85546875" style="37" customWidth="1"/>
    <col min="781" max="781" width="6.5703125" style="37" customWidth="1"/>
    <col min="782" max="782" width="3.7109375" style="37" customWidth="1"/>
    <col min="783" max="783" width="4.7109375" style="37" customWidth="1"/>
    <col min="784" max="784" width="5" style="37" customWidth="1"/>
    <col min="785" max="785" width="4.42578125" style="37" customWidth="1"/>
    <col min="786" max="786" width="3.5703125" style="37" customWidth="1"/>
    <col min="787" max="787" width="3.42578125" style="37" customWidth="1"/>
    <col min="788" max="788" width="4" style="37" customWidth="1"/>
    <col min="789" max="789" width="3.140625" style="37" customWidth="1"/>
    <col min="790" max="790" width="4.28515625" style="37" customWidth="1"/>
    <col min="791" max="791" width="3.5703125" style="37" customWidth="1"/>
    <col min="792" max="792" width="3.42578125" style="37" customWidth="1"/>
    <col min="793" max="793" width="4.42578125" style="37" customWidth="1"/>
    <col min="794" max="794" width="4.140625" style="37" customWidth="1"/>
    <col min="795" max="795" width="3.85546875" style="37" customWidth="1"/>
    <col min="796" max="796" width="6.5703125" style="37" customWidth="1"/>
    <col min="797" max="798" width="11.42578125" style="37"/>
    <col min="799" max="799" width="14.7109375" style="37" bestFit="1" customWidth="1"/>
    <col min="800" max="800" width="46.5703125" style="37" customWidth="1"/>
    <col min="801" max="801" width="19.7109375" style="37" customWidth="1"/>
    <col min="802" max="802" width="16.7109375" style="37" customWidth="1"/>
    <col min="803" max="1024" width="11.42578125" style="37"/>
    <col min="1025" max="1026" width="3.7109375" style="37" customWidth="1"/>
    <col min="1027" max="1027" width="3.140625" style="37" customWidth="1"/>
    <col min="1028" max="1028" width="4.42578125" style="37" customWidth="1"/>
    <col min="1029" max="1030" width="3.85546875" style="37" customWidth="1"/>
    <col min="1031" max="1031" width="4.7109375" style="37" customWidth="1"/>
    <col min="1032" max="1032" width="4.28515625" style="37" customWidth="1"/>
    <col min="1033" max="1033" width="4" style="37" customWidth="1"/>
    <col min="1034" max="1034" width="3.140625" style="37" customWidth="1"/>
    <col min="1035" max="1035" width="3.7109375" style="37" customWidth="1"/>
    <col min="1036" max="1036" width="3.85546875" style="37" customWidth="1"/>
    <col min="1037" max="1037" width="6.5703125" style="37" customWidth="1"/>
    <col min="1038" max="1038" width="3.7109375" style="37" customWidth="1"/>
    <col min="1039" max="1039" width="4.7109375" style="37" customWidth="1"/>
    <col min="1040" max="1040" width="5" style="37" customWidth="1"/>
    <col min="1041" max="1041" width="4.42578125" style="37" customWidth="1"/>
    <col min="1042" max="1042" width="3.5703125" style="37" customWidth="1"/>
    <col min="1043" max="1043" width="3.42578125" style="37" customWidth="1"/>
    <col min="1044" max="1044" width="4" style="37" customWidth="1"/>
    <col min="1045" max="1045" width="3.140625" style="37" customWidth="1"/>
    <col min="1046" max="1046" width="4.28515625" style="37" customWidth="1"/>
    <col min="1047" max="1047" width="3.5703125" style="37" customWidth="1"/>
    <col min="1048" max="1048" width="3.42578125" style="37" customWidth="1"/>
    <col min="1049" max="1049" width="4.42578125" style="37" customWidth="1"/>
    <col min="1050" max="1050" width="4.140625" style="37" customWidth="1"/>
    <col min="1051" max="1051" width="3.85546875" style="37" customWidth="1"/>
    <col min="1052" max="1052" width="6.5703125" style="37" customWidth="1"/>
    <col min="1053" max="1054" width="11.42578125" style="37"/>
    <col min="1055" max="1055" width="14.7109375" style="37" bestFit="1" customWidth="1"/>
    <col min="1056" max="1056" width="46.5703125" style="37" customWidth="1"/>
    <col min="1057" max="1057" width="19.7109375" style="37" customWidth="1"/>
    <col min="1058" max="1058" width="16.7109375" style="37" customWidth="1"/>
    <col min="1059" max="1280" width="11.42578125" style="37"/>
    <col min="1281" max="1282" width="3.7109375" style="37" customWidth="1"/>
    <col min="1283" max="1283" width="3.140625" style="37" customWidth="1"/>
    <col min="1284" max="1284" width="4.42578125" style="37" customWidth="1"/>
    <col min="1285" max="1286" width="3.85546875" style="37" customWidth="1"/>
    <col min="1287" max="1287" width="4.7109375" style="37" customWidth="1"/>
    <col min="1288" max="1288" width="4.28515625" style="37" customWidth="1"/>
    <col min="1289" max="1289" width="4" style="37" customWidth="1"/>
    <col min="1290" max="1290" width="3.140625" style="37" customWidth="1"/>
    <col min="1291" max="1291" width="3.7109375" style="37" customWidth="1"/>
    <col min="1292" max="1292" width="3.85546875" style="37" customWidth="1"/>
    <col min="1293" max="1293" width="6.5703125" style="37" customWidth="1"/>
    <col min="1294" max="1294" width="3.7109375" style="37" customWidth="1"/>
    <col min="1295" max="1295" width="4.7109375" style="37" customWidth="1"/>
    <col min="1296" max="1296" width="5" style="37" customWidth="1"/>
    <col min="1297" max="1297" width="4.42578125" style="37" customWidth="1"/>
    <col min="1298" max="1298" width="3.5703125" style="37" customWidth="1"/>
    <col min="1299" max="1299" width="3.42578125" style="37" customWidth="1"/>
    <col min="1300" max="1300" width="4" style="37" customWidth="1"/>
    <col min="1301" max="1301" width="3.140625" style="37" customWidth="1"/>
    <col min="1302" max="1302" width="4.28515625" style="37" customWidth="1"/>
    <col min="1303" max="1303" width="3.5703125" style="37" customWidth="1"/>
    <col min="1304" max="1304" width="3.42578125" style="37" customWidth="1"/>
    <col min="1305" max="1305" width="4.42578125" style="37" customWidth="1"/>
    <col min="1306" max="1306" width="4.140625" style="37" customWidth="1"/>
    <col min="1307" max="1307" width="3.85546875" style="37" customWidth="1"/>
    <col min="1308" max="1308" width="6.5703125" style="37" customWidth="1"/>
    <col min="1309" max="1310" width="11.42578125" style="37"/>
    <col min="1311" max="1311" width="14.7109375" style="37" bestFit="1" customWidth="1"/>
    <col min="1312" max="1312" width="46.5703125" style="37" customWidth="1"/>
    <col min="1313" max="1313" width="19.7109375" style="37" customWidth="1"/>
    <col min="1314" max="1314" width="16.7109375" style="37" customWidth="1"/>
    <col min="1315" max="1536" width="11.42578125" style="37"/>
    <col min="1537" max="1538" width="3.7109375" style="37" customWidth="1"/>
    <col min="1539" max="1539" width="3.140625" style="37" customWidth="1"/>
    <col min="1540" max="1540" width="4.42578125" style="37" customWidth="1"/>
    <col min="1541" max="1542" width="3.85546875" style="37" customWidth="1"/>
    <col min="1543" max="1543" width="4.7109375" style="37" customWidth="1"/>
    <col min="1544" max="1544" width="4.28515625" style="37" customWidth="1"/>
    <col min="1545" max="1545" width="4" style="37" customWidth="1"/>
    <col min="1546" max="1546" width="3.140625" style="37" customWidth="1"/>
    <col min="1547" max="1547" width="3.7109375" style="37" customWidth="1"/>
    <col min="1548" max="1548" width="3.85546875" style="37" customWidth="1"/>
    <col min="1549" max="1549" width="6.5703125" style="37" customWidth="1"/>
    <col min="1550" max="1550" width="3.7109375" style="37" customWidth="1"/>
    <col min="1551" max="1551" width="4.7109375" style="37" customWidth="1"/>
    <col min="1552" max="1552" width="5" style="37" customWidth="1"/>
    <col min="1553" max="1553" width="4.42578125" style="37" customWidth="1"/>
    <col min="1554" max="1554" width="3.5703125" style="37" customWidth="1"/>
    <col min="1555" max="1555" width="3.42578125" style="37" customWidth="1"/>
    <col min="1556" max="1556" width="4" style="37" customWidth="1"/>
    <col min="1557" max="1557" width="3.140625" style="37" customWidth="1"/>
    <col min="1558" max="1558" width="4.28515625" style="37" customWidth="1"/>
    <col min="1559" max="1559" width="3.5703125" style="37" customWidth="1"/>
    <col min="1560" max="1560" width="3.42578125" style="37" customWidth="1"/>
    <col min="1561" max="1561" width="4.42578125" style="37" customWidth="1"/>
    <col min="1562" max="1562" width="4.140625" style="37" customWidth="1"/>
    <col min="1563" max="1563" width="3.85546875" style="37" customWidth="1"/>
    <col min="1564" max="1564" width="6.5703125" style="37" customWidth="1"/>
    <col min="1565" max="1566" width="11.42578125" style="37"/>
    <col min="1567" max="1567" width="14.7109375" style="37" bestFit="1" customWidth="1"/>
    <col min="1568" max="1568" width="46.5703125" style="37" customWidth="1"/>
    <col min="1569" max="1569" width="19.7109375" style="37" customWidth="1"/>
    <col min="1570" max="1570" width="16.7109375" style="37" customWidth="1"/>
    <col min="1571" max="1792" width="11.42578125" style="37"/>
    <col min="1793" max="1794" width="3.7109375" style="37" customWidth="1"/>
    <col min="1795" max="1795" width="3.140625" style="37" customWidth="1"/>
    <col min="1796" max="1796" width="4.42578125" style="37" customWidth="1"/>
    <col min="1797" max="1798" width="3.85546875" style="37" customWidth="1"/>
    <col min="1799" max="1799" width="4.7109375" style="37" customWidth="1"/>
    <col min="1800" max="1800" width="4.28515625" style="37" customWidth="1"/>
    <col min="1801" max="1801" width="4" style="37" customWidth="1"/>
    <col min="1802" max="1802" width="3.140625" style="37" customWidth="1"/>
    <col min="1803" max="1803" width="3.7109375" style="37" customWidth="1"/>
    <col min="1804" max="1804" width="3.85546875" style="37" customWidth="1"/>
    <col min="1805" max="1805" width="6.5703125" style="37" customWidth="1"/>
    <col min="1806" max="1806" width="3.7109375" style="37" customWidth="1"/>
    <col min="1807" max="1807" width="4.7109375" style="37" customWidth="1"/>
    <col min="1808" max="1808" width="5" style="37" customWidth="1"/>
    <col min="1809" max="1809" width="4.42578125" style="37" customWidth="1"/>
    <col min="1810" max="1810" width="3.5703125" style="37" customWidth="1"/>
    <col min="1811" max="1811" width="3.42578125" style="37" customWidth="1"/>
    <col min="1812" max="1812" width="4" style="37" customWidth="1"/>
    <col min="1813" max="1813" width="3.140625" style="37" customWidth="1"/>
    <col min="1814" max="1814" width="4.28515625" style="37" customWidth="1"/>
    <col min="1815" max="1815" width="3.5703125" style="37" customWidth="1"/>
    <col min="1816" max="1816" width="3.42578125" style="37" customWidth="1"/>
    <col min="1817" max="1817" width="4.42578125" style="37" customWidth="1"/>
    <col min="1818" max="1818" width="4.140625" style="37" customWidth="1"/>
    <col min="1819" max="1819" width="3.85546875" style="37" customWidth="1"/>
    <col min="1820" max="1820" width="6.5703125" style="37" customWidth="1"/>
    <col min="1821" max="1822" width="11.42578125" style="37"/>
    <col min="1823" max="1823" width="14.7109375" style="37" bestFit="1" customWidth="1"/>
    <col min="1824" max="1824" width="46.5703125" style="37" customWidth="1"/>
    <col min="1825" max="1825" width="19.7109375" style="37" customWidth="1"/>
    <col min="1826" max="1826" width="16.7109375" style="37" customWidth="1"/>
    <col min="1827" max="2048" width="11.42578125" style="37"/>
    <col min="2049" max="2050" width="3.7109375" style="37" customWidth="1"/>
    <col min="2051" max="2051" width="3.140625" style="37" customWidth="1"/>
    <col min="2052" max="2052" width="4.42578125" style="37" customWidth="1"/>
    <col min="2053" max="2054" width="3.85546875" style="37" customWidth="1"/>
    <col min="2055" max="2055" width="4.7109375" style="37" customWidth="1"/>
    <col min="2056" max="2056" width="4.28515625" style="37" customWidth="1"/>
    <col min="2057" max="2057" width="4" style="37" customWidth="1"/>
    <col min="2058" max="2058" width="3.140625" style="37" customWidth="1"/>
    <col min="2059" max="2059" width="3.7109375" style="37" customWidth="1"/>
    <col min="2060" max="2060" width="3.85546875" style="37" customWidth="1"/>
    <col min="2061" max="2061" width="6.5703125" style="37" customWidth="1"/>
    <col min="2062" max="2062" width="3.7109375" style="37" customWidth="1"/>
    <col min="2063" max="2063" width="4.7109375" style="37" customWidth="1"/>
    <col min="2064" max="2064" width="5" style="37" customWidth="1"/>
    <col min="2065" max="2065" width="4.42578125" style="37" customWidth="1"/>
    <col min="2066" max="2066" width="3.5703125" style="37" customWidth="1"/>
    <col min="2067" max="2067" width="3.42578125" style="37" customWidth="1"/>
    <col min="2068" max="2068" width="4" style="37" customWidth="1"/>
    <col min="2069" max="2069" width="3.140625" style="37" customWidth="1"/>
    <col min="2070" max="2070" width="4.28515625" style="37" customWidth="1"/>
    <col min="2071" max="2071" width="3.5703125" style="37" customWidth="1"/>
    <col min="2072" max="2072" width="3.42578125" style="37" customWidth="1"/>
    <col min="2073" max="2073" width="4.42578125" style="37" customWidth="1"/>
    <col min="2074" max="2074" width="4.140625" style="37" customWidth="1"/>
    <col min="2075" max="2075" width="3.85546875" style="37" customWidth="1"/>
    <col min="2076" max="2076" width="6.5703125" style="37" customWidth="1"/>
    <col min="2077" max="2078" width="11.42578125" style="37"/>
    <col min="2079" max="2079" width="14.7109375" style="37" bestFit="1" customWidth="1"/>
    <col min="2080" max="2080" width="46.5703125" style="37" customWidth="1"/>
    <col min="2081" max="2081" width="19.7109375" style="37" customWidth="1"/>
    <col min="2082" max="2082" width="16.7109375" style="37" customWidth="1"/>
    <col min="2083" max="2304" width="11.42578125" style="37"/>
    <col min="2305" max="2306" width="3.7109375" style="37" customWidth="1"/>
    <col min="2307" max="2307" width="3.140625" style="37" customWidth="1"/>
    <col min="2308" max="2308" width="4.42578125" style="37" customWidth="1"/>
    <col min="2309" max="2310" width="3.85546875" style="37" customWidth="1"/>
    <col min="2311" max="2311" width="4.7109375" style="37" customWidth="1"/>
    <col min="2312" max="2312" width="4.28515625" style="37" customWidth="1"/>
    <col min="2313" max="2313" width="4" style="37" customWidth="1"/>
    <col min="2314" max="2314" width="3.140625" style="37" customWidth="1"/>
    <col min="2315" max="2315" width="3.7109375" style="37" customWidth="1"/>
    <col min="2316" max="2316" width="3.85546875" style="37" customWidth="1"/>
    <col min="2317" max="2317" width="6.5703125" style="37" customWidth="1"/>
    <col min="2318" max="2318" width="3.7109375" style="37" customWidth="1"/>
    <col min="2319" max="2319" width="4.7109375" style="37" customWidth="1"/>
    <col min="2320" max="2320" width="5" style="37" customWidth="1"/>
    <col min="2321" max="2321" width="4.42578125" style="37" customWidth="1"/>
    <col min="2322" max="2322" width="3.5703125" style="37" customWidth="1"/>
    <col min="2323" max="2323" width="3.42578125" style="37" customWidth="1"/>
    <col min="2324" max="2324" width="4" style="37" customWidth="1"/>
    <col min="2325" max="2325" width="3.140625" style="37" customWidth="1"/>
    <col min="2326" max="2326" width="4.28515625" style="37" customWidth="1"/>
    <col min="2327" max="2327" width="3.5703125" style="37" customWidth="1"/>
    <col min="2328" max="2328" width="3.42578125" style="37" customWidth="1"/>
    <col min="2329" max="2329" width="4.42578125" style="37" customWidth="1"/>
    <col min="2330" max="2330" width="4.140625" style="37" customWidth="1"/>
    <col min="2331" max="2331" width="3.85546875" style="37" customWidth="1"/>
    <col min="2332" max="2332" width="6.5703125" style="37" customWidth="1"/>
    <col min="2333" max="2334" width="11.42578125" style="37"/>
    <col min="2335" max="2335" width="14.7109375" style="37" bestFit="1" customWidth="1"/>
    <col min="2336" max="2336" width="46.5703125" style="37" customWidth="1"/>
    <col min="2337" max="2337" width="19.7109375" style="37" customWidth="1"/>
    <col min="2338" max="2338" width="16.7109375" style="37" customWidth="1"/>
    <col min="2339" max="2560" width="11.42578125" style="37"/>
    <col min="2561" max="2562" width="3.7109375" style="37" customWidth="1"/>
    <col min="2563" max="2563" width="3.140625" style="37" customWidth="1"/>
    <col min="2564" max="2564" width="4.42578125" style="37" customWidth="1"/>
    <col min="2565" max="2566" width="3.85546875" style="37" customWidth="1"/>
    <col min="2567" max="2567" width="4.7109375" style="37" customWidth="1"/>
    <col min="2568" max="2568" width="4.28515625" style="37" customWidth="1"/>
    <col min="2569" max="2569" width="4" style="37" customWidth="1"/>
    <col min="2570" max="2570" width="3.140625" style="37" customWidth="1"/>
    <col min="2571" max="2571" width="3.7109375" style="37" customWidth="1"/>
    <col min="2572" max="2572" width="3.85546875" style="37" customWidth="1"/>
    <col min="2573" max="2573" width="6.5703125" style="37" customWidth="1"/>
    <col min="2574" max="2574" width="3.7109375" style="37" customWidth="1"/>
    <col min="2575" max="2575" width="4.7109375" style="37" customWidth="1"/>
    <col min="2576" max="2576" width="5" style="37" customWidth="1"/>
    <col min="2577" max="2577" width="4.42578125" style="37" customWidth="1"/>
    <col min="2578" max="2578" width="3.5703125" style="37" customWidth="1"/>
    <col min="2579" max="2579" width="3.42578125" style="37" customWidth="1"/>
    <col min="2580" max="2580" width="4" style="37" customWidth="1"/>
    <col min="2581" max="2581" width="3.140625" style="37" customWidth="1"/>
    <col min="2582" max="2582" width="4.28515625" style="37" customWidth="1"/>
    <col min="2583" max="2583" width="3.5703125" style="37" customWidth="1"/>
    <col min="2584" max="2584" width="3.42578125" style="37" customWidth="1"/>
    <col min="2585" max="2585" width="4.42578125" style="37" customWidth="1"/>
    <col min="2586" max="2586" width="4.140625" style="37" customWidth="1"/>
    <col min="2587" max="2587" width="3.85546875" style="37" customWidth="1"/>
    <col min="2588" max="2588" width="6.5703125" style="37" customWidth="1"/>
    <col min="2589" max="2590" width="11.42578125" style="37"/>
    <col min="2591" max="2591" width="14.7109375" style="37" bestFit="1" customWidth="1"/>
    <col min="2592" max="2592" width="46.5703125" style="37" customWidth="1"/>
    <col min="2593" max="2593" width="19.7109375" style="37" customWidth="1"/>
    <col min="2594" max="2594" width="16.7109375" style="37" customWidth="1"/>
    <col min="2595" max="2816" width="11.42578125" style="37"/>
    <col min="2817" max="2818" width="3.7109375" style="37" customWidth="1"/>
    <col min="2819" max="2819" width="3.140625" style="37" customWidth="1"/>
    <col min="2820" max="2820" width="4.42578125" style="37" customWidth="1"/>
    <col min="2821" max="2822" width="3.85546875" style="37" customWidth="1"/>
    <col min="2823" max="2823" width="4.7109375" style="37" customWidth="1"/>
    <col min="2824" max="2824" width="4.28515625" style="37" customWidth="1"/>
    <col min="2825" max="2825" width="4" style="37" customWidth="1"/>
    <col min="2826" max="2826" width="3.140625" style="37" customWidth="1"/>
    <col min="2827" max="2827" width="3.7109375" style="37" customWidth="1"/>
    <col min="2828" max="2828" width="3.85546875" style="37" customWidth="1"/>
    <col min="2829" max="2829" width="6.5703125" style="37" customWidth="1"/>
    <col min="2830" max="2830" width="3.7109375" style="37" customWidth="1"/>
    <col min="2831" max="2831" width="4.7109375" style="37" customWidth="1"/>
    <col min="2832" max="2832" width="5" style="37" customWidth="1"/>
    <col min="2833" max="2833" width="4.42578125" style="37" customWidth="1"/>
    <col min="2834" max="2834" width="3.5703125" style="37" customWidth="1"/>
    <col min="2835" max="2835" width="3.42578125" style="37" customWidth="1"/>
    <col min="2836" max="2836" width="4" style="37" customWidth="1"/>
    <col min="2837" max="2837" width="3.140625" style="37" customWidth="1"/>
    <col min="2838" max="2838" width="4.28515625" style="37" customWidth="1"/>
    <col min="2839" max="2839" width="3.5703125" style="37" customWidth="1"/>
    <col min="2840" max="2840" width="3.42578125" style="37" customWidth="1"/>
    <col min="2841" max="2841" width="4.42578125" style="37" customWidth="1"/>
    <col min="2842" max="2842" width="4.140625" style="37" customWidth="1"/>
    <col min="2843" max="2843" width="3.85546875" style="37" customWidth="1"/>
    <col min="2844" max="2844" width="6.5703125" style="37" customWidth="1"/>
    <col min="2845" max="2846" width="11.42578125" style="37"/>
    <col min="2847" max="2847" width="14.7109375" style="37" bestFit="1" customWidth="1"/>
    <col min="2848" max="2848" width="46.5703125" style="37" customWidth="1"/>
    <col min="2849" max="2849" width="19.7109375" style="37" customWidth="1"/>
    <col min="2850" max="2850" width="16.7109375" style="37" customWidth="1"/>
    <col min="2851" max="3072" width="11.42578125" style="37"/>
    <col min="3073" max="3074" width="3.7109375" style="37" customWidth="1"/>
    <col min="3075" max="3075" width="3.140625" style="37" customWidth="1"/>
    <col min="3076" max="3076" width="4.42578125" style="37" customWidth="1"/>
    <col min="3077" max="3078" width="3.85546875" style="37" customWidth="1"/>
    <col min="3079" max="3079" width="4.7109375" style="37" customWidth="1"/>
    <col min="3080" max="3080" width="4.28515625" style="37" customWidth="1"/>
    <col min="3081" max="3081" width="4" style="37" customWidth="1"/>
    <col min="3082" max="3082" width="3.140625" style="37" customWidth="1"/>
    <col min="3083" max="3083" width="3.7109375" style="37" customWidth="1"/>
    <col min="3084" max="3084" width="3.85546875" style="37" customWidth="1"/>
    <col min="3085" max="3085" width="6.5703125" style="37" customWidth="1"/>
    <col min="3086" max="3086" width="3.7109375" style="37" customWidth="1"/>
    <col min="3087" max="3087" width="4.7109375" style="37" customWidth="1"/>
    <col min="3088" max="3088" width="5" style="37" customWidth="1"/>
    <col min="3089" max="3089" width="4.42578125" style="37" customWidth="1"/>
    <col min="3090" max="3090" width="3.5703125" style="37" customWidth="1"/>
    <col min="3091" max="3091" width="3.42578125" style="37" customWidth="1"/>
    <col min="3092" max="3092" width="4" style="37" customWidth="1"/>
    <col min="3093" max="3093" width="3.140625" style="37" customWidth="1"/>
    <col min="3094" max="3094" width="4.28515625" style="37" customWidth="1"/>
    <col min="3095" max="3095" width="3.5703125" style="37" customWidth="1"/>
    <col min="3096" max="3096" width="3.42578125" style="37" customWidth="1"/>
    <col min="3097" max="3097" width="4.42578125" style="37" customWidth="1"/>
    <col min="3098" max="3098" width="4.140625" style="37" customWidth="1"/>
    <col min="3099" max="3099" width="3.85546875" style="37" customWidth="1"/>
    <col min="3100" max="3100" width="6.5703125" style="37" customWidth="1"/>
    <col min="3101" max="3102" width="11.42578125" style="37"/>
    <col min="3103" max="3103" width="14.7109375" style="37" bestFit="1" customWidth="1"/>
    <col min="3104" max="3104" width="46.5703125" style="37" customWidth="1"/>
    <col min="3105" max="3105" width="19.7109375" style="37" customWidth="1"/>
    <col min="3106" max="3106" width="16.7109375" style="37" customWidth="1"/>
    <col min="3107" max="3328" width="11.42578125" style="37"/>
    <col min="3329" max="3330" width="3.7109375" style="37" customWidth="1"/>
    <col min="3331" max="3331" width="3.140625" style="37" customWidth="1"/>
    <col min="3332" max="3332" width="4.42578125" style="37" customWidth="1"/>
    <col min="3333" max="3334" width="3.85546875" style="37" customWidth="1"/>
    <col min="3335" max="3335" width="4.7109375" style="37" customWidth="1"/>
    <col min="3336" max="3336" width="4.28515625" style="37" customWidth="1"/>
    <col min="3337" max="3337" width="4" style="37" customWidth="1"/>
    <col min="3338" max="3338" width="3.140625" style="37" customWidth="1"/>
    <col min="3339" max="3339" width="3.7109375" style="37" customWidth="1"/>
    <col min="3340" max="3340" width="3.85546875" style="37" customWidth="1"/>
    <col min="3341" max="3341" width="6.5703125" style="37" customWidth="1"/>
    <col min="3342" max="3342" width="3.7109375" style="37" customWidth="1"/>
    <col min="3343" max="3343" width="4.7109375" style="37" customWidth="1"/>
    <col min="3344" max="3344" width="5" style="37" customWidth="1"/>
    <col min="3345" max="3345" width="4.42578125" style="37" customWidth="1"/>
    <col min="3346" max="3346" width="3.5703125" style="37" customWidth="1"/>
    <col min="3347" max="3347" width="3.42578125" style="37" customWidth="1"/>
    <col min="3348" max="3348" width="4" style="37" customWidth="1"/>
    <col min="3349" max="3349" width="3.140625" style="37" customWidth="1"/>
    <col min="3350" max="3350" width="4.28515625" style="37" customWidth="1"/>
    <col min="3351" max="3351" width="3.5703125" style="37" customWidth="1"/>
    <col min="3352" max="3352" width="3.42578125" style="37" customWidth="1"/>
    <col min="3353" max="3353" width="4.42578125" style="37" customWidth="1"/>
    <col min="3354" max="3354" width="4.140625" style="37" customWidth="1"/>
    <col min="3355" max="3355" width="3.85546875" style="37" customWidth="1"/>
    <col min="3356" max="3356" width="6.5703125" style="37" customWidth="1"/>
    <col min="3357" max="3358" width="11.42578125" style="37"/>
    <col min="3359" max="3359" width="14.7109375" style="37" bestFit="1" customWidth="1"/>
    <col min="3360" max="3360" width="46.5703125" style="37" customWidth="1"/>
    <col min="3361" max="3361" width="19.7109375" style="37" customWidth="1"/>
    <col min="3362" max="3362" width="16.7109375" style="37" customWidth="1"/>
    <col min="3363" max="3584" width="11.42578125" style="37"/>
    <col min="3585" max="3586" width="3.7109375" style="37" customWidth="1"/>
    <col min="3587" max="3587" width="3.140625" style="37" customWidth="1"/>
    <col min="3588" max="3588" width="4.42578125" style="37" customWidth="1"/>
    <col min="3589" max="3590" width="3.85546875" style="37" customWidth="1"/>
    <col min="3591" max="3591" width="4.7109375" style="37" customWidth="1"/>
    <col min="3592" max="3592" width="4.28515625" style="37" customWidth="1"/>
    <col min="3593" max="3593" width="4" style="37" customWidth="1"/>
    <col min="3594" max="3594" width="3.140625" style="37" customWidth="1"/>
    <col min="3595" max="3595" width="3.7109375" style="37" customWidth="1"/>
    <col min="3596" max="3596" width="3.85546875" style="37" customWidth="1"/>
    <col min="3597" max="3597" width="6.5703125" style="37" customWidth="1"/>
    <col min="3598" max="3598" width="3.7109375" style="37" customWidth="1"/>
    <col min="3599" max="3599" width="4.7109375" style="37" customWidth="1"/>
    <col min="3600" max="3600" width="5" style="37" customWidth="1"/>
    <col min="3601" max="3601" width="4.42578125" style="37" customWidth="1"/>
    <col min="3602" max="3602" width="3.5703125" style="37" customWidth="1"/>
    <col min="3603" max="3603" width="3.42578125" style="37" customWidth="1"/>
    <col min="3604" max="3604" width="4" style="37" customWidth="1"/>
    <col min="3605" max="3605" width="3.140625" style="37" customWidth="1"/>
    <col min="3606" max="3606" width="4.28515625" style="37" customWidth="1"/>
    <col min="3607" max="3607" width="3.5703125" style="37" customWidth="1"/>
    <col min="3608" max="3608" width="3.42578125" style="37" customWidth="1"/>
    <col min="3609" max="3609" width="4.42578125" style="37" customWidth="1"/>
    <col min="3610" max="3610" width="4.140625" style="37" customWidth="1"/>
    <col min="3611" max="3611" width="3.85546875" style="37" customWidth="1"/>
    <col min="3612" max="3612" width="6.5703125" style="37" customWidth="1"/>
    <col min="3613" max="3614" width="11.42578125" style="37"/>
    <col min="3615" max="3615" width="14.7109375" style="37" bestFit="1" customWidth="1"/>
    <col min="3616" max="3616" width="46.5703125" style="37" customWidth="1"/>
    <col min="3617" max="3617" width="19.7109375" style="37" customWidth="1"/>
    <col min="3618" max="3618" width="16.7109375" style="37" customWidth="1"/>
    <col min="3619" max="3840" width="11.42578125" style="37"/>
    <col min="3841" max="3842" width="3.7109375" style="37" customWidth="1"/>
    <col min="3843" max="3843" width="3.140625" style="37" customWidth="1"/>
    <col min="3844" max="3844" width="4.42578125" style="37" customWidth="1"/>
    <col min="3845" max="3846" width="3.85546875" style="37" customWidth="1"/>
    <col min="3847" max="3847" width="4.7109375" style="37" customWidth="1"/>
    <col min="3848" max="3848" width="4.28515625" style="37" customWidth="1"/>
    <col min="3849" max="3849" width="4" style="37" customWidth="1"/>
    <col min="3850" max="3850" width="3.140625" style="37" customWidth="1"/>
    <col min="3851" max="3851" width="3.7109375" style="37" customWidth="1"/>
    <col min="3852" max="3852" width="3.85546875" style="37" customWidth="1"/>
    <col min="3853" max="3853" width="6.5703125" style="37" customWidth="1"/>
    <col min="3854" max="3854" width="3.7109375" style="37" customWidth="1"/>
    <col min="3855" max="3855" width="4.7109375" style="37" customWidth="1"/>
    <col min="3856" max="3856" width="5" style="37" customWidth="1"/>
    <col min="3857" max="3857" width="4.42578125" style="37" customWidth="1"/>
    <col min="3858" max="3858" width="3.5703125" style="37" customWidth="1"/>
    <col min="3859" max="3859" width="3.42578125" style="37" customWidth="1"/>
    <col min="3860" max="3860" width="4" style="37" customWidth="1"/>
    <col min="3861" max="3861" width="3.140625" style="37" customWidth="1"/>
    <col min="3862" max="3862" width="4.28515625" style="37" customWidth="1"/>
    <col min="3863" max="3863" width="3.5703125" style="37" customWidth="1"/>
    <col min="3864" max="3864" width="3.42578125" style="37" customWidth="1"/>
    <col min="3865" max="3865" width="4.42578125" style="37" customWidth="1"/>
    <col min="3866" max="3866" width="4.140625" style="37" customWidth="1"/>
    <col min="3867" max="3867" width="3.85546875" style="37" customWidth="1"/>
    <col min="3868" max="3868" width="6.5703125" style="37" customWidth="1"/>
    <col min="3869" max="3870" width="11.42578125" style="37"/>
    <col min="3871" max="3871" width="14.7109375" style="37" bestFit="1" customWidth="1"/>
    <col min="3872" max="3872" width="46.5703125" style="37" customWidth="1"/>
    <col min="3873" max="3873" width="19.7109375" style="37" customWidth="1"/>
    <col min="3874" max="3874" width="16.7109375" style="37" customWidth="1"/>
    <col min="3875" max="4096" width="11.42578125" style="37"/>
    <col min="4097" max="4098" width="3.7109375" style="37" customWidth="1"/>
    <col min="4099" max="4099" width="3.140625" style="37" customWidth="1"/>
    <col min="4100" max="4100" width="4.42578125" style="37" customWidth="1"/>
    <col min="4101" max="4102" width="3.85546875" style="37" customWidth="1"/>
    <col min="4103" max="4103" width="4.7109375" style="37" customWidth="1"/>
    <col min="4104" max="4104" width="4.28515625" style="37" customWidth="1"/>
    <col min="4105" max="4105" width="4" style="37" customWidth="1"/>
    <col min="4106" max="4106" width="3.140625" style="37" customWidth="1"/>
    <col min="4107" max="4107" width="3.7109375" style="37" customWidth="1"/>
    <col min="4108" max="4108" width="3.85546875" style="37" customWidth="1"/>
    <col min="4109" max="4109" width="6.5703125" style="37" customWidth="1"/>
    <col min="4110" max="4110" width="3.7109375" style="37" customWidth="1"/>
    <col min="4111" max="4111" width="4.7109375" style="37" customWidth="1"/>
    <col min="4112" max="4112" width="5" style="37" customWidth="1"/>
    <col min="4113" max="4113" width="4.42578125" style="37" customWidth="1"/>
    <col min="4114" max="4114" width="3.5703125" style="37" customWidth="1"/>
    <col min="4115" max="4115" width="3.42578125" style="37" customWidth="1"/>
    <col min="4116" max="4116" width="4" style="37" customWidth="1"/>
    <col min="4117" max="4117" width="3.140625" style="37" customWidth="1"/>
    <col min="4118" max="4118" width="4.28515625" style="37" customWidth="1"/>
    <col min="4119" max="4119" width="3.5703125" style="37" customWidth="1"/>
    <col min="4120" max="4120" width="3.42578125" style="37" customWidth="1"/>
    <col min="4121" max="4121" width="4.42578125" style="37" customWidth="1"/>
    <col min="4122" max="4122" width="4.140625" style="37" customWidth="1"/>
    <col min="4123" max="4123" width="3.85546875" style="37" customWidth="1"/>
    <col min="4124" max="4124" width="6.5703125" style="37" customWidth="1"/>
    <col min="4125" max="4126" width="11.42578125" style="37"/>
    <col min="4127" max="4127" width="14.7109375" style="37" bestFit="1" customWidth="1"/>
    <col min="4128" max="4128" width="46.5703125" style="37" customWidth="1"/>
    <col min="4129" max="4129" width="19.7109375" style="37" customWidth="1"/>
    <col min="4130" max="4130" width="16.7109375" style="37" customWidth="1"/>
    <col min="4131" max="4352" width="11.42578125" style="37"/>
    <col min="4353" max="4354" width="3.7109375" style="37" customWidth="1"/>
    <col min="4355" max="4355" width="3.140625" style="37" customWidth="1"/>
    <col min="4356" max="4356" width="4.42578125" style="37" customWidth="1"/>
    <col min="4357" max="4358" width="3.85546875" style="37" customWidth="1"/>
    <col min="4359" max="4359" width="4.7109375" style="37" customWidth="1"/>
    <col min="4360" max="4360" width="4.28515625" style="37" customWidth="1"/>
    <col min="4361" max="4361" width="4" style="37" customWidth="1"/>
    <col min="4362" max="4362" width="3.140625" style="37" customWidth="1"/>
    <col min="4363" max="4363" width="3.7109375" style="37" customWidth="1"/>
    <col min="4364" max="4364" width="3.85546875" style="37" customWidth="1"/>
    <col min="4365" max="4365" width="6.5703125" style="37" customWidth="1"/>
    <col min="4366" max="4366" width="3.7109375" style="37" customWidth="1"/>
    <col min="4367" max="4367" width="4.7109375" style="37" customWidth="1"/>
    <col min="4368" max="4368" width="5" style="37" customWidth="1"/>
    <col min="4369" max="4369" width="4.42578125" style="37" customWidth="1"/>
    <col min="4370" max="4370" width="3.5703125" style="37" customWidth="1"/>
    <col min="4371" max="4371" width="3.42578125" style="37" customWidth="1"/>
    <col min="4372" max="4372" width="4" style="37" customWidth="1"/>
    <col min="4373" max="4373" width="3.140625" style="37" customWidth="1"/>
    <col min="4374" max="4374" width="4.28515625" style="37" customWidth="1"/>
    <col min="4375" max="4375" width="3.5703125" style="37" customWidth="1"/>
    <col min="4376" max="4376" width="3.42578125" style="37" customWidth="1"/>
    <col min="4377" max="4377" width="4.42578125" style="37" customWidth="1"/>
    <col min="4378" max="4378" width="4.140625" style="37" customWidth="1"/>
    <col min="4379" max="4379" width="3.85546875" style="37" customWidth="1"/>
    <col min="4380" max="4380" width="6.5703125" style="37" customWidth="1"/>
    <col min="4381" max="4382" width="11.42578125" style="37"/>
    <col min="4383" max="4383" width="14.7109375" style="37" bestFit="1" customWidth="1"/>
    <col min="4384" max="4384" width="46.5703125" style="37" customWidth="1"/>
    <col min="4385" max="4385" width="19.7109375" style="37" customWidth="1"/>
    <col min="4386" max="4386" width="16.7109375" style="37" customWidth="1"/>
    <col min="4387" max="4608" width="11.42578125" style="37"/>
    <col min="4609" max="4610" width="3.7109375" style="37" customWidth="1"/>
    <col min="4611" max="4611" width="3.140625" style="37" customWidth="1"/>
    <col min="4612" max="4612" width="4.42578125" style="37" customWidth="1"/>
    <col min="4613" max="4614" width="3.85546875" style="37" customWidth="1"/>
    <col min="4615" max="4615" width="4.7109375" style="37" customWidth="1"/>
    <col min="4616" max="4616" width="4.28515625" style="37" customWidth="1"/>
    <col min="4617" max="4617" width="4" style="37" customWidth="1"/>
    <col min="4618" max="4618" width="3.140625" style="37" customWidth="1"/>
    <col min="4619" max="4619" width="3.7109375" style="37" customWidth="1"/>
    <col min="4620" max="4620" width="3.85546875" style="37" customWidth="1"/>
    <col min="4621" max="4621" width="6.5703125" style="37" customWidth="1"/>
    <col min="4622" max="4622" width="3.7109375" style="37" customWidth="1"/>
    <col min="4623" max="4623" width="4.7109375" style="37" customWidth="1"/>
    <col min="4624" max="4624" width="5" style="37" customWidth="1"/>
    <col min="4625" max="4625" width="4.42578125" style="37" customWidth="1"/>
    <col min="4626" max="4626" width="3.5703125" style="37" customWidth="1"/>
    <col min="4627" max="4627" width="3.42578125" style="37" customWidth="1"/>
    <col min="4628" max="4628" width="4" style="37" customWidth="1"/>
    <col min="4629" max="4629" width="3.140625" style="37" customWidth="1"/>
    <col min="4630" max="4630" width="4.28515625" style="37" customWidth="1"/>
    <col min="4631" max="4631" width="3.5703125" style="37" customWidth="1"/>
    <col min="4632" max="4632" width="3.42578125" style="37" customWidth="1"/>
    <col min="4633" max="4633" width="4.42578125" style="37" customWidth="1"/>
    <col min="4634" max="4634" width="4.140625" style="37" customWidth="1"/>
    <col min="4635" max="4635" width="3.85546875" style="37" customWidth="1"/>
    <col min="4636" max="4636" width="6.5703125" style="37" customWidth="1"/>
    <col min="4637" max="4638" width="11.42578125" style="37"/>
    <col min="4639" max="4639" width="14.7109375" style="37" bestFit="1" customWidth="1"/>
    <col min="4640" max="4640" width="46.5703125" style="37" customWidth="1"/>
    <col min="4641" max="4641" width="19.7109375" style="37" customWidth="1"/>
    <col min="4642" max="4642" width="16.7109375" style="37" customWidth="1"/>
    <col min="4643" max="4864" width="11.42578125" style="37"/>
    <col min="4865" max="4866" width="3.7109375" style="37" customWidth="1"/>
    <col min="4867" max="4867" width="3.140625" style="37" customWidth="1"/>
    <col min="4868" max="4868" width="4.42578125" style="37" customWidth="1"/>
    <col min="4869" max="4870" width="3.85546875" style="37" customWidth="1"/>
    <col min="4871" max="4871" width="4.7109375" style="37" customWidth="1"/>
    <col min="4872" max="4872" width="4.28515625" style="37" customWidth="1"/>
    <col min="4873" max="4873" width="4" style="37" customWidth="1"/>
    <col min="4874" max="4874" width="3.140625" style="37" customWidth="1"/>
    <col min="4875" max="4875" width="3.7109375" style="37" customWidth="1"/>
    <col min="4876" max="4876" width="3.85546875" style="37" customWidth="1"/>
    <col min="4877" max="4877" width="6.5703125" style="37" customWidth="1"/>
    <col min="4878" max="4878" width="3.7109375" style="37" customWidth="1"/>
    <col min="4879" max="4879" width="4.7109375" style="37" customWidth="1"/>
    <col min="4880" max="4880" width="5" style="37" customWidth="1"/>
    <col min="4881" max="4881" width="4.42578125" style="37" customWidth="1"/>
    <col min="4882" max="4882" width="3.5703125" style="37" customWidth="1"/>
    <col min="4883" max="4883" width="3.42578125" style="37" customWidth="1"/>
    <col min="4884" max="4884" width="4" style="37" customWidth="1"/>
    <col min="4885" max="4885" width="3.140625" style="37" customWidth="1"/>
    <col min="4886" max="4886" width="4.28515625" style="37" customWidth="1"/>
    <col min="4887" max="4887" width="3.5703125" style="37" customWidth="1"/>
    <col min="4888" max="4888" width="3.42578125" style="37" customWidth="1"/>
    <col min="4889" max="4889" width="4.42578125" style="37" customWidth="1"/>
    <col min="4890" max="4890" width="4.140625" style="37" customWidth="1"/>
    <col min="4891" max="4891" width="3.85546875" style="37" customWidth="1"/>
    <col min="4892" max="4892" width="6.5703125" style="37" customWidth="1"/>
    <col min="4893" max="4894" width="11.42578125" style="37"/>
    <col min="4895" max="4895" width="14.7109375" style="37" bestFit="1" customWidth="1"/>
    <col min="4896" max="4896" width="46.5703125" style="37" customWidth="1"/>
    <col min="4897" max="4897" width="19.7109375" style="37" customWidth="1"/>
    <col min="4898" max="4898" width="16.7109375" style="37" customWidth="1"/>
    <col min="4899" max="5120" width="11.42578125" style="37"/>
    <col min="5121" max="5122" width="3.7109375" style="37" customWidth="1"/>
    <col min="5123" max="5123" width="3.140625" style="37" customWidth="1"/>
    <col min="5124" max="5124" width="4.42578125" style="37" customWidth="1"/>
    <col min="5125" max="5126" width="3.85546875" style="37" customWidth="1"/>
    <col min="5127" max="5127" width="4.7109375" style="37" customWidth="1"/>
    <col min="5128" max="5128" width="4.28515625" style="37" customWidth="1"/>
    <col min="5129" max="5129" width="4" style="37" customWidth="1"/>
    <col min="5130" max="5130" width="3.140625" style="37" customWidth="1"/>
    <col min="5131" max="5131" width="3.7109375" style="37" customWidth="1"/>
    <col min="5132" max="5132" width="3.85546875" style="37" customWidth="1"/>
    <col min="5133" max="5133" width="6.5703125" style="37" customWidth="1"/>
    <col min="5134" max="5134" width="3.7109375" style="37" customWidth="1"/>
    <col min="5135" max="5135" width="4.7109375" style="37" customWidth="1"/>
    <col min="5136" max="5136" width="5" style="37" customWidth="1"/>
    <col min="5137" max="5137" width="4.42578125" style="37" customWidth="1"/>
    <col min="5138" max="5138" width="3.5703125" style="37" customWidth="1"/>
    <col min="5139" max="5139" width="3.42578125" style="37" customWidth="1"/>
    <col min="5140" max="5140" width="4" style="37" customWidth="1"/>
    <col min="5141" max="5141" width="3.140625" style="37" customWidth="1"/>
    <col min="5142" max="5142" width="4.28515625" style="37" customWidth="1"/>
    <col min="5143" max="5143" width="3.5703125" style="37" customWidth="1"/>
    <col min="5144" max="5144" width="3.42578125" style="37" customWidth="1"/>
    <col min="5145" max="5145" width="4.42578125" style="37" customWidth="1"/>
    <col min="5146" max="5146" width="4.140625" style="37" customWidth="1"/>
    <col min="5147" max="5147" width="3.85546875" style="37" customWidth="1"/>
    <col min="5148" max="5148" width="6.5703125" style="37" customWidth="1"/>
    <col min="5149" max="5150" width="11.42578125" style="37"/>
    <col min="5151" max="5151" width="14.7109375" style="37" bestFit="1" customWidth="1"/>
    <col min="5152" max="5152" width="46.5703125" style="37" customWidth="1"/>
    <col min="5153" max="5153" width="19.7109375" style="37" customWidth="1"/>
    <col min="5154" max="5154" width="16.7109375" style="37" customWidth="1"/>
    <col min="5155" max="5376" width="11.42578125" style="37"/>
    <col min="5377" max="5378" width="3.7109375" style="37" customWidth="1"/>
    <col min="5379" max="5379" width="3.140625" style="37" customWidth="1"/>
    <col min="5380" max="5380" width="4.42578125" style="37" customWidth="1"/>
    <col min="5381" max="5382" width="3.85546875" style="37" customWidth="1"/>
    <col min="5383" max="5383" width="4.7109375" style="37" customWidth="1"/>
    <col min="5384" max="5384" width="4.28515625" style="37" customWidth="1"/>
    <col min="5385" max="5385" width="4" style="37" customWidth="1"/>
    <col min="5386" max="5386" width="3.140625" style="37" customWidth="1"/>
    <col min="5387" max="5387" width="3.7109375" style="37" customWidth="1"/>
    <col min="5388" max="5388" width="3.85546875" style="37" customWidth="1"/>
    <col min="5389" max="5389" width="6.5703125" style="37" customWidth="1"/>
    <col min="5390" max="5390" width="3.7109375" style="37" customWidth="1"/>
    <col min="5391" max="5391" width="4.7109375" style="37" customWidth="1"/>
    <col min="5392" max="5392" width="5" style="37" customWidth="1"/>
    <col min="5393" max="5393" width="4.42578125" style="37" customWidth="1"/>
    <col min="5394" max="5394" width="3.5703125" style="37" customWidth="1"/>
    <col min="5395" max="5395" width="3.42578125" style="37" customWidth="1"/>
    <col min="5396" max="5396" width="4" style="37" customWidth="1"/>
    <col min="5397" max="5397" width="3.140625" style="37" customWidth="1"/>
    <col min="5398" max="5398" width="4.28515625" style="37" customWidth="1"/>
    <col min="5399" max="5399" width="3.5703125" style="37" customWidth="1"/>
    <col min="5400" max="5400" width="3.42578125" style="37" customWidth="1"/>
    <col min="5401" max="5401" width="4.42578125" style="37" customWidth="1"/>
    <col min="5402" max="5402" width="4.140625" style="37" customWidth="1"/>
    <col min="5403" max="5403" width="3.85546875" style="37" customWidth="1"/>
    <col min="5404" max="5404" width="6.5703125" style="37" customWidth="1"/>
    <col min="5405" max="5406" width="11.42578125" style="37"/>
    <col min="5407" max="5407" width="14.7109375" style="37" bestFit="1" customWidth="1"/>
    <col min="5408" max="5408" width="46.5703125" style="37" customWidth="1"/>
    <col min="5409" max="5409" width="19.7109375" style="37" customWidth="1"/>
    <col min="5410" max="5410" width="16.7109375" style="37" customWidth="1"/>
    <col min="5411" max="5632" width="11.42578125" style="37"/>
    <col min="5633" max="5634" width="3.7109375" style="37" customWidth="1"/>
    <col min="5635" max="5635" width="3.140625" style="37" customWidth="1"/>
    <col min="5636" max="5636" width="4.42578125" style="37" customWidth="1"/>
    <col min="5637" max="5638" width="3.85546875" style="37" customWidth="1"/>
    <col min="5639" max="5639" width="4.7109375" style="37" customWidth="1"/>
    <col min="5640" max="5640" width="4.28515625" style="37" customWidth="1"/>
    <col min="5641" max="5641" width="4" style="37" customWidth="1"/>
    <col min="5642" max="5642" width="3.140625" style="37" customWidth="1"/>
    <col min="5643" max="5643" width="3.7109375" style="37" customWidth="1"/>
    <col min="5644" max="5644" width="3.85546875" style="37" customWidth="1"/>
    <col min="5645" max="5645" width="6.5703125" style="37" customWidth="1"/>
    <col min="5646" max="5646" width="3.7109375" style="37" customWidth="1"/>
    <col min="5647" max="5647" width="4.7109375" style="37" customWidth="1"/>
    <col min="5648" max="5648" width="5" style="37" customWidth="1"/>
    <col min="5649" max="5649" width="4.42578125" style="37" customWidth="1"/>
    <col min="5650" max="5650" width="3.5703125" style="37" customWidth="1"/>
    <col min="5651" max="5651" width="3.42578125" style="37" customWidth="1"/>
    <col min="5652" max="5652" width="4" style="37" customWidth="1"/>
    <col min="5653" max="5653" width="3.140625" style="37" customWidth="1"/>
    <col min="5654" max="5654" width="4.28515625" style="37" customWidth="1"/>
    <col min="5655" max="5655" width="3.5703125" style="37" customWidth="1"/>
    <col min="5656" max="5656" width="3.42578125" style="37" customWidth="1"/>
    <col min="5657" max="5657" width="4.42578125" style="37" customWidth="1"/>
    <col min="5658" max="5658" width="4.140625" style="37" customWidth="1"/>
    <col min="5659" max="5659" width="3.85546875" style="37" customWidth="1"/>
    <col min="5660" max="5660" width="6.5703125" style="37" customWidth="1"/>
    <col min="5661" max="5662" width="11.42578125" style="37"/>
    <col min="5663" max="5663" width="14.7109375" style="37" bestFit="1" customWidth="1"/>
    <col min="5664" max="5664" width="46.5703125" style="37" customWidth="1"/>
    <col min="5665" max="5665" width="19.7109375" style="37" customWidth="1"/>
    <col min="5666" max="5666" width="16.7109375" style="37" customWidth="1"/>
    <col min="5667" max="5888" width="11.42578125" style="37"/>
    <col min="5889" max="5890" width="3.7109375" style="37" customWidth="1"/>
    <col min="5891" max="5891" width="3.140625" style="37" customWidth="1"/>
    <col min="5892" max="5892" width="4.42578125" style="37" customWidth="1"/>
    <col min="5893" max="5894" width="3.85546875" style="37" customWidth="1"/>
    <col min="5895" max="5895" width="4.7109375" style="37" customWidth="1"/>
    <col min="5896" max="5896" width="4.28515625" style="37" customWidth="1"/>
    <col min="5897" max="5897" width="4" style="37" customWidth="1"/>
    <col min="5898" max="5898" width="3.140625" style="37" customWidth="1"/>
    <col min="5899" max="5899" width="3.7109375" style="37" customWidth="1"/>
    <col min="5900" max="5900" width="3.85546875" style="37" customWidth="1"/>
    <col min="5901" max="5901" width="6.5703125" style="37" customWidth="1"/>
    <col min="5902" max="5902" width="3.7109375" style="37" customWidth="1"/>
    <col min="5903" max="5903" width="4.7109375" style="37" customWidth="1"/>
    <col min="5904" max="5904" width="5" style="37" customWidth="1"/>
    <col min="5905" max="5905" width="4.42578125" style="37" customWidth="1"/>
    <col min="5906" max="5906" width="3.5703125" style="37" customWidth="1"/>
    <col min="5907" max="5907" width="3.42578125" style="37" customWidth="1"/>
    <col min="5908" max="5908" width="4" style="37" customWidth="1"/>
    <col min="5909" max="5909" width="3.140625" style="37" customWidth="1"/>
    <col min="5910" max="5910" width="4.28515625" style="37" customWidth="1"/>
    <col min="5911" max="5911" width="3.5703125" style="37" customWidth="1"/>
    <col min="5912" max="5912" width="3.42578125" style="37" customWidth="1"/>
    <col min="5913" max="5913" width="4.42578125" style="37" customWidth="1"/>
    <col min="5914" max="5914" width="4.140625" style="37" customWidth="1"/>
    <col min="5915" max="5915" width="3.85546875" style="37" customWidth="1"/>
    <col min="5916" max="5916" width="6.5703125" style="37" customWidth="1"/>
    <col min="5917" max="5918" width="11.42578125" style="37"/>
    <col min="5919" max="5919" width="14.7109375" style="37" bestFit="1" customWidth="1"/>
    <col min="5920" max="5920" width="46.5703125" style="37" customWidth="1"/>
    <col min="5921" max="5921" width="19.7109375" style="37" customWidth="1"/>
    <col min="5922" max="5922" width="16.7109375" style="37" customWidth="1"/>
    <col min="5923" max="6144" width="11.42578125" style="37"/>
    <col min="6145" max="6146" width="3.7109375" style="37" customWidth="1"/>
    <col min="6147" max="6147" width="3.140625" style="37" customWidth="1"/>
    <col min="6148" max="6148" width="4.42578125" style="37" customWidth="1"/>
    <col min="6149" max="6150" width="3.85546875" style="37" customWidth="1"/>
    <col min="6151" max="6151" width="4.7109375" style="37" customWidth="1"/>
    <col min="6152" max="6152" width="4.28515625" style="37" customWidth="1"/>
    <col min="6153" max="6153" width="4" style="37" customWidth="1"/>
    <col min="6154" max="6154" width="3.140625" style="37" customWidth="1"/>
    <col min="6155" max="6155" width="3.7109375" style="37" customWidth="1"/>
    <col min="6156" max="6156" width="3.85546875" style="37" customWidth="1"/>
    <col min="6157" max="6157" width="6.5703125" style="37" customWidth="1"/>
    <col min="6158" max="6158" width="3.7109375" style="37" customWidth="1"/>
    <col min="6159" max="6159" width="4.7109375" style="37" customWidth="1"/>
    <col min="6160" max="6160" width="5" style="37" customWidth="1"/>
    <col min="6161" max="6161" width="4.42578125" style="37" customWidth="1"/>
    <col min="6162" max="6162" width="3.5703125" style="37" customWidth="1"/>
    <col min="6163" max="6163" width="3.42578125" style="37" customWidth="1"/>
    <col min="6164" max="6164" width="4" style="37" customWidth="1"/>
    <col min="6165" max="6165" width="3.140625" style="37" customWidth="1"/>
    <col min="6166" max="6166" width="4.28515625" style="37" customWidth="1"/>
    <col min="6167" max="6167" width="3.5703125" style="37" customWidth="1"/>
    <col min="6168" max="6168" width="3.42578125" style="37" customWidth="1"/>
    <col min="6169" max="6169" width="4.42578125" style="37" customWidth="1"/>
    <col min="6170" max="6170" width="4.140625" style="37" customWidth="1"/>
    <col min="6171" max="6171" width="3.85546875" style="37" customWidth="1"/>
    <col min="6172" max="6172" width="6.5703125" style="37" customWidth="1"/>
    <col min="6173" max="6174" width="11.42578125" style="37"/>
    <col min="6175" max="6175" width="14.7109375" style="37" bestFit="1" customWidth="1"/>
    <col min="6176" max="6176" width="46.5703125" style="37" customWidth="1"/>
    <col min="6177" max="6177" width="19.7109375" style="37" customWidth="1"/>
    <col min="6178" max="6178" width="16.7109375" style="37" customWidth="1"/>
    <col min="6179" max="6400" width="11.42578125" style="37"/>
    <col min="6401" max="6402" width="3.7109375" style="37" customWidth="1"/>
    <col min="6403" max="6403" width="3.140625" style="37" customWidth="1"/>
    <col min="6404" max="6404" width="4.42578125" style="37" customWidth="1"/>
    <col min="6405" max="6406" width="3.85546875" style="37" customWidth="1"/>
    <col min="6407" max="6407" width="4.7109375" style="37" customWidth="1"/>
    <col min="6408" max="6408" width="4.28515625" style="37" customWidth="1"/>
    <col min="6409" max="6409" width="4" style="37" customWidth="1"/>
    <col min="6410" max="6410" width="3.140625" style="37" customWidth="1"/>
    <col min="6411" max="6411" width="3.7109375" style="37" customWidth="1"/>
    <col min="6412" max="6412" width="3.85546875" style="37" customWidth="1"/>
    <col min="6413" max="6413" width="6.5703125" style="37" customWidth="1"/>
    <col min="6414" max="6414" width="3.7109375" style="37" customWidth="1"/>
    <col min="6415" max="6415" width="4.7109375" style="37" customWidth="1"/>
    <col min="6416" max="6416" width="5" style="37" customWidth="1"/>
    <col min="6417" max="6417" width="4.42578125" style="37" customWidth="1"/>
    <col min="6418" max="6418" width="3.5703125" style="37" customWidth="1"/>
    <col min="6419" max="6419" width="3.42578125" style="37" customWidth="1"/>
    <col min="6420" max="6420" width="4" style="37" customWidth="1"/>
    <col min="6421" max="6421" width="3.140625" style="37" customWidth="1"/>
    <col min="6422" max="6422" width="4.28515625" style="37" customWidth="1"/>
    <col min="6423" max="6423" width="3.5703125" style="37" customWidth="1"/>
    <col min="6424" max="6424" width="3.42578125" style="37" customWidth="1"/>
    <col min="6425" max="6425" width="4.42578125" style="37" customWidth="1"/>
    <col min="6426" max="6426" width="4.140625" style="37" customWidth="1"/>
    <col min="6427" max="6427" width="3.85546875" style="37" customWidth="1"/>
    <col min="6428" max="6428" width="6.5703125" style="37" customWidth="1"/>
    <col min="6429" max="6430" width="11.42578125" style="37"/>
    <col min="6431" max="6431" width="14.7109375" style="37" bestFit="1" customWidth="1"/>
    <col min="6432" max="6432" width="46.5703125" style="37" customWidth="1"/>
    <col min="6433" max="6433" width="19.7109375" style="37" customWidth="1"/>
    <col min="6434" max="6434" width="16.7109375" style="37" customWidth="1"/>
    <col min="6435" max="6656" width="11.42578125" style="37"/>
    <col min="6657" max="6658" width="3.7109375" style="37" customWidth="1"/>
    <col min="6659" max="6659" width="3.140625" style="37" customWidth="1"/>
    <col min="6660" max="6660" width="4.42578125" style="37" customWidth="1"/>
    <col min="6661" max="6662" width="3.85546875" style="37" customWidth="1"/>
    <col min="6663" max="6663" width="4.7109375" style="37" customWidth="1"/>
    <col min="6664" max="6664" width="4.28515625" style="37" customWidth="1"/>
    <col min="6665" max="6665" width="4" style="37" customWidth="1"/>
    <col min="6666" max="6666" width="3.140625" style="37" customWidth="1"/>
    <col min="6667" max="6667" width="3.7109375" style="37" customWidth="1"/>
    <col min="6668" max="6668" width="3.85546875" style="37" customWidth="1"/>
    <col min="6669" max="6669" width="6.5703125" style="37" customWidth="1"/>
    <col min="6670" max="6670" width="3.7109375" style="37" customWidth="1"/>
    <col min="6671" max="6671" width="4.7109375" style="37" customWidth="1"/>
    <col min="6672" max="6672" width="5" style="37" customWidth="1"/>
    <col min="6673" max="6673" width="4.42578125" style="37" customWidth="1"/>
    <col min="6674" max="6674" width="3.5703125" style="37" customWidth="1"/>
    <col min="6675" max="6675" width="3.42578125" style="37" customWidth="1"/>
    <col min="6676" max="6676" width="4" style="37" customWidth="1"/>
    <col min="6677" max="6677" width="3.140625" style="37" customWidth="1"/>
    <col min="6678" max="6678" width="4.28515625" style="37" customWidth="1"/>
    <col min="6679" max="6679" width="3.5703125" style="37" customWidth="1"/>
    <col min="6680" max="6680" width="3.42578125" style="37" customWidth="1"/>
    <col min="6681" max="6681" width="4.42578125" style="37" customWidth="1"/>
    <col min="6682" max="6682" width="4.140625" style="37" customWidth="1"/>
    <col min="6683" max="6683" width="3.85546875" style="37" customWidth="1"/>
    <col min="6684" max="6684" width="6.5703125" style="37" customWidth="1"/>
    <col min="6685" max="6686" width="11.42578125" style="37"/>
    <col min="6687" max="6687" width="14.7109375" style="37" bestFit="1" customWidth="1"/>
    <col min="6688" max="6688" width="46.5703125" style="37" customWidth="1"/>
    <col min="6689" max="6689" width="19.7109375" style="37" customWidth="1"/>
    <col min="6690" max="6690" width="16.7109375" style="37" customWidth="1"/>
    <col min="6691" max="6912" width="11.42578125" style="37"/>
    <col min="6913" max="6914" width="3.7109375" style="37" customWidth="1"/>
    <col min="6915" max="6915" width="3.140625" style="37" customWidth="1"/>
    <col min="6916" max="6916" width="4.42578125" style="37" customWidth="1"/>
    <col min="6917" max="6918" width="3.85546875" style="37" customWidth="1"/>
    <col min="6919" max="6919" width="4.7109375" style="37" customWidth="1"/>
    <col min="6920" max="6920" width="4.28515625" style="37" customWidth="1"/>
    <col min="6921" max="6921" width="4" style="37" customWidth="1"/>
    <col min="6922" max="6922" width="3.140625" style="37" customWidth="1"/>
    <col min="6923" max="6923" width="3.7109375" style="37" customWidth="1"/>
    <col min="6924" max="6924" width="3.85546875" style="37" customWidth="1"/>
    <col min="6925" max="6925" width="6.5703125" style="37" customWidth="1"/>
    <col min="6926" max="6926" width="3.7109375" style="37" customWidth="1"/>
    <col min="6927" max="6927" width="4.7109375" style="37" customWidth="1"/>
    <col min="6928" max="6928" width="5" style="37" customWidth="1"/>
    <col min="6929" max="6929" width="4.42578125" style="37" customWidth="1"/>
    <col min="6930" max="6930" width="3.5703125" style="37" customWidth="1"/>
    <col min="6931" max="6931" width="3.42578125" style="37" customWidth="1"/>
    <col min="6932" max="6932" width="4" style="37" customWidth="1"/>
    <col min="6933" max="6933" width="3.140625" style="37" customWidth="1"/>
    <col min="6934" max="6934" width="4.28515625" style="37" customWidth="1"/>
    <col min="6935" max="6935" width="3.5703125" style="37" customWidth="1"/>
    <col min="6936" max="6936" width="3.42578125" style="37" customWidth="1"/>
    <col min="6937" max="6937" width="4.42578125" style="37" customWidth="1"/>
    <col min="6938" max="6938" width="4.140625" style="37" customWidth="1"/>
    <col min="6939" max="6939" width="3.85546875" style="37" customWidth="1"/>
    <col min="6940" max="6940" width="6.5703125" style="37" customWidth="1"/>
    <col min="6941" max="6942" width="11.42578125" style="37"/>
    <col min="6943" max="6943" width="14.7109375" style="37" bestFit="1" customWidth="1"/>
    <col min="6944" max="6944" width="46.5703125" style="37" customWidth="1"/>
    <col min="6945" max="6945" width="19.7109375" style="37" customWidth="1"/>
    <col min="6946" max="6946" width="16.7109375" style="37" customWidth="1"/>
    <col min="6947" max="7168" width="11.42578125" style="37"/>
    <col min="7169" max="7170" width="3.7109375" style="37" customWidth="1"/>
    <col min="7171" max="7171" width="3.140625" style="37" customWidth="1"/>
    <col min="7172" max="7172" width="4.42578125" style="37" customWidth="1"/>
    <col min="7173" max="7174" width="3.85546875" style="37" customWidth="1"/>
    <col min="7175" max="7175" width="4.7109375" style="37" customWidth="1"/>
    <col min="7176" max="7176" width="4.28515625" style="37" customWidth="1"/>
    <col min="7177" max="7177" width="4" style="37" customWidth="1"/>
    <col min="7178" max="7178" width="3.140625" style="37" customWidth="1"/>
    <col min="7179" max="7179" width="3.7109375" style="37" customWidth="1"/>
    <col min="7180" max="7180" width="3.85546875" style="37" customWidth="1"/>
    <col min="7181" max="7181" width="6.5703125" style="37" customWidth="1"/>
    <col min="7182" max="7182" width="3.7109375" style="37" customWidth="1"/>
    <col min="7183" max="7183" width="4.7109375" style="37" customWidth="1"/>
    <col min="7184" max="7184" width="5" style="37" customWidth="1"/>
    <col min="7185" max="7185" width="4.42578125" style="37" customWidth="1"/>
    <col min="7186" max="7186" width="3.5703125" style="37" customWidth="1"/>
    <col min="7187" max="7187" width="3.42578125" style="37" customWidth="1"/>
    <col min="7188" max="7188" width="4" style="37" customWidth="1"/>
    <col min="7189" max="7189" width="3.140625" style="37" customWidth="1"/>
    <col min="7190" max="7190" width="4.28515625" style="37" customWidth="1"/>
    <col min="7191" max="7191" width="3.5703125" style="37" customWidth="1"/>
    <col min="7192" max="7192" width="3.42578125" style="37" customWidth="1"/>
    <col min="7193" max="7193" width="4.42578125" style="37" customWidth="1"/>
    <col min="7194" max="7194" width="4.140625" style="37" customWidth="1"/>
    <col min="7195" max="7195" width="3.85546875" style="37" customWidth="1"/>
    <col min="7196" max="7196" width="6.5703125" style="37" customWidth="1"/>
    <col min="7197" max="7198" width="11.42578125" style="37"/>
    <col min="7199" max="7199" width="14.7109375" style="37" bestFit="1" customWidth="1"/>
    <col min="7200" max="7200" width="46.5703125" style="37" customWidth="1"/>
    <col min="7201" max="7201" width="19.7109375" style="37" customWidth="1"/>
    <col min="7202" max="7202" width="16.7109375" style="37" customWidth="1"/>
    <col min="7203" max="7424" width="11.42578125" style="37"/>
    <col min="7425" max="7426" width="3.7109375" style="37" customWidth="1"/>
    <col min="7427" max="7427" width="3.140625" style="37" customWidth="1"/>
    <col min="7428" max="7428" width="4.42578125" style="37" customWidth="1"/>
    <col min="7429" max="7430" width="3.85546875" style="37" customWidth="1"/>
    <col min="7431" max="7431" width="4.7109375" style="37" customWidth="1"/>
    <col min="7432" max="7432" width="4.28515625" style="37" customWidth="1"/>
    <col min="7433" max="7433" width="4" style="37" customWidth="1"/>
    <col min="7434" max="7434" width="3.140625" style="37" customWidth="1"/>
    <col min="7435" max="7435" width="3.7109375" style="37" customWidth="1"/>
    <col min="7436" max="7436" width="3.85546875" style="37" customWidth="1"/>
    <col min="7437" max="7437" width="6.5703125" style="37" customWidth="1"/>
    <col min="7438" max="7438" width="3.7109375" style="37" customWidth="1"/>
    <col min="7439" max="7439" width="4.7109375" style="37" customWidth="1"/>
    <col min="7440" max="7440" width="5" style="37" customWidth="1"/>
    <col min="7441" max="7441" width="4.42578125" style="37" customWidth="1"/>
    <col min="7442" max="7442" width="3.5703125" style="37" customWidth="1"/>
    <col min="7443" max="7443" width="3.42578125" style="37" customWidth="1"/>
    <col min="7444" max="7444" width="4" style="37" customWidth="1"/>
    <col min="7445" max="7445" width="3.140625" style="37" customWidth="1"/>
    <col min="7446" max="7446" width="4.28515625" style="37" customWidth="1"/>
    <col min="7447" max="7447" width="3.5703125" style="37" customWidth="1"/>
    <col min="7448" max="7448" width="3.42578125" style="37" customWidth="1"/>
    <col min="7449" max="7449" width="4.42578125" style="37" customWidth="1"/>
    <col min="7450" max="7450" width="4.140625" style="37" customWidth="1"/>
    <col min="7451" max="7451" width="3.85546875" style="37" customWidth="1"/>
    <col min="7452" max="7452" width="6.5703125" style="37" customWidth="1"/>
    <col min="7453" max="7454" width="11.42578125" style="37"/>
    <col min="7455" max="7455" width="14.7109375" style="37" bestFit="1" customWidth="1"/>
    <col min="7456" max="7456" width="46.5703125" style="37" customWidth="1"/>
    <col min="7457" max="7457" width="19.7109375" style="37" customWidth="1"/>
    <col min="7458" max="7458" width="16.7109375" style="37" customWidth="1"/>
    <col min="7459" max="7680" width="11.42578125" style="37"/>
    <col min="7681" max="7682" width="3.7109375" style="37" customWidth="1"/>
    <col min="7683" max="7683" width="3.140625" style="37" customWidth="1"/>
    <col min="7684" max="7684" width="4.42578125" style="37" customWidth="1"/>
    <col min="7685" max="7686" width="3.85546875" style="37" customWidth="1"/>
    <col min="7687" max="7687" width="4.7109375" style="37" customWidth="1"/>
    <col min="7688" max="7688" width="4.28515625" style="37" customWidth="1"/>
    <col min="7689" max="7689" width="4" style="37" customWidth="1"/>
    <col min="7690" max="7690" width="3.140625" style="37" customWidth="1"/>
    <col min="7691" max="7691" width="3.7109375" style="37" customWidth="1"/>
    <col min="7692" max="7692" width="3.85546875" style="37" customWidth="1"/>
    <col min="7693" max="7693" width="6.5703125" style="37" customWidth="1"/>
    <col min="7694" max="7694" width="3.7109375" style="37" customWidth="1"/>
    <col min="7695" max="7695" width="4.7109375" style="37" customWidth="1"/>
    <col min="7696" max="7696" width="5" style="37" customWidth="1"/>
    <col min="7697" max="7697" width="4.42578125" style="37" customWidth="1"/>
    <col min="7698" max="7698" width="3.5703125" style="37" customWidth="1"/>
    <col min="7699" max="7699" width="3.42578125" style="37" customWidth="1"/>
    <col min="7700" max="7700" width="4" style="37" customWidth="1"/>
    <col min="7701" max="7701" width="3.140625" style="37" customWidth="1"/>
    <col min="7702" max="7702" width="4.28515625" style="37" customWidth="1"/>
    <col min="7703" max="7703" width="3.5703125" style="37" customWidth="1"/>
    <col min="7704" max="7704" width="3.42578125" style="37" customWidth="1"/>
    <col min="7705" max="7705" width="4.42578125" style="37" customWidth="1"/>
    <col min="7706" max="7706" width="4.140625" style="37" customWidth="1"/>
    <col min="7707" max="7707" width="3.85546875" style="37" customWidth="1"/>
    <col min="7708" max="7708" width="6.5703125" style="37" customWidth="1"/>
    <col min="7709" max="7710" width="11.42578125" style="37"/>
    <col min="7711" max="7711" width="14.7109375" style="37" bestFit="1" customWidth="1"/>
    <col min="7712" max="7712" width="46.5703125" style="37" customWidth="1"/>
    <col min="7713" max="7713" width="19.7109375" style="37" customWidth="1"/>
    <col min="7714" max="7714" width="16.7109375" style="37" customWidth="1"/>
    <col min="7715" max="7936" width="11.42578125" style="37"/>
    <col min="7937" max="7938" width="3.7109375" style="37" customWidth="1"/>
    <col min="7939" max="7939" width="3.140625" style="37" customWidth="1"/>
    <col min="7940" max="7940" width="4.42578125" style="37" customWidth="1"/>
    <col min="7941" max="7942" width="3.85546875" style="37" customWidth="1"/>
    <col min="7943" max="7943" width="4.7109375" style="37" customWidth="1"/>
    <col min="7944" max="7944" width="4.28515625" style="37" customWidth="1"/>
    <col min="7945" max="7945" width="4" style="37" customWidth="1"/>
    <col min="7946" max="7946" width="3.140625" style="37" customWidth="1"/>
    <col min="7947" max="7947" width="3.7109375" style="37" customWidth="1"/>
    <col min="7948" max="7948" width="3.85546875" style="37" customWidth="1"/>
    <col min="7949" max="7949" width="6.5703125" style="37" customWidth="1"/>
    <col min="7950" max="7950" width="3.7109375" style="37" customWidth="1"/>
    <col min="7951" max="7951" width="4.7109375" style="37" customWidth="1"/>
    <col min="7952" max="7952" width="5" style="37" customWidth="1"/>
    <col min="7953" max="7953" width="4.42578125" style="37" customWidth="1"/>
    <col min="7954" max="7954" width="3.5703125" style="37" customWidth="1"/>
    <col min="7955" max="7955" width="3.42578125" style="37" customWidth="1"/>
    <col min="7956" max="7956" width="4" style="37" customWidth="1"/>
    <col min="7957" max="7957" width="3.140625" style="37" customWidth="1"/>
    <col min="7958" max="7958" width="4.28515625" style="37" customWidth="1"/>
    <col min="7959" max="7959" width="3.5703125" style="37" customWidth="1"/>
    <col min="7960" max="7960" width="3.42578125" style="37" customWidth="1"/>
    <col min="7961" max="7961" width="4.42578125" style="37" customWidth="1"/>
    <col min="7962" max="7962" width="4.140625" style="37" customWidth="1"/>
    <col min="7963" max="7963" width="3.85546875" style="37" customWidth="1"/>
    <col min="7964" max="7964" width="6.5703125" style="37" customWidth="1"/>
    <col min="7965" max="7966" width="11.42578125" style="37"/>
    <col min="7967" max="7967" width="14.7109375" style="37" bestFit="1" customWidth="1"/>
    <col min="7968" max="7968" width="46.5703125" style="37" customWidth="1"/>
    <col min="7969" max="7969" width="19.7109375" style="37" customWidth="1"/>
    <col min="7970" max="7970" width="16.7109375" style="37" customWidth="1"/>
    <col min="7971" max="8192" width="11.42578125" style="37"/>
    <col min="8193" max="8194" width="3.7109375" style="37" customWidth="1"/>
    <col min="8195" max="8195" width="3.140625" style="37" customWidth="1"/>
    <col min="8196" max="8196" width="4.42578125" style="37" customWidth="1"/>
    <col min="8197" max="8198" width="3.85546875" style="37" customWidth="1"/>
    <col min="8199" max="8199" width="4.7109375" style="37" customWidth="1"/>
    <col min="8200" max="8200" width="4.28515625" style="37" customWidth="1"/>
    <col min="8201" max="8201" width="4" style="37" customWidth="1"/>
    <col min="8202" max="8202" width="3.140625" style="37" customWidth="1"/>
    <col min="8203" max="8203" width="3.7109375" style="37" customWidth="1"/>
    <col min="8204" max="8204" width="3.85546875" style="37" customWidth="1"/>
    <col min="8205" max="8205" width="6.5703125" style="37" customWidth="1"/>
    <col min="8206" max="8206" width="3.7109375" style="37" customWidth="1"/>
    <col min="8207" max="8207" width="4.7109375" style="37" customWidth="1"/>
    <col min="8208" max="8208" width="5" style="37" customWidth="1"/>
    <col min="8209" max="8209" width="4.42578125" style="37" customWidth="1"/>
    <col min="8210" max="8210" width="3.5703125" style="37" customWidth="1"/>
    <col min="8211" max="8211" width="3.42578125" style="37" customWidth="1"/>
    <col min="8212" max="8212" width="4" style="37" customWidth="1"/>
    <col min="8213" max="8213" width="3.140625" style="37" customWidth="1"/>
    <col min="8214" max="8214" width="4.28515625" style="37" customWidth="1"/>
    <col min="8215" max="8215" width="3.5703125" style="37" customWidth="1"/>
    <col min="8216" max="8216" width="3.42578125" style="37" customWidth="1"/>
    <col min="8217" max="8217" width="4.42578125" style="37" customWidth="1"/>
    <col min="8218" max="8218" width="4.140625" style="37" customWidth="1"/>
    <col min="8219" max="8219" width="3.85546875" style="37" customWidth="1"/>
    <col min="8220" max="8220" width="6.5703125" style="37" customWidth="1"/>
    <col min="8221" max="8222" width="11.42578125" style="37"/>
    <col min="8223" max="8223" width="14.7109375" style="37" bestFit="1" customWidth="1"/>
    <col min="8224" max="8224" width="46.5703125" style="37" customWidth="1"/>
    <col min="8225" max="8225" width="19.7109375" style="37" customWidth="1"/>
    <col min="8226" max="8226" width="16.7109375" style="37" customWidth="1"/>
    <col min="8227" max="8448" width="11.42578125" style="37"/>
    <col min="8449" max="8450" width="3.7109375" style="37" customWidth="1"/>
    <col min="8451" max="8451" width="3.140625" style="37" customWidth="1"/>
    <col min="8452" max="8452" width="4.42578125" style="37" customWidth="1"/>
    <col min="8453" max="8454" width="3.85546875" style="37" customWidth="1"/>
    <col min="8455" max="8455" width="4.7109375" style="37" customWidth="1"/>
    <col min="8456" max="8456" width="4.28515625" style="37" customWidth="1"/>
    <col min="8457" max="8457" width="4" style="37" customWidth="1"/>
    <col min="8458" max="8458" width="3.140625" style="37" customWidth="1"/>
    <col min="8459" max="8459" width="3.7109375" style="37" customWidth="1"/>
    <col min="8460" max="8460" width="3.85546875" style="37" customWidth="1"/>
    <col min="8461" max="8461" width="6.5703125" style="37" customWidth="1"/>
    <col min="8462" max="8462" width="3.7109375" style="37" customWidth="1"/>
    <col min="8463" max="8463" width="4.7109375" style="37" customWidth="1"/>
    <col min="8464" max="8464" width="5" style="37" customWidth="1"/>
    <col min="8465" max="8465" width="4.42578125" style="37" customWidth="1"/>
    <col min="8466" max="8466" width="3.5703125" style="37" customWidth="1"/>
    <col min="8467" max="8467" width="3.42578125" style="37" customWidth="1"/>
    <col min="8468" max="8468" width="4" style="37" customWidth="1"/>
    <col min="8469" max="8469" width="3.140625" style="37" customWidth="1"/>
    <col min="8470" max="8470" width="4.28515625" style="37" customWidth="1"/>
    <col min="8471" max="8471" width="3.5703125" style="37" customWidth="1"/>
    <col min="8472" max="8472" width="3.42578125" style="37" customWidth="1"/>
    <col min="8473" max="8473" width="4.42578125" style="37" customWidth="1"/>
    <col min="8474" max="8474" width="4.140625" style="37" customWidth="1"/>
    <col min="8475" max="8475" width="3.85546875" style="37" customWidth="1"/>
    <col min="8476" max="8476" width="6.5703125" style="37" customWidth="1"/>
    <col min="8477" max="8478" width="11.42578125" style="37"/>
    <col min="8479" max="8479" width="14.7109375" style="37" bestFit="1" customWidth="1"/>
    <col min="8480" max="8480" width="46.5703125" style="37" customWidth="1"/>
    <col min="8481" max="8481" width="19.7109375" style="37" customWidth="1"/>
    <col min="8482" max="8482" width="16.7109375" style="37" customWidth="1"/>
    <col min="8483" max="8704" width="11.42578125" style="37"/>
    <col min="8705" max="8706" width="3.7109375" style="37" customWidth="1"/>
    <col min="8707" max="8707" width="3.140625" style="37" customWidth="1"/>
    <col min="8708" max="8708" width="4.42578125" style="37" customWidth="1"/>
    <col min="8709" max="8710" width="3.85546875" style="37" customWidth="1"/>
    <col min="8711" max="8711" width="4.7109375" style="37" customWidth="1"/>
    <col min="8712" max="8712" width="4.28515625" style="37" customWidth="1"/>
    <col min="8713" max="8713" width="4" style="37" customWidth="1"/>
    <col min="8714" max="8714" width="3.140625" style="37" customWidth="1"/>
    <col min="8715" max="8715" width="3.7109375" style="37" customWidth="1"/>
    <col min="8716" max="8716" width="3.85546875" style="37" customWidth="1"/>
    <col min="8717" max="8717" width="6.5703125" style="37" customWidth="1"/>
    <col min="8718" max="8718" width="3.7109375" style="37" customWidth="1"/>
    <col min="8719" max="8719" width="4.7109375" style="37" customWidth="1"/>
    <col min="8720" max="8720" width="5" style="37" customWidth="1"/>
    <col min="8721" max="8721" width="4.42578125" style="37" customWidth="1"/>
    <col min="8722" max="8722" width="3.5703125" style="37" customWidth="1"/>
    <col min="8723" max="8723" width="3.42578125" style="37" customWidth="1"/>
    <col min="8724" max="8724" width="4" style="37" customWidth="1"/>
    <col min="8725" max="8725" width="3.140625" style="37" customWidth="1"/>
    <col min="8726" max="8726" width="4.28515625" style="37" customWidth="1"/>
    <col min="8727" max="8727" width="3.5703125" style="37" customWidth="1"/>
    <col min="8728" max="8728" width="3.42578125" style="37" customWidth="1"/>
    <col min="8729" max="8729" width="4.42578125" style="37" customWidth="1"/>
    <col min="8730" max="8730" width="4.140625" style="37" customWidth="1"/>
    <col min="8731" max="8731" width="3.85546875" style="37" customWidth="1"/>
    <col min="8732" max="8732" width="6.5703125" style="37" customWidth="1"/>
    <col min="8733" max="8734" width="11.42578125" style="37"/>
    <col min="8735" max="8735" width="14.7109375" style="37" bestFit="1" customWidth="1"/>
    <col min="8736" max="8736" width="46.5703125" style="37" customWidth="1"/>
    <col min="8737" max="8737" width="19.7109375" style="37" customWidth="1"/>
    <col min="8738" max="8738" width="16.7109375" style="37" customWidth="1"/>
    <col min="8739" max="8960" width="11.42578125" style="37"/>
    <col min="8961" max="8962" width="3.7109375" style="37" customWidth="1"/>
    <col min="8963" max="8963" width="3.140625" style="37" customWidth="1"/>
    <col min="8964" max="8964" width="4.42578125" style="37" customWidth="1"/>
    <col min="8965" max="8966" width="3.85546875" style="37" customWidth="1"/>
    <col min="8967" max="8967" width="4.7109375" style="37" customWidth="1"/>
    <col min="8968" max="8968" width="4.28515625" style="37" customWidth="1"/>
    <col min="8969" max="8969" width="4" style="37" customWidth="1"/>
    <col min="8970" max="8970" width="3.140625" style="37" customWidth="1"/>
    <col min="8971" max="8971" width="3.7109375" style="37" customWidth="1"/>
    <col min="8972" max="8972" width="3.85546875" style="37" customWidth="1"/>
    <col min="8973" max="8973" width="6.5703125" style="37" customWidth="1"/>
    <col min="8974" max="8974" width="3.7109375" style="37" customWidth="1"/>
    <col min="8975" max="8975" width="4.7109375" style="37" customWidth="1"/>
    <col min="8976" max="8976" width="5" style="37" customWidth="1"/>
    <col min="8977" max="8977" width="4.42578125" style="37" customWidth="1"/>
    <col min="8978" max="8978" width="3.5703125" style="37" customWidth="1"/>
    <col min="8979" max="8979" width="3.42578125" style="37" customWidth="1"/>
    <col min="8980" max="8980" width="4" style="37" customWidth="1"/>
    <col min="8981" max="8981" width="3.140625" style="37" customWidth="1"/>
    <col min="8982" max="8982" width="4.28515625" style="37" customWidth="1"/>
    <col min="8983" max="8983" width="3.5703125" style="37" customWidth="1"/>
    <col min="8984" max="8984" width="3.42578125" style="37" customWidth="1"/>
    <col min="8985" max="8985" width="4.42578125" style="37" customWidth="1"/>
    <col min="8986" max="8986" width="4.140625" style="37" customWidth="1"/>
    <col min="8987" max="8987" width="3.85546875" style="37" customWidth="1"/>
    <col min="8988" max="8988" width="6.5703125" style="37" customWidth="1"/>
    <col min="8989" max="8990" width="11.42578125" style="37"/>
    <col min="8991" max="8991" width="14.7109375" style="37" bestFit="1" customWidth="1"/>
    <col min="8992" max="8992" width="46.5703125" style="37" customWidth="1"/>
    <col min="8993" max="8993" width="19.7109375" style="37" customWidth="1"/>
    <col min="8994" max="8994" width="16.7109375" style="37" customWidth="1"/>
    <col min="8995" max="9216" width="11.42578125" style="37"/>
    <col min="9217" max="9218" width="3.7109375" style="37" customWidth="1"/>
    <col min="9219" max="9219" width="3.140625" style="37" customWidth="1"/>
    <col min="9220" max="9220" width="4.42578125" style="37" customWidth="1"/>
    <col min="9221" max="9222" width="3.85546875" style="37" customWidth="1"/>
    <col min="9223" max="9223" width="4.7109375" style="37" customWidth="1"/>
    <col min="9224" max="9224" width="4.28515625" style="37" customWidth="1"/>
    <col min="9225" max="9225" width="4" style="37" customWidth="1"/>
    <col min="9226" max="9226" width="3.140625" style="37" customWidth="1"/>
    <col min="9227" max="9227" width="3.7109375" style="37" customWidth="1"/>
    <col min="9228" max="9228" width="3.85546875" style="37" customWidth="1"/>
    <col min="9229" max="9229" width="6.5703125" style="37" customWidth="1"/>
    <col min="9230" max="9230" width="3.7109375" style="37" customWidth="1"/>
    <col min="9231" max="9231" width="4.7109375" style="37" customWidth="1"/>
    <col min="9232" max="9232" width="5" style="37" customWidth="1"/>
    <col min="9233" max="9233" width="4.42578125" style="37" customWidth="1"/>
    <col min="9234" max="9234" width="3.5703125" style="37" customWidth="1"/>
    <col min="9235" max="9235" width="3.42578125" style="37" customWidth="1"/>
    <col min="9236" max="9236" width="4" style="37" customWidth="1"/>
    <col min="9237" max="9237" width="3.140625" style="37" customWidth="1"/>
    <col min="9238" max="9238" width="4.28515625" style="37" customWidth="1"/>
    <col min="9239" max="9239" width="3.5703125" style="37" customWidth="1"/>
    <col min="9240" max="9240" width="3.42578125" style="37" customWidth="1"/>
    <col min="9241" max="9241" width="4.42578125" style="37" customWidth="1"/>
    <col min="9242" max="9242" width="4.140625" style="37" customWidth="1"/>
    <col min="9243" max="9243" width="3.85546875" style="37" customWidth="1"/>
    <col min="9244" max="9244" width="6.5703125" style="37" customWidth="1"/>
    <col min="9245" max="9246" width="11.42578125" style="37"/>
    <col min="9247" max="9247" width="14.7109375" style="37" bestFit="1" customWidth="1"/>
    <col min="9248" max="9248" width="46.5703125" style="37" customWidth="1"/>
    <col min="9249" max="9249" width="19.7109375" style="37" customWidth="1"/>
    <col min="9250" max="9250" width="16.7109375" style="37" customWidth="1"/>
    <col min="9251" max="9472" width="11.42578125" style="37"/>
    <col min="9473" max="9474" width="3.7109375" style="37" customWidth="1"/>
    <col min="9475" max="9475" width="3.140625" style="37" customWidth="1"/>
    <col min="9476" max="9476" width="4.42578125" style="37" customWidth="1"/>
    <col min="9477" max="9478" width="3.85546875" style="37" customWidth="1"/>
    <col min="9479" max="9479" width="4.7109375" style="37" customWidth="1"/>
    <col min="9480" max="9480" width="4.28515625" style="37" customWidth="1"/>
    <col min="9481" max="9481" width="4" style="37" customWidth="1"/>
    <col min="9482" max="9482" width="3.140625" style="37" customWidth="1"/>
    <col min="9483" max="9483" width="3.7109375" style="37" customWidth="1"/>
    <col min="9484" max="9484" width="3.85546875" style="37" customWidth="1"/>
    <col min="9485" max="9485" width="6.5703125" style="37" customWidth="1"/>
    <col min="9486" max="9486" width="3.7109375" style="37" customWidth="1"/>
    <col min="9487" max="9487" width="4.7109375" style="37" customWidth="1"/>
    <col min="9488" max="9488" width="5" style="37" customWidth="1"/>
    <col min="9489" max="9489" width="4.42578125" style="37" customWidth="1"/>
    <col min="9490" max="9490" width="3.5703125" style="37" customWidth="1"/>
    <col min="9491" max="9491" width="3.42578125" style="37" customWidth="1"/>
    <col min="9492" max="9492" width="4" style="37" customWidth="1"/>
    <col min="9493" max="9493" width="3.140625" style="37" customWidth="1"/>
    <col min="9494" max="9494" width="4.28515625" style="37" customWidth="1"/>
    <col min="9495" max="9495" width="3.5703125" style="37" customWidth="1"/>
    <col min="9496" max="9496" width="3.42578125" style="37" customWidth="1"/>
    <col min="9497" max="9497" width="4.42578125" style="37" customWidth="1"/>
    <col min="9498" max="9498" width="4.140625" style="37" customWidth="1"/>
    <col min="9499" max="9499" width="3.85546875" style="37" customWidth="1"/>
    <col min="9500" max="9500" width="6.5703125" style="37" customWidth="1"/>
    <col min="9501" max="9502" width="11.42578125" style="37"/>
    <col min="9503" max="9503" width="14.7109375" style="37" bestFit="1" customWidth="1"/>
    <col min="9504" max="9504" width="46.5703125" style="37" customWidth="1"/>
    <col min="9505" max="9505" width="19.7109375" style="37" customWidth="1"/>
    <col min="9506" max="9506" width="16.7109375" style="37" customWidth="1"/>
    <col min="9507" max="9728" width="11.42578125" style="37"/>
    <col min="9729" max="9730" width="3.7109375" style="37" customWidth="1"/>
    <col min="9731" max="9731" width="3.140625" style="37" customWidth="1"/>
    <col min="9732" max="9732" width="4.42578125" style="37" customWidth="1"/>
    <col min="9733" max="9734" width="3.85546875" style="37" customWidth="1"/>
    <col min="9735" max="9735" width="4.7109375" style="37" customWidth="1"/>
    <col min="9736" max="9736" width="4.28515625" style="37" customWidth="1"/>
    <col min="9737" max="9737" width="4" style="37" customWidth="1"/>
    <col min="9738" max="9738" width="3.140625" style="37" customWidth="1"/>
    <col min="9739" max="9739" width="3.7109375" style="37" customWidth="1"/>
    <col min="9740" max="9740" width="3.85546875" style="37" customWidth="1"/>
    <col min="9741" max="9741" width="6.5703125" style="37" customWidth="1"/>
    <col min="9742" max="9742" width="3.7109375" style="37" customWidth="1"/>
    <col min="9743" max="9743" width="4.7109375" style="37" customWidth="1"/>
    <col min="9744" max="9744" width="5" style="37" customWidth="1"/>
    <col min="9745" max="9745" width="4.42578125" style="37" customWidth="1"/>
    <col min="9746" max="9746" width="3.5703125" style="37" customWidth="1"/>
    <col min="9747" max="9747" width="3.42578125" style="37" customWidth="1"/>
    <col min="9748" max="9748" width="4" style="37" customWidth="1"/>
    <col min="9749" max="9749" width="3.140625" style="37" customWidth="1"/>
    <col min="9750" max="9750" width="4.28515625" style="37" customWidth="1"/>
    <col min="9751" max="9751" width="3.5703125" style="37" customWidth="1"/>
    <col min="9752" max="9752" width="3.42578125" style="37" customWidth="1"/>
    <col min="9753" max="9753" width="4.42578125" style="37" customWidth="1"/>
    <col min="9754" max="9754" width="4.140625" style="37" customWidth="1"/>
    <col min="9755" max="9755" width="3.85546875" style="37" customWidth="1"/>
    <col min="9756" max="9756" width="6.5703125" style="37" customWidth="1"/>
    <col min="9757" max="9758" width="11.42578125" style="37"/>
    <col min="9759" max="9759" width="14.7109375" style="37" bestFit="1" customWidth="1"/>
    <col min="9760" max="9760" width="46.5703125" style="37" customWidth="1"/>
    <col min="9761" max="9761" width="19.7109375" style="37" customWidth="1"/>
    <col min="9762" max="9762" width="16.7109375" style="37" customWidth="1"/>
    <col min="9763" max="9984" width="11.42578125" style="37"/>
    <col min="9985" max="9986" width="3.7109375" style="37" customWidth="1"/>
    <col min="9987" max="9987" width="3.140625" style="37" customWidth="1"/>
    <col min="9988" max="9988" width="4.42578125" style="37" customWidth="1"/>
    <col min="9989" max="9990" width="3.85546875" style="37" customWidth="1"/>
    <col min="9991" max="9991" width="4.7109375" style="37" customWidth="1"/>
    <col min="9992" max="9992" width="4.28515625" style="37" customWidth="1"/>
    <col min="9993" max="9993" width="4" style="37" customWidth="1"/>
    <col min="9994" max="9994" width="3.140625" style="37" customWidth="1"/>
    <col min="9995" max="9995" width="3.7109375" style="37" customWidth="1"/>
    <col min="9996" max="9996" width="3.85546875" style="37" customWidth="1"/>
    <col min="9997" max="9997" width="6.5703125" style="37" customWidth="1"/>
    <col min="9998" max="9998" width="3.7109375" style="37" customWidth="1"/>
    <col min="9999" max="9999" width="4.7109375" style="37" customWidth="1"/>
    <col min="10000" max="10000" width="5" style="37" customWidth="1"/>
    <col min="10001" max="10001" width="4.42578125" style="37" customWidth="1"/>
    <col min="10002" max="10002" width="3.5703125" style="37" customWidth="1"/>
    <col min="10003" max="10003" width="3.42578125" style="37" customWidth="1"/>
    <col min="10004" max="10004" width="4" style="37" customWidth="1"/>
    <col min="10005" max="10005" width="3.140625" style="37" customWidth="1"/>
    <col min="10006" max="10006" width="4.28515625" style="37" customWidth="1"/>
    <col min="10007" max="10007" width="3.5703125" style="37" customWidth="1"/>
    <col min="10008" max="10008" width="3.42578125" style="37" customWidth="1"/>
    <col min="10009" max="10009" width="4.42578125" style="37" customWidth="1"/>
    <col min="10010" max="10010" width="4.140625" style="37" customWidth="1"/>
    <col min="10011" max="10011" width="3.85546875" style="37" customWidth="1"/>
    <col min="10012" max="10012" width="6.5703125" style="37" customWidth="1"/>
    <col min="10013" max="10014" width="11.42578125" style="37"/>
    <col min="10015" max="10015" width="14.7109375" style="37" bestFit="1" customWidth="1"/>
    <col min="10016" max="10016" width="46.5703125" style="37" customWidth="1"/>
    <col min="10017" max="10017" width="19.7109375" style="37" customWidth="1"/>
    <col min="10018" max="10018" width="16.7109375" style="37" customWidth="1"/>
    <col min="10019" max="10240" width="11.42578125" style="37"/>
    <col min="10241" max="10242" width="3.7109375" style="37" customWidth="1"/>
    <col min="10243" max="10243" width="3.140625" style="37" customWidth="1"/>
    <col min="10244" max="10244" width="4.42578125" style="37" customWidth="1"/>
    <col min="10245" max="10246" width="3.85546875" style="37" customWidth="1"/>
    <col min="10247" max="10247" width="4.7109375" style="37" customWidth="1"/>
    <col min="10248" max="10248" width="4.28515625" style="37" customWidth="1"/>
    <col min="10249" max="10249" width="4" style="37" customWidth="1"/>
    <col min="10250" max="10250" width="3.140625" style="37" customWidth="1"/>
    <col min="10251" max="10251" width="3.7109375" style="37" customWidth="1"/>
    <col min="10252" max="10252" width="3.85546875" style="37" customWidth="1"/>
    <col min="10253" max="10253" width="6.5703125" style="37" customWidth="1"/>
    <col min="10254" max="10254" width="3.7109375" style="37" customWidth="1"/>
    <col min="10255" max="10255" width="4.7109375" style="37" customWidth="1"/>
    <col min="10256" max="10256" width="5" style="37" customWidth="1"/>
    <col min="10257" max="10257" width="4.42578125" style="37" customWidth="1"/>
    <col min="10258" max="10258" width="3.5703125" style="37" customWidth="1"/>
    <col min="10259" max="10259" width="3.42578125" style="37" customWidth="1"/>
    <col min="10260" max="10260" width="4" style="37" customWidth="1"/>
    <col min="10261" max="10261" width="3.140625" style="37" customWidth="1"/>
    <col min="10262" max="10262" width="4.28515625" style="37" customWidth="1"/>
    <col min="10263" max="10263" width="3.5703125" style="37" customWidth="1"/>
    <col min="10264" max="10264" width="3.42578125" style="37" customWidth="1"/>
    <col min="10265" max="10265" width="4.42578125" style="37" customWidth="1"/>
    <col min="10266" max="10266" width="4.140625" style="37" customWidth="1"/>
    <col min="10267" max="10267" width="3.85546875" style="37" customWidth="1"/>
    <col min="10268" max="10268" width="6.5703125" style="37" customWidth="1"/>
    <col min="10269" max="10270" width="11.42578125" style="37"/>
    <col min="10271" max="10271" width="14.7109375" style="37" bestFit="1" customWidth="1"/>
    <col min="10272" max="10272" width="46.5703125" style="37" customWidth="1"/>
    <col min="10273" max="10273" width="19.7109375" style="37" customWidth="1"/>
    <col min="10274" max="10274" width="16.7109375" style="37" customWidth="1"/>
    <col min="10275" max="10496" width="11.42578125" style="37"/>
    <col min="10497" max="10498" width="3.7109375" style="37" customWidth="1"/>
    <col min="10499" max="10499" width="3.140625" style="37" customWidth="1"/>
    <col min="10500" max="10500" width="4.42578125" style="37" customWidth="1"/>
    <col min="10501" max="10502" width="3.85546875" style="37" customWidth="1"/>
    <col min="10503" max="10503" width="4.7109375" style="37" customWidth="1"/>
    <col min="10504" max="10504" width="4.28515625" style="37" customWidth="1"/>
    <col min="10505" max="10505" width="4" style="37" customWidth="1"/>
    <col min="10506" max="10506" width="3.140625" style="37" customWidth="1"/>
    <col min="10507" max="10507" width="3.7109375" style="37" customWidth="1"/>
    <col min="10508" max="10508" width="3.85546875" style="37" customWidth="1"/>
    <col min="10509" max="10509" width="6.5703125" style="37" customWidth="1"/>
    <col min="10510" max="10510" width="3.7109375" style="37" customWidth="1"/>
    <col min="10511" max="10511" width="4.7109375" style="37" customWidth="1"/>
    <col min="10512" max="10512" width="5" style="37" customWidth="1"/>
    <col min="10513" max="10513" width="4.42578125" style="37" customWidth="1"/>
    <col min="10514" max="10514" width="3.5703125" style="37" customWidth="1"/>
    <col min="10515" max="10515" width="3.42578125" style="37" customWidth="1"/>
    <col min="10516" max="10516" width="4" style="37" customWidth="1"/>
    <col min="10517" max="10517" width="3.140625" style="37" customWidth="1"/>
    <col min="10518" max="10518" width="4.28515625" style="37" customWidth="1"/>
    <col min="10519" max="10519" width="3.5703125" style="37" customWidth="1"/>
    <col min="10520" max="10520" width="3.42578125" style="37" customWidth="1"/>
    <col min="10521" max="10521" width="4.42578125" style="37" customWidth="1"/>
    <col min="10522" max="10522" width="4.140625" style="37" customWidth="1"/>
    <col min="10523" max="10523" width="3.85546875" style="37" customWidth="1"/>
    <col min="10524" max="10524" width="6.5703125" style="37" customWidth="1"/>
    <col min="10525" max="10526" width="11.42578125" style="37"/>
    <col min="10527" max="10527" width="14.7109375" style="37" bestFit="1" customWidth="1"/>
    <col min="10528" max="10528" width="46.5703125" style="37" customWidth="1"/>
    <col min="10529" max="10529" width="19.7109375" style="37" customWidth="1"/>
    <col min="10530" max="10530" width="16.7109375" style="37" customWidth="1"/>
    <col min="10531" max="10752" width="11.42578125" style="37"/>
    <col min="10753" max="10754" width="3.7109375" style="37" customWidth="1"/>
    <col min="10755" max="10755" width="3.140625" style="37" customWidth="1"/>
    <col min="10756" max="10756" width="4.42578125" style="37" customWidth="1"/>
    <col min="10757" max="10758" width="3.85546875" style="37" customWidth="1"/>
    <col min="10759" max="10759" width="4.7109375" style="37" customWidth="1"/>
    <col min="10760" max="10760" width="4.28515625" style="37" customWidth="1"/>
    <col min="10761" max="10761" width="4" style="37" customWidth="1"/>
    <col min="10762" max="10762" width="3.140625" style="37" customWidth="1"/>
    <col min="10763" max="10763" width="3.7109375" style="37" customWidth="1"/>
    <col min="10764" max="10764" width="3.85546875" style="37" customWidth="1"/>
    <col min="10765" max="10765" width="6.5703125" style="37" customWidth="1"/>
    <col min="10766" max="10766" width="3.7109375" style="37" customWidth="1"/>
    <col min="10767" max="10767" width="4.7109375" style="37" customWidth="1"/>
    <col min="10768" max="10768" width="5" style="37" customWidth="1"/>
    <col min="10769" max="10769" width="4.42578125" style="37" customWidth="1"/>
    <col min="10770" max="10770" width="3.5703125" style="37" customWidth="1"/>
    <col min="10771" max="10771" width="3.42578125" style="37" customWidth="1"/>
    <col min="10772" max="10772" width="4" style="37" customWidth="1"/>
    <col min="10773" max="10773" width="3.140625" style="37" customWidth="1"/>
    <col min="10774" max="10774" width="4.28515625" style="37" customWidth="1"/>
    <col min="10775" max="10775" width="3.5703125" style="37" customWidth="1"/>
    <col min="10776" max="10776" width="3.42578125" style="37" customWidth="1"/>
    <col min="10777" max="10777" width="4.42578125" style="37" customWidth="1"/>
    <col min="10778" max="10778" width="4.140625" style="37" customWidth="1"/>
    <col min="10779" max="10779" width="3.85546875" style="37" customWidth="1"/>
    <col min="10780" max="10780" width="6.5703125" style="37" customWidth="1"/>
    <col min="10781" max="10782" width="11.42578125" style="37"/>
    <col min="10783" max="10783" width="14.7109375" style="37" bestFit="1" customWidth="1"/>
    <col min="10784" max="10784" width="46.5703125" style="37" customWidth="1"/>
    <col min="10785" max="10785" width="19.7109375" style="37" customWidth="1"/>
    <col min="10786" max="10786" width="16.7109375" style="37" customWidth="1"/>
    <col min="10787" max="11008" width="11.42578125" style="37"/>
    <col min="11009" max="11010" width="3.7109375" style="37" customWidth="1"/>
    <col min="11011" max="11011" width="3.140625" style="37" customWidth="1"/>
    <col min="11012" max="11012" width="4.42578125" style="37" customWidth="1"/>
    <col min="11013" max="11014" width="3.85546875" style="37" customWidth="1"/>
    <col min="11015" max="11015" width="4.7109375" style="37" customWidth="1"/>
    <col min="11016" max="11016" width="4.28515625" style="37" customWidth="1"/>
    <col min="11017" max="11017" width="4" style="37" customWidth="1"/>
    <col min="11018" max="11018" width="3.140625" style="37" customWidth="1"/>
    <col min="11019" max="11019" width="3.7109375" style="37" customWidth="1"/>
    <col min="11020" max="11020" width="3.85546875" style="37" customWidth="1"/>
    <col min="11021" max="11021" width="6.5703125" style="37" customWidth="1"/>
    <col min="11022" max="11022" width="3.7109375" style="37" customWidth="1"/>
    <col min="11023" max="11023" width="4.7109375" style="37" customWidth="1"/>
    <col min="11024" max="11024" width="5" style="37" customWidth="1"/>
    <col min="11025" max="11025" width="4.42578125" style="37" customWidth="1"/>
    <col min="11026" max="11026" width="3.5703125" style="37" customWidth="1"/>
    <col min="11027" max="11027" width="3.42578125" style="37" customWidth="1"/>
    <col min="11028" max="11028" width="4" style="37" customWidth="1"/>
    <col min="11029" max="11029" width="3.140625" style="37" customWidth="1"/>
    <col min="11030" max="11030" width="4.28515625" style="37" customWidth="1"/>
    <col min="11031" max="11031" width="3.5703125" style="37" customWidth="1"/>
    <col min="11032" max="11032" width="3.42578125" style="37" customWidth="1"/>
    <col min="11033" max="11033" width="4.42578125" style="37" customWidth="1"/>
    <col min="11034" max="11034" width="4.140625" style="37" customWidth="1"/>
    <col min="11035" max="11035" width="3.85546875" style="37" customWidth="1"/>
    <col min="11036" max="11036" width="6.5703125" style="37" customWidth="1"/>
    <col min="11037" max="11038" width="11.42578125" style="37"/>
    <col min="11039" max="11039" width="14.7109375" style="37" bestFit="1" customWidth="1"/>
    <col min="11040" max="11040" width="46.5703125" style="37" customWidth="1"/>
    <col min="11041" max="11041" width="19.7109375" style="37" customWidth="1"/>
    <col min="11042" max="11042" width="16.7109375" style="37" customWidth="1"/>
    <col min="11043" max="11264" width="11.42578125" style="37"/>
    <col min="11265" max="11266" width="3.7109375" style="37" customWidth="1"/>
    <col min="11267" max="11267" width="3.140625" style="37" customWidth="1"/>
    <col min="11268" max="11268" width="4.42578125" style="37" customWidth="1"/>
    <col min="11269" max="11270" width="3.85546875" style="37" customWidth="1"/>
    <col min="11271" max="11271" width="4.7109375" style="37" customWidth="1"/>
    <col min="11272" max="11272" width="4.28515625" style="37" customWidth="1"/>
    <col min="11273" max="11273" width="4" style="37" customWidth="1"/>
    <col min="11274" max="11274" width="3.140625" style="37" customWidth="1"/>
    <col min="11275" max="11275" width="3.7109375" style="37" customWidth="1"/>
    <col min="11276" max="11276" width="3.85546875" style="37" customWidth="1"/>
    <col min="11277" max="11277" width="6.5703125" style="37" customWidth="1"/>
    <col min="11278" max="11278" width="3.7109375" style="37" customWidth="1"/>
    <col min="11279" max="11279" width="4.7109375" style="37" customWidth="1"/>
    <col min="11280" max="11280" width="5" style="37" customWidth="1"/>
    <col min="11281" max="11281" width="4.42578125" style="37" customWidth="1"/>
    <col min="11282" max="11282" width="3.5703125" style="37" customWidth="1"/>
    <col min="11283" max="11283" width="3.42578125" style="37" customWidth="1"/>
    <col min="11284" max="11284" width="4" style="37" customWidth="1"/>
    <col min="11285" max="11285" width="3.140625" style="37" customWidth="1"/>
    <col min="11286" max="11286" width="4.28515625" style="37" customWidth="1"/>
    <col min="11287" max="11287" width="3.5703125" style="37" customWidth="1"/>
    <col min="11288" max="11288" width="3.42578125" style="37" customWidth="1"/>
    <col min="11289" max="11289" width="4.42578125" style="37" customWidth="1"/>
    <col min="11290" max="11290" width="4.140625" style="37" customWidth="1"/>
    <col min="11291" max="11291" width="3.85546875" style="37" customWidth="1"/>
    <col min="11292" max="11292" width="6.5703125" style="37" customWidth="1"/>
    <col min="11293" max="11294" width="11.42578125" style="37"/>
    <col min="11295" max="11295" width="14.7109375" style="37" bestFit="1" customWidth="1"/>
    <col min="11296" max="11296" width="46.5703125" style="37" customWidth="1"/>
    <col min="11297" max="11297" width="19.7109375" style="37" customWidth="1"/>
    <col min="11298" max="11298" width="16.7109375" style="37" customWidth="1"/>
    <col min="11299" max="11520" width="11.42578125" style="37"/>
    <col min="11521" max="11522" width="3.7109375" style="37" customWidth="1"/>
    <col min="11523" max="11523" width="3.140625" style="37" customWidth="1"/>
    <col min="11524" max="11524" width="4.42578125" style="37" customWidth="1"/>
    <col min="11525" max="11526" width="3.85546875" style="37" customWidth="1"/>
    <col min="11527" max="11527" width="4.7109375" style="37" customWidth="1"/>
    <col min="11528" max="11528" width="4.28515625" style="37" customWidth="1"/>
    <col min="11529" max="11529" width="4" style="37" customWidth="1"/>
    <col min="11530" max="11530" width="3.140625" style="37" customWidth="1"/>
    <col min="11531" max="11531" width="3.7109375" style="37" customWidth="1"/>
    <col min="11532" max="11532" width="3.85546875" style="37" customWidth="1"/>
    <col min="11533" max="11533" width="6.5703125" style="37" customWidth="1"/>
    <col min="11534" max="11534" width="3.7109375" style="37" customWidth="1"/>
    <col min="11535" max="11535" width="4.7109375" style="37" customWidth="1"/>
    <col min="11536" max="11536" width="5" style="37" customWidth="1"/>
    <col min="11537" max="11537" width="4.42578125" style="37" customWidth="1"/>
    <col min="11538" max="11538" width="3.5703125" style="37" customWidth="1"/>
    <col min="11539" max="11539" width="3.42578125" style="37" customWidth="1"/>
    <col min="11540" max="11540" width="4" style="37" customWidth="1"/>
    <col min="11541" max="11541" width="3.140625" style="37" customWidth="1"/>
    <col min="11542" max="11542" width="4.28515625" style="37" customWidth="1"/>
    <col min="11543" max="11543" width="3.5703125" style="37" customWidth="1"/>
    <col min="11544" max="11544" width="3.42578125" style="37" customWidth="1"/>
    <col min="11545" max="11545" width="4.42578125" style="37" customWidth="1"/>
    <col min="11546" max="11546" width="4.140625" style="37" customWidth="1"/>
    <col min="11547" max="11547" width="3.85546875" style="37" customWidth="1"/>
    <col min="11548" max="11548" width="6.5703125" style="37" customWidth="1"/>
    <col min="11549" max="11550" width="11.42578125" style="37"/>
    <col min="11551" max="11551" width="14.7109375" style="37" bestFit="1" customWidth="1"/>
    <col min="11552" max="11552" width="46.5703125" style="37" customWidth="1"/>
    <col min="11553" max="11553" width="19.7109375" style="37" customWidth="1"/>
    <col min="11554" max="11554" width="16.7109375" style="37" customWidth="1"/>
    <col min="11555" max="11776" width="11.42578125" style="37"/>
    <col min="11777" max="11778" width="3.7109375" style="37" customWidth="1"/>
    <col min="11779" max="11779" width="3.140625" style="37" customWidth="1"/>
    <col min="11780" max="11780" width="4.42578125" style="37" customWidth="1"/>
    <col min="11781" max="11782" width="3.85546875" style="37" customWidth="1"/>
    <col min="11783" max="11783" width="4.7109375" style="37" customWidth="1"/>
    <col min="11784" max="11784" width="4.28515625" style="37" customWidth="1"/>
    <col min="11785" max="11785" width="4" style="37" customWidth="1"/>
    <col min="11786" max="11786" width="3.140625" style="37" customWidth="1"/>
    <col min="11787" max="11787" width="3.7109375" style="37" customWidth="1"/>
    <col min="11788" max="11788" width="3.85546875" style="37" customWidth="1"/>
    <col min="11789" max="11789" width="6.5703125" style="37" customWidth="1"/>
    <col min="11790" max="11790" width="3.7109375" style="37" customWidth="1"/>
    <col min="11791" max="11791" width="4.7109375" style="37" customWidth="1"/>
    <col min="11792" max="11792" width="5" style="37" customWidth="1"/>
    <col min="11793" max="11793" width="4.42578125" style="37" customWidth="1"/>
    <col min="11794" max="11794" width="3.5703125" style="37" customWidth="1"/>
    <col min="11795" max="11795" width="3.42578125" style="37" customWidth="1"/>
    <col min="11796" max="11796" width="4" style="37" customWidth="1"/>
    <col min="11797" max="11797" width="3.140625" style="37" customWidth="1"/>
    <col min="11798" max="11798" width="4.28515625" style="37" customWidth="1"/>
    <col min="11799" max="11799" width="3.5703125" style="37" customWidth="1"/>
    <col min="11800" max="11800" width="3.42578125" style="37" customWidth="1"/>
    <col min="11801" max="11801" width="4.42578125" style="37" customWidth="1"/>
    <col min="11802" max="11802" width="4.140625" style="37" customWidth="1"/>
    <col min="11803" max="11803" width="3.85546875" style="37" customWidth="1"/>
    <col min="11804" max="11804" width="6.5703125" style="37" customWidth="1"/>
    <col min="11805" max="11806" width="11.42578125" style="37"/>
    <col min="11807" max="11807" width="14.7109375" style="37" bestFit="1" customWidth="1"/>
    <col min="11808" max="11808" width="46.5703125" style="37" customWidth="1"/>
    <col min="11809" max="11809" width="19.7109375" style="37" customWidth="1"/>
    <col min="11810" max="11810" width="16.7109375" style="37" customWidth="1"/>
    <col min="11811" max="12032" width="11.42578125" style="37"/>
    <col min="12033" max="12034" width="3.7109375" style="37" customWidth="1"/>
    <col min="12035" max="12035" width="3.140625" style="37" customWidth="1"/>
    <col min="12036" max="12036" width="4.42578125" style="37" customWidth="1"/>
    <col min="12037" max="12038" width="3.85546875" style="37" customWidth="1"/>
    <col min="12039" max="12039" width="4.7109375" style="37" customWidth="1"/>
    <col min="12040" max="12040" width="4.28515625" style="37" customWidth="1"/>
    <col min="12041" max="12041" width="4" style="37" customWidth="1"/>
    <col min="12042" max="12042" width="3.140625" style="37" customWidth="1"/>
    <col min="12043" max="12043" width="3.7109375" style="37" customWidth="1"/>
    <col min="12044" max="12044" width="3.85546875" style="37" customWidth="1"/>
    <col min="12045" max="12045" width="6.5703125" style="37" customWidth="1"/>
    <col min="12046" max="12046" width="3.7109375" style="37" customWidth="1"/>
    <col min="12047" max="12047" width="4.7109375" style="37" customWidth="1"/>
    <col min="12048" max="12048" width="5" style="37" customWidth="1"/>
    <col min="12049" max="12049" width="4.42578125" style="37" customWidth="1"/>
    <col min="12050" max="12050" width="3.5703125" style="37" customWidth="1"/>
    <col min="12051" max="12051" width="3.42578125" style="37" customWidth="1"/>
    <col min="12052" max="12052" width="4" style="37" customWidth="1"/>
    <col min="12053" max="12053" width="3.140625" style="37" customWidth="1"/>
    <col min="12054" max="12054" width="4.28515625" style="37" customWidth="1"/>
    <col min="12055" max="12055" width="3.5703125" style="37" customWidth="1"/>
    <col min="12056" max="12056" width="3.42578125" style="37" customWidth="1"/>
    <col min="12057" max="12057" width="4.42578125" style="37" customWidth="1"/>
    <col min="12058" max="12058" width="4.140625" style="37" customWidth="1"/>
    <col min="12059" max="12059" width="3.85546875" style="37" customWidth="1"/>
    <col min="12060" max="12060" width="6.5703125" style="37" customWidth="1"/>
    <col min="12061" max="12062" width="11.42578125" style="37"/>
    <col min="12063" max="12063" width="14.7109375" style="37" bestFit="1" customWidth="1"/>
    <col min="12064" max="12064" width="46.5703125" style="37" customWidth="1"/>
    <col min="12065" max="12065" width="19.7109375" style="37" customWidth="1"/>
    <col min="12066" max="12066" width="16.7109375" style="37" customWidth="1"/>
    <col min="12067" max="12288" width="11.42578125" style="37"/>
    <col min="12289" max="12290" width="3.7109375" style="37" customWidth="1"/>
    <col min="12291" max="12291" width="3.140625" style="37" customWidth="1"/>
    <col min="12292" max="12292" width="4.42578125" style="37" customWidth="1"/>
    <col min="12293" max="12294" width="3.85546875" style="37" customWidth="1"/>
    <col min="12295" max="12295" width="4.7109375" style="37" customWidth="1"/>
    <col min="12296" max="12296" width="4.28515625" style="37" customWidth="1"/>
    <col min="12297" max="12297" width="4" style="37" customWidth="1"/>
    <col min="12298" max="12298" width="3.140625" style="37" customWidth="1"/>
    <col min="12299" max="12299" width="3.7109375" style="37" customWidth="1"/>
    <col min="12300" max="12300" width="3.85546875" style="37" customWidth="1"/>
    <col min="12301" max="12301" width="6.5703125" style="37" customWidth="1"/>
    <col min="12302" max="12302" width="3.7109375" style="37" customWidth="1"/>
    <col min="12303" max="12303" width="4.7109375" style="37" customWidth="1"/>
    <col min="12304" max="12304" width="5" style="37" customWidth="1"/>
    <col min="12305" max="12305" width="4.42578125" style="37" customWidth="1"/>
    <col min="12306" max="12306" width="3.5703125" style="37" customWidth="1"/>
    <col min="12307" max="12307" width="3.42578125" style="37" customWidth="1"/>
    <col min="12308" max="12308" width="4" style="37" customWidth="1"/>
    <col min="12309" max="12309" width="3.140625" style="37" customWidth="1"/>
    <col min="12310" max="12310" width="4.28515625" style="37" customWidth="1"/>
    <col min="12311" max="12311" width="3.5703125" style="37" customWidth="1"/>
    <col min="12312" max="12312" width="3.42578125" style="37" customWidth="1"/>
    <col min="12313" max="12313" width="4.42578125" style="37" customWidth="1"/>
    <col min="12314" max="12314" width="4.140625" style="37" customWidth="1"/>
    <col min="12315" max="12315" width="3.85546875" style="37" customWidth="1"/>
    <col min="12316" max="12316" width="6.5703125" style="37" customWidth="1"/>
    <col min="12317" max="12318" width="11.42578125" style="37"/>
    <col min="12319" max="12319" width="14.7109375" style="37" bestFit="1" customWidth="1"/>
    <col min="12320" max="12320" width="46.5703125" style="37" customWidth="1"/>
    <col min="12321" max="12321" width="19.7109375" style="37" customWidth="1"/>
    <col min="12322" max="12322" width="16.7109375" style="37" customWidth="1"/>
    <col min="12323" max="12544" width="11.42578125" style="37"/>
    <col min="12545" max="12546" width="3.7109375" style="37" customWidth="1"/>
    <col min="12547" max="12547" width="3.140625" style="37" customWidth="1"/>
    <col min="12548" max="12548" width="4.42578125" style="37" customWidth="1"/>
    <col min="12549" max="12550" width="3.85546875" style="37" customWidth="1"/>
    <col min="12551" max="12551" width="4.7109375" style="37" customWidth="1"/>
    <col min="12552" max="12552" width="4.28515625" style="37" customWidth="1"/>
    <col min="12553" max="12553" width="4" style="37" customWidth="1"/>
    <col min="12554" max="12554" width="3.140625" style="37" customWidth="1"/>
    <col min="12555" max="12555" width="3.7109375" style="37" customWidth="1"/>
    <col min="12556" max="12556" width="3.85546875" style="37" customWidth="1"/>
    <col min="12557" max="12557" width="6.5703125" style="37" customWidth="1"/>
    <col min="12558" max="12558" width="3.7109375" style="37" customWidth="1"/>
    <col min="12559" max="12559" width="4.7109375" style="37" customWidth="1"/>
    <col min="12560" max="12560" width="5" style="37" customWidth="1"/>
    <col min="12561" max="12561" width="4.42578125" style="37" customWidth="1"/>
    <col min="12562" max="12562" width="3.5703125" style="37" customWidth="1"/>
    <col min="12563" max="12563" width="3.42578125" style="37" customWidth="1"/>
    <col min="12564" max="12564" width="4" style="37" customWidth="1"/>
    <col min="12565" max="12565" width="3.140625" style="37" customWidth="1"/>
    <col min="12566" max="12566" width="4.28515625" style="37" customWidth="1"/>
    <col min="12567" max="12567" width="3.5703125" style="37" customWidth="1"/>
    <col min="12568" max="12568" width="3.42578125" style="37" customWidth="1"/>
    <col min="12569" max="12569" width="4.42578125" style="37" customWidth="1"/>
    <col min="12570" max="12570" width="4.140625" style="37" customWidth="1"/>
    <col min="12571" max="12571" width="3.85546875" style="37" customWidth="1"/>
    <col min="12572" max="12572" width="6.5703125" style="37" customWidth="1"/>
    <col min="12573" max="12574" width="11.42578125" style="37"/>
    <col min="12575" max="12575" width="14.7109375" style="37" bestFit="1" customWidth="1"/>
    <col min="12576" max="12576" width="46.5703125" style="37" customWidth="1"/>
    <col min="12577" max="12577" width="19.7109375" style="37" customWidth="1"/>
    <col min="12578" max="12578" width="16.7109375" style="37" customWidth="1"/>
    <col min="12579" max="12800" width="11.42578125" style="37"/>
    <col min="12801" max="12802" width="3.7109375" style="37" customWidth="1"/>
    <col min="12803" max="12803" width="3.140625" style="37" customWidth="1"/>
    <col min="12804" max="12804" width="4.42578125" style="37" customWidth="1"/>
    <col min="12805" max="12806" width="3.85546875" style="37" customWidth="1"/>
    <col min="12807" max="12807" width="4.7109375" style="37" customWidth="1"/>
    <col min="12808" max="12808" width="4.28515625" style="37" customWidth="1"/>
    <col min="12809" max="12809" width="4" style="37" customWidth="1"/>
    <col min="12810" max="12810" width="3.140625" style="37" customWidth="1"/>
    <col min="12811" max="12811" width="3.7109375" style="37" customWidth="1"/>
    <col min="12812" max="12812" width="3.85546875" style="37" customWidth="1"/>
    <col min="12813" max="12813" width="6.5703125" style="37" customWidth="1"/>
    <col min="12814" max="12814" width="3.7109375" style="37" customWidth="1"/>
    <col min="12815" max="12815" width="4.7109375" style="37" customWidth="1"/>
    <col min="12816" max="12816" width="5" style="37" customWidth="1"/>
    <col min="12817" max="12817" width="4.42578125" style="37" customWidth="1"/>
    <col min="12818" max="12818" width="3.5703125" style="37" customWidth="1"/>
    <col min="12819" max="12819" width="3.42578125" style="37" customWidth="1"/>
    <col min="12820" max="12820" width="4" style="37" customWidth="1"/>
    <col min="12821" max="12821" width="3.140625" style="37" customWidth="1"/>
    <col min="12822" max="12822" width="4.28515625" style="37" customWidth="1"/>
    <col min="12823" max="12823" width="3.5703125" style="37" customWidth="1"/>
    <col min="12824" max="12824" width="3.42578125" style="37" customWidth="1"/>
    <col min="12825" max="12825" width="4.42578125" style="37" customWidth="1"/>
    <col min="12826" max="12826" width="4.140625" style="37" customWidth="1"/>
    <col min="12827" max="12827" width="3.85546875" style="37" customWidth="1"/>
    <col min="12828" max="12828" width="6.5703125" style="37" customWidth="1"/>
    <col min="12829" max="12830" width="11.42578125" style="37"/>
    <col min="12831" max="12831" width="14.7109375" style="37" bestFit="1" customWidth="1"/>
    <col min="12832" max="12832" width="46.5703125" style="37" customWidth="1"/>
    <col min="12833" max="12833" width="19.7109375" style="37" customWidth="1"/>
    <col min="12834" max="12834" width="16.7109375" style="37" customWidth="1"/>
    <col min="12835" max="13056" width="11.42578125" style="37"/>
    <col min="13057" max="13058" width="3.7109375" style="37" customWidth="1"/>
    <col min="13059" max="13059" width="3.140625" style="37" customWidth="1"/>
    <col min="13060" max="13060" width="4.42578125" style="37" customWidth="1"/>
    <col min="13061" max="13062" width="3.85546875" style="37" customWidth="1"/>
    <col min="13063" max="13063" width="4.7109375" style="37" customWidth="1"/>
    <col min="13064" max="13064" width="4.28515625" style="37" customWidth="1"/>
    <col min="13065" max="13065" width="4" style="37" customWidth="1"/>
    <col min="13066" max="13066" width="3.140625" style="37" customWidth="1"/>
    <col min="13067" max="13067" width="3.7109375" style="37" customWidth="1"/>
    <col min="13068" max="13068" width="3.85546875" style="37" customWidth="1"/>
    <col min="13069" max="13069" width="6.5703125" style="37" customWidth="1"/>
    <col min="13070" max="13070" width="3.7109375" style="37" customWidth="1"/>
    <col min="13071" max="13071" width="4.7109375" style="37" customWidth="1"/>
    <col min="13072" max="13072" width="5" style="37" customWidth="1"/>
    <col min="13073" max="13073" width="4.42578125" style="37" customWidth="1"/>
    <col min="13074" max="13074" width="3.5703125" style="37" customWidth="1"/>
    <col min="13075" max="13075" width="3.42578125" style="37" customWidth="1"/>
    <col min="13076" max="13076" width="4" style="37" customWidth="1"/>
    <col min="13077" max="13077" width="3.140625" style="37" customWidth="1"/>
    <col min="13078" max="13078" width="4.28515625" style="37" customWidth="1"/>
    <col min="13079" max="13079" width="3.5703125" style="37" customWidth="1"/>
    <col min="13080" max="13080" width="3.42578125" style="37" customWidth="1"/>
    <col min="13081" max="13081" width="4.42578125" style="37" customWidth="1"/>
    <col min="13082" max="13082" width="4.140625" style="37" customWidth="1"/>
    <col min="13083" max="13083" width="3.85546875" style="37" customWidth="1"/>
    <col min="13084" max="13084" width="6.5703125" style="37" customWidth="1"/>
    <col min="13085" max="13086" width="11.42578125" style="37"/>
    <col min="13087" max="13087" width="14.7109375" style="37" bestFit="1" customWidth="1"/>
    <col min="13088" max="13088" width="46.5703125" style="37" customWidth="1"/>
    <col min="13089" max="13089" width="19.7109375" style="37" customWidth="1"/>
    <col min="13090" max="13090" width="16.7109375" style="37" customWidth="1"/>
    <col min="13091" max="13312" width="11.42578125" style="37"/>
    <col min="13313" max="13314" width="3.7109375" style="37" customWidth="1"/>
    <col min="13315" max="13315" width="3.140625" style="37" customWidth="1"/>
    <col min="13316" max="13316" width="4.42578125" style="37" customWidth="1"/>
    <col min="13317" max="13318" width="3.85546875" style="37" customWidth="1"/>
    <col min="13319" max="13319" width="4.7109375" style="37" customWidth="1"/>
    <col min="13320" max="13320" width="4.28515625" style="37" customWidth="1"/>
    <col min="13321" max="13321" width="4" style="37" customWidth="1"/>
    <col min="13322" max="13322" width="3.140625" style="37" customWidth="1"/>
    <col min="13323" max="13323" width="3.7109375" style="37" customWidth="1"/>
    <col min="13324" max="13324" width="3.85546875" style="37" customWidth="1"/>
    <col min="13325" max="13325" width="6.5703125" style="37" customWidth="1"/>
    <col min="13326" max="13326" width="3.7109375" style="37" customWidth="1"/>
    <col min="13327" max="13327" width="4.7109375" style="37" customWidth="1"/>
    <col min="13328" max="13328" width="5" style="37" customWidth="1"/>
    <col min="13329" max="13329" width="4.42578125" style="37" customWidth="1"/>
    <col min="13330" max="13330" width="3.5703125" style="37" customWidth="1"/>
    <col min="13331" max="13331" width="3.42578125" style="37" customWidth="1"/>
    <col min="13332" max="13332" width="4" style="37" customWidth="1"/>
    <col min="13333" max="13333" width="3.140625" style="37" customWidth="1"/>
    <col min="13334" max="13334" width="4.28515625" style="37" customWidth="1"/>
    <col min="13335" max="13335" width="3.5703125" style="37" customWidth="1"/>
    <col min="13336" max="13336" width="3.42578125" style="37" customWidth="1"/>
    <col min="13337" max="13337" width="4.42578125" style="37" customWidth="1"/>
    <col min="13338" max="13338" width="4.140625" style="37" customWidth="1"/>
    <col min="13339" max="13339" width="3.85546875" style="37" customWidth="1"/>
    <col min="13340" max="13340" width="6.5703125" style="37" customWidth="1"/>
    <col min="13341" max="13342" width="11.42578125" style="37"/>
    <col min="13343" max="13343" width="14.7109375" style="37" bestFit="1" customWidth="1"/>
    <col min="13344" max="13344" width="46.5703125" style="37" customWidth="1"/>
    <col min="13345" max="13345" width="19.7109375" style="37" customWidth="1"/>
    <col min="13346" max="13346" width="16.7109375" style="37" customWidth="1"/>
    <col min="13347" max="13568" width="11.42578125" style="37"/>
    <col min="13569" max="13570" width="3.7109375" style="37" customWidth="1"/>
    <col min="13571" max="13571" width="3.140625" style="37" customWidth="1"/>
    <col min="13572" max="13572" width="4.42578125" style="37" customWidth="1"/>
    <col min="13573" max="13574" width="3.85546875" style="37" customWidth="1"/>
    <col min="13575" max="13575" width="4.7109375" style="37" customWidth="1"/>
    <col min="13576" max="13576" width="4.28515625" style="37" customWidth="1"/>
    <col min="13577" max="13577" width="4" style="37" customWidth="1"/>
    <col min="13578" max="13578" width="3.140625" style="37" customWidth="1"/>
    <col min="13579" max="13579" width="3.7109375" style="37" customWidth="1"/>
    <col min="13580" max="13580" width="3.85546875" style="37" customWidth="1"/>
    <col min="13581" max="13581" width="6.5703125" style="37" customWidth="1"/>
    <col min="13582" max="13582" width="3.7109375" style="37" customWidth="1"/>
    <col min="13583" max="13583" width="4.7109375" style="37" customWidth="1"/>
    <col min="13584" max="13584" width="5" style="37" customWidth="1"/>
    <col min="13585" max="13585" width="4.42578125" style="37" customWidth="1"/>
    <col min="13586" max="13586" width="3.5703125" style="37" customWidth="1"/>
    <col min="13587" max="13587" width="3.42578125" style="37" customWidth="1"/>
    <col min="13588" max="13588" width="4" style="37" customWidth="1"/>
    <col min="13589" max="13589" width="3.140625" style="37" customWidth="1"/>
    <col min="13590" max="13590" width="4.28515625" style="37" customWidth="1"/>
    <col min="13591" max="13591" width="3.5703125" style="37" customWidth="1"/>
    <col min="13592" max="13592" width="3.42578125" style="37" customWidth="1"/>
    <col min="13593" max="13593" width="4.42578125" style="37" customWidth="1"/>
    <col min="13594" max="13594" width="4.140625" style="37" customWidth="1"/>
    <col min="13595" max="13595" width="3.85546875" style="37" customWidth="1"/>
    <col min="13596" max="13596" width="6.5703125" style="37" customWidth="1"/>
    <col min="13597" max="13598" width="11.42578125" style="37"/>
    <col min="13599" max="13599" width="14.7109375" style="37" bestFit="1" customWidth="1"/>
    <col min="13600" max="13600" width="46.5703125" style="37" customWidth="1"/>
    <col min="13601" max="13601" width="19.7109375" style="37" customWidth="1"/>
    <col min="13602" max="13602" width="16.7109375" style="37" customWidth="1"/>
    <col min="13603" max="13824" width="11.42578125" style="37"/>
    <col min="13825" max="13826" width="3.7109375" style="37" customWidth="1"/>
    <col min="13827" max="13827" width="3.140625" style="37" customWidth="1"/>
    <col min="13828" max="13828" width="4.42578125" style="37" customWidth="1"/>
    <col min="13829" max="13830" width="3.85546875" style="37" customWidth="1"/>
    <col min="13831" max="13831" width="4.7109375" style="37" customWidth="1"/>
    <col min="13832" max="13832" width="4.28515625" style="37" customWidth="1"/>
    <col min="13833" max="13833" width="4" style="37" customWidth="1"/>
    <col min="13834" max="13834" width="3.140625" style="37" customWidth="1"/>
    <col min="13835" max="13835" width="3.7109375" style="37" customWidth="1"/>
    <col min="13836" max="13836" width="3.85546875" style="37" customWidth="1"/>
    <col min="13837" max="13837" width="6.5703125" style="37" customWidth="1"/>
    <col min="13838" max="13838" width="3.7109375" style="37" customWidth="1"/>
    <col min="13839" max="13839" width="4.7109375" style="37" customWidth="1"/>
    <col min="13840" max="13840" width="5" style="37" customWidth="1"/>
    <col min="13841" max="13841" width="4.42578125" style="37" customWidth="1"/>
    <col min="13842" max="13842" width="3.5703125" style="37" customWidth="1"/>
    <col min="13843" max="13843" width="3.42578125" style="37" customWidth="1"/>
    <col min="13844" max="13844" width="4" style="37" customWidth="1"/>
    <col min="13845" max="13845" width="3.140625" style="37" customWidth="1"/>
    <col min="13846" max="13846" width="4.28515625" style="37" customWidth="1"/>
    <col min="13847" max="13847" width="3.5703125" style="37" customWidth="1"/>
    <col min="13848" max="13848" width="3.42578125" style="37" customWidth="1"/>
    <col min="13849" max="13849" width="4.42578125" style="37" customWidth="1"/>
    <col min="13850" max="13850" width="4.140625" style="37" customWidth="1"/>
    <col min="13851" max="13851" width="3.85546875" style="37" customWidth="1"/>
    <col min="13852" max="13852" width="6.5703125" style="37" customWidth="1"/>
    <col min="13853" max="13854" width="11.42578125" style="37"/>
    <col min="13855" max="13855" width="14.7109375" style="37" bestFit="1" customWidth="1"/>
    <col min="13856" max="13856" width="46.5703125" style="37" customWidth="1"/>
    <col min="13857" max="13857" width="19.7109375" style="37" customWidth="1"/>
    <col min="13858" max="13858" width="16.7109375" style="37" customWidth="1"/>
    <col min="13859" max="14080" width="11.42578125" style="37"/>
    <col min="14081" max="14082" width="3.7109375" style="37" customWidth="1"/>
    <col min="14083" max="14083" width="3.140625" style="37" customWidth="1"/>
    <col min="14084" max="14084" width="4.42578125" style="37" customWidth="1"/>
    <col min="14085" max="14086" width="3.85546875" style="37" customWidth="1"/>
    <col min="14087" max="14087" width="4.7109375" style="37" customWidth="1"/>
    <col min="14088" max="14088" width="4.28515625" style="37" customWidth="1"/>
    <col min="14089" max="14089" width="4" style="37" customWidth="1"/>
    <col min="14090" max="14090" width="3.140625" style="37" customWidth="1"/>
    <col min="14091" max="14091" width="3.7109375" style="37" customWidth="1"/>
    <col min="14092" max="14092" width="3.85546875" style="37" customWidth="1"/>
    <col min="14093" max="14093" width="6.5703125" style="37" customWidth="1"/>
    <col min="14094" max="14094" width="3.7109375" style="37" customWidth="1"/>
    <col min="14095" max="14095" width="4.7109375" style="37" customWidth="1"/>
    <col min="14096" max="14096" width="5" style="37" customWidth="1"/>
    <col min="14097" max="14097" width="4.42578125" style="37" customWidth="1"/>
    <col min="14098" max="14098" width="3.5703125" style="37" customWidth="1"/>
    <col min="14099" max="14099" width="3.42578125" style="37" customWidth="1"/>
    <col min="14100" max="14100" width="4" style="37" customWidth="1"/>
    <col min="14101" max="14101" width="3.140625" style="37" customWidth="1"/>
    <col min="14102" max="14102" width="4.28515625" style="37" customWidth="1"/>
    <col min="14103" max="14103" width="3.5703125" style="37" customWidth="1"/>
    <col min="14104" max="14104" width="3.42578125" style="37" customWidth="1"/>
    <col min="14105" max="14105" width="4.42578125" style="37" customWidth="1"/>
    <col min="14106" max="14106" width="4.140625" style="37" customWidth="1"/>
    <col min="14107" max="14107" width="3.85546875" style="37" customWidth="1"/>
    <col min="14108" max="14108" width="6.5703125" style="37" customWidth="1"/>
    <col min="14109" max="14110" width="11.42578125" style="37"/>
    <col min="14111" max="14111" width="14.7109375" style="37" bestFit="1" customWidth="1"/>
    <col min="14112" max="14112" width="46.5703125" style="37" customWidth="1"/>
    <col min="14113" max="14113" width="19.7109375" style="37" customWidth="1"/>
    <col min="14114" max="14114" width="16.7109375" style="37" customWidth="1"/>
    <col min="14115" max="14336" width="11.42578125" style="37"/>
    <col min="14337" max="14338" width="3.7109375" style="37" customWidth="1"/>
    <col min="14339" max="14339" width="3.140625" style="37" customWidth="1"/>
    <col min="14340" max="14340" width="4.42578125" style="37" customWidth="1"/>
    <col min="14341" max="14342" width="3.85546875" style="37" customWidth="1"/>
    <col min="14343" max="14343" width="4.7109375" style="37" customWidth="1"/>
    <col min="14344" max="14344" width="4.28515625" style="37" customWidth="1"/>
    <col min="14345" max="14345" width="4" style="37" customWidth="1"/>
    <col min="14346" max="14346" width="3.140625" style="37" customWidth="1"/>
    <col min="14347" max="14347" width="3.7109375" style="37" customWidth="1"/>
    <col min="14348" max="14348" width="3.85546875" style="37" customWidth="1"/>
    <col min="14349" max="14349" width="6.5703125" style="37" customWidth="1"/>
    <col min="14350" max="14350" width="3.7109375" style="37" customWidth="1"/>
    <col min="14351" max="14351" width="4.7109375" style="37" customWidth="1"/>
    <col min="14352" max="14352" width="5" style="37" customWidth="1"/>
    <col min="14353" max="14353" width="4.42578125" style="37" customWidth="1"/>
    <col min="14354" max="14354" width="3.5703125" style="37" customWidth="1"/>
    <col min="14355" max="14355" width="3.42578125" style="37" customWidth="1"/>
    <col min="14356" max="14356" width="4" style="37" customWidth="1"/>
    <col min="14357" max="14357" width="3.140625" style="37" customWidth="1"/>
    <col min="14358" max="14358" width="4.28515625" style="37" customWidth="1"/>
    <col min="14359" max="14359" width="3.5703125" style="37" customWidth="1"/>
    <col min="14360" max="14360" width="3.42578125" style="37" customWidth="1"/>
    <col min="14361" max="14361" width="4.42578125" style="37" customWidth="1"/>
    <col min="14362" max="14362" width="4.140625" style="37" customWidth="1"/>
    <col min="14363" max="14363" width="3.85546875" style="37" customWidth="1"/>
    <col min="14364" max="14364" width="6.5703125" style="37" customWidth="1"/>
    <col min="14365" max="14366" width="11.42578125" style="37"/>
    <col min="14367" max="14367" width="14.7109375" style="37" bestFit="1" customWidth="1"/>
    <col min="14368" max="14368" width="46.5703125" style="37" customWidth="1"/>
    <col min="14369" max="14369" width="19.7109375" style="37" customWidth="1"/>
    <col min="14370" max="14370" width="16.7109375" style="37" customWidth="1"/>
    <col min="14371" max="14592" width="11.42578125" style="37"/>
    <col min="14593" max="14594" width="3.7109375" style="37" customWidth="1"/>
    <col min="14595" max="14595" width="3.140625" style="37" customWidth="1"/>
    <col min="14596" max="14596" width="4.42578125" style="37" customWidth="1"/>
    <col min="14597" max="14598" width="3.85546875" style="37" customWidth="1"/>
    <col min="14599" max="14599" width="4.7109375" style="37" customWidth="1"/>
    <col min="14600" max="14600" width="4.28515625" style="37" customWidth="1"/>
    <col min="14601" max="14601" width="4" style="37" customWidth="1"/>
    <col min="14602" max="14602" width="3.140625" style="37" customWidth="1"/>
    <col min="14603" max="14603" width="3.7109375" style="37" customWidth="1"/>
    <col min="14604" max="14604" width="3.85546875" style="37" customWidth="1"/>
    <col min="14605" max="14605" width="6.5703125" style="37" customWidth="1"/>
    <col min="14606" max="14606" width="3.7109375" style="37" customWidth="1"/>
    <col min="14607" max="14607" width="4.7109375" style="37" customWidth="1"/>
    <col min="14608" max="14608" width="5" style="37" customWidth="1"/>
    <col min="14609" max="14609" width="4.42578125" style="37" customWidth="1"/>
    <col min="14610" max="14610" width="3.5703125" style="37" customWidth="1"/>
    <col min="14611" max="14611" width="3.42578125" style="37" customWidth="1"/>
    <col min="14612" max="14612" width="4" style="37" customWidth="1"/>
    <col min="14613" max="14613" width="3.140625" style="37" customWidth="1"/>
    <col min="14614" max="14614" width="4.28515625" style="37" customWidth="1"/>
    <col min="14615" max="14615" width="3.5703125" style="37" customWidth="1"/>
    <col min="14616" max="14616" width="3.42578125" style="37" customWidth="1"/>
    <col min="14617" max="14617" width="4.42578125" style="37" customWidth="1"/>
    <col min="14618" max="14618" width="4.140625" style="37" customWidth="1"/>
    <col min="14619" max="14619" width="3.85546875" style="37" customWidth="1"/>
    <col min="14620" max="14620" width="6.5703125" style="37" customWidth="1"/>
    <col min="14621" max="14622" width="11.42578125" style="37"/>
    <col min="14623" max="14623" width="14.7109375" style="37" bestFit="1" customWidth="1"/>
    <col min="14624" max="14624" width="46.5703125" style="37" customWidth="1"/>
    <col min="14625" max="14625" width="19.7109375" style="37" customWidth="1"/>
    <col min="14626" max="14626" width="16.7109375" style="37" customWidth="1"/>
    <col min="14627" max="14848" width="11.42578125" style="37"/>
    <col min="14849" max="14850" width="3.7109375" style="37" customWidth="1"/>
    <col min="14851" max="14851" width="3.140625" style="37" customWidth="1"/>
    <col min="14852" max="14852" width="4.42578125" style="37" customWidth="1"/>
    <col min="14853" max="14854" width="3.85546875" style="37" customWidth="1"/>
    <col min="14855" max="14855" width="4.7109375" style="37" customWidth="1"/>
    <col min="14856" max="14856" width="4.28515625" style="37" customWidth="1"/>
    <col min="14857" max="14857" width="4" style="37" customWidth="1"/>
    <col min="14858" max="14858" width="3.140625" style="37" customWidth="1"/>
    <col min="14859" max="14859" width="3.7109375" style="37" customWidth="1"/>
    <col min="14860" max="14860" width="3.85546875" style="37" customWidth="1"/>
    <col min="14861" max="14861" width="6.5703125" style="37" customWidth="1"/>
    <col min="14862" max="14862" width="3.7109375" style="37" customWidth="1"/>
    <col min="14863" max="14863" width="4.7109375" style="37" customWidth="1"/>
    <col min="14864" max="14864" width="5" style="37" customWidth="1"/>
    <col min="14865" max="14865" width="4.42578125" style="37" customWidth="1"/>
    <col min="14866" max="14866" width="3.5703125" style="37" customWidth="1"/>
    <col min="14867" max="14867" width="3.42578125" style="37" customWidth="1"/>
    <col min="14868" max="14868" width="4" style="37" customWidth="1"/>
    <col min="14869" max="14869" width="3.140625" style="37" customWidth="1"/>
    <col min="14870" max="14870" width="4.28515625" style="37" customWidth="1"/>
    <col min="14871" max="14871" width="3.5703125" style="37" customWidth="1"/>
    <col min="14872" max="14872" width="3.42578125" style="37" customWidth="1"/>
    <col min="14873" max="14873" width="4.42578125" style="37" customWidth="1"/>
    <col min="14874" max="14874" width="4.140625" style="37" customWidth="1"/>
    <col min="14875" max="14875" width="3.85546875" style="37" customWidth="1"/>
    <col min="14876" max="14876" width="6.5703125" style="37" customWidth="1"/>
    <col min="14877" max="14878" width="11.42578125" style="37"/>
    <col min="14879" max="14879" width="14.7109375" style="37" bestFit="1" customWidth="1"/>
    <col min="14880" max="14880" width="46.5703125" style="37" customWidth="1"/>
    <col min="14881" max="14881" width="19.7109375" style="37" customWidth="1"/>
    <col min="14882" max="14882" width="16.7109375" style="37" customWidth="1"/>
    <col min="14883" max="15104" width="11.42578125" style="37"/>
    <col min="15105" max="15106" width="3.7109375" style="37" customWidth="1"/>
    <col min="15107" max="15107" width="3.140625" style="37" customWidth="1"/>
    <col min="15108" max="15108" width="4.42578125" style="37" customWidth="1"/>
    <col min="15109" max="15110" width="3.85546875" style="37" customWidth="1"/>
    <col min="15111" max="15111" width="4.7109375" style="37" customWidth="1"/>
    <col min="15112" max="15112" width="4.28515625" style="37" customWidth="1"/>
    <col min="15113" max="15113" width="4" style="37" customWidth="1"/>
    <col min="15114" max="15114" width="3.140625" style="37" customWidth="1"/>
    <col min="15115" max="15115" width="3.7109375" style="37" customWidth="1"/>
    <col min="15116" max="15116" width="3.85546875" style="37" customWidth="1"/>
    <col min="15117" max="15117" width="6.5703125" style="37" customWidth="1"/>
    <col min="15118" max="15118" width="3.7109375" style="37" customWidth="1"/>
    <col min="15119" max="15119" width="4.7109375" style="37" customWidth="1"/>
    <col min="15120" max="15120" width="5" style="37" customWidth="1"/>
    <col min="15121" max="15121" width="4.42578125" style="37" customWidth="1"/>
    <col min="15122" max="15122" width="3.5703125" style="37" customWidth="1"/>
    <col min="15123" max="15123" width="3.42578125" style="37" customWidth="1"/>
    <col min="15124" max="15124" width="4" style="37" customWidth="1"/>
    <col min="15125" max="15125" width="3.140625" style="37" customWidth="1"/>
    <col min="15126" max="15126" width="4.28515625" style="37" customWidth="1"/>
    <col min="15127" max="15127" width="3.5703125" style="37" customWidth="1"/>
    <col min="15128" max="15128" width="3.42578125" style="37" customWidth="1"/>
    <col min="15129" max="15129" width="4.42578125" style="37" customWidth="1"/>
    <col min="15130" max="15130" width="4.140625" style="37" customWidth="1"/>
    <col min="15131" max="15131" width="3.85546875" style="37" customWidth="1"/>
    <col min="15132" max="15132" width="6.5703125" style="37" customWidth="1"/>
    <col min="15133" max="15134" width="11.42578125" style="37"/>
    <col min="15135" max="15135" width="14.7109375" style="37" bestFit="1" customWidth="1"/>
    <col min="15136" max="15136" width="46.5703125" style="37" customWidth="1"/>
    <col min="15137" max="15137" width="19.7109375" style="37" customWidth="1"/>
    <col min="15138" max="15138" width="16.7109375" style="37" customWidth="1"/>
    <col min="15139" max="15360" width="11.42578125" style="37"/>
    <col min="15361" max="15362" width="3.7109375" style="37" customWidth="1"/>
    <col min="15363" max="15363" width="3.140625" style="37" customWidth="1"/>
    <col min="15364" max="15364" width="4.42578125" style="37" customWidth="1"/>
    <col min="15365" max="15366" width="3.85546875" style="37" customWidth="1"/>
    <col min="15367" max="15367" width="4.7109375" style="37" customWidth="1"/>
    <col min="15368" max="15368" width="4.28515625" style="37" customWidth="1"/>
    <col min="15369" max="15369" width="4" style="37" customWidth="1"/>
    <col min="15370" max="15370" width="3.140625" style="37" customWidth="1"/>
    <col min="15371" max="15371" width="3.7109375" style="37" customWidth="1"/>
    <col min="15372" max="15372" width="3.85546875" style="37" customWidth="1"/>
    <col min="15373" max="15373" width="6.5703125" style="37" customWidth="1"/>
    <col min="15374" max="15374" width="3.7109375" style="37" customWidth="1"/>
    <col min="15375" max="15375" width="4.7109375" style="37" customWidth="1"/>
    <col min="15376" max="15376" width="5" style="37" customWidth="1"/>
    <col min="15377" max="15377" width="4.42578125" style="37" customWidth="1"/>
    <col min="15378" max="15378" width="3.5703125" style="37" customWidth="1"/>
    <col min="15379" max="15379" width="3.42578125" style="37" customWidth="1"/>
    <col min="15380" max="15380" width="4" style="37" customWidth="1"/>
    <col min="15381" max="15381" width="3.140625" style="37" customWidth="1"/>
    <col min="15382" max="15382" width="4.28515625" style="37" customWidth="1"/>
    <col min="15383" max="15383" width="3.5703125" style="37" customWidth="1"/>
    <col min="15384" max="15384" width="3.42578125" style="37" customWidth="1"/>
    <col min="15385" max="15385" width="4.42578125" style="37" customWidth="1"/>
    <col min="15386" max="15386" width="4.140625" style="37" customWidth="1"/>
    <col min="15387" max="15387" width="3.85546875" style="37" customWidth="1"/>
    <col min="15388" max="15388" width="6.5703125" style="37" customWidth="1"/>
    <col min="15389" max="15390" width="11.42578125" style="37"/>
    <col min="15391" max="15391" width="14.7109375" style="37" bestFit="1" customWidth="1"/>
    <col min="15392" max="15392" width="46.5703125" style="37" customWidth="1"/>
    <col min="15393" max="15393" width="19.7109375" style="37" customWidth="1"/>
    <col min="15394" max="15394" width="16.7109375" style="37" customWidth="1"/>
    <col min="15395" max="15616" width="11.42578125" style="37"/>
    <col min="15617" max="15618" width="3.7109375" style="37" customWidth="1"/>
    <col min="15619" max="15619" width="3.140625" style="37" customWidth="1"/>
    <col min="15620" max="15620" width="4.42578125" style="37" customWidth="1"/>
    <col min="15621" max="15622" width="3.85546875" style="37" customWidth="1"/>
    <col min="15623" max="15623" width="4.7109375" style="37" customWidth="1"/>
    <col min="15624" max="15624" width="4.28515625" style="37" customWidth="1"/>
    <col min="15625" max="15625" width="4" style="37" customWidth="1"/>
    <col min="15626" max="15626" width="3.140625" style="37" customWidth="1"/>
    <col min="15627" max="15627" width="3.7109375" style="37" customWidth="1"/>
    <col min="15628" max="15628" width="3.85546875" style="37" customWidth="1"/>
    <col min="15629" max="15629" width="6.5703125" style="37" customWidth="1"/>
    <col min="15630" max="15630" width="3.7109375" style="37" customWidth="1"/>
    <col min="15631" max="15631" width="4.7109375" style="37" customWidth="1"/>
    <col min="15632" max="15632" width="5" style="37" customWidth="1"/>
    <col min="15633" max="15633" width="4.42578125" style="37" customWidth="1"/>
    <col min="15634" max="15634" width="3.5703125" style="37" customWidth="1"/>
    <col min="15635" max="15635" width="3.42578125" style="37" customWidth="1"/>
    <col min="15636" max="15636" width="4" style="37" customWidth="1"/>
    <col min="15637" max="15637" width="3.140625" style="37" customWidth="1"/>
    <col min="15638" max="15638" width="4.28515625" style="37" customWidth="1"/>
    <col min="15639" max="15639" width="3.5703125" style="37" customWidth="1"/>
    <col min="15640" max="15640" width="3.42578125" style="37" customWidth="1"/>
    <col min="15641" max="15641" width="4.42578125" style="37" customWidth="1"/>
    <col min="15642" max="15642" width="4.140625" style="37" customWidth="1"/>
    <col min="15643" max="15643" width="3.85546875" style="37" customWidth="1"/>
    <col min="15644" max="15644" width="6.5703125" style="37" customWidth="1"/>
    <col min="15645" max="15646" width="11.42578125" style="37"/>
    <col min="15647" max="15647" width="14.7109375" style="37" bestFit="1" customWidth="1"/>
    <col min="15648" max="15648" width="46.5703125" style="37" customWidth="1"/>
    <col min="15649" max="15649" width="19.7109375" style="37" customWidth="1"/>
    <col min="15650" max="15650" width="16.7109375" style="37" customWidth="1"/>
    <col min="15651" max="15872" width="11.42578125" style="37"/>
    <col min="15873" max="15874" width="3.7109375" style="37" customWidth="1"/>
    <col min="15875" max="15875" width="3.140625" style="37" customWidth="1"/>
    <col min="15876" max="15876" width="4.42578125" style="37" customWidth="1"/>
    <col min="15877" max="15878" width="3.85546875" style="37" customWidth="1"/>
    <col min="15879" max="15879" width="4.7109375" style="37" customWidth="1"/>
    <col min="15880" max="15880" width="4.28515625" style="37" customWidth="1"/>
    <col min="15881" max="15881" width="4" style="37" customWidth="1"/>
    <col min="15882" max="15882" width="3.140625" style="37" customWidth="1"/>
    <col min="15883" max="15883" width="3.7109375" style="37" customWidth="1"/>
    <col min="15884" max="15884" width="3.85546875" style="37" customWidth="1"/>
    <col min="15885" max="15885" width="6.5703125" style="37" customWidth="1"/>
    <col min="15886" max="15886" width="3.7109375" style="37" customWidth="1"/>
    <col min="15887" max="15887" width="4.7109375" style="37" customWidth="1"/>
    <col min="15888" max="15888" width="5" style="37" customWidth="1"/>
    <col min="15889" max="15889" width="4.42578125" style="37" customWidth="1"/>
    <col min="15890" max="15890" width="3.5703125" style="37" customWidth="1"/>
    <col min="15891" max="15891" width="3.42578125" style="37" customWidth="1"/>
    <col min="15892" max="15892" width="4" style="37" customWidth="1"/>
    <col min="15893" max="15893" width="3.140625" style="37" customWidth="1"/>
    <col min="15894" max="15894" width="4.28515625" style="37" customWidth="1"/>
    <col min="15895" max="15895" width="3.5703125" style="37" customWidth="1"/>
    <col min="15896" max="15896" width="3.42578125" style="37" customWidth="1"/>
    <col min="15897" max="15897" width="4.42578125" style="37" customWidth="1"/>
    <col min="15898" max="15898" width="4.140625" style="37" customWidth="1"/>
    <col min="15899" max="15899" width="3.85546875" style="37" customWidth="1"/>
    <col min="15900" max="15900" width="6.5703125" style="37" customWidth="1"/>
    <col min="15901" max="15902" width="11.42578125" style="37"/>
    <col min="15903" max="15903" width="14.7109375" style="37" bestFit="1" customWidth="1"/>
    <col min="15904" max="15904" width="46.5703125" style="37" customWidth="1"/>
    <col min="15905" max="15905" width="19.7109375" style="37" customWidth="1"/>
    <col min="15906" max="15906" width="16.7109375" style="37" customWidth="1"/>
    <col min="15907" max="16128" width="11.42578125" style="37"/>
    <col min="16129" max="16130" width="3.7109375" style="37" customWidth="1"/>
    <col min="16131" max="16131" width="3.140625" style="37" customWidth="1"/>
    <col min="16132" max="16132" width="4.42578125" style="37" customWidth="1"/>
    <col min="16133" max="16134" width="3.85546875" style="37" customWidth="1"/>
    <col min="16135" max="16135" width="4.7109375" style="37" customWidth="1"/>
    <col min="16136" max="16136" width="4.28515625" style="37" customWidth="1"/>
    <col min="16137" max="16137" width="4" style="37" customWidth="1"/>
    <col min="16138" max="16138" width="3.140625" style="37" customWidth="1"/>
    <col min="16139" max="16139" width="3.7109375" style="37" customWidth="1"/>
    <col min="16140" max="16140" width="3.85546875" style="37" customWidth="1"/>
    <col min="16141" max="16141" width="6.5703125" style="37" customWidth="1"/>
    <col min="16142" max="16142" width="3.7109375" style="37" customWidth="1"/>
    <col min="16143" max="16143" width="4.7109375" style="37" customWidth="1"/>
    <col min="16144" max="16144" width="5" style="37" customWidth="1"/>
    <col min="16145" max="16145" width="4.42578125" style="37" customWidth="1"/>
    <col min="16146" max="16146" width="3.5703125" style="37" customWidth="1"/>
    <col min="16147" max="16147" width="3.42578125" style="37" customWidth="1"/>
    <col min="16148" max="16148" width="4" style="37" customWidth="1"/>
    <col min="16149" max="16149" width="3.140625" style="37" customWidth="1"/>
    <col min="16150" max="16150" width="4.28515625" style="37" customWidth="1"/>
    <col min="16151" max="16151" width="3.5703125" style="37" customWidth="1"/>
    <col min="16152" max="16152" width="3.42578125" style="37" customWidth="1"/>
    <col min="16153" max="16153" width="4.42578125" style="37" customWidth="1"/>
    <col min="16154" max="16154" width="4.140625" style="37" customWidth="1"/>
    <col min="16155" max="16155" width="3.85546875" style="37" customWidth="1"/>
    <col min="16156" max="16156" width="6.5703125" style="37" customWidth="1"/>
    <col min="16157" max="16158" width="11.42578125" style="37"/>
    <col min="16159" max="16159" width="14.7109375" style="37" bestFit="1" customWidth="1"/>
    <col min="16160" max="16160" width="46.5703125" style="37" customWidth="1"/>
    <col min="16161" max="16161" width="19.7109375" style="37" customWidth="1"/>
    <col min="16162" max="16162" width="16.7109375" style="37" customWidth="1"/>
    <col min="16163" max="16384" width="11.42578125" style="37"/>
  </cols>
  <sheetData>
    <row r="1" spans="1:35" s="30" customFormat="1" x14ac:dyDescent="0.2">
      <c r="V1" s="31"/>
      <c r="W1" s="31"/>
      <c r="X1" s="31"/>
      <c r="Y1" s="31"/>
      <c r="Z1" s="31"/>
      <c r="AA1" s="31"/>
      <c r="AB1" s="31"/>
    </row>
    <row r="2" spans="1:35" s="30" customFormat="1" ht="12.75" x14ac:dyDescent="0.2">
      <c r="B2" s="180" t="s">
        <v>1047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</row>
    <row r="3" spans="1:35" s="32" customFormat="1" ht="12.75" x14ac:dyDescent="0.2">
      <c r="B3" s="181" t="s">
        <v>1117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35" s="30" customFormat="1" ht="12.75" x14ac:dyDescent="0.2"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F4" s="32"/>
    </row>
    <row r="5" spans="1:35" s="30" customFormat="1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4"/>
      <c r="W5" s="34"/>
      <c r="X5" s="34"/>
      <c r="Y5" s="34"/>
      <c r="Z5" s="34"/>
      <c r="AA5" s="34"/>
      <c r="AB5" s="34"/>
    </row>
    <row r="6" spans="1:35" s="30" customFormat="1" ht="15" x14ac:dyDescent="0.2">
      <c r="B6" s="33"/>
      <c r="C6" s="33"/>
      <c r="D6" s="33"/>
      <c r="E6" s="35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4"/>
      <c r="S6" s="33"/>
      <c r="T6" s="33"/>
      <c r="U6" s="34"/>
      <c r="V6" s="34"/>
      <c r="W6" s="34"/>
      <c r="X6" s="34"/>
      <c r="Y6" s="34"/>
      <c r="Z6" s="34"/>
      <c r="AA6" s="34"/>
      <c r="AB6" s="34"/>
    </row>
    <row r="7" spans="1:35" s="30" customFormat="1" x14ac:dyDescent="0.2">
      <c r="V7" s="31"/>
      <c r="W7" s="31"/>
      <c r="X7" s="31"/>
      <c r="Y7" s="31"/>
      <c r="Z7" s="31"/>
      <c r="AA7" s="31"/>
      <c r="AB7" s="31"/>
      <c r="AG7" s="36"/>
      <c r="AH7" s="36"/>
    </row>
    <row r="8" spans="1:35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1"/>
      <c r="W8" s="182" t="s">
        <v>1048</v>
      </c>
      <c r="X8" s="183"/>
      <c r="Y8" s="183"/>
      <c r="Z8" s="183"/>
      <c r="AA8" s="183"/>
      <c r="AB8" s="184"/>
    </row>
    <row r="9" spans="1:35" ht="12.75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185" t="s">
        <v>1049</v>
      </c>
      <c r="X9" s="186"/>
      <c r="Y9" s="187" t="s">
        <v>1050</v>
      </c>
      <c r="Z9" s="187"/>
      <c r="AA9" s="187"/>
      <c r="AB9" s="188"/>
      <c r="AE9" s="38"/>
      <c r="AG9" s="39"/>
      <c r="AH9" s="39"/>
    </row>
    <row r="10" spans="1:35" ht="21.6" customHeight="1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40">
        <v>0</v>
      </c>
      <c r="X10" s="41">
        <v>5</v>
      </c>
      <c r="Y10" s="42">
        <v>2</v>
      </c>
      <c r="Z10" s="40">
        <v>0</v>
      </c>
      <c r="AA10" s="40">
        <v>2</v>
      </c>
      <c r="AB10" s="40">
        <v>0</v>
      </c>
      <c r="AE10" s="38"/>
      <c r="AG10" s="39"/>
      <c r="AH10" s="39"/>
    </row>
    <row r="11" spans="1:35" x14ac:dyDescent="0.2">
      <c r="A11" s="43" t="s">
        <v>1051</v>
      </c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5"/>
      <c r="R11" s="45"/>
      <c r="S11" s="44"/>
      <c r="T11" s="44"/>
      <c r="U11" s="44"/>
      <c r="V11" s="44" t="s">
        <v>1052</v>
      </c>
      <c r="W11" s="46"/>
      <c r="X11" s="47"/>
      <c r="Y11" s="48" t="s">
        <v>1053</v>
      </c>
      <c r="Z11" s="47"/>
      <c r="AA11" s="48" t="s">
        <v>1053</v>
      </c>
      <c r="AB11" s="49"/>
      <c r="AE11" s="38"/>
      <c r="AG11" s="39"/>
      <c r="AH11" s="39"/>
    </row>
    <row r="12" spans="1:35" ht="15" x14ac:dyDescent="0.25">
      <c r="A12" s="169" t="s">
        <v>1054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1"/>
      <c r="Q12" s="172" t="s">
        <v>1055</v>
      </c>
      <c r="R12" s="173"/>
      <c r="S12" s="50" t="s">
        <v>1056</v>
      </c>
      <c r="T12" s="51">
        <v>4</v>
      </c>
      <c r="U12" s="51">
        <v>0</v>
      </c>
      <c r="V12" s="51">
        <v>6</v>
      </c>
      <c r="W12" s="51">
        <v>7</v>
      </c>
      <c r="X12" s="51">
        <v>0</v>
      </c>
      <c r="Y12" s="51">
        <v>0</v>
      </c>
      <c r="Z12" s="51">
        <v>8</v>
      </c>
      <c r="AA12" s="51">
        <v>2</v>
      </c>
      <c r="AB12" s="51">
        <v>7</v>
      </c>
      <c r="AE12" s="38"/>
      <c r="AG12" s="39"/>
      <c r="AH12" s="39"/>
    </row>
    <row r="13" spans="1:35" s="54" customFormat="1" ht="13.7" customHeight="1" x14ac:dyDescent="0.25">
      <c r="A13" s="174" t="s">
        <v>1057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6" t="s">
        <v>1058</v>
      </c>
      <c r="R13" s="176"/>
      <c r="S13" s="52" t="s">
        <v>1058</v>
      </c>
      <c r="T13" s="52" t="s">
        <v>1058</v>
      </c>
      <c r="U13" s="52" t="s">
        <v>1058</v>
      </c>
      <c r="V13" s="52" t="s">
        <v>1058</v>
      </c>
      <c r="W13" s="52" t="s">
        <v>1058</v>
      </c>
      <c r="X13" s="52" t="s">
        <v>1058</v>
      </c>
      <c r="Y13" s="52" t="s">
        <v>1058</v>
      </c>
      <c r="Z13" s="52" t="s">
        <v>1058</v>
      </c>
      <c r="AA13" s="52" t="s">
        <v>1059</v>
      </c>
      <c r="AB13" s="53" t="s">
        <v>1058</v>
      </c>
      <c r="AC13" s="30"/>
      <c r="AD13" s="30"/>
      <c r="AE13" s="38"/>
      <c r="AF13" s="30"/>
      <c r="AG13" s="39"/>
      <c r="AH13" s="39"/>
      <c r="AI13" s="30"/>
    </row>
    <row r="14" spans="1:35" ht="23.25" customHeight="1" x14ac:dyDescent="0.25">
      <c r="A14" s="177" t="s">
        <v>0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9" t="s">
        <v>1058</v>
      </c>
      <c r="R14" s="179"/>
      <c r="S14" s="55" t="s">
        <v>1058</v>
      </c>
      <c r="T14" s="55" t="s">
        <v>1058</v>
      </c>
      <c r="U14" s="55" t="s">
        <v>1058</v>
      </c>
      <c r="V14" s="55" t="s">
        <v>1058</v>
      </c>
      <c r="W14" s="55" t="s">
        <v>1058</v>
      </c>
      <c r="X14" s="55" t="s">
        <v>1058</v>
      </c>
      <c r="Y14" s="55" t="s">
        <v>1058</v>
      </c>
      <c r="Z14" s="55" t="s">
        <v>1058</v>
      </c>
      <c r="AA14" s="55" t="s">
        <v>1059</v>
      </c>
      <c r="AB14" s="56" t="s">
        <v>1058</v>
      </c>
      <c r="AE14" s="38"/>
      <c r="AG14" s="39"/>
      <c r="AH14" s="39"/>
    </row>
    <row r="15" spans="1:35" ht="15" customHeight="1" x14ac:dyDescent="0.2">
      <c r="A15" s="169" t="s">
        <v>1060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1"/>
      <c r="AE15" s="38"/>
      <c r="AG15" s="39"/>
      <c r="AH15" s="39"/>
    </row>
    <row r="16" spans="1:35" s="54" customFormat="1" ht="13.7" customHeight="1" x14ac:dyDescent="0.25">
      <c r="A16" s="174" t="s">
        <v>1061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89"/>
      <c r="Q16" s="190" t="s">
        <v>1058</v>
      </c>
      <c r="R16" s="176"/>
      <c r="S16" s="57" t="s">
        <v>1058</v>
      </c>
      <c r="T16" s="52" t="s">
        <v>1058</v>
      </c>
      <c r="U16" s="57" t="s">
        <v>1058</v>
      </c>
      <c r="V16" s="52" t="s">
        <v>1058</v>
      </c>
      <c r="W16" s="57" t="s">
        <v>1058</v>
      </c>
      <c r="X16" s="52" t="s">
        <v>1058</v>
      </c>
      <c r="Y16" s="57" t="s">
        <v>1058</v>
      </c>
      <c r="Z16" s="52" t="s">
        <v>1058</v>
      </c>
      <c r="AA16" s="57" t="s">
        <v>1059</v>
      </c>
      <c r="AB16" s="53" t="s">
        <v>1058</v>
      </c>
      <c r="AC16" s="30"/>
      <c r="AD16" s="30"/>
      <c r="AE16" s="30"/>
      <c r="AF16" s="30"/>
      <c r="AG16" s="39"/>
      <c r="AH16" s="39"/>
      <c r="AI16" s="30"/>
    </row>
    <row r="17" spans="1:35" ht="23.25" customHeight="1" x14ac:dyDescent="0.25">
      <c r="A17" s="161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3"/>
      <c r="Q17" s="164" t="s">
        <v>1055</v>
      </c>
      <c r="R17" s="165"/>
      <c r="S17" s="58" t="s">
        <v>1058</v>
      </c>
      <c r="T17" s="59" t="s">
        <v>1058</v>
      </c>
      <c r="U17" s="58" t="s">
        <v>1058</v>
      </c>
      <c r="V17" s="59" t="s">
        <v>1058</v>
      </c>
      <c r="W17" s="58" t="s">
        <v>1058</v>
      </c>
      <c r="X17" s="59" t="s">
        <v>1058</v>
      </c>
      <c r="Y17" s="58" t="s">
        <v>1058</v>
      </c>
      <c r="Z17" s="59" t="s">
        <v>1058</v>
      </c>
      <c r="AA17" s="58" t="s">
        <v>1059</v>
      </c>
      <c r="AB17" s="60" t="s">
        <v>1058</v>
      </c>
      <c r="AG17" s="39"/>
      <c r="AH17" s="39"/>
    </row>
    <row r="18" spans="1:35" ht="21.75" customHeight="1" x14ac:dyDescent="0.25">
      <c r="A18" s="143" t="s">
        <v>1062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5"/>
      <c r="N18" s="61"/>
      <c r="O18" s="144" t="s">
        <v>1063</v>
      </c>
      <c r="P18" s="144"/>
      <c r="Q18" s="144"/>
      <c r="R18" s="144"/>
      <c r="S18" s="144"/>
      <c r="T18" s="144"/>
      <c r="U18" s="145"/>
      <c r="V18" s="166" t="s">
        <v>1064</v>
      </c>
      <c r="W18" s="167"/>
      <c r="X18" s="167"/>
      <c r="Y18" s="167"/>
      <c r="Z18" s="167"/>
      <c r="AA18" s="167"/>
      <c r="AB18" s="168"/>
      <c r="AE18" s="38"/>
      <c r="AG18" s="39"/>
      <c r="AH18" s="39"/>
    </row>
    <row r="19" spans="1:35" ht="15" customHeight="1" x14ac:dyDescent="0.2">
      <c r="A19" s="125" t="s">
        <v>1065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7"/>
      <c r="N19" s="62">
        <v>40</v>
      </c>
      <c r="O19" s="158">
        <f>+'6.2'!P232</f>
        <v>6037749869.8793974</v>
      </c>
      <c r="P19" s="159"/>
      <c r="Q19" s="159"/>
      <c r="R19" s="159"/>
      <c r="S19" s="159"/>
      <c r="T19" s="159"/>
      <c r="U19" s="63">
        <v>0</v>
      </c>
      <c r="V19" s="64"/>
      <c r="W19" s="65"/>
      <c r="X19" s="65"/>
      <c r="Y19" s="65"/>
      <c r="Z19" s="65"/>
      <c r="AA19" s="65"/>
      <c r="AB19" s="66"/>
      <c r="AC19" s="67"/>
      <c r="AD19" s="68"/>
      <c r="AE19" s="38"/>
      <c r="AG19" s="39"/>
      <c r="AH19" s="39"/>
    </row>
    <row r="20" spans="1:35" ht="15.95" customHeight="1" x14ac:dyDescent="0.2">
      <c r="A20" s="125" t="s">
        <v>1066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7"/>
      <c r="N20" s="62">
        <v>41</v>
      </c>
      <c r="O20" s="158">
        <v>0</v>
      </c>
      <c r="P20" s="159"/>
      <c r="Q20" s="159"/>
      <c r="R20" s="159"/>
      <c r="S20" s="159"/>
      <c r="T20" s="159"/>
      <c r="U20" s="63">
        <v>9</v>
      </c>
      <c r="V20" s="64"/>
      <c r="W20" s="65"/>
      <c r="X20" s="65"/>
      <c r="Y20" s="65"/>
      <c r="Z20" s="65"/>
      <c r="AA20" s="65"/>
      <c r="AB20" s="66"/>
      <c r="AC20" s="67"/>
      <c r="AD20" s="39"/>
      <c r="AE20" s="38"/>
      <c r="AG20" s="69"/>
      <c r="AH20" s="39"/>
    </row>
    <row r="21" spans="1:35" ht="15.95" customHeight="1" x14ac:dyDescent="0.2">
      <c r="A21" s="125" t="s">
        <v>1067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7"/>
      <c r="N21" s="62">
        <v>42</v>
      </c>
      <c r="O21" s="158">
        <f>+'6.2'!P234</f>
        <v>1634049841.6092162</v>
      </c>
      <c r="P21" s="159"/>
      <c r="Q21" s="159"/>
      <c r="R21" s="159"/>
      <c r="S21" s="159"/>
      <c r="T21" s="159"/>
      <c r="U21" s="63">
        <v>8</v>
      </c>
      <c r="V21" s="70">
        <v>43</v>
      </c>
      <c r="W21" s="158">
        <f>+O21*0.16</f>
        <v>261447974.65747461</v>
      </c>
      <c r="X21" s="159"/>
      <c r="Y21" s="159"/>
      <c r="Z21" s="159"/>
      <c r="AA21" s="160"/>
      <c r="AB21" s="71">
        <v>7</v>
      </c>
      <c r="AC21" s="67"/>
      <c r="AD21" s="68"/>
      <c r="AE21" s="72"/>
      <c r="AF21" s="68"/>
      <c r="AG21" s="72"/>
      <c r="AH21" s="68"/>
      <c r="AI21" s="68"/>
    </row>
    <row r="22" spans="1:35" ht="15.95" customHeight="1" x14ac:dyDescent="0.2">
      <c r="A22" s="125" t="s">
        <v>1068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7"/>
      <c r="N22" s="62">
        <v>442</v>
      </c>
      <c r="O22" s="158"/>
      <c r="P22" s="159"/>
      <c r="Q22" s="159"/>
      <c r="R22" s="159"/>
      <c r="S22" s="159"/>
      <c r="T22" s="159"/>
      <c r="U22" s="63">
        <v>8</v>
      </c>
      <c r="V22" s="70">
        <v>452</v>
      </c>
      <c r="W22" s="155">
        <v>0</v>
      </c>
      <c r="X22" s="156"/>
      <c r="Y22" s="156"/>
      <c r="Z22" s="156"/>
      <c r="AA22" s="157"/>
      <c r="AB22" s="71">
        <v>8</v>
      </c>
      <c r="AC22" s="67"/>
      <c r="AE22" s="38"/>
      <c r="AG22" s="39"/>
      <c r="AH22" s="39"/>
    </row>
    <row r="23" spans="1:35" ht="15.95" customHeight="1" x14ac:dyDescent="0.2">
      <c r="A23" s="125" t="s">
        <v>1069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7"/>
      <c r="N23" s="62">
        <v>442</v>
      </c>
      <c r="O23" s="158">
        <v>0</v>
      </c>
      <c r="P23" s="159"/>
      <c r="Q23" s="159"/>
      <c r="R23" s="159"/>
      <c r="S23" s="159"/>
      <c r="T23" s="159"/>
      <c r="U23" s="63">
        <v>8</v>
      </c>
      <c r="V23" s="70">
        <v>452</v>
      </c>
      <c r="W23" s="155">
        <v>0</v>
      </c>
      <c r="X23" s="156"/>
      <c r="Y23" s="156"/>
      <c r="Z23" s="156"/>
      <c r="AA23" s="157"/>
      <c r="AB23" s="71">
        <v>8</v>
      </c>
      <c r="AC23" s="73"/>
      <c r="AG23" s="39"/>
      <c r="AH23" s="39"/>
    </row>
    <row r="24" spans="1:35" ht="15.95" customHeight="1" x14ac:dyDescent="0.2">
      <c r="A24" s="125" t="s">
        <v>1070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7"/>
      <c r="N24" s="62">
        <v>443</v>
      </c>
      <c r="O24" s="108">
        <v>0</v>
      </c>
      <c r="P24" s="109"/>
      <c r="Q24" s="109"/>
      <c r="R24" s="109"/>
      <c r="S24" s="109"/>
      <c r="T24" s="109"/>
      <c r="U24" s="63">
        <v>7</v>
      </c>
      <c r="V24" s="70">
        <v>453</v>
      </c>
      <c r="W24" s="155">
        <f>O24*8%</f>
        <v>0</v>
      </c>
      <c r="X24" s="156"/>
      <c r="Y24" s="156"/>
      <c r="Z24" s="156"/>
      <c r="AA24" s="157"/>
      <c r="AB24" s="71">
        <v>7</v>
      </c>
      <c r="AC24" s="73"/>
      <c r="AD24" s="39"/>
      <c r="AG24" s="39"/>
      <c r="AH24" s="39"/>
    </row>
    <row r="25" spans="1:35" ht="17.25" customHeight="1" x14ac:dyDescent="0.25">
      <c r="A25" s="140" t="s">
        <v>1071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2"/>
      <c r="N25" s="62">
        <v>46</v>
      </c>
      <c r="O25" s="134">
        <f>SUM(O19:T24)</f>
        <v>7671799711.4886131</v>
      </c>
      <c r="P25" s="135"/>
      <c r="Q25" s="135"/>
      <c r="R25" s="135"/>
      <c r="S25" s="135"/>
      <c r="T25" s="135"/>
      <c r="U25" s="63">
        <v>4</v>
      </c>
      <c r="V25" s="70">
        <v>47</v>
      </c>
      <c r="W25" s="134">
        <f>+W24+W22+W21</f>
        <v>261447974.65747461</v>
      </c>
      <c r="X25" s="135"/>
      <c r="Y25" s="135"/>
      <c r="Z25" s="135"/>
      <c r="AA25" s="136"/>
      <c r="AB25" s="71">
        <v>3</v>
      </c>
      <c r="AC25" s="73"/>
      <c r="AE25" s="38"/>
      <c r="AG25" s="39"/>
      <c r="AH25" s="39"/>
    </row>
    <row r="26" spans="1:35" x14ac:dyDescent="0.2">
      <c r="A26" s="149" t="s">
        <v>1072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1"/>
      <c r="V26" s="70">
        <v>48</v>
      </c>
      <c r="W26" s="108">
        <v>0</v>
      </c>
      <c r="X26" s="109"/>
      <c r="Y26" s="109"/>
      <c r="Z26" s="109"/>
      <c r="AA26" s="110"/>
      <c r="AB26" s="71">
        <v>2</v>
      </c>
      <c r="AC26" s="73"/>
    </row>
    <row r="27" spans="1:35" ht="15.95" customHeight="1" x14ac:dyDescent="0.2">
      <c r="A27" s="149" t="s">
        <v>1073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1"/>
      <c r="V27" s="70">
        <v>80</v>
      </c>
      <c r="W27" s="108">
        <v>0</v>
      </c>
      <c r="X27" s="109"/>
      <c r="Y27" s="109"/>
      <c r="Z27" s="109"/>
      <c r="AA27" s="110"/>
      <c r="AB27" s="71">
        <v>0</v>
      </c>
      <c r="AC27" s="73"/>
    </row>
    <row r="28" spans="1:35" s="77" customFormat="1" ht="15.95" customHeight="1" x14ac:dyDescent="0.25">
      <c r="A28" s="152" t="s">
        <v>1074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4"/>
      <c r="V28" s="74">
        <v>49</v>
      </c>
      <c r="W28" s="134">
        <f>+W25+W26</f>
        <v>261447974.65747461</v>
      </c>
      <c r="X28" s="135"/>
      <c r="Y28" s="135"/>
      <c r="Z28" s="135"/>
      <c r="AA28" s="136"/>
      <c r="AB28" s="75">
        <v>1</v>
      </c>
      <c r="AC28" s="76"/>
      <c r="AD28" s="32"/>
      <c r="AE28" s="30"/>
      <c r="AF28" s="30"/>
      <c r="AG28" s="30"/>
      <c r="AH28" s="30"/>
      <c r="AI28" s="32"/>
    </row>
    <row r="29" spans="1:35" ht="24" customHeight="1" x14ac:dyDescent="0.25">
      <c r="A29" s="143" t="s">
        <v>1075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5"/>
      <c r="N29" s="61"/>
      <c r="O29" s="144" t="s">
        <v>1063</v>
      </c>
      <c r="P29" s="144"/>
      <c r="Q29" s="144"/>
      <c r="R29" s="144"/>
      <c r="S29" s="144"/>
      <c r="T29" s="144"/>
      <c r="U29" s="145"/>
      <c r="V29" s="146" t="s">
        <v>1076</v>
      </c>
      <c r="W29" s="147"/>
      <c r="X29" s="147"/>
      <c r="Y29" s="147"/>
      <c r="Z29" s="147"/>
      <c r="AA29" s="147"/>
      <c r="AB29" s="148"/>
    </row>
    <row r="30" spans="1:35" ht="15" customHeight="1" x14ac:dyDescent="0.2">
      <c r="A30" s="125" t="s">
        <v>1077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7"/>
      <c r="N30" s="78">
        <v>30</v>
      </c>
      <c r="O30" s="108">
        <f>+[1]DECLARAR!$J$141</f>
        <v>2678344642.1999998</v>
      </c>
      <c r="P30" s="109"/>
      <c r="Q30" s="109"/>
      <c r="R30" s="109"/>
      <c r="S30" s="109"/>
      <c r="T30" s="109"/>
      <c r="U30" s="63">
        <v>0</v>
      </c>
      <c r="V30" s="131"/>
      <c r="W30" s="132"/>
      <c r="X30" s="132"/>
      <c r="Y30" s="132"/>
      <c r="Z30" s="132"/>
      <c r="AA30" s="132"/>
      <c r="AB30" s="133"/>
      <c r="AC30" s="79"/>
      <c r="AD30" s="80"/>
      <c r="AE30" s="80"/>
      <c r="AF30" s="80"/>
      <c r="AG30" s="80"/>
      <c r="AH30" s="80"/>
    </row>
    <row r="31" spans="1:35" ht="15" customHeight="1" x14ac:dyDescent="0.2">
      <c r="A31" s="125" t="s">
        <v>1078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7"/>
      <c r="N31" s="78">
        <v>31</v>
      </c>
      <c r="O31" s="108">
        <v>0</v>
      </c>
      <c r="P31" s="109"/>
      <c r="Q31" s="109"/>
      <c r="R31" s="109"/>
      <c r="S31" s="109"/>
      <c r="T31" s="109"/>
      <c r="U31" s="63">
        <v>9</v>
      </c>
      <c r="V31" s="70">
        <v>32</v>
      </c>
      <c r="W31" s="108">
        <v>0</v>
      </c>
      <c r="X31" s="109"/>
      <c r="Y31" s="109"/>
      <c r="Z31" s="109"/>
      <c r="AA31" s="110"/>
      <c r="AB31" s="71">
        <v>8</v>
      </c>
      <c r="AC31" s="68"/>
      <c r="AD31" s="68"/>
      <c r="AE31" s="68"/>
      <c r="AF31" s="68"/>
      <c r="AG31" s="68"/>
      <c r="AH31" s="68"/>
      <c r="AI31" s="68"/>
    </row>
    <row r="32" spans="1:35" ht="15" customHeight="1" x14ac:dyDescent="0.25">
      <c r="A32" s="125" t="s">
        <v>1079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7"/>
      <c r="N32" s="78">
        <v>312</v>
      </c>
      <c r="O32" s="108">
        <v>0</v>
      </c>
      <c r="P32" s="109"/>
      <c r="Q32" s="109"/>
      <c r="R32" s="109"/>
      <c r="S32" s="109"/>
      <c r="T32" s="109"/>
      <c r="U32" s="63">
        <v>8</v>
      </c>
      <c r="V32" s="70">
        <v>322</v>
      </c>
      <c r="W32" s="108">
        <v>0</v>
      </c>
      <c r="X32" s="109"/>
      <c r="Y32" s="109"/>
      <c r="Z32" s="109"/>
      <c r="AA32" s="110"/>
      <c r="AB32" s="71">
        <v>8</v>
      </c>
      <c r="AC32" s="68"/>
      <c r="AD32" s="68"/>
      <c r="AE32" s="81"/>
      <c r="AF32" s="68"/>
      <c r="AG32" s="68"/>
      <c r="AH32" s="68"/>
      <c r="AI32" s="68"/>
    </row>
    <row r="33" spans="1:35" ht="15" customHeight="1" x14ac:dyDescent="0.2">
      <c r="A33" s="125" t="s">
        <v>1080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7"/>
      <c r="N33" s="78">
        <v>313</v>
      </c>
      <c r="O33" s="108">
        <v>0</v>
      </c>
      <c r="P33" s="109"/>
      <c r="Q33" s="109"/>
      <c r="R33" s="109"/>
      <c r="S33" s="109"/>
      <c r="T33" s="109"/>
      <c r="U33" s="63">
        <v>7</v>
      </c>
      <c r="V33" s="70">
        <v>323</v>
      </c>
      <c r="W33" s="108">
        <v>0</v>
      </c>
      <c r="X33" s="109"/>
      <c r="Y33" s="109"/>
      <c r="Z33" s="109"/>
      <c r="AA33" s="110"/>
      <c r="AB33" s="71">
        <v>7</v>
      </c>
      <c r="AC33" s="68"/>
      <c r="AD33" s="68"/>
      <c r="AE33" s="82"/>
      <c r="AF33" s="83"/>
      <c r="AG33" s="83"/>
      <c r="AH33" s="83"/>
    </row>
    <row r="34" spans="1:35" ht="14.25" customHeight="1" x14ac:dyDescent="0.2">
      <c r="A34" s="125" t="s">
        <v>1081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7"/>
      <c r="N34" s="78">
        <v>33</v>
      </c>
      <c r="O34" s="108">
        <f>+[1]DECLARAR!$J$143</f>
        <v>2053836466.8800004</v>
      </c>
      <c r="P34" s="109"/>
      <c r="Q34" s="109"/>
      <c r="R34" s="109"/>
      <c r="S34" s="109"/>
      <c r="T34" s="109"/>
      <c r="U34" s="63">
        <v>7</v>
      </c>
      <c r="V34" s="70">
        <v>34</v>
      </c>
      <c r="W34" s="108">
        <f>O34*16%</f>
        <v>328613834.70080006</v>
      </c>
      <c r="X34" s="109"/>
      <c r="Y34" s="109"/>
      <c r="Z34" s="109"/>
      <c r="AA34" s="110"/>
      <c r="AB34" s="71">
        <v>6</v>
      </c>
      <c r="AC34" s="67"/>
      <c r="AD34" s="84"/>
      <c r="AE34" s="85"/>
      <c r="AF34" s="85"/>
      <c r="AG34" s="85"/>
      <c r="AH34" s="85"/>
      <c r="AI34" s="85"/>
    </row>
    <row r="35" spans="1:35" ht="14.25" customHeight="1" x14ac:dyDescent="0.25">
      <c r="A35" s="125" t="s">
        <v>1082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7"/>
      <c r="N35" s="78">
        <v>332</v>
      </c>
      <c r="O35" s="108">
        <v>0</v>
      </c>
      <c r="P35" s="109"/>
      <c r="Q35" s="109"/>
      <c r="R35" s="109"/>
      <c r="S35" s="109"/>
      <c r="T35" s="109"/>
      <c r="U35" s="63">
        <v>8</v>
      </c>
      <c r="V35" s="70">
        <v>342</v>
      </c>
      <c r="W35" s="108">
        <v>0</v>
      </c>
      <c r="X35" s="109"/>
      <c r="Y35" s="109"/>
      <c r="Z35" s="109"/>
      <c r="AA35" s="110"/>
      <c r="AB35" s="71">
        <v>8</v>
      </c>
      <c r="AC35" s="68"/>
      <c r="AD35" s="68"/>
      <c r="AE35" s="81"/>
      <c r="AF35" s="68"/>
      <c r="AG35" s="68"/>
      <c r="AH35" s="68"/>
    </row>
    <row r="36" spans="1:35" ht="14.25" customHeight="1" x14ac:dyDescent="0.25">
      <c r="A36" s="125" t="s">
        <v>1083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7"/>
      <c r="N36" s="78">
        <v>333</v>
      </c>
      <c r="O36" s="108">
        <v>0</v>
      </c>
      <c r="P36" s="109"/>
      <c r="Q36" s="109"/>
      <c r="R36" s="109"/>
      <c r="S36" s="109"/>
      <c r="T36" s="109"/>
      <c r="U36" s="63">
        <v>7</v>
      </c>
      <c r="V36" s="70">
        <v>343</v>
      </c>
      <c r="W36" s="108">
        <f>+O36*8%</f>
        <v>0</v>
      </c>
      <c r="X36" s="109"/>
      <c r="Y36" s="109"/>
      <c r="Z36" s="109"/>
      <c r="AA36" s="110"/>
      <c r="AB36" s="71">
        <v>7</v>
      </c>
      <c r="AC36" s="68"/>
      <c r="AD36" s="68"/>
      <c r="AE36" s="81"/>
      <c r="AF36" s="68"/>
      <c r="AG36" s="68"/>
      <c r="AH36" s="68"/>
    </row>
    <row r="37" spans="1:35" ht="15" customHeight="1" x14ac:dyDescent="0.25">
      <c r="A37" s="140" t="s">
        <v>1084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2"/>
      <c r="N37" s="62">
        <v>35</v>
      </c>
      <c r="O37" s="134">
        <f>SUM(O30:T36)</f>
        <v>4732181109.0799999</v>
      </c>
      <c r="P37" s="135"/>
      <c r="Q37" s="135"/>
      <c r="R37" s="135"/>
      <c r="S37" s="135"/>
      <c r="T37" s="135"/>
      <c r="U37" s="63">
        <v>5</v>
      </c>
      <c r="V37" s="70">
        <v>36</v>
      </c>
      <c r="W37" s="134">
        <f>W34+W36</f>
        <v>328613834.70080006</v>
      </c>
      <c r="X37" s="135"/>
      <c r="Y37" s="135"/>
      <c r="Z37" s="135"/>
      <c r="AA37" s="136"/>
      <c r="AB37" s="71">
        <v>4</v>
      </c>
      <c r="AE37" s="86"/>
    </row>
    <row r="38" spans="1:35" ht="12.75" customHeight="1" x14ac:dyDescent="0.25">
      <c r="A38" s="125" t="s">
        <v>1085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7"/>
      <c r="V38" s="87">
        <v>70</v>
      </c>
      <c r="W38" s="108">
        <v>328175332.33999997</v>
      </c>
      <c r="X38" s="109"/>
      <c r="Y38" s="109"/>
      <c r="Z38" s="109"/>
      <c r="AA38" s="110"/>
      <c r="AB38" s="71">
        <v>0</v>
      </c>
      <c r="AE38" s="86"/>
    </row>
    <row r="39" spans="1:35" ht="12.75" customHeight="1" x14ac:dyDescent="0.2">
      <c r="A39" s="125" t="s">
        <v>1086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7"/>
      <c r="V39" s="87">
        <v>37</v>
      </c>
      <c r="W39" s="108">
        <v>93398.514365525698</v>
      </c>
      <c r="X39" s="109"/>
      <c r="Y39" s="109"/>
      <c r="Z39" s="109"/>
      <c r="AA39" s="110"/>
      <c r="AB39" s="71">
        <v>3</v>
      </c>
      <c r="AD39" s="39"/>
    </row>
    <row r="40" spans="1:35" ht="12.75" customHeight="1" x14ac:dyDescent="0.2">
      <c r="A40" s="125" t="s">
        <v>1087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7"/>
      <c r="V40" s="87">
        <v>71</v>
      </c>
      <c r="W40" s="108">
        <f>+W38+W39</f>
        <v>328268730.85436553</v>
      </c>
      <c r="X40" s="109"/>
      <c r="Y40" s="109"/>
      <c r="Z40" s="109"/>
      <c r="AA40" s="110"/>
      <c r="AB40" s="71">
        <v>9</v>
      </c>
      <c r="AD40" s="39"/>
    </row>
    <row r="41" spans="1:35" ht="12.75" customHeight="1" x14ac:dyDescent="0.2">
      <c r="A41" s="125" t="s">
        <v>1088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7"/>
      <c r="V41" s="88">
        <v>20</v>
      </c>
      <c r="W41" s="108">
        <v>0</v>
      </c>
      <c r="X41" s="109"/>
      <c r="Y41" s="109"/>
      <c r="Z41" s="109"/>
      <c r="AA41" s="110"/>
      <c r="AB41" s="71">
        <v>0</v>
      </c>
    </row>
    <row r="42" spans="1:35" ht="12.75" customHeight="1" x14ac:dyDescent="0.2">
      <c r="A42" s="125" t="s">
        <v>1089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7"/>
      <c r="V42" s="88">
        <v>21</v>
      </c>
      <c r="W42" s="108">
        <v>0</v>
      </c>
      <c r="X42" s="109"/>
      <c r="Y42" s="109"/>
      <c r="Z42" s="109"/>
      <c r="AA42" s="110"/>
      <c r="AB42" s="71">
        <v>9</v>
      </c>
    </row>
    <row r="43" spans="1:35" ht="12.75" customHeight="1" x14ac:dyDescent="0.2">
      <c r="A43" s="125" t="s">
        <v>1090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7"/>
      <c r="V43" s="88">
        <v>81</v>
      </c>
      <c r="W43" s="108">
        <v>0</v>
      </c>
      <c r="X43" s="109"/>
      <c r="Y43" s="109"/>
      <c r="Z43" s="109"/>
      <c r="AA43" s="110"/>
      <c r="AB43" s="71">
        <v>9</v>
      </c>
    </row>
    <row r="44" spans="1:35" ht="12.75" customHeight="1" x14ac:dyDescent="0.2">
      <c r="A44" s="125" t="s">
        <v>1091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7"/>
      <c r="V44" s="88">
        <v>38</v>
      </c>
      <c r="W44" s="108">
        <v>0</v>
      </c>
      <c r="X44" s="109"/>
      <c r="Y44" s="109"/>
      <c r="Z44" s="109"/>
      <c r="AA44" s="110"/>
      <c r="AB44" s="71">
        <v>2</v>
      </c>
    </row>
    <row r="45" spans="1:35" ht="12.75" customHeight="1" x14ac:dyDescent="0.2">
      <c r="A45" s="125" t="s">
        <v>1073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7"/>
      <c r="V45" s="88">
        <v>82</v>
      </c>
      <c r="W45" s="108">
        <v>0</v>
      </c>
      <c r="X45" s="109"/>
      <c r="Y45" s="109"/>
      <c r="Z45" s="109"/>
      <c r="AA45" s="110"/>
      <c r="AB45" s="71">
        <v>8</v>
      </c>
    </row>
    <row r="46" spans="1:35" ht="12.75" customHeight="1" x14ac:dyDescent="0.25">
      <c r="A46" s="111" t="s">
        <v>1092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3"/>
      <c r="V46" s="88">
        <v>39</v>
      </c>
      <c r="W46" s="134">
        <f>W40+W41+W44</f>
        <v>328268730.85436553</v>
      </c>
      <c r="X46" s="135"/>
      <c r="Y46" s="135"/>
      <c r="Z46" s="135"/>
      <c r="AA46" s="136"/>
      <c r="AB46" s="71">
        <v>1</v>
      </c>
    </row>
    <row r="47" spans="1:35" ht="26.25" customHeight="1" x14ac:dyDescent="0.2">
      <c r="A47" s="137" t="s">
        <v>1093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9"/>
    </row>
    <row r="48" spans="1:35" ht="12.75" customHeight="1" x14ac:dyDescent="0.2">
      <c r="A48" s="125" t="s">
        <v>1094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7"/>
      <c r="V48" s="88">
        <v>53</v>
      </c>
      <c r="W48" s="108">
        <v>0</v>
      </c>
      <c r="X48" s="109"/>
      <c r="Y48" s="109"/>
      <c r="Z48" s="109"/>
      <c r="AA48" s="110"/>
      <c r="AB48" s="71">
        <v>7</v>
      </c>
    </row>
    <row r="49" spans="1:28" s="30" customFormat="1" ht="12.75" customHeight="1" x14ac:dyDescent="0.2">
      <c r="A49" s="125" t="s">
        <v>1095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7"/>
      <c r="V49" s="89">
        <v>60</v>
      </c>
      <c r="W49" s="122">
        <f>+W46-W28</f>
        <v>66820756.19689092</v>
      </c>
      <c r="X49" s="123"/>
      <c r="Y49" s="123"/>
      <c r="Z49" s="123"/>
      <c r="AA49" s="124"/>
      <c r="AB49" s="90">
        <v>0</v>
      </c>
    </row>
    <row r="50" spans="1:28" s="30" customFormat="1" ht="14.25" customHeight="1" x14ac:dyDescent="0.2">
      <c r="A50" s="125" t="s">
        <v>1096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7"/>
      <c r="N50" s="78">
        <v>22</v>
      </c>
      <c r="O50" s="114"/>
      <c r="P50" s="115"/>
      <c r="Q50" s="115"/>
      <c r="R50" s="115"/>
      <c r="S50" s="115"/>
      <c r="T50" s="115"/>
      <c r="U50" s="70">
        <v>8</v>
      </c>
      <c r="V50" s="131"/>
      <c r="W50" s="132"/>
      <c r="X50" s="132"/>
      <c r="Y50" s="132"/>
      <c r="Z50" s="132"/>
      <c r="AA50" s="132"/>
      <c r="AB50" s="133"/>
    </row>
    <row r="51" spans="1:28" s="30" customFormat="1" ht="14.25" customHeight="1" x14ac:dyDescent="0.2">
      <c r="A51" s="125" t="s">
        <v>1097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7"/>
      <c r="N51" s="78">
        <v>51</v>
      </c>
      <c r="O51" s="114"/>
      <c r="P51" s="115"/>
      <c r="Q51" s="115"/>
      <c r="R51" s="115"/>
      <c r="S51" s="115"/>
      <c r="T51" s="115"/>
      <c r="U51" s="70">
        <v>9</v>
      </c>
      <c r="V51" s="131"/>
      <c r="W51" s="132"/>
      <c r="X51" s="132"/>
      <c r="Y51" s="132"/>
      <c r="Z51" s="132"/>
      <c r="AA51" s="132"/>
      <c r="AB51" s="133"/>
    </row>
    <row r="52" spans="1:28" s="30" customFormat="1" ht="14.25" customHeight="1" x14ac:dyDescent="0.2">
      <c r="A52" s="125" t="s">
        <v>1098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7"/>
      <c r="N52" s="78">
        <v>24</v>
      </c>
      <c r="O52" s="114"/>
      <c r="P52" s="115"/>
      <c r="Q52" s="115"/>
      <c r="R52" s="115"/>
      <c r="S52" s="115"/>
      <c r="T52" s="115"/>
      <c r="U52" s="70">
        <v>6</v>
      </c>
      <c r="V52" s="131"/>
      <c r="W52" s="132"/>
      <c r="X52" s="132"/>
      <c r="Y52" s="132"/>
      <c r="Z52" s="132"/>
      <c r="AA52" s="132"/>
      <c r="AB52" s="133"/>
    </row>
    <row r="53" spans="1:28" s="30" customFormat="1" ht="14.25" customHeight="1" x14ac:dyDescent="0.2">
      <c r="A53" s="106" t="s">
        <v>1099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28"/>
      <c r="U53" s="88">
        <v>53</v>
      </c>
      <c r="V53" s="89">
        <v>78</v>
      </c>
      <c r="W53" s="122">
        <f>+W48</f>
        <v>0</v>
      </c>
      <c r="X53" s="123"/>
      <c r="Y53" s="123"/>
      <c r="Z53" s="123"/>
      <c r="AA53" s="124"/>
      <c r="AB53" s="90">
        <v>2</v>
      </c>
    </row>
    <row r="54" spans="1:28" s="30" customFormat="1" ht="14.25" customHeight="1" x14ac:dyDescent="0.2">
      <c r="A54" s="125" t="s">
        <v>1100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7"/>
      <c r="N54" s="78">
        <v>54</v>
      </c>
      <c r="O54" s="114">
        <v>12230781.59</v>
      </c>
      <c r="P54" s="115"/>
      <c r="Q54" s="115"/>
      <c r="R54" s="115"/>
      <c r="S54" s="115"/>
      <c r="T54" s="115"/>
      <c r="U54" s="70">
        <v>6</v>
      </c>
      <c r="V54" s="131"/>
      <c r="W54" s="132"/>
      <c r="X54" s="132"/>
      <c r="Y54" s="132"/>
      <c r="Z54" s="132"/>
      <c r="AA54" s="132"/>
      <c r="AB54" s="133"/>
    </row>
    <row r="55" spans="1:28" s="30" customFormat="1" ht="14.25" customHeight="1" x14ac:dyDescent="0.2">
      <c r="A55" s="125" t="s">
        <v>1101</v>
      </c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7"/>
      <c r="N55" s="78">
        <v>66</v>
      </c>
      <c r="O55" s="114">
        <v>0</v>
      </c>
      <c r="P55" s="115"/>
      <c r="Q55" s="115"/>
      <c r="R55" s="115"/>
      <c r="S55" s="115"/>
      <c r="T55" s="115"/>
      <c r="U55" s="70">
        <v>4</v>
      </c>
      <c r="V55" s="131"/>
      <c r="W55" s="132"/>
      <c r="X55" s="132"/>
      <c r="Y55" s="132"/>
      <c r="Z55" s="132"/>
      <c r="AA55" s="132"/>
      <c r="AB55" s="133"/>
    </row>
    <row r="56" spans="1:28" s="30" customFormat="1" ht="14.25" customHeight="1" x14ac:dyDescent="0.2">
      <c r="A56" s="125" t="s">
        <v>1102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7"/>
      <c r="N56" s="78">
        <v>72</v>
      </c>
      <c r="O56" s="114">
        <v>0</v>
      </c>
      <c r="P56" s="115"/>
      <c r="Q56" s="115"/>
      <c r="R56" s="115"/>
      <c r="S56" s="115"/>
      <c r="T56" s="115"/>
      <c r="U56" s="70">
        <v>8</v>
      </c>
      <c r="V56" s="91"/>
      <c r="W56" s="92"/>
      <c r="X56" s="92"/>
      <c r="Y56" s="92"/>
      <c r="Z56" s="92"/>
      <c r="AA56" s="92"/>
      <c r="AB56" s="93"/>
    </row>
    <row r="57" spans="1:28" s="30" customFormat="1" ht="14.25" customHeight="1" x14ac:dyDescent="0.2">
      <c r="A57" s="125" t="s">
        <v>1103</v>
      </c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7"/>
      <c r="N57" s="78">
        <v>73</v>
      </c>
      <c r="O57" s="114">
        <v>0</v>
      </c>
      <c r="P57" s="115"/>
      <c r="Q57" s="115"/>
      <c r="R57" s="115"/>
      <c r="S57" s="115"/>
      <c r="T57" s="115"/>
      <c r="U57" s="70">
        <v>7</v>
      </c>
      <c r="V57" s="91"/>
      <c r="W57" s="92"/>
      <c r="X57" s="92"/>
      <c r="Y57" s="92"/>
      <c r="Z57" s="92"/>
      <c r="AA57" s="92"/>
      <c r="AB57" s="93"/>
    </row>
    <row r="58" spans="1:28" s="30" customFormat="1" ht="14.25" customHeight="1" x14ac:dyDescent="0.2">
      <c r="A58" s="111" t="s">
        <v>1104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3"/>
      <c r="N58" s="94">
        <v>74</v>
      </c>
      <c r="O58" s="129">
        <f>O54+O55+O56+O57</f>
        <v>12230781.59</v>
      </c>
      <c r="P58" s="130"/>
      <c r="Q58" s="130"/>
      <c r="R58" s="130"/>
      <c r="S58" s="130"/>
      <c r="T58" s="130"/>
      <c r="U58" s="95">
        <v>6</v>
      </c>
      <c r="V58" s="91"/>
      <c r="W58" s="92"/>
      <c r="X58" s="92"/>
      <c r="Y58" s="92"/>
      <c r="Z58" s="92"/>
      <c r="AA58" s="92"/>
      <c r="AB58" s="93"/>
    </row>
    <row r="59" spans="1:28" s="30" customFormat="1" ht="12.75" customHeight="1" x14ac:dyDescent="0.2">
      <c r="A59" s="119" t="s">
        <v>1105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1"/>
      <c r="V59" s="96">
        <v>55</v>
      </c>
      <c r="W59" s="122">
        <f>+W53</f>
        <v>0</v>
      </c>
      <c r="X59" s="123"/>
      <c r="Y59" s="123"/>
      <c r="Z59" s="123"/>
      <c r="AA59" s="124"/>
      <c r="AB59" s="90">
        <v>5</v>
      </c>
    </row>
    <row r="60" spans="1:28" s="30" customFormat="1" ht="14.25" customHeight="1" x14ac:dyDescent="0.2">
      <c r="A60" s="125" t="s">
        <v>1106</v>
      </c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7"/>
      <c r="N60" s="97">
        <v>67</v>
      </c>
      <c r="O60" s="114">
        <f>+O58-W59</f>
        <v>12230781.59</v>
      </c>
      <c r="P60" s="115"/>
      <c r="Q60" s="115"/>
      <c r="R60" s="115"/>
      <c r="S60" s="115"/>
      <c r="T60" s="115"/>
      <c r="U60" s="98">
        <v>3</v>
      </c>
      <c r="V60" s="131"/>
      <c r="W60" s="132"/>
      <c r="X60" s="132"/>
      <c r="Y60" s="132"/>
      <c r="Z60" s="132"/>
      <c r="AA60" s="132"/>
      <c r="AB60" s="133"/>
    </row>
    <row r="61" spans="1:28" s="30" customFormat="1" ht="12.75" customHeight="1" x14ac:dyDescent="0.2">
      <c r="A61" s="106" t="s">
        <v>1107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28"/>
      <c r="V61" s="96">
        <v>56</v>
      </c>
      <c r="W61" s="122">
        <v>0</v>
      </c>
      <c r="X61" s="123"/>
      <c r="Y61" s="123"/>
      <c r="Z61" s="123"/>
      <c r="AA61" s="124"/>
      <c r="AB61" s="90">
        <v>4</v>
      </c>
    </row>
    <row r="62" spans="1:28" s="30" customFormat="1" ht="14.25" customHeight="1" x14ac:dyDescent="0.2">
      <c r="A62" s="125" t="s">
        <v>1108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7"/>
      <c r="N62" s="78">
        <v>57</v>
      </c>
      <c r="O62" s="114"/>
      <c r="P62" s="115"/>
      <c r="Q62" s="115"/>
      <c r="R62" s="115"/>
      <c r="S62" s="115"/>
      <c r="T62" s="115"/>
      <c r="U62" s="98">
        <v>3</v>
      </c>
      <c r="V62" s="116"/>
      <c r="W62" s="117"/>
      <c r="X62" s="117"/>
      <c r="Y62" s="117"/>
      <c r="Z62" s="117"/>
      <c r="AA62" s="117"/>
      <c r="AB62" s="118"/>
    </row>
    <row r="63" spans="1:28" s="30" customFormat="1" ht="14.25" customHeight="1" x14ac:dyDescent="0.2">
      <c r="A63" s="125" t="s">
        <v>1109</v>
      </c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7"/>
      <c r="N63" s="78">
        <v>68</v>
      </c>
      <c r="O63" s="114"/>
      <c r="P63" s="115"/>
      <c r="Q63" s="115"/>
      <c r="R63" s="115"/>
      <c r="S63" s="115"/>
      <c r="T63" s="115"/>
      <c r="U63" s="98">
        <v>2</v>
      </c>
      <c r="V63" s="116"/>
      <c r="W63" s="117"/>
      <c r="X63" s="117"/>
      <c r="Y63" s="117"/>
      <c r="Z63" s="117"/>
      <c r="AA63" s="117"/>
      <c r="AB63" s="118"/>
    </row>
    <row r="64" spans="1:28" s="30" customFormat="1" ht="14.25" customHeight="1" x14ac:dyDescent="0.2">
      <c r="A64" s="125" t="s">
        <v>1110</v>
      </c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7"/>
      <c r="N64" s="78">
        <v>75</v>
      </c>
      <c r="O64" s="114"/>
      <c r="P64" s="115"/>
      <c r="Q64" s="115"/>
      <c r="R64" s="115"/>
      <c r="S64" s="115"/>
      <c r="T64" s="115"/>
      <c r="U64" s="98">
        <v>5</v>
      </c>
      <c r="V64" s="116"/>
      <c r="W64" s="117"/>
      <c r="X64" s="117"/>
      <c r="Y64" s="117"/>
      <c r="Z64" s="117"/>
      <c r="AA64" s="117"/>
      <c r="AB64" s="118"/>
    </row>
    <row r="65" spans="1:34" s="30" customFormat="1" ht="14.25" customHeight="1" x14ac:dyDescent="0.2">
      <c r="A65" s="125" t="s">
        <v>1111</v>
      </c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7"/>
      <c r="N65" s="78">
        <v>76</v>
      </c>
      <c r="O65" s="114"/>
      <c r="P65" s="115"/>
      <c r="Q65" s="115"/>
      <c r="R65" s="115"/>
      <c r="S65" s="115"/>
      <c r="T65" s="115"/>
      <c r="U65" s="98">
        <v>4</v>
      </c>
      <c r="V65" s="116"/>
      <c r="W65" s="117"/>
      <c r="X65" s="117"/>
      <c r="Y65" s="117"/>
      <c r="Z65" s="117"/>
      <c r="AA65" s="117"/>
      <c r="AB65" s="118"/>
    </row>
    <row r="66" spans="1:34" s="30" customFormat="1" ht="14.25" customHeight="1" x14ac:dyDescent="0.2">
      <c r="A66" s="111" t="s">
        <v>1112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78">
        <v>77</v>
      </c>
      <c r="O66" s="114">
        <f>SUM(O62:T65)</f>
        <v>0</v>
      </c>
      <c r="P66" s="115"/>
      <c r="Q66" s="115"/>
      <c r="R66" s="115"/>
      <c r="S66" s="115"/>
      <c r="T66" s="115"/>
      <c r="U66" s="98">
        <v>3</v>
      </c>
      <c r="V66" s="116"/>
      <c r="W66" s="117"/>
      <c r="X66" s="117"/>
      <c r="Y66" s="117"/>
      <c r="Z66" s="117"/>
      <c r="AA66" s="117"/>
      <c r="AB66" s="118"/>
    </row>
    <row r="67" spans="1:34" s="30" customFormat="1" ht="12.75" customHeight="1" x14ac:dyDescent="0.2">
      <c r="A67" s="119" t="s">
        <v>1113</v>
      </c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1"/>
      <c r="V67" s="96">
        <v>58</v>
      </c>
      <c r="W67" s="122"/>
      <c r="X67" s="123"/>
      <c r="Y67" s="123"/>
      <c r="Z67" s="123"/>
      <c r="AA67" s="124"/>
      <c r="AB67" s="90">
        <v>2</v>
      </c>
    </row>
    <row r="68" spans="1:34" s="30" customFormat="1" ht="14.25" customHeight="1" x14ac:dyDescent="0.2">
      <c r="A68" s="125" t="s">
        <v>1114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7"/>
      <c r="N68" s="78">
        <v>69</v>
      </c>
      <c r="O68" s="114"/>
      <c r="P68" s="115"/>
      <c r="Q68" s="115"/>
      <c r="R68" s="115"/>
      <c r="S68" s="115"/>
      <c r="T68" s="115"/>
      <c r="U68" s="98">
        <v>1</v>
      </c>
      <c r="V68" s="116"/>
      <c r="W68" s="117"/>
      <c r="X68" s="117"/>
      <c r="Y68" s="117"/>
      <c r="Z68" s="117"/>
      <c r="AA68" s="117"/>
      <c r="AB68" s="118"/>
    </row>
    <row r="69" spans="1:34" s="30" customFormat="1" ht="18" customHeight="1" x14ac:dyDescent="0.2">
      <c r="A69" s="106" t="s">
        <v>1115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99"/>
      <c r="V69" s="99">
        <v>90</v>
      </c>
      <c r="W69" s="108">
        <f>+W61</f>
        <v>0</v>
      </c>
      <c r="X69" s="109"/>
      <c r="Y69" s="109"/>
      <c r="Z69" s="109"/>
      <c r="AA69" s="110"/>
      <c r="AB69" s="71">
        <v>0</v>
      </c>
    </row>
    <row r="70" spans="1:34" s="100" customFormat="1" x14ac:dyDescent="0.2">
      <c r="V70" s="101"/>
      <c r="W70" s="101"/>
      <c r="X70" s="101"/>
      <c r="Y70" s="101"/>
      <c r="Z70" s="101"/>
      <c r="AA70" s="101"/>
      <c r="AB70" s="101"/>
    </row>
    <row r="71" spans="1:34" s="100" customFormat="1" x14ac:dyDescent="0.2">
      <c r="V71" s="101"/>
      <c r="W71" s="101"/>
      <c r="X71" s="101"/>
      <c r="Y71" s="101"/>
      <c r="Z71" s="101"/>
      <c r="AA71" s="101"/>
      <c r="AB71" s="101"/>
    </row>
    <row r="72" spans="1:34" s="100" customFormat="1" x14ac:dyDescent="0.2">
      <c r="V72" s="101"/>
      <c r="W72" s="101"/>
      <c r="X72" s="101"/>
      <c r="Y72" s="101"/>
      <c r="Z72" s="101"/>
      <c r="AA72" s="101"/>
      <c r="AB72" s="101"/>
    </row>
    <row r="73" spans="1:34" s="100" customFormat="1" x14ac:dyDescent="0.2">
      <c r="V73" s="101"/>
      <c r="W73" s="101"/>
      <c r="X73" s="101"/>
      <c r="Y73" s="101"/>
      <c r="Z73" s="101"/>
      <c r="AA73" s="101"/>
      <c r="AB73" s="101"/>
      <c r="AE73" s="30"/>
      <c r="AF73" s="30"/>
      <c r="AG73" s="30"/>
      <c r="AH73" s="30"/>
    </row>
    <row r="74" spans="1:34" s="30" customFormat="1" x14ac:dyDescent="0.2">
      <c r="V74" s="31"/>
      <c r="W74" s="31"/>
      <c r="X74" s="31"/>
      <c r="Y74" s="31"/>
      <c r="Z74" s="31"/>
      <c r="AA74" s="31"/>
      <c r="AB74" s="31"/>
    </row>
    <row r="75" spans="1:34" s="30" customFormat="1" x14ac:dyDescent="0.2">
      <c r="V75" s="31"/>
      <c r="W75" s="31"/>
      <c r="X75" s="31"/>
      <c r="Y75" s="31"/>
      <c r="Z75" s="31"/>
      <c r="AA75" s="31"/>
      <c r="AB75" s="31"/>
    </row>
    <row r="76" spans="1:34" s="30" customFormat="1" x14ac:dyDescent="0.2">
      <c r="V76" s="31"/>
      <c r="W76" s="31"/>
      <c r="X76" s="31"/>
      <c r="Y76" s="31"/>
      <c r="Z76" s="31"/>
      <c r="AA76" s="31"/>
      <c r="AB76" s="31"/>
      <c r="AE76" s="100"/>
      <c r="AF76" s="100"/>
      <c r="AG76" s="100"/>
      <c r="AH76" s="100"/>
    </row>
    <row r="77" spans="1:34" s="30" customFormat="1" x14ac:dyDescent="0.2">
      <c r="V77" s="31"/>
      <c r="W77" s="31"/>
      <c r="X77" s="31"/>
      <c r="Y77" s="31"/>
      <c r="Z77" s="31"/>
      <c r="AA77" s="31"/>
      <c r="AB77" s="31"/>
      <c r="AE77" s="100"/>
      <c r="AF77" s="100"/>
      <c r="AG77" s="100"/>
      <c r="AH77" s="100"/>
    </row>
    <row r="78" spans="1:34" s="30" customFormat="1" x14ac:dyDescent="0.2">
      <c r="V78" s="31"/>
      <c r="W78" s="31"/>
      <c r="X78" s="31"/>
      <c r="Y78" s="31"/>
      <c r="Z78" s="31"/>
      <c r="AA78" s="31"/>
      <c r="AB78" s="31"/>
      <c r="AE78" s="100"/>
      <c r="AF78" s="100"/>
      <c r="AG78" s="100"/>
      <c r="AH78" s="100"/>
    </row>
    <row r="79" spans="1:34" s="30" customFormat="1" x14ac:dyDescent="0.2">
      <c r="V79" s="31"/>
      <c r="W79" s="31" t="s">
        <v>1058</v>
      </c>
      <c r="X79" s="31"/>
      <c r="Y79" s="31"/>
      <c r="Z79" s="31"/>
      <c r="AA79" s="31"/>
      <c r="AB79" s="31"/>
    </row>
    <row r="80" spans="1:34" s="30" customFormat="1" x14ac:dyDescent="0.2">
      <c r="V80" s="31"/>
      <c r="W80" s="31"/>
      <c r="X80" s="31"/>
      <c r="Y80" s="31"/>
      <c r="Z80" s="31"/>
      <c r="AA80" s="31"/>
      <c r="AB80" s="31"/>
    </row>
    <row r="81" spans="15:28" s="30" customFormat="1" x14ac:dyDescent="0.2">
      <c r="V81" s="31"/>
      <c r="W81" s="31"/>
      <c r="X81" s="31"/>
      <c r="Y81" s="31"/>
      <c r="Z81" s="31"/>
      <c r="AA81" s="31"/>
      <c r="AB81" s="31"/>
    </row>
    <row r="82" spans="15:28" s="30" customFormat="1" x14ac:dyDescent="0.2">
      <c r="V82" s="31"/>
      <c r="W82" s="31"/>
      <c r="X82" s="31"/>
      <c r="Y82" s="31"/>
      <c r="Z82" s="31"/>
      <c r="AA82" s="31"/>
      <c r="AB82" s="31"/>
    </row>
    <row r="83" spans="15:28" s="30" customFormat="1" x14ac:dyDescent="0.2">
      <c r="V83" s="31"/>
      <c r="W83" s="31"/>
      <c r="X83" s="31"/>
      <c r="Y83" s="31"/>
      <c r="Z83" s="31"/>
      <c r="AA83" s="31"/>
      <c r="AB83" s="31"/>
    </row>
    <row r="84" spans="15:28" s="30" customFormat="1" x14ac:dyDescent="0.2">
      <c r="V84" s="31"/>
      <c r="W84" s="31"/>
      <c r="X84" s="31"/>
      <c r="Y84" s="31"/>
      <c r="Z84" s="31"/>
      <c r="AA84" s="31"/>
      <c r="AB84" s="31"/>
    </row>
    <row r="85" spans="15:28" s="30" customFormat="1" x14ac:dyDescent="0.2">
      <c r="V85" s="31"/>
      <c r="W85" s="31"/>
      <c r="X85" s="31"/>
      <c r="Y85" s="31"/>
      <c r="Z85" s="31"/>
      <c r="AA85" s="31"/>
      <c r="AB85" s="31"/>
    </row>
    <row r="86" spans="15:28" s="30" customFormat="1" x14ac:dyDescent="0.2">
      <c r="V86" s="31"/>
      <c r="W86" s="31"/>
      <c r="X86" s="31"/>
      <c r="Y86" s="31"/>
      <c r="Z86" s="31"/>
      <c r="AA86" s="31"/>
      <c r="AB86" s="31"/>
    </row>
    <row r="87" spans="15:28" s="30" customFormat="1" x14ac:dyDescent="0.2">
      <c r="V87" s="31"/>
      <c r="W87" s="31"/>
      <c r="X87" s="31"/>
      <c r="Y87" s="31"/>
      <c r="Z87" s="31"/>
      <c r="AA87" s="31"/>
      <c r="AB87" s="31"/>
    </row>
    <row r="88" spans="15:28" s="30" customFormat="1" x14ac:dyDescent="0.2">
      <c r="V88" s="31"/>
      <c r="W88" s="31"/>
      <c r="X88" s="31"/>
      <c r="Y88" s="31"/>
      <c r="Z88" s="31"/>
      <c r="AA88" s="31"/>
      <c r="AB88" s="31"/>
    </row>
    <row r="89" spans="15:28" s="30" customFormat="1" x14ac:dyDescent="0.2">
      <c r="V89" s="31"/>
      <c r="W89" s="31"/>
      <c r="X89" s="31"/>
      <c r="Y89" s="31"/>
      <c r="Z89" s="31"/>
      <c r="AA89" s="31"/>
      <c r="AB89" s="31"/>
    </row>
    <row r="90" spans="15:28" s="30" customFormat="1" x14ac:dyDescent="0.2">
      <c r="O90" s="30" t="s">
        <v>1116</v>
      </c>
      <c r="V90" s="31"/>
      <c r="W90" s="31"/>
      <c r="X90" s="31"/>
      <c r="Y90" s="31"/>
      <c r="Z90" s="31"/>
      <c r="AA90" s="31"/>
      <c r="AB90" s="31"/>
    </row>
    <row r="91" spans="15:28" s="30" customFormat="1" x14ac:dyDescent="0.2">
      <c r="V91" s="31"/>
      <c r="W91" s="31"/>
      <c r="X91" s="31"/>
      <c r="Y91" s="31"/>
      <c r="Z91" s="31"/>
      <c r="AA91" s="31"/>
      <c r="AB91" s="31"/>
    </row>
    <row r="92" spans="15:28" s="30" customFormat="1" x14ac:dyDescent="0.2">
      <c r="V92" s="31"/>
      <c r="W92" s="31"/>
      <c r="X92" s="31"/>
      <c r="Y92" s="31"/>
      <c r="Z92" s="31"/>
      <c r="AA92" s="31"/>
      <c r="AB92" s="31"/>
    </row>
    <row r="93" spans="15:28" s="30" customFormat="1" x14ac:dyDescent="0.2">
      <c r="V93" s="31"/>
      <c r="W93" s="31"/>
      <c r="X93" s="31"/>
      <c r="Y93" s="31"/>
      <c r="Z93" s="31"/>
      <c r="AA93" s="31"/>
      <c r="AB93" s="31"/>
    </row>
    <row r="94" spans="15:28" s="30" customFormat="1" x14ac:dyDescent="0.2">
      <c r="V94" s="31"/>
      <c r="W94" s="31"/>
      <c r="X94" s="31"/>
      <c r="Y94" s="31"/>
      <c r="Z94" s="31"/>
      <c r="AA94" s="31"/>
      <c r="AB94" s="31"/>
    </row>
    <row r="95" spans="15:28" s="30" customFormat="1" x14ac:dyDescent="0.2">
      <c r="V95" s="31"/>
      <c r="W95" s="31"/>
      <c r="X95" s="31"/>
      <c r="Y95" s="31"/>
      <c r="Z95" s="31"/>
      <c r="AA95" s="31"/>
      <c r="AB95" s="31"/>
    </row>
    <row r="96" spans="15:28" s="30" customFormat="1" x14ac:dyDescent="0.2">
      <c r="V96" s="31"/>
      <c r="W96" s="31"/>
      <c r="X96" s="31"/>
      <c r="Y96" s="31"/>
      <c r="Z96" s="31"/>
      <c r="AA96" s="31"/>
      <c r="AB96" s="31"/>
    </row>
    <row r="97" spans="22:28" s="30" customFormat="1" x14ac:dyDescent="0.2">
      <c r="V97" s="31"/>
      <c r="W97" s="31"/>
      <c r="X97" s="31"/>
      <c r="Y97" s="31"/>
      <c r="Z97" s="31"/>
      <c r="AA97" s="31"/>
      <c r="AB97" s="31"/>
    </row>
    <row r="98" spans="22:28" s="30" customFormat="1" x14ac:dyDescent="0.2">
      <c r="V98" s="31"/>
      <c r="W98" s="31"/>
      <c r="X98" s="31"/>
      <c r="Y98" s="31"/>
      <c r="Z98" s="31"/>
      <c r="AA98" s="31"/>
      <c r="AB98" s="31"/>
    </row>
    <row r="99" spans="22:28" s="30" customFormat="1" x14ac:dyDescent="0.2">
      <c r="V99" s="31"/>
      <c r="W99" s="31"/>
      <c r="X99" s="31"/>
      <c r="Y99" s="31"/>
      <c r="Z99" s="31"/>
      <c r="AA99" s="31"/>
      <c r="AB99" s="31"/>
    </row>
    <row r="100" spans="22:28" s="30" customFormat="1" x14ac:dyDescent="0.2">
      <c r="V100" s="31"/>
      <c r="W100" s="31"/>
      <c r="X100" s="31"/>
      <c r="Y100" s="31"/>
      <c r="Z100" s="31"/>
      <c r="AA100" s="31"/>
      <c r="AB100" s="31"/>
    </row>
    <row r="101" spans="22:28" s="30" customFormat="1" x14ac:dyDescent="0.2">
      <c r="V101" s="31"/>
      <c r="W101" s="31"/>
      <c r="X101" s="31"/>
      <c r="Y101" s="31"/>
      <c r="Z101" s="31"/>
      <c r="AA101" s="31"/>
      <c r="AB101" s="31"/>
    </row>
    <row r="102" spans="22:28" s="30" customFormat="1" x14ac:dyDescent="0.2">
      <c r="V102" s="31"/>
      <c r="W102" s="31"/>
      <c r="X102" s="31"/>
      <c r="Y102" s="31"/>
      <c r="Z102" s="31"/>
      <c r="AA102" s="31"/>
      <c r="AB102" s="31"/>
    </row>
    <row r="103" spans="22:28" s="30" customFormat="1" x14ac:dyDescent="0.2">
      <c r="V103" s="31"/>
      <c r="W103" s="31"/>
      <c r="X103" s="31"/>
      <c r="Y103" s="31"/>
      <c r="Z103" s="31"/>
      <c r="AA103" s="31"/>
      <c r="AB103" s="31"/>
    </row>
    <row r="104" spans="22:28" s="30" customFormat="1" x14ac:dyDescent="0.2">
      <c r="V104" s="31"/>
      <c r="W104" s="31"/>
      <c r="X104" s="31"/>
      <c r="Y104" s="31"/>
      <c r="Z104" s="31"/>
      <c r="AA104" s="31"/>
      <c r="AB104" s="31"/>
    </row>
    <row r="105" spans="22:28" s="30" customFormat="1" x14ac:dyDescent="0.2">
      <c r="V105" s="31"/>
      <c r="W105" s="31"/>
      <c r="X105" s="31"/>
      <c r="Y105" s="31"/>
      <c r="Z105" s="31"/>
      <c r="AA105" s="31"/>
      <c r="AB105" s="31"/>
    </row>
    <row r="106" spans="22:28" s="30" customFormat="1" x14ac:dyDescent="0.2">
      <c r="V106" s="31"/>
      <c r="W106" s="31"/>
      <c r="X106" s="31"/>
      <c r="Y106" s="31"/>
      <c r="Z106" s="31"/>
      <c r="AA106" s="31"/>
      <c r="AB106" s="31"/>
    </row>
    <row r="107" spans="22:28" s="30" customFormat="1" x14ac:dyDescent="0.2">
      <c r="V107" s="31"/>
      <c r="W107" s="31"/>
      <c r="X107" s="31"/>
      <c r="Y107" s="31"/>
      <c r="Z107" s="31"/>
      <c r="AA107" s="31"/>
      <c r="AB107" s="31"/>
    </row>
    <row r="108" spans="22:28" s="30" customFormat="1" x14ac:dyDescent="0.2">
      <c r="V108" s="31"/>
      <c r="W108" s="31"/>
      <c r="X108" s="31"/>
      <c r="Y108" s="31"/>
      <c r="Z108" s="31"/>
      <c r="AA108" s="31"/>
      <c r="AB108" s="31"/>
    </row>
    <row r="109" spans="22:28" s="30" customFormat="1" x14ac:dyDescent="0.2">
      <c r="V109" s="31"/>
      <c r="W109" s="31"/>
      <c r="X109" s="31"/>
      <c r="Y109" s="31"/>
      <c r="Z109" s="31"/>
      <c r="AA109" s="31"/>
      <c r="AB109" s="31"/>
    </row>
    <row r="110" spans="22:28" s="30" customFormat="1" x14ac:dyDescent="0.2">
      <c r="V110" s="31"/>
      <c r="W110" s="31"/>
      <c r="X110" s="31"/>
      <c r="Y110" s="31"/>
      <c r="Z110" s="31"/>
      <c r="AA110" s="31"/>
      <c r="AB110" s="31"/>
    </row>
    <row r="111" spans="22:28" s="30" customFormat="1" x14ac:dyDescent="0.2">
      <c r="V111" s="31"/>
      <c r="W111" s="31"/>
      <c r="X111" s="31"/>
      <c r="Y111" s="31"/>
      <c r="Z111" s="31"/>
      <c r="AA111" s="31"/>
      <c r="AB111" s="31"/>
    </row>
    <row r="112" spans="22:28" s="30" customFormat="1" x14ac:dyDescent="0.2">
      <c r="V112" s="31"/>
      <c r="W112" s="31"/>
      <c r="X112" s="31"/>
      <c r="Y112" s="31"/>
      <c r="Z112" s="31"/>
      <c r="AA112" s="31"/>
      <c r="AB112" s="31"/>
    </row>
    <row r="113" spans="22:28" s="30" customFormat="1" x14ac:dyDescent="0.2">
      <c r="V113" s="31"/>
      <c r="W113" s="31"/>
      <c r="X113" s="31"/>
      <c r="Y113" s="31"/>
      <c r="Z113" s="31"/>
      <c r="AA113" s="31"/>
      <c r="AB113" s="31"/>
    </row>
    <row r="114" spans="22:28" s="30" customFormat="1" x14ac:dyDescent="0.2">
      <c r="V114" s="31"/>
      <c r="W114" s="31"/>
      <c r="X114" s="31"/>
      <c r="Y114" s="31"/>
      <c r="Z114" s="31"/>
      <c r="AA114" s="31"/>
      <c r="AB114" s="31"/>
    </row>
    <row r="115" spans="22:28" s="30" customFormat="1" x14ac:dyDescent="0.2">
      <c r="V115" s="31"/>
      <c r="W115" s="31"/>
      <c r="X115" s="31"/>
      <c r="Y115" s="31"/>
      <c r="Z115" s="31"/>
      <c r="AA115" s="31"/>
      <c r="AB115" s="31"/>
    </row>
    <row r="116" spans="22:28" s="30" customFormat="1" x14ac:dyDescent="0.2">
      <c r="V116" s="31"/>
      <c r="W116" s="31"/>
      <c r="X116" s="31"/>
      <c r="Y116" s="31"/>
      <c r="Z116" s="31"/>
      <c r="AA116" s="31"/>
      <c r="AB116" s="31"/>
    </row>
    <row r="117" spans="22:28" s="30" customFormat="1" x14ac:dyDescent="0.2">
      <c r="V117" s="31"/>
      <c r="W117" s="31"/>
      <c r="X117" s="31"/>
      <c r="Y117" s="31"/>
      <c r="Z117" s="31"/>
      <c r="AA117" s="31"/>
      <c r="AB117" s="31"/>
    </row>
    <row r="118" spans="22:28" s="30" customFormat="1" x14ac:dyDescent="0.2">
      <c r="V118" s="31"/>
      <c r="W118" s="31"/>
      <c r="X118" s="31"/>
      <c r="Y118" s="31"/>
      <c r="Z118" s="31"/>
      <c r="AA118" s="31"/>
      <c r="AB118" s="31"/>
    </row>
    <row r="119" spans="22:28" s="30" customFormat="1" x14ac:dyDescent="0.2">
      <c r="V119" s="31"/>
      <c r="W119" s="31"/>
      <c r="X119" s="31"/>
      <c r="Y119" s="31"/>
      <c r="Z119" s="31"/>
      <c r="AA119" s="31"/>
      <c r="AB119" s="31"/>
    </row>
    <row r="120" spans="22:28" s="30" customFormat="1" x14ac:dyDescent="0.2">
      <c r="V120" s="31"/>
      <c r="W120" s="31"/>
      <c r="X120" s="31"/>
      <c r="Y120" s="31"/>
      <c r="Z120" s="31"/>
      <c r="AA120" s="31"/>
      <c r="AB120" s="31"/>
    </row>
    <row r="121" spans="22:28" s="30" customFormat="1" x14ac:dyDescent="0.2">
      <c r="V121" s="31"/>
      <c r="W121" s="31"/>
      <c r="X121" s="31"/>
      <c r="Y121" s="31"/>
      <c r="Z121" s="31"/>
      <c r="AA121" s="31"/>
      <c r="AB121" s="31"/>
    </row>
    <row r="122" spans="22:28" s="30" customFormat="1" x14ac:dyDescent="0.2">
      <c r="V122" s="31"/>
      <c r="W122" s="31"/>
      <c r="X122" s="31"/>
      <c r="Y122" s="31"/>
      <c r="Z122" s="31"/>
      <c r="AA122" s="31"/>
      <c r="AB122" s="31"/>
    </row>
    <row r="123" spans="22:28" s="30" customFormat="1" x14ac:dyDescent="0.2">
      <c r="V123" s="31"/>
      <c r="W123" s="31"/>
      <c r="X123" s="31"/>
      <c r="Y123" s="31"/>
      <c r="Z123" s="31"/>
      <c r="AA123" s="31"/>
      <c r="AB123" s="31"/>
    </row>
    <row r="124" spans="22:28" s="30" customFormat="1" x14ac:dyDescent="0.2">
      <c r="V124" s="31"/>
      <c r="W124" s="31"/>
      <c r="X124" s="31"/>
      <c r="Y124" s="31"/>
      <c r="Z124" s="31"/>
      <c r="AA124" s="31"/>
      <c r="AB124" s="31"/>
    </row>
    <row r="125" spans="22:28" s="30" customFormat="1" x14ac:dyDescent="0.2">
      <c r="V125" s="31"/>
      <c r="W125" s="31"/>
      <c r="X125" s="31"/>
      <c r="Y125" s="31"/>
      <c r="Z125" s="31"/>
      <c r="AA125" s="31"/>
      <c r="AB125" s="31"/>
    </row>
    <row r="126" spans="22:28" s="30" customFormat="1" x14ac:dyDescent="0.2">
      <c r="V126" s="31"/>
      <c r="W126" s="31"/>
      <c r="X126" s="31"/>
      <c r="Y126" s="31"/>
      <c r="Z126" s="31"/>
      <c r="AA126" s="31"/>
      <c r="AB126" s="31"/>
    </row>
    <row r="127" spans="22:28" s="30" customFormat="1" x14ac:dyDescent="0.2">
      <c r="V127" s="31"/>
      <c r="W127" s="31"/>
      <c r="X127" s="31"/>
      <c r="Y127" s="31"/>
      <c r="Z127" s="31"/>
      <c r="AA127" s="31"/>
      <c r="AB127" s="31"/>
    </row>
    <row r="128" spans="22:28" s="30" customFormat="1" x14ac:dyDescent="0.2">
      <c r="V128" s="31"/>
      <c r="W128" s="31"/>
      <c r="X128" s="31"/>
      <c r="Y128" s="31"/>
      <c r="Z128" s="31"/>
      <c r="AA128" s="31"/>
      <c r="AB128" s="31"/>
    </row>
    <row r="129" spans="22:28" s="30" customFormat="1" x14ac:dyDescent="0.2">
      <c r="V129" s="31"/>
      <c r="W129" s="31"/>
      <c r="X129" s="31"/>
      <c r="Y129" s="31"/>
      <c r="Z129" s="31"/>
      <c r="AA129" s="31"/>
      <c r="AB129" s="31"/>
    </row>
    <row r="130" spans="22:28" s="30" customFormat="1" x14ac:dyDescent="0.2">
      <c r="V130" s="31"/>
      <c r="W130" s="31"/>
      <c r="X130" s="31"/>
      <c r="Y130" s="31"/>
      <c r="Z130" s="31"/>
      <c r="AA130" s="31"/>
      <c r="AB130" s="31"/>
    </row>
    <row r="131" spans="22:28" s="30" customFormat="1" x14ac:dyDescent="0.2">
      <c r="V131" s="31"/>
      <c r="W131" s="31"/>
      <c r="X131" s="31"/>
      <c r="Y131" s="31"/>
      <c r="Z131" s="31"/>
      <c r="AA131" s="31"/>
      <c r="AB131" s="31"/>
    </row>
    <row r="132" spans="22:28" s="30" customFormat="1" x14ac:dyDescent="0.2">
      <c r="V132" s="31"/>
      <c r="W132" s="31"/>
      <c r="X132" s="31"/>
      <c r="Y132" s="31"/>
      <c r="Z132" s="31"/>
      <c r="AA132" s="31"/>
      <c r="AB132" s="31"/>
    </row>
    <row r="133" spans="22:28" s="30" customFormat="1" x14ac:dyDescent="0.2">
      <c r="V133" s="31"/>
      <c r="W133" s="31"/>
      <c r="X133" s="31"/>
      <c r="Y133" s="31"/>
      <c r="Z133" s="31"/>
      <c r="AA133" s="31"/>
      <c r="AB133" s="31"/>
    </row>
    <row r="134" spans="22:28" s="30" customFormat="1" x14ac:dyDescent="0.2">
      <c r="V134" s="31"/>
      <c r="W134" s="31"/>
      <c r="X134" s="31"/>
      <c r="Y134" s="31"/>
      <c r="Z134" s="31"/>
      <c r="AA134" s="31"/>
      <c r="AB134" s="31"/>
    </row>
    <row r="135" spans="22:28" s="30" customFormat="1" x14ac:dyDescent="0.2">
      <c r="V135" s="31"/>
      <c r="W135" s="31"/>
      <c r="X135" s="31"/>
      <c r="Y135" s="31"/>
      <c r="Z135" s="31"/>
      <c r="AA135" s="31"/>
      <c r="AB135" s="31"/>
    </row>
    <row r="136" spans="22:28" s="30" customFormat="1" x14ac:dyDescent="0.2">
      <c r="V136" s="31"/>
      <c r="W136" s="31"/>
      <c r="X136" s="31"/>
      <c r="Y136" s="31"/>
      <c r="Z136" s="31"/>
      <c r="AA136" s="31"/>
      <c r="AB136" s="31"/>
    </row>
    <row r="137" spans="22:28" s="30" customFormat="1" x14ac:dyDescent="0.2">
      <c r="V137" s="31"/>
      <c r="W137" s="31"/>
      <c r="X137" s="31"/>
      <c r="Y137" s="31"/>
      <c r="Z137" s="31"/>
      <c r="AA137" s="31"/>
      <c r="AB137" s="31"/>
    </row>
    <row r="138" spans="22:28" s="30" customFormat="1" x14ac:dyDescent="0.2">
      <c r="V138" s="31"/>
      <c r="W138" s="31"/>
      <c r="X138" s="31"/>
      <c r="Y138" s="31"/>
      <c r="Z138" s="31"/>
      <c r="AA138" s="31"/>
      <c r="AB138" s="31"/>
    </row>
    <row r="139" spans="22:28" s="30" customFormat="1" x14ac:dyDescent="0.2">
      <c r="V139" s="31"/>
      <c r="W139" s="31"/>
      <c r="X139" s="31"/>
      <c r="Y139" s="31"/>
      <c r="Z139" s="31"/>
      <c r="AA139" s="31"/>
      <c r="AB139" s="31"/>
    </row>
    <row r="140" spans="22:28" s="30" customFormat="1" x14ac:dyDescent="0.2">
      <c r="V140" s="31"/>
      <c r="W140" s="31"/>
      <c r="X140" s="31"/>
      <c r="Y140" s="31"/>
      <c r="Z140" s="31"/>
      <c r="AA140" s="31"/>
      <c r="AB140" s="31"/>
    </row>
    <row r="141" spans="22:28" s="30" customFormat="1" x14ac:dyDescent="0.2">
      <c r="V141" s="31"/>
      <c r="W141" s="31"/>
      <c r="X141" s="31"/>
      <c r="Y141" s="31"/>
      <c r="Z141" s="31"/>
      <c r="AA141" s="31"/>
      <c r="AB141" s="31"/>
    </row>
    <row r="142" spans="22:28" s="30" customFormat="1" x14ac:dyDescent="0.2">
      <c r="V142" s="31"/>
      <c r="W142" s="31"/>
      <c r="X142" s="31"/>
      <c r="Y142" s="31"/>
      <c r="Z142" s="31"/>
      <c r="AA142" s="31"/>
      <c r="AB142" s="31"/>
    </row>
    <row r="143" spans="22:28" s="30" customFormat="1" x14ac:dyDescent="0.2">
      <c r="V143" s="31"/>
      <c r="W143" s="31"/>
      <c r="X143" s="31"/>
      <c r="Y143" s="31"/>
      <c r="Z143" s="31"/>
      <c r="AA143" s="31"/>
      <c r="AB143" s="31"/>
    </row>
    <row r="144" spans="22:28" s="30" customFormat="1" x14ac:dyDescent="0.2">
      <c r="V144" s="31"/>
      <c r="W144" s="31"/>
      <c r="X144" s="31"/>
      <c r="Y144" s="31"/>
      <c r="Z144" s="31"/>
      <c r="AA144" s="31"/>
      <c r="AB144" s="31"/>
    </row>
    <row r="145" spans="22:28" s="30" customFormat="1" x14ac:dyDescent="0.2">
      <c r="V145" s="31"/>
      <c r="W145" s="31"/>
      <c r="X145" s="31"/>
      <c r="Y145" s="31"/>
      <c r="Z145" s="31"/>
      <c r="AA145" s="31"/>
      <c r="AB145" s="31"/>
    </row>
    <row r="146" spans="22:28" s="30" customFormat="1" x14ac:dyDescent="0.2">
      <c r="V146" s="31"/>
      <c r="W146" s="31"/>
      <c r="X146" s="31"/>
      <c r="Y146" s="31"/>
      <c r="Z146" s="31"/>
      <c r="AA146" s="31"/>
      <c r="AB146" s="31"/>
    </row>
    <row r="147" spans="22:28" s="30" customFormat="1" x14ac:dyDescent="0.2">
      <c r="V147" s="31"/>
      <c r="W147" s="31"/>
      <c r="X147" s="31"/>
      <c r="Y147" s="31"/>
      <c r="Z147" s="31"/>
      <c r="AA147" s="31"/>
      <c r="AB147" s="31"/>
    </row>
    <row r="148" spans="22:28" s="30" customFormat="1" x14ac:dyDescent="0.2">
      <c r="V148" s="31"/>
      <c r="W148" s="31"/>
      <c r="X148" s="31"/>
      <c r="Y148" s="31"/>
      <c r="Z148" s="31"/>
      <c r="AA148" s="31"/>
      <c r="AB148" s="31"/>
    </row>
    <row r="149" spans="22:28" s="30" customFormat="1" x14ac:dyDescent="0.2">
      <c r="V149" s="31"/>
      <c r="W149" s="31"/>
      <c r="X149" s="31"/>
      <c r="Y149" s="31"/>
      <c r="Z149" s="31"/>
      <c r="AA149" s="31"/>
      <c r="AB149" s="31"/>
    </row>
    <row r="150" spans="22:28" s="30" customFormat="1" x14ac:dyDescent="0.2">
      <c r="V150" s="31"/>
      <c r="W150" s="31"/>
      <c r="X150" s="31"/>
      <c r="Y150" s="31"/>
      <c r="Z150" s="31"/>
      <c r="AA150" s="31"/>
      <c r="AB150" s="31"/>
    </row>
    <row r="151" spans="22:28" s="30" customFormat="1" x14ac:dyDescent="0.2">
      <c r="V151" s="31"/>
      <c r="W151" s="31"/>
      <c r="X151" s="31"/>
      <c r="Y151" s="31"/>
      <c r="Z151" s="31"/>
      <c r="AA151" s="31"/>
      <c r="AB151" s="31"/>
    </row>
    <row r="152" spans="22:28" s="30" customFormat="1" x14ac:dyDescent="0.2">
      <c r="V152" s="31"/>
      <c r="W152" s="31"/>
      <c r="X152" s="31"/>
      <c r="Y152" s="31"/>
      <c r="Z152" s="31"/>
      <c r="AA152" s="31"/>
      <c r="AB152" s="31"/>
    </row>
    <row r="153" spans="22:28" s="30" customFormat="1" x14ac:dyDescent="0.2">
      <c r="V153" s="31"/>
      <c r="W153" s="31"/>
      <c r="X153" s="31"/>
      <c r="Y153" s="31"/>
      <c r="Z153" s="31"/>
      <c r="AA153" s="31"/>
      <c r="AB153" s="31"/>
    </row>
    <row r="154" spans="22:28" s="30" customFormat="1" x14ac:dyDescent="0.2">
      <c r="V154" s="31"/>
      <c r="W154" s="31"/>
      <c r="X154" s="31"/>
      <c r="Y154" s="31"/>
      <c r="Z154" s="31"/>
      <c r="AA154" s="31"/>
      <c r="AB154" s="31"/>
    </row>
    <row r="155" spans="22:28" s="30" customFormat="1" x14ac:dyDescent="0.2">
      <c r="V155" s="31"/>
      <c r="W155" s="31"/>
      <c r="X155" s="31"/>
      <c r="Y155" s="31"/>
      <c r="Z155" s="31"/>
      <c r="AA155" s="31"/>
      <c r="AB155" s="31"/>
    </row>
    <row r="156" spans="22:28" s="30" customFormat="1" x14ac:dyDescent="0.2">
      <c r="V156" s="31"/>
      <c r="W156" s="31"/>
      <c r="X156" s="31"/>
      <c r="Y156" s="31"/>
      <c r="Z156" s="31"/>
      <c r="AA156" s="31"/>
      <c r="AB156" s="31"/>
    </row>
    <row r="157" spans="22:28" s="30" customFormat="1" x14ac:dyDescent="0.2">
      <c r="V157" s="31"/>
      <c r="W157" s="31"/>
      <c r="X157" s="31"/>
      <c r="Y157" s="31"/>
      <c r="Z157" s="31"/>
      <c r="AA157" s="31"/>
      <c r="AB157" s="31"/>
    </row>
    <row r="158" spans="22:28" s="30" customFormat="1" x14ac:dyDescent="0.2">
      <c r="V158" s="31"/>
      <c r="W158" s="31"/>
      <c r="X158" s="31"/>
      <c r="Y158" s="31"/>
      <c r="Z158" s="31"/>
      <c r="AA158" s="31"/>
      <c r="AB158" s="31"/>
    </row>
    <row r="159" spans="22:28" s="30" customFormat="1" x14ac:dyDescent="0.2">
      <c r="V159" s="31"/>
      <c r="W159" s="31"/>
      <c r="X159" s="31"/>
      <c r="Y159" s="31"/>
      <c r="Z159" s="31"/>
      <c r="AA159" s="31"/>
      <c r="AB159" s="31"/>
    </row>
    <row r="160" spans="22:28" s="30" customFormat="1" x14ac:dyDescent="0.2">
      <c r="V160" s="31"/>
      <c r="W160" s="31"/>
      <c r="X160" s="31"/>
      <c r="Y160" s="31"/>
      <c r="Z160" s="31"/>
      <c r="AA160" s="31"/>
      <c r="AB160" s="31"/>
    </row>
    <row r="161" spans="22:28" s="30" customFormat="1" x14ac:dyDescent="0.2">
      <c r="V161" s="31"/>
      <c r="W161" s="31"/>
      <c r="X161" s="31"/>
      <c r="Y161" s="31"/>
      <c r="Z161" s="31"/>
      <c r="AA161" s="31"/>
      <c r="AB161" s="31"/>
    </row>
    <row r="162" spans="22:28" s="30" customFormat="1" x14ac:dyDescent="0.2">
      <c r="V162" s="31"/>
      <c r="W162" s="31"/>
      <c r="X162" s="31"/>
      <c r="Y162" s="31"/>
      <c r="Z162" s="31"/>
      <c r="AA162" s="31"/>
      <c r="AB162" s="31"/>
    </row>
    <row r="163" spans="22:28" s="30" customFormat="1" x14ac:dyDescent="0.2">
      <c r="V163" s="31"/>
      <c r="W163" s="31"/>
      <c r="X163" s="31"/>
      <c r="Y163" s="31"/>
      <c r="Z163" s="31"/>
      <c r="AA163" s="31"/>
      <c r="AB163" s="31"/>
    </row>
    <row r="164" spans="22:28" s="30" customFormat="1" x14ac:dyDescent="0.2">
      <c r="V164" s="31"/>
      <c r="W164" s="31"/>
      <c r="X164" s="31"/>
      <c r="Y164" s="31"/>
      <c r="Z164" s="31"/>
      <c r="AA164" s="31"/>
      <c r="AB164" s="31"/>
    </row>
    <row r="165" spans="22:28" s="30" customFormat="1" x14ac:dyDescent="0.2">
      <c r="V165" s="31"/>
      <c r="W165" s="31"/>
      <c r="X165" s="31"/>
      <c r="Y165" s="31"/>
      <c r="Z165" s="31"/>
      <c r="AA165" s="31"/>
      <c r="AB165" s="31"/>
    </row>
    <row r="166" spans="22:28" s="30" customFormat="1" x14ac:dyDescent="0.2">
      <c r="V166" s="31"/>
      <c r="W166" s="31"/>
      <c r="X166" s="31"/>
      <c r="Y166" s="31"/>
      <c r="Z166" s="31"/>
      <c r="AA166" s="31"/>
      <c r="AB166" s="31"/>
    </row>
    <row r="167" spans="22:28" s="30" customFormat="1" x14ac:dyDescent="0.2">
      <c r="V167" s="31"/>
      <c r="W167" s="31"/>
      <c r="X167" s="31"/>
      <c r="Y167" s="31"/>
      <c r="Z167" s="31"/>
      <c r="AA167" s="31"/>
      <c r="AB167" s="31"/>
    </row>
    <row r="168" spans="22:28" s="30" customFormat="1" x14ac:dyDescent="0.2">
      <c r="V168" s="31"/>
      <c r="W168" s="31"/>
      <c r="X168" s="31"/>
      <c r="Y168" s="31"/>
      <c r="Z168" s="31"/>
      <c r="AA168" s="31"/>
      <c r="AB168" s="31"/>
    </row>
    <row r="169" spans="22:28" s="30" customFormat="1" x14ac:dyDescent="0.2">
      <c r="V169" s="31"/>
      <c r="W169" s="31"/>
      <c r="X169" s="31"/>
      <c r="Y169" s="31"/>
      <c r="Z169" s="31"/>
      <c r="AA169" s="31"/>
      <c r="AB169" s="31"/>
    </row>
    <row r="170" spans="22:28" s="30" customFormat="1" x14ac:dyDescent="0.2">
      <c r="V170" s="31"/>
      <c r="W170" s="31"/>
      <c r="X170" s="31"/>
      <c r="Y170" s="31"/>
      <c r="Z170" s="31"/>
      <c r="AA170" s="31"/>
      <c r="AB170" s="31"/>
    </row>
    <row r="171" spans="22:28" s="30" customFormat="1" x14ac:dyDescent="0.2">
      <c r="V171" s="31"/>
      <c r="W171" s="31"/>
      <c r="X171" s="31"/>
      <c r="Y171" s="31"/>
      <c r="Z171" s="31"/>
      <c r="AA171" s="31"/>
      <c r="AB171" s="31"/>
    </row>
    <row r="172" spans="22:28" s="30" customFormat="1" x14ac:dyDescent="0.2">
      <c r="V172" s="31"/>
      <c r="W172" s="31"/>
      <c r="X172" s="31"/>
      <c r="Y172" s="31"/>
      <c r="Z172" s="31"/>
      <c r="AA172" s="31"/>
      <c r="AB172" s="31"/>
    </row>
    <row r="173" spans="22:28" s="30" customFormat="1" x14ac:dyDescent="0.2">
      <c r="V173" s="31"/>
      <c r="W173" s="31"/>
      <c r="X173" s="31"/>
      <c r="Y173" s="31"/>
      <c r="Z173" s="31"/>
      <c r="AA173" s="31"/>
      <c r="AB173" s="31"/>
    </row>
    <row r="174" spans="22:28" s="30" customFormat="1" x14ac:dyDescent="0.2">
      <c r="V174" s="31"/>
      <c r="W174" s="31"/>
      <c r="X174" s="31"/>
      <c r="Y174" s="31"/>
      <c r="Z174" s="31"/>
      <c r="AA174" s="31"/>
      <c r="AB174" s="31"/>
    </row>
    <row r="175" spans="22:28" s="30" customFormat="1" x14ac:dyDescent="0.2">
      <c r="V175" s="31"/>
      <c r="W175" s="31"/>
      <c r="X175" s="31"/>
      <c r="Y175" s="31"/>
      <c r="Z175" s="31"/>
      <c r="AA175" s="31"/>
      <c r="AB175" s="31"/>
    </row>
    <row r="176" spans="22:28" s="30" customFormat="1" x14ac:dyDescent="0.2">
      <c r="V176" s="31"/>
      <c r="W176" s="31"/>
      <c r="X176" s="31"/>
      <c r="Y176" s="31"/>
      <c r="Z176" s="31"/>
      <c r="AA176" s="31"/>
      <c r="AB176" s="31"/>
    </row>
    <row r="177" spans="22:28" s="30" customFormat="1" x14ac:dyDescent="0.2">
      <c r="V177" s="31"/>
      <c r="W177" s="31"/>
      <c r="X177" s="31"/>
      <c r="Y177" s="31"/>
      <c r="Z177" s="31"/>
      <c r="AA177" s="31"/>
      <c r="AB177" s="31"/>
    </row>
    <row r="178" spans="22:28" s="30" customFormat="1" x14ac:dyDescent="0.2">
      <c r="V178" s="31"/>
      <c r="W178" s="31"/>
      <c r="X178" s="31"/>
      <c r="Y178" s="31"/>
      <c r="Z178" s="31"/>
      <c r="AA178" s="31"/>
      <c r="AB178" s="31"/>
    </row>
    <row r="179" spans="22:28" s="30" customFormat="1" x14ac:dyDescent="0.2">
      <c r="V179" s="31"/>
      <c r="W179" s="31"/>
      <c r="X179" s="31"/>
      <c r="Y179" s="31"/>
      <c r="Z179" s="31"/>
      <c r="AA179" s="31"/>
      <c r="AB179" s="31"/>
    </row>
    <row r="180" spans="22:28" s="30" customFormat="1" x14ac:dyDescent="0.2">
      <c r="V180" s="31"/>
      <c r="W180" s="31"/>
      <c r="X180" s="31"/>
      <c r="Y180" s="31"/>
      <c r="Z180" s="31"/>
      <c r="AA180" s="31"/>
      <c r="AB180" s="31"/>
    </row>
    <row r="181" spans="22:28" s="30" customFormat="1" x14ac:dyDescent="0.2">
      <c r="V181" s="31"/>
      <c r="W181" s="31"/>
      <c r="X181" s="31"/>
      <c r="Y181" s="31"/>
      <c r="Z181" s="31"/>
      <c r="AA181" s="31"/>
      <c r="AB181" s="31"/>
    </row>
    <row r="182" spans="22:28" s="30" customFormat="1" x14ac:dyDescent="0.2">
      <c r="V182" s="31"/>
      <c r="W182" s="31"/>
      <c r="X182" s="31"/>
      <c r="Y182" s="31"/>
      <c r="Z182" s="31"/>
      <c r="AA182" s="31"/>
      <c r="AB182" s="31"/>
    </row>
    <row r="183" spans="22:28" s="30" customFormat="1" x14ac:dyDescent="0.2">
      <c r="V183" s="31"/>
      <c r="W183" s="31"/>
      <c r="X183" s="31"/>
      <c r="Y183" s="31"/>
      <c r="Z183" s="31"/>
      <c r="AA183" s="31"/>
      <c r="AB183" s="31"/>
    </row>
    <row r="184" spans="22:28" s="30" customFormat="1" x14ac:dyDescent="0.2">
      <c r="V184" s="31"/>
      <c r="W184" s="31"/>
      <c r="X184" s="31"/>
      <c r="Y184" s="31"/>
      <c r="Z184" s="31"/>
      <c r="AA184" s="31"/>
      <c r="AB184" s="31"/>
    </row>
    <row r="185" spans="22:28" s="30" customFormat="1" x14ac:dyDescent="0.2">
      <c r="V185" s="31"/>
      <c r="W185" s="31"/>
      <c r="X185" s="31"/>
      <c r="Y185" s="31"/>
      <c r="Z185" s="31"/>
      <c r="AA185" s="31"/>
      <c r="AB185" s="31"/>
    </row>
    <row r="186" spans="22:28" s="30" customFormat="1" x14ac:dyDescent="0.2">
      <c r="V186" s="31"/>
      <c r="W186" s="31"/>
      <c r="X186" s="31"/>
      <c r="Y186" s="31"/>
      <c r="Z186" s="31"/>
      <c r="AA186" s="31"/>
      <c r="AB186" s="31"/>
    </row>
    <row r="187" spans="22:28" s="30" customFormat="1" x14ac:dyDescent="0.2">
      <c r="V187" s="31"/>
      <c r="W187" s="31"/>
      <c r="X187" s="31"/>
      <c r="Y187" s="31"/>
      <c r="Z187" s="31"/>
      <c r="AA187" s="31"/>
      <c r="AB187" s="31"/>
    </row>
    <row r="188" spans="22:28" s="30" customFormat="1" x14ac:dyDescent="0.2">
      <c r="V188" s="31"/>
      <c r="W188" s="31"/>
      <c r="X188" s="31"/>
      <c r="Y188" s="31"/>
      <c r="Z188" s="31"/>
      <c r="AA188" s="31"/>
      <c r="AB188" s="31"/>
    </row>
    <row r="189" spans="22:28" s="30" customFormat="1" x14ac:dyDescent="0.2">
      <c r="V189" s="31"/>
      <c r="W189" s="31"/>
      <c r="X189" s="31"/>
      <c r="Y189" s="31"/>
      <c r="Z189" s="31"/>
      <c r="AA189" s="31"/>
      <c r="AB189" s="31"/>
    </row>
    <row r="190" spans="22:28" s="30" customFormat="1" x14ac:dyDescent="0.2">
      <c r="V190" s="31"/>
      <c r="W190" s="31"/>
      <c r="X190" s="31"/>
      <c r="Y190" s="31"/>
      <c r="Z190" s="31"/>
      <c r="AA190" s="31"/>
      <c r="AB190" s="31"/>
    </row>
    <row r="191" spans="22:28" s="30" customFormat="1" x14ac:dyDescent="0.2">
      <c r="V191" s="31"/>
      <c r="W191" s="31"/>
      <c r="X191" s="31"/>
      <c r="Y191" s="31"/>
      <c r="Z191" s="31"/>
      <c r="AA191" s="31"/>
      <c r="AB191" s="31"/>
    </row>
    <row r="192" spans="22:28" s="30" customFormat="1" x14ac:dyDescent="0.2">
      <c r="V192" s="31"/>
      <c r="W192" s="31"/>
      <c r="X192" s="31"/>
      <c r="Y192" s="31"/>
      <c r="Z192" s="31"/>
      <c r="AA192" s="31"/>
      <c r="AB192" s="31"/>
    </row>
    <row r="193" spans="22:28" s="30" customFormat="1" x14ac:dyDescent="0.2">
      <c r="V193" s="31"/>
      <c r="W193" s="31"/>
      <c r="X193" s="31"/>
      <c r="Y193" s="31"/>
      <c r="Z193" s="31"/>
      <c r="AA193" s="31"/>
      <c r="AB193" s="31"/>
    </row>
    <row r="194" spans="22:28" s="30" customFormat="1" x14ac:dyDescent="0.2">
      <c r="V194" s="31"/>
      <c r="W194" s="31"/>
      <c r="X194" s="31"/>
      <c r="Y194" s="31"/>
      <c r="Z194" s="31"/>
      <c r="AA194" s="31"/>
      <c r="AB194" s="31"/>
    </row>
    <row r="195" spans="22:28" s="30" customFormat="1" x14ac:dyDescent="0.2">
      <c r="V195" s="31"/>
      <c r="W195" s="31"/>
      <c r="X195" s="31"/>
      <c r="Y195" s="31"/>
      <c r="Z195" s="31"/>
      <c r="AA195" s="31"/>
      <c r="AB195" s="31"/>
    </row>
    <row r="196" spans="22:28" s="30" customFormat="1" x14ac:dyDescent="0.2">
      <c r="V196" s="31"/>
      <c r="W196" s="31"/>
      <c r="X196" s="31"/>
      <c r="Y196" s="31"/>
      <c r="Z196" s="31"/>
      <c r="AA196" s="31"/>
      <c r="AB196" s="31"/>
    </row>
    <row r="197" spans="22:28" s="30" customFormat="1" x14ac:dyDescent="0.2">
      <c r="V197" s="31"/>
      <c r="W197" s="31"/>
      <c r="X197" s="31"/>
      <c r="Y197" s="31"/>
      <c r="Z197" s="31"/>
      <c r="AA197" s="31"/>
      <c r="AB197" s="31"/>
    </row>
    <row r="198" spans="22:28" s="30" customFormat="1" x14ac:dyDescent="0.2">
      <c r="V198" s="31"/>
      <c r="W198" s="31"/>
      <c r="X198" s="31"/>
      <c r="Y198" s="31"/>
      <c r="Z198" s="31"/>
      <c r="AA198" s="31"/>
      <c r="AB198" s="31"/>
    </row>
    <row r="199" spans="22:28" s="30" customFormat="1" x14ac:dyDescent="0.2">
      <c r="V199" s="31"/>
      <c r="W199" s="31"/>
      <c r="X199" s="31"/>
      <c r="Y199" s="31"/>
      <c r="Z199" s="31"/>
      <c r="AA199" s="31"/>
      <c r="AB199" s="31"/>
    </row>
    <row r="200" spans="22:28" s="30" customFormat="1" x14ac:dyDescent="0.2">
      <c r="V200" s="31"/>
      <c r="W200" s="31"/>
      <c r="X200" s="31"/>
      <c r="Y200" s="31"/>
      <c r="Z200" s="31"/>
      <c r="AA200" s="31"/>
      <c r="AB200" s="31"/>
    </row>
    <row r="201" spans="22:28" s="30" customFormat="1" x14ac:dyDescent="0.2">
      <c r="V201" s="31"/>
      <c r="W201" s="31"/>
      <c r="X201" s="31"/>
      <c r="Y201" s="31"/>
      <c r="Z201" s="31"/>
      <c r="AA201" s="31"/>
      <c r="AB201" s="31"/>
    </row>
    <row r="202" spans="22:28" s="30" customFormat="1" x14ac:dyDescent="0.2">
      <c r="V202" s="31"/>
      <c r="W202" s="31"/>
      <c r="X202" s="31"/>
      <c r="Y202" s="31"/>
      <c r="Z202" s="31"/>
      <c r="AA202" s="31"/>
      <c r="AB202" s="31"/>
    </row>
    <row r="203" spans="22:28" s="30" customFormat="1" x14ac:dyDescent="0.2">
      <c r="V203" s="31"/>
      <c r="W203" s="31"/>
      <c r="X203" s="31"/>
      <c r="Y203" s="31"/>
      <c r="Z203" s="31"/>
      <c r="AA203" s="31"/>
      <c r="AB203" s="31"/>
    </row>
    <row r="204" spans="22:28" s="30" customFormat="1" x14ac:dyDescent="0.2">
      <c r="V204" s="31"/>
      <c r="W204" s="31"/>
      <c r="X204" s="31"/>
      <c r="Y204" s="31"/>
      <c r="Z204" s="31"/>
      <c r="AA204" s="31"/>
      <c r="AB204" s="31"/>
    </row>
    <row r="205" spans="22:28" s="30" customFormat="1" x14ac:dyDescent="0.2">
      <c r="V205" s="31"/>
      <c r="W205" s="31"/>
      <c r="X205" s="31"/>
      <c r="Y205" s="31"/>
      <c r="Z205" s="31"/>
      <c r="AA205" s="31"/>
      <c r="AB205" s="31"/>
    </row>
    <row r="206" spans="22:28" s="30" customFormat="1" x14ac:dyDescent="0.2">
      <c r="V206" s="31"/>
      <c r="W206" s="31"/>
      <c r="X206" s="31"/>
      <c r="Y206" s="31"/>
      <c r="Z206" s="31"/>
      <c r="AA206" s="31"/>
      <c r="AB206" s="31"/>
    </row>
    <row r="207" spans="22:28" s="30" customFormat="1" x14ac:dyDescent="0.2">
      <c r="V207" s="31"/>
      <c r="W207" s="31"/>
      <c r="X207" s="31"/>
      <c r="Y207" s="31"/>
      <c r="Z207" s="31"/>
      <c r="AA207" s="31"/>
      <c r="AB207" s="31"/>
    </row>
    <row r="208" spans="22:28" s="30" customFormat="1" x14ac:dyDescent="0.2">
      <c r="V208" s="31"/>
      <c r="W208" s="31"/>
      <c r="X208" s="31"/>
      <c r="Y208" s="31"/>
      <c r="Z208" s="31"/>
      <c r="AA208" s="31"/>
      <c r="AB208" s="31"/>
    </row>
    <row r="209" spans="22:28" s="30" customFormat="1" x14ac:dyDescent="0.2">
      <c r="V209" s="31"/>
      <c r="W209" s="31"/>
      <c r="X209" s="31"/>
      <c r="Y209" s="31"/>
      <c r="Z209" s="31"/>
      <c r="AA209" s="31"/>
      <c r="AB209" s="31"/>
    </row>
    <row r="210" spans="22:28" s="30" customFormat="1" x14ac:dyDescent="0.2">
      <c r="V210" s="31"/>
      <c r="W210" s="31"/>
      <c r="X210" s="31"/>
      <c r="Y210" s="31"/>
      <c r="Z210" s="31"/>
      <c r="AA210" s="31"/>
      <c r="AB210" s="31"/>
    </row>
    <row r="211" spans="22:28" s="30" customFormat="1" x14ac:dyDescent="0.2">
      <c r="V211" s="31"/>
      <c r="W211" s="31"/>
      <c r="X211" s="31"/>
      <c r="Y211" s="31"/>
      <c r="Z211" s="31"/>
      <c r="AA211" s="31"/>
      <c r="AB211" s="31"/>
    </row>
    <row r="212" spans="22:28" s="30" customFormat="1" x14ac:dyDescent="0.2">
      <c r="V212" s="31"/>
      <c r="W212" s="31"/>
      <c r="X212" s="31"/>
      <c r="Y212" s="31"/>
      <c r="Z212" s="31"/>
      <c r="AA212" s="31"/>
      <c r="AB212" s="31"/>
    </row>
    <row r="213" spans="22:28" s="30" customFormat="1" x14ac:dyDescent="0.2">
      <c r="V213" s="31"/>
      <c r="W213" s="31"/>
      <c r="X213" s="31"/>
      <c r="Y213" s="31"/>
      <c r="Z213" s="31"/>
      <c r="AA213" s="31"/>
      <c r="AB213" s="31"/>
    </row>
    <row r="214" spans="22:28" s="30" customFormat="1" x14ac:dyDescent="0.2">
      <c r="V214" s="31"/>
      <c r="W214" s="31"/>
      <c r="X214" s="31"/>
      <c r="Y214" s="31"/>
      <c r="Z214" s="31"/>
      <c r="AA214" s="31"/>
      <c r="AB214" s="31"/>
    </row>
    <row r="215" spans="22:28" s="30" customFormat="1" x14ac:dyDescent="0.2">
      <c r="V215" s="31"/>
      <c r="W215" s="31"/>
      <c r="X215" s="31"/>
      <c r="Y215" s="31"/>
      <c r="Z215" s="31"/>
      <c r="AA215" s="31"/>
      <c r="AB215" s="31"/>
    </row>
    <row r="216" spans="22:28" s="30" customFormat="1" x14ac:dyDescent="0.2">
      <c r="V216" s="31"/>
      <c r="W216" s="31"/>
      <c r="X216" s="31"/>
      <c r="Y216" s="31"/>
      <c r="Z216" s="31"/>
      <c r="AA216" s="31"/>
      <c r="AB216" s="31"/>
    </row>
    <row r="217" spans="22:28" s="30" customFormat="1" x14ac:dyDescent="0.2">
      <c r="V217" s="31"/>
      <c r="W217" s="31"/>
      <c r="X217" s="31"/>
      <c r="Y217" s="31"/>
      <c r="Z217" s="31"/>
      <c r="AA217" s="31"/>
      <c r="AB217" s="31"/>
    </row>
    <row r="218" spans="22:28" s="30" customFormat="1" x14ac:dyDescent="0.2">
      <c r="V218" s="31"/>
      <c r="W218" s="31"/>
      <c r="X218" s="31"/>
      <c r="Y218" s="31"/>
      <c r="Z218" s="31"/>
      <c r="AA218" s="31"/>
      <c r="AB218" s="31"/>
    </row>
    <row r="219" spans="22:28" s="30" customFormat="1" x14ac:dyDescent="0.2">
      <c r="V219" s="31"/>
      <c r="W219" s="31"/>
      <c r="X219" s="31"/>
      <c r="Y219" s="31"/>
      <c r="Z219" s="31"/>
      <c r="AA219" s="31"/>
      <c r="AB219" s="31"/>
    </row>
    <row r="220" spans="22:28" s="30" customFormat="1" x14ac:dyDescent="0.2">
      <c r="V220" s="31"/>
      <c r="W220" s="31"/>
      <c r="X220" s="31"/>
      <c r="Y220" s="31"/>
      <c r="Z220" s="31"/>
      <c r="AA220" s="31"/>
      <c r="AB220" s="31"/>
    </row>
    <row r="221" spans="22:28" s="30" customFormat="1" x14ac:dyDescent="0.2">
      <c r="V221" s="31"/>
      <c r="W221" s="31"/>
      <c r="X221" s="31"/>
      <c r="Y221" s="31"/>
      <c r="Z221" s="31"/>
      <c r="AA221" s="31"/>
      <c r="AB221" s="31"/>
    </row>
    <row r="222" spans="22:28" s="30" customFormat="1" x14ac:dyDescent="0.2">
      <c r="V222" s="31"/>
      <c r="W222" s="31"/>
      <c r="X222" s="31"/>
      <c r="Y222" s="31"/>
      <c r="Z222" s="31"/>
      <c r="AA222" s="31"/>
      <c r="AB222" s="31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AP234"/>
  <sheetViews>
    <sheetView workbookViewId="0">
      <selection activeCell="H200" sqref="H200"/>
    </sheetView>
  </sheetViews>
  <sheetFormatPr baseColWidth="10" defaultRowHeight="15" x14ac:dyDescent="0.25"/>
  <cols>
    <col min="1" max="1" width="6.28515625" style="6" bestFit="1" customWidth="1"/>
    <col min="2" max="2" width="10.42578125" style="17" bestFit="1" customWidth="1"/>
    <col min="3" max="3" width="9" style="6" bestFit="1" customWidth="1"/>
    <col min="4" max="4" width="5.5703125" style="6" bestFit="1" customWidth="1"/>
    <col min="5" max="5" width="12" style="6" bestFit="1" customWidth="1"/>
    <col min="6" max="6" width="7.5703125" style="6" bestFit="1" customWidth="1"/>
    <col min="7" max="7" width="9.85546875" style="6" bestFit="1" customWidth="1"/>
    <col min="8" max="8" width="19.85546875" style="6" bestFit="1" customWidth="1"/>
    <col min="9" max="9" width="20.7109375" style="8" customWidth="1"/>
    <col min="10" max="10" width="17" style="8" customWidth="1"/>
    <col min="11" max="11" width="20.7109375" style="8" customWidth="1"/>
    <col min="12" max="12" width="13.140625" style="8" customWidth="1"/>
    <col min="13" max="13" width="13.85546875" style="8" customWidth="1"/>
    <col min="14" max="14" width="18.140625" style="6" customWidth="1"/>
    <col min="15" max="15" width="35.85546875" style="6" bestFit="1" customWidth="1"/>
    <col min="16" max="16" width="12.5703125" style="6" bestFit="1" customWidth="1"/>
    <col min="17" max="17" width="15.85546875" style="8" bestFit="1" customWidth="1"/>
    <col min="18" max="18" width="5.140625" style="8" customWidth="1"/>
    <col min="19" max="19" width="16.42578125" style="8" bestFit="1" customWidth="1"/>
    <col min="20" max="20" width="12.28515625" style="8" customWidth="1"/>
    <col min="21" max="21" width="9.28515625" style="6" customWidth="1"/>
    <col min="22" max="22" width="10.7109375" style="8" customWidth="1"/>
    <col min="23" max="23" width="15.85546875" style="8" customWidth="1"/>
    <col min="24" max="24" width="9.5703125" style="6" customWidth="1"/>
    <col min="25" max="25" width="15.7109375" style="8" customWidth="1"/>
    <col min="26" max="26" width="5.140625" style="8" customWidth="1"/>
    <col min="27" max="27" width="6.140625" style="6" customWidth="1"/>
    <col min="28" max="29" width="5.140625" style="8" customWidth="1"/>
    <col min="30" max="30" width="4.85546875" style="6" customWidth="1"/>
    <col min="31" max="31" width="5.140625" style="8" customWidth="1"/>
    <col min="32" max="32" width="27.5703125" style="6" hidden="1" customWidth="1"/>
    <col min="33" max="33" width="18.42578125" style="6" hidden="1" customWidth="1"/>
    <col min="34" max="34" width="30.85546875" style="8" hidden="1" customWidth="1"/>
    <col min="35" max="35" width="5.140625" style="8" hidden="1" customWidth="1"/>
    <col min="36" max="36" width="21.5703125" style="6" hidden="1" customWidth="1"/>
    <col min="37" max="38" width="5.140625" style="8" hidden="1" customWidth="1"/>
    <col min="39" max="39" width="9.28515625" style="7" customWidth="1"/>
    <col min="40" max="40" width="10.85546875" style="6" customWidth="1"/>
    <col min="41" max="41" width="29" style="7" hidden="1" customWidth="1"/>
    <col min="42" max="42" width="11.7109375" style="6" hidden="1" customWidth="1"/>
    <col min="43" max="16384" width="11.42578125" style="9"/>
  </cols>
  <sheetData>
    <row r="2" spans="1:42" s="4" customFormat="1" x14ac:dyDescent="0.2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4" customFormat="1" x14ac:dyDescent="0.2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4" customFormat="1" x14ac:dyDescent="0.25">
      <c r="A4" s="105" t="s">
        <v>467</v>
      </c>
      <c r="B4" s="105"/>
      <c r="C4" s="105"/>
      <c r="D4" s="105"/>
      <c r="E4" s="105"/>
      <c r="F4" s="105"/>
      <c r="G4" s="105"/>
      <c r="H4" s="105"/>
      <c r="I4" s="105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4" customFormat="1" x14ac:dyDescent="0.25">
      <c r="A5" s="104" t="s">
        <v>2</v>
      </c>
      <c r="B5" s="104"/>
      <c r="C5" s="104"/>
      <c r="D5" s="104"/>
      <c r="E5" s="104"/>
      <c r="F5" s="104"/>
      <c r="G5" s="104"/>
      <c r="H5" s="104"/>
      <c r="I5" s="104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4" customFormat="1" x14ac:dyDescent="0.25">
      <c r="A7" s="18" t="s">
        <v>3</v>
      </c>
      <c r="B7" s="19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18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18" t="s">
        <v>16</v>
      </c>
      <c r="O7" s="18" t="s">
        <v>17</v>
      </c>
      <c r="P7" s="18" t="s">
        <v>18</v>
      </c>
      <c r="Q7" s="20" t="s">
        <v>19</v>
      </c>
      <c r="R7" s="20" t="s">
        <v>20</v>
      </c>
      <c r="S7" s="20" t="s">
        <v>21</v>
      </c>
      <c r="T7" s="20" t="s">
        <v>22</v>
      </c>
      <c r="U7" s="18" t="s">
        <v>23</v>
      </c>
      <c r="V7" s="20" t="s">
        <v>24</v>
      </c>
      <c r="W7" s="20" t="s">
        <v>25</v>
      </c>
      <c r="X7" s="18" t="s">
        <v>26</v>
      </c>
      <c r="Y7" s="20" t="s">
        <v>27</v>
      </c>
      <c r="Z7" s="20" t="s">
        <v>28</v>
      </c>
      <c r="AA7" s="18" t="s">
        <v>29</v>
      </c>
      <c r="AB7" s="20" t="s">
        <v>30</v>
      </c>
      <c r="AC7" s="20" t="s">
        <v>31</v>
      </c>
      <c r="AD7" s="18" t="s">
        <v>32</v>
      </c>
      <c r="AE7" s="20" t="s">
        <v>33</v>
      </c>
      <c r="AF7" s="18" t="s">
        <v>34</v>
      </c>
      <c r="AG7" s="18" t="s">
        <v>35</v>
      </c>
      <c r="AH7" s="20" t="s">
        <v>36</v>
      </c>
      <c r="AI7" s="20" t="s">
        <v>37</v>
      </c>
      <c r="AJ7" s="18" t="s">
        <v>38</v>
      </c>
      <c r="AK7" s="20" t="s">
        <v>39</v>
      </c>
      <c r="AL7" s="20" t="s">
        <v>40</v>
      </c>
      <c r="AM7" s="21" t="s">
        <v>41</v>
      </c>
      <c r="AN7" s="18" t="s">
        <v>42</v>
      </c>
      <c r="AO7" s="21" t="s">
        <v>43</v>
      </c>
      <c r="AP7" s="18" t="s">
        <v>44</v>
      </c>
    </row>
    <row r="8" spans="1:42" hidden="1" x14ac:dyDescent="0.25">
      <c r="A8" s="11" t="s">
        <v>45</v>
      </c>
      <c r="B8" s="16">
        <v>43983</v>
      </c>
      <c r="C8" s="11" t="s">
        <v>47</v>
      </c>
      <c r="D8" s="11" t="s">
        <v>53</v>
      </c>
      <c r="E8" s="11" t="s">
        <v>54</v>
      </c>
      <c r="F8" s="11" t="s">
        <v>468</v>
      </c>
      <c r="G8" s="11" t="s">
        <v>49</v>
      </c>
      <c r="H8" s="11" t="s">
        <v>469</v>
      </c>
      <c r="I8" s="13" t="s">
        <v>48</v>
      </c>
      <c r="J8" s="13" t="s">
        <v>48</v>
      </c>
      <c r="K8" s="13" t="s">
        <v>48</v>
      </c>
      <c r="L8" s="13" t="s">
        <v>48</v>
      </c>
      <c r="M8" s="13">
        <v>0</v>
      </c>
      <c r="N8" s="11" t="s">
        <v>48</v>
      </c>
      <c r="O8" s="11" t="s">
        <v>56</v>
      </c>
      <c r="P8" s="11" t="s">
        <v>48</v>
      </c>
      <c r="Q8" s="13">
        <f t="shared" ref="Q8:Q16" si="0">SUM(S8:AH8)</f>
        <v>36408118.271600001</v>
      </c>
      <c r="R8" s="13">
        <v>0</v>
      </c>
      <c r="S8" s="13">
        <v>31418950.43</v>
      </c>
      <c r="T8" s="13">
        <v>0</v>
      </c>
      <c r="U8" s="11" t="s">
        <v>51</v>
      </c>
      <c r="V8" s="13">
        <v>0</v>
      </c>
      <c r="W8" s="13">
        <v>4301006.76</v>
      </c>
      <c r="X8" s="11" t="s">
        <v>51</v>
      </c>
      <c r="Y8" s="13">
        <f>+W8*0.16</f>
        <v>688161.08160000003</v>
      </c>
      <c r="Z8" s="13">
        <v>0</v>
      </c>
      <c r="AA8" s="11" t="s">
        <v>51</v>
      </c>
      <c r="AB8" s="13">
        <v>0</v>
      </c>
      <c r="AC8" s="13">
        <v>0</v>
      </c>
      <c r="AD8" s="11" t="s">
        <v>51</v>
      </c>
      <c r="AE8" s="13">
        <v>0</v>
      </c>
      <c r="AF8" s="11">
        <v>0</v>
      </c>
      <c r="AG8" s="11" t="s">
        <v>51</v>
      </c>
      <c r="AH8" s="13">
        <v>0</v>
      </c>
      <c r="AI8" s="13">
        <v>0</v>
      </c>
      <c r="AJ8" s="11" t="s">
        <v>51</v>
      </c>
      <c r="AK8" s="13">
        <v>0</v>
      </c>
      <c r="AL8" s="13">
        <v>0</v>
      </c>
      <c r="AM8" s="12" t="s">
        <v>48</v>
      </c>
      <c r="AN8" s="11" t="s">
        <v>48</v>
      </c>
      <c r="AO8" s="12" t="s">
        <v>48</v>
      </c>
      <c r="AP8" s="11" t="s">
        <v>48</v>
      </c>
    </row>
    <row r="9" spans="1:42" hidden="1" x14ac:dyDescent="0.25">
      <c r="A9" s="11" t="s">
        <v>52</v>
      </c>
      <c r="B9" s="16">
        <v>43983</v>
      </c>
      <c r="C9" s="11" t="s">
        <v>129</v>
      </c>
      <c r="D9" s="11" t="s">
        <v>53</v>
      </c>
      <c r="E9" s="11" t="s">
        <v>130</v>
      </c>
      <c r="F9" s="11" t="s">
        <v>470</v>
      </c>
      <c r="G9" s="11" t="s">
        <v>49</v>
      </c>
      <c r="H9" s="11" t="s">
        <v>471</v>
      </c>
      <c r="I9" s="13" t="s">
        <v>48</v>
      </c>
      <c r="J9" s="13" t="s">
        <v>48</v>
      </c>
      <c r="K9" s="13" t="s">
        <v>48</v>
      </c>
      <c r="L9" s="13" t="s">
        <v>48</v>
      </c>
      <c r="M9" s="13">
        <v>0</v>
      </c>
      <c r="N9" s="11" t="s">
        <v>48</v>
      </c>
      <c r="O9" s="11" t="s">
        <v>56</v>
      </c>
      <c r="P9" s="11" t="s">
        <v>48</v>
      </c>
      <c r="Q9" s="13">
        <f t="shared" si="0"/>
        <v>1361218.3</v>
      </c>
      <c r="R9" s="13">
        <v>0</v>
      </c>
      <c r="S9" s="13">
        <v>1039457.5</v>
      </c>
      <c r="T9" s="13">
        <v>0</v>
      </c>
      <c r="U9" s="11" t="s">
        <v>51</v>
      </c>
      <c r="V9" s="13">
        <v>0</v>
      </c>
      <c r="W9" s="13">
        <v>277380</v>
      </c>
      <c r="X9" s="11" t="s">
        <v>51</v>
      </c>
      <c r="Y9" s="13">
        <f t="shared" ref="Y9:Y29" si="1">+W9*0.16</f>
        <v>44380.800000000003</v>
      </c>
      <c r="Z9" s="13">
        <v>0</v>
      </c>
      <c r="AA9" s="11" t="s">
        <v>51</v>
      </c>
      <c r="AB9" s="13">
        <v>0</v>
      </c>
      <c r="AC9" s="13">
        <v>0</v>
      </c>
      <c r="AD9" s="11" t="s">
        <v>51</v>
      </c>
      <c r="AE9" s="13">
        <v>0</v>
      </c>
      <c r="AF9" s="11">
        <v>0</v>
      </c>
      <c r="AG9" s="11" t="s">
        <v>51</v>
      </c>
      <c r="AH9" s="13">
        <v>0</v>
      </c>
      <c r="AI9" s="13">
        <v>0</v>
      </c>
      <c r="AJ9" s="11" t="s">
        <v>51</v>
      </c>
      <c r="AK9" s="13">
        <v>0</v>
      </c>
      <c r="AL9" s="13">
        <v>0</v>
      </c>
      <c r="AM9" s="12" t="s">
        <v>48</v>
      </c>
      <c r="AN9" s="11" t="s">
        <v>48</v>
      </c>
      <c r="AO9" s="12" t="s">
        <v>48</v>
      </c>
      <c r="AP9" s="11" t="s">
        <v>48</v>
      </c>
    </row>
    <row r="10" spans="1:42" hidden="1" x14ac:dyDescent="0.25">
      <c r="A10" s="11" t="s">
        <v>57</v>
      </c>
      <c r="B10" s="16">
        <v>43983</v>
      </c>
      <c r="C10" s="11" t="s">
        <v>129</v>
      </c>
      <c r="D10" s="11" t="s">
        <v>53</v>
      </c>
      <c r="E10" s="11" t="s">
        <v>130</v>
      </c>
      <c r="F10" s="11" t="s">
        <v>470</v>
      </c>
      <c r="G10" s="11" t="s">
        <v>49</v>
      </c>
      <c r="H10" s="11" t="s">
        <v>472</v>
      </c>
      <c r="I10" s="13" t="s">
        <v>48</v>
      </c>
      <c r="J10" s="13" t="s">
        <v>48</v>
      </c>
      <c r="K10" s="13" t="s">
        <v>48</v>
      </c>
      <c r="L10" s="13" t="s">
        <v>48</v>
      </c>
      <c r="M10" s="13">
        <v>0</v>
      </c>
      <c r="N10" s="11" t="s">
        <v>48</v>
      </c>
      <c r="O10" s="11" t="s">
        <v>208</v>
      </c>
      <c r="P10" s="11" t="s">
        <v>209</v>
      </c>
      <c r="Q10" s="13">
        <f t="shared" si="0"/>
        <v>1813004.3032</v>
      </c>
      <c r="R10" s="13">
        <v>0</v>
      </c>
      <c r="S10" s="13">
        <v>1813004.3032</v>
      </c>
      <c r="T10" s="13">
        <v>0</v>
      </c>
      <c r="U10" s="11" t="s">
        <v>51</v>
      </c>
      <c r="V10" s="13">
        <v>0</v>
      </c>
      <c r="W10" s="13">
        <v>0</v>
      </c>
      <c r="X10" s="11" t="s">
        <v>51</v>
      </c>
      <c r="Y10" s="13">
        <f t="shared" si="1"/>
        <v>0</v>
      </c>
      <c r="Z10" s="13">
        <v>0</v>
      </c>
      <c r="AA10" s="11" t="s">
        <v>51</v>
      </c>
      <c r="AB10" s="13">
        <v>0</v>
      </c>
      <c r="AC10" s="13">
        <v>0</v>
      </c>
      <c r="AD10" s="11" t="s">
        <v>51</v>
      </c>
      <c r="AE10" s="13">
        <v>0</v>
      </c>
      <c r="AF10" s="11">
        <v>0</v>
      </c>
      <c r="AG10" s="11" t="s">
        <v>51</v>
      </c>
      <c r="AH10" s="13">
        <v>0</v>
      </c>
      <c r="AI10" s="13">
        <v>0</v>
      </c>
      <c r="AJ10" s="11" t="s">
        <v>51</v>
      </c>
      <c r="AK10" s="13">
        <v>0</v>
      </c>
      <c r="AL10" s="13">
        <v>0</v>
      </c>
      <c r="AM10" s="12" t="s">
        <v>48</v>
      </c>
      <c r="AN10" s="11" t="s">
        <v>48</v>
      </c>
      <c r="AO10" s="12" t="s">
        <v>48</v>
      </c>
      <c r="AP10" s="11" t="s">
        <v>48</v>
      </c>
    </row>
    <row r="11" spans="1:42" hidden="1" x14ac:dyDescent="0.25">
      <c r="A11" s="11" t="s">
        <v>61</v>
      </c>
      <c r="B11" s="16">
        <v>43983</v>
      </c>
      <c r="C11" s="11" t="s">
        <v>129</v>
      </c>
      <c r="D11" s="11" t="s">
        <v>53</v>
      </c>
      <c r="E11" s="11" t="s">
        <v>130</v>
      </c>
      <c r="F11" s="11" t="s">
        <v>470</v>
      </c>
      <c r="G11" s="11" t="s">
        <v>49</v>
      </c>
      <c r="H11" s="11" t="s">
        <v>473</v>
      </c>
      <c r="I11" s="13" t="s">
        <v>48</v>
      </c>
      <c r="J11" s="13" t="s">
        <v>48</v>
      </c>
      <c r="K11" s="13" t="s">
        <v>48</v>
      </c>
      <c r="L11" s="13" t="s">
        <v>48</v>
      </c>
      <c r="M11" s="13">
        <v>0</v>
      </c>
      <c r="N11" s="11" t="s">
        <v>48</v>
      </c>
      <c r="O11" s="11" t="s">
        <v>56</v>
      </c>
      <c r="P11" s="11" t="s">
        <v>48</v>
      </c>
      <c r="Q11" s="13">
        <f t="shared" si="0"/>
        <v>2703294.59</v>
      </c>
      <c r="R11" s="13">
        <v>0</v>
      </c>
      <c r="S11" s="13">
        <v>2065294.5899999999</v>
      </c>
      <c r="T11" s="13">
        <v>0</v>
      </c>
      <c r="U11" s="11" t="s">
        <v>51</v>
      </c>
      <c r="V11" s="13">
        <v>0</v>
      </c>
      <c r="W11" s="13">
        <v>550000</v>
      </c>
      <c r="X11" s="11" t="s">
        <v>51</v>
      </c>
      <c r="Y11" s="13">
        <f t="shared" si="1"/>
        <v>88000</v>
      </c>
      <c r="Z11" s="13">
        <v>0</v>
      </c>
      <c r="AA11" s="11" t="s">
        <v>51</v>
      </c>
      <c r="AB11" s="13">
        <v>0</v>
      </c>
      <c r="AC11" s="13">
        <v>0</v>
      </c>
      <c r="AD11" s="11" t="s">
        <v>51</v>
      </c>
      <c r="AE11" s="13">
        <v>0</v>
      </c>
      <c r="AF11" s="11">
        <v>0</v>
      </c>
      <c r="AG11" s="11" t="s">
        <v>51</v>
      </c>
      <c r="AH11" s="13">
        <v>0</v>
      </c>
      <c r="AI11" s="13">
        <v>0</v>
      </c>
      <c r="AJ11" s="11" t="s">
        <v>51</v>
      </c>
      <c r="AK11" s="13">
        <v>0</v>
      </c>
      <c r="AL11" s="13">
        <v>0</v>
      </c>
      <c r="AM11" s="12" t="s">
        <v>48</v>
      </c>
      <c r="AN11" s="11" t="s">
        <v>48</v>
      </c>
      <c r="AO11" s="12" t="s">
        <v>48</v>
      </c>
      <c r="AP11" s="11" t="s">
        <v>48</v>
      </c>
    </row>
    <row r="12" spans="1:42" hidden="1" x14ac:dyDescent="0.25">
      <c r="A12" s="11" t="s">
        <v>65</v>
      </c>
      <c r="B12" s="16">
        <v>43983</v>
      </c>
      <c r="C12" s="11" t="s">
        <v>129</v>
      </c>
      <c r="D12" s="11" t="s">
        <v>53</v>
      </c>
      <c r="E12" s="11" t="s">
        <v>130</v>
      </c>
      <c r="F12" s="11" t="s">
        <v>470</v>
      </c>
      <c r="G12" s="11" t="s">
        <v>49</v>
      </c>
      <c r="H12" s="11" t="s">
        <v>474</v>
      </c>
      <c r="I12" s="13" t="s">
        <v>48</v>
      </c>
      <c r="J12" s="13" t="s">
        <v>48</v>
      </c>
      <c r="K12" s="13" t="s">
        <v>48</v>
      </c>
      <c r="L12" s="13" t="s">
        <v>48</v>
      </c>
      <c r="M12" s="13">
        <v>0</v>
      </c>
      <c r="N12" s="11" t="s">
        <v>48</v>
      </c>
      <c r="O12" s="11" t="s">
        <v>475</v>
      </c>
      <c r="P12" s="11" t="s">
        <v>476</v>
      </c>
      <c r="Q12" s="13">
        <f t="shared" si="0"/>
        <v>755897.6</v>
      </c>
      <c r="R12" s="13">
        <v>0</v>
      </c>
      <c r="S12" s="13">
        <v>218400</v>
      </c>
      <c r="T12" s="13">
        <v>463360</v>
      </c>
      <c r="U12" s="11" t="s">
        <v>50</v>
      </c>
      <c r="V12" s="13">
        <f>+T12*0.16</f>
        <v>74137.600000000006</v>
      </c>
      <c r="W12" s="13">
        <v>0</v>
      </c>
      <c r="X12" s="11" t="s">
        <v>51</v>
      </c>
      <c r="Y12" s="13">
        <f t="shared" si="1"/>
        <v>0</v>
      </c>
      <c r="Z12" s="13">
        <v>0</v>
      </c>
      <c r="AA12" s="11" t="s">
        <v>51</v>
      </c>
      <c r="AB12" s="13">
        <v>0</v>
      </c>
      <c r="AC12" s="13">
        <v>0</v>
      </c>
      <c r="AD12" s="11" t="s">
        <v>51</v>
      </c>
      <c r="AE12" s="13">
        <v>0</v>
      </c>
      <c r="AF12" s="11">
        <v>0</v>
      </c>
      <c r="AG12" s="11" t="s">
        <v>51</v>
      </c>
      <c r="AH12" s="13">
        <v>0</v>
      </c>
      <c r="AI12" s="13">
        <v>0</v>
      </c>
      <c r="AJ12" s="11" t="s">
        <v>51</v>
      </c>
      <c r="AK12" s="13">
        <v>0</v>
      </c>
      <c r="AL12" s="13">
        <v>0</v>
      </c>
      <c r="AM12" s="12" t="s">
        <v>48</v>
      </c>
      <c r="AN12" s="11" t="s">
        <v>48</v>
      </c>
      <c r="AO12" s="12" t="s">
        <v>48</v>
      </c>
      <c r="AP12" s="11" t="s">
        <v>48</v>
      </c>
    </row>
    <row r="13" spans="1:42" hidden="1" x14ac:dyDescent="0.25">
      <c r="A13" s="11" t="s">
        <v>69</v>
      </c>
      <c r="B13" s="16">
        <v>43983</v>
      </c>
      <c r="C13" s="11" t="s">
        <v>129</v>
      </c>
      <c r="D13" s="11" t="s">
        <v>53</v>
      </c>
      <c r="E13" s="11" t="s">
        <v>130</v>
      </c>
      <c r="F13" s="11" t="s">
        <v>470</v>
      </c>
      <c r="G13" s="11" t="s">
        <v>49</v>
      </c>
      <c r="H13" s="11" t="s">
        <v>477</v>
      </c>
      <c r="I13" s="13" t="s">
        <v>48</v>
      </c>
      <c r="J13" s="13" t="s">
        <v>48</v>
      </c>
      <c r="K13" s="13" t="s">
        <v>48</v>
      </c>
      <c r="L13" s="13" t="s">
        <v>48</v>
      </c>
      <c r="M13" s="13">
        <v>0</v>
      </c>
      <c r="N13" s="11" t="s">
        <v>48</v>
      </c>
      <c r="O13" s="11" t="s">
        <v>56</v>
      </c>
      <c r="P13" s="11" t="s">
        <v>48</v>
      </c>
      <c r="Q13" s="13">
        <f t="shared" si="0"/>
        <v>55929680.067799993</v>
      </c>
      <c r="R13" s="13">
        <v>0</v>
      </c>
      <c r="S13" s="13">
        <v>38375747.232599996</v>
      </c>
      <c r="T13" s="13">
        <v>0</v>
      </c>
      <c r="U13" s="11" t="s">
        <v>51</v>
      </c>
      <c r="V13" s="13">
        <v>0</v>
      </c>
      <c r="W13" s="13">
        <v>15132700.720000001</v>
      </c>
      <c r="X13" s="11" t="s">
        <v>51</v>
      </c>
      <c r="Y13" s="13">
        <f t="shared" si="1"/>
        <v>2421232.1152000003</v>
      </c>
      <c r="Z13" s="13">
        <v>0</v>
      </c>
      <c r="AA13" s="11" t="s">
        <v>51</v>
      </c>
      <c r="AB13" s="13">
        <v>0</v>
      </c>
      <c r="AC13" s="13">
        <v>0</v>
      </c>
      <c r="AD13" s="11" t="s">
        <v>51</v>
      </c>
      <c r="AE13" s="13">
        <v>0</v>
      </c>
      <c r="AF13" s="11">
        <v>0</v>
      </c>
      <c r="AG13" s="11" t="s">
        <v>51</v>
      </c>
      <c r="AH13" s="13">
        <v>0</v>
      </c>
      <c r="AI13" s="13">
        <v>0</v>
      </c>
      <c r="AJ13" s="11" t="s">
        <v>51</v>
      </c>
      <c r="AK13" s="13">
        <v>0</v>
      </c>
      <c r="AL13" s="13">
        <v>0</v>
      </c>
      <c r="AM13" s="12" t="s">
        <v>48</v>
      </c>
      <c r="AN13" s="11" t="s">
        <v>48</v>
      </c>
      <c r="AO13" s="12" t="s">
        <v>48</v>
      </c>
      <c r="AP13" s="11" t="s">
        <v>48</v>
      </c>
    </row>
    <row r="14" spans="1:42" hidden="1" x14ac:dyDescent="0.25">
      <c r="A14" s="11" t="s">
        <v>73</v>
      </c>
      <c r="B14" s="16">
        <v>43983</v>
      </c>
      <c r="C14" s="11" t="s">
        <v>129</v>
      </c>
      <c r="D14" s="11" t="s">
        <v>53</v>
      </c>
      <c r="E14" s="11" t="s">
        <v>130</v>
      </c>
      <c r="F14" s="11" t="s">
        <v>470</v>
      </c>
      <c r="G14" s="11" t="s">
        <v>86</v>
      </c>
      <c r="H14" s="11" t="s">
        <v>48</v>
      </c>
      <c r="I14" s="13" t="s">
        <v>478</v>
      </c>
      <c r="J14" s="13" t="s">
        <v>48</v>
      </c>
      <c r="K14" s="13" t="s">
        <v>479</v>
      </c>
      <c r="L14" s="13" t="s">
        <v>480</v>
      </c>
      <c r="M14" s="13">
        <v>44.67</v>
      </c>
      <c r="N14" s="11" t="s">
        <v>89</v>
      </c>
      <c r="O14" s="11" t="s">
        <v>208</v>
      </c>
      <c r="P14" s="11" t="s">
        <v>209</v>
      </c>
      <c r="Q14" s="13">
        <f t="shared" si="0"/>
        <v>-1501040</v>
      </c>
      <c r="R14" s="13">
        <v>0</v>
      </c>
      <c r="S14" s="13">
        <v>0</v>
      </c>
      <c r="T14" s="13">
        <v>-1294000</v>
      </c>
      <c r="U14" s="11" t="s">
        <v>50</v>
      </c>
      <c r="V14" s="13">
        <f>+T14*0.16</f>
        <v>-207040</v>
      </c>
      <c r="W14" s="13">
        <v>0</v>
      </c>
      <c r="X14" s="11" t="s">
        <v>51</v>
      </c>
      <c r="Y14" s="13">
        <f t="shared" si="1"/>
        <v>0</v>
      </c>
      <c r="Z14" s="13">
        <v>0</v>
      </c>
      <c r="AA14" s="11" t="s">
        <v>51</v>
      </c>
      <c r="AB14" s="13">
        <v>0</v>
      </c>
      <c r="AC14" s="13">
        <v>0</v>
      </c>
      <c r="AD14" s="11" t="s">
        <v>51</v>
      </c>
      <c r="AE14" s="13">
        <v>0</v>
      </c>
      <c r="AF14" s="11">
        <v>0</v>
      </c>
      <c r="AG14" s="11" t="s">
        <v>51</v>
      </c>
      <c r="AH14" s="13">
        <v>0</v>
      </c>
      <c r="AI14" s="13">
        <v>0</v>
      </c>
      <c r="AJ14" s="11" t="s">
        <v>51</v>
      </c>
      <c r="AK14" s="13">
        <v>0</v>
      </c>
      <c r="AL14" s="13">
        <v>0</v>
      </c>
      <c r="AM14" s="12" t="s">
        <v>48</v>
      </c>
      <c r="AN14" s="11" t="s">
        <v>48</v>
      </c>
      <c r="AO14" s="12" t="s">
        <v>48</v>
      </c>
      <c r="AP14" s="11" t="s">
        <v>48</v>
      </c>
    </row>
    <row r="15" spans="1:42" hidden="1" x14ac:dyDescent="0.25">
      <c r="A15" s="11" t="s">
        <v>77</v>
      </c>
      <c r="B15" s="16">
        <v>43983</v>
      </c>
      <c r="C15" s="11" t="s">
        <v>47</v>
      </c>
      <c r="D15" s="11" t="s">
        <v>58</v>
      </c>
      <c r="E15" s="11" t="s">
        <v>59</v>
      </c>
      <c r="F15" s="11" t="s">
        <v>481</v>
      </c>
      <c r="G15" s="11" t="s">
        <v>49</v>
      </c>
      <c r="H15" s="11" t="s">
        <v>482</v>
      </c>
      <c r="I15" s="13" t="s">
        <v>48</v>
      </c>
      <c r="J15" s="13" t="s">
        <v>48</v>
      </c>
      <c r="K15" s="13" t="s">
        <v>48</v>
      </c>
      <c r="L15" s="13" t="s">
        <v>48</v>
      </c>
      <c r="M15" s="13">
        <v>0</v>
      </c>
      <c r="N15" s="11" t="s">
        <v>48</v>
      </c>
      <c r="O15" s="11" t="s">
        <v>56</v>
      </c>
      <c r="P15" s="11"/>
      <c r="Q15" s="13">
        <f t="shared" si="0"/>
        <v>51456677.086400002</v>
      </c>
      <c r="R15" s="13">
        <v>0</v>
      </c>
      <c r="S15" s="13">
        <v>38317564.68</v>
      </c>
      <c r="T15" s="13">
        <v>0</v>
      </c>
      <c r="U15" s="11" t="s">
        <v>51</v>
      </c>
      <c r="V15" s="13">
        <v>0</v>
      </c>
      <c r="W15" s="13">
        <v>11326821.039999999</v>
      </c>
      <c r="X15" s="11" t="s">
        <v>51</v>
      </c>
      <c r="Y15" s="13">
        <f t="shared" si="1"/>
        <v>1812291.3663999999</v>
      </c>
      <c r="Z15" s="13">
        <v>0</v>
      </c>
      <c r="AA15" s="11" t="s">
        <v>51</v>
      </c>
      <c r="AB15" s="13">
        <v>0</v>
      </c>
      <c r="AC15" s="13">
        <v>0</v>
      </c>
      <c r="AD15" s="11" t="s">
        <v>51</v>
      </c>
      <c r="AE15" s="13">
        <v>0</v>
      </c>
      <c r="AF15" s="11">
        <v>0</v>
      </c>
      <c r="AG15" s="11" t="s">
        <v>51</v>
      </c>
      <c r="AH15" s="13">
        <v>0</v>
      </c>
      <c r="AI15" s="13">
        <v>0</v>
      </c>
      <c r="AJ15" s="11" t="s">
        <v>51</v>
      </c>
      <c r="AK15" s="13">
        <v>0</v>
      </c>
      <c r="AL15" s="13">
        <v>0</v>
      </c>
      <c r="AM15" s="12" t="s">
        <v>48</v>
      </c>
      <c r="AN15" s="11" t="s">
        <v>48</v>
      </c>
      <c r="AO15" s="12" t="s">
        <v>48</v>
      </c>
      <c r="AP15" s="11" t="s">
        <v>48</v>
      </c>
    </row>
    <row r="16" spans="1:42" hidden="1" x14ac:dyDescent="0.25">
      <c r="A16" s="11" t="s">
        <v>81</v>
      </c>
      <c r="B16" s="16">
        <v>43983</v>
      </c>
      <c r="C16" s="11" t="s">
        <v>47</v>
      </c>
      <c r="D16" s="11" t="s">
        <v>58</v>
      </c>
      <c r="E16" s="11" t="s">
        <v>483</v>
      </c>
      <c r="F16" s="11" t="s">
        <v>484</v>
      </c>
      <c r="G16" s="11" t="s">
        <v>49</v>
      </c>
      <c r="H16" s="11" t="s">
        <v>485</v>
      </c>
      <c r="I16" s="13" t="s">
        <v>48</v>
      </c>
      <c r="J16" s="13" t="s">
        <v>48</v>
      </c>
      <c r="K16" s="13" t="s">
        <v>48</v>
      </c>
      <c r="L16" s="13" t="s">
        <v>48</v>
      </c>
      <c r="M16" s="13">
        <v>0</v>
      </c>
      <c r="N16" s="11" t="s">
        <v>48</v>
      </c>
      <c r="O16" s="11" t="s">
        <v>56</v>
      </c>
      <c r="P16" s="11"/>
      <c r="Q16" s="13">
        <f t="shared" si="0"/>
        <v>6834842.4900000002</v>
      </c>
      <c r="R16" s="13">
        <v>0</v>
      </c>
      <c r="S16" s="13">
        <v>6834842.4900000002</v>
      </c>
      <c r="T16" s="13">
        <v>0</v>
      </c>
      <c r="U16" s="11" t="s">
        <v>51</v>
      </c>
      <c r="V16" s="13">
        <v>0</v>
      </c>
      <c r="W16" s="13">
        <v>0</v>
      </c>
      <c r="X16" s="11" t="s">
        <v>51</v>
      </c>
      <c r="Y16" s="13">
        <f t="shared" si="1"/>
        <v>0</v>
      </c>
      <c r="Z16" s="13">
        <v>0</v>
      </c>
      <c r="AA16" s="11" t="s">
        <v>51</v>
      </c>
      <c r="AB16" s="13">
        <v>0</v>
      </c>
      <c r="AC16" s="13">
        <v>0</v>
      </c>
      <c r="AD16" s="11" t="s">
        <v>51</v>
      </c>
      <c r="AE16" s="13">
        <v>0</v>
      </c>
      <c r="AF16" s="11">
        <v>0</v>
      </c>
      <c r="AG16" s="11" t="s">
        <v>51</v>
      </c>
      <c r="AH16" s="13">
        <v>0</v>
      </c>
      <c r="AI16" s="13">
        <v>0</v>
      </c>
      <c r="AJ16" s="11" t="s">
        <v>51</v>
      </c>
      <c r="AK16" s="13">
        <v>0</v>
      </c>
      <c r="AL16" s="13">
        <v>0</v>
      </c>
      <c r="AM16" s="12" t="s">
        <v>48</v>
      </c>
      <c r="AN16" s="11" t="s">
        <v>48</v>
      </c>
      <c r="AO16" s="12" t="s">
        <v>48</v>
      </c>
      <c r="AP16" s="11" t="s">
        <v>48</v>
      </c>
    </row>
    <row r="17" spans="1:42" hidden="1" x14ac:dyDescent="0.25">
      <c r="A17" s="11" t="s">
        <v>85</v>
      </c>
      <c r="B17" s="16">
        <v>43983</v>
      </c>
      <c r="C17" s="11" t="s">
        <v>105</v>
      </c>
      <c r="D17" s="11" t="s">
        <v>58</v>
      </c>
      <c r="E17" s="11" t="s">
        <v>109</v>
      </c>
      <c r="F17" s="11" t="s">
        <v>486</v>
      </c>
      <c r="G17" s="11" t="s">
        <v>49</v>
      </c>
      <c r="H17" s="11" t="s">
        <v>487</v>
      </c>
      <c r="I17" s="13" t="s">
        <v>48</v>
      </c>
      <c r="J17" s="13" t="s">
        <v>48</v>
      </c>
      <c r="K17" s="13" t="s">
        <v>48</v>
      </c>
      <c r="L17" s="13" t="s">
        <v>48</v>
      </c>
      <c r="M17" s="13">
        <v>0</v>
      </c>
      <c r="N17" s="11" t="s">
        <v>48</v>
      </c>
      <c r="O17" s="11" t="s">
        <v>56</v>
      </c>
      <c r="P17" s="11" t="s">
        <v>48</v>
      </c>
      <c r="Q17" s="13">
        <f>SUBTOTAL(9,S17:AA17)</f>
        <v>0</v>
      </c>
      <c r="R17" s="13">
        <v>0</v>
      </c>
      <c r="S17" s="13">
        <v>27537215.116799995</v>
      </c>
      <c r="T17" s="13">
        <v>0</v>
      </c>
      <c r="U17" s="11" t="s">
        <v>51</v>
      </c>
      <c r="V17" s="13">
        <v>0</v>
      </c>
      <c r="W17" s="13">
        <v>2506000</v>
      </c>
      <c r="X17" s="11" t="s">
        <v>51</v>
      </c>
      <c r="Y17" s="13">
        <f t="shared" si="1"/>
        <v>400960</v>
      </c>
      <c r="Z17" s="13">
        <v>0</v>
      </c>
      <c r="AA17" s="11" t="s">
        <v>51</v>
      </c>
      <c r="AB17" s="13">
        <v>0</v>
      </c>
      <c r="AC17" s="13">
        <v>0</v>
      </c>
      <c r="AD17" s="11" t="s">
        <v>51</v>
      </c>
      <c r="AE17" s="13">
        <v>0</v>
      </c>
      <c r="AF17" s="11">
        <v>0</v>
      </c>
      <c r="AG17" s="11" t="s">
        <v>51</v>
      </c>
      <c r="AH17" s="13">
        <v>0</v>
      </c>
      <c r="AI17" s="13">
        <v>0</v>
      </c>
      <c r="AJ17" s="11" t="s">
        <v>51</v>
      </c>
      <c r="AK17" s="13">
        <v>0</v>
      </c>
      <c r="AL17" s="13">
        <v>0</v>
      </c>
      <c r="AM17" s="12" t="s">
        <v>48</v>
      </c>
      <c r="AN17" s="11" t="s">
        <v>48</v>
      </c>
      <c r="AO17" s="12" t="s">
        <v>48</v>
      </c>
      <c r="AP17" s="11" t="s">
        <v>48</v>
      </c>
    </row>
    <row r="18" spans="1:42" hidden="1" x14ac:dyDescent="0.25">
      <c r="A18" s="11" t="s">
        <v>92</v>
      </c>
      <c r="B18" s="16">
        <v>43983</v>
      </c>
      <c r="C18" s="11" t="s">
        <v>129</v>
      </c>
      <c r="D18" s="11" t="s">
        <v>58</v>
      </c>
      <c r="E18" s="11" t="s">
        <v>450</v>
      </c>
      <c r="F18" s="11" t="s">
        <v>488</v>
      </c>
      <c r="G18" s="11" t="s">
        <v>49</v>
      </c>
      <c r="H18" s="11" t="s">
        <v>489</v>
      </c>
      <c r="I18" s="13"/>
      <c r="J18" s="13"/>
      <c r="K18" s="13"/>
      <c r="L18" s="13"/>
      <c r="M18" s="13">
        <v>0</v>
      </c>
      <c r="N18" s="11"/>
      <c r="O18" s="11" t="s">
        <v>490</v>
      </c>
      <c r="P18" s="11"/>
      <c r="Q18" s="13">
        <f>SUM(S18:AH18)</f>
        <v>0</v>
      </c>
      <c r="R18" s="13">
        <v>0</v>
      </c>
      <c r="S18" s="13">
        <v>0</v>
      </c>
      <c r="T18" s="13">
        <v>0</v>
      </c>
      <c r="U18" s="11"/>
      <c r="V18" s="13">
        <v>0</v>
      </c>
      <c r="W18" s="13">
        <v>0</v>
      </c>
      <c r="X18" s="11"/>
      <c r="Y18" s="13">
        <f t="shared" si="1"/>
        <v>0</v>
      </c>
      <c r="Z18" s="13">
        <v>0</v>
      </c>
      <c r="AA18" s="11"/>
      <c r="AB18" s="13">
        <v>0</v>
      </c>
      <c r="AC18" s="13">
        <v>0</v>
      </c>
      <c r="AD18" s="11"/>
      <c r="AE18" s="13">
        <v>0</v>
      </c>
      <c r="AF18" s="11"/>
      <c r="AG18" s="11"/>
      <c r="AH18" s="13">
        <v>0</v>
      </c>
      <c r="AI18" s="13">
        <v>0</v>
      </c>
      <c r="AJ18" s="11"/>
      <c r="AK18" s="13">
        <v>0</v>
      </c>
      <c r="AL18" s="13">
        <v>0</v>
      </c>
      <c r="AM18" s="12"/>
      <c r="AN18" s="11"/>
      <c r="AO18" s="12"/>
      <c r="AP18" s="11"/>
    </row>
    <row r="19" spans="1:42" hidden="1" x14ac:dyDescent="0.25">
      <c r="A19" s="11" t="s">
        <v>96</v>
      </c>
      <c r="B19" s="16">
        <v>43983</v>
      </c>
      <c r="C19" s="11" t="s">
        <v>47</v>
      </c>
      <c r="D19" s="11" t="s">
        <v>62</v>
      </c>
      <c r="E19" s="11" t="s">
        <v>63</v>
      </c>
      <c r="F19" s="11" t="s">
        <v>491</v>
      </c>
      <c r="G19" s="11" t="s">
        <v>49</v>
      </c>
      <c r="H19" s="11" t="s">
        <v>492</v>
      </c>
      <c r="I19" s="13" t="s">
        <v>48</v>
      </c>
      <c r="J19" s="13" t="s">
        <v>48</v>
      </c>
      <c r="K19" s="13" t="s">
        <v>48</v>
      </c>
      <c r="L19" s="13" t="s">
        <v>48</v>
      </c>
      <c r="M19" s="13">
        <v>0</v>
      </c>
      <c r="N19" s="11" t="s">
        <v>48</v>
      </c>
      <c r="O19" s="11" t="s">
        <v>56</v>
      </c>
      <c r="P19" s="11"/>
      <c r="Q19" s="13">
        <f>SUM(S19:AH19)</f>
        <v>27590568.9388</v>
      </c>
      <c r="R19" s="13">
        <v>0</v>
      </c>
      <c r="S19" s="13">
        <v>17225419.760000002</v>
      </c>
      <c r="T19" s="13">
        <v>0</v>
      </c>
      <c r="U19" s="11" t="s">
        <v>51</v>
      </c>
      <c r="V19" s="13">
        <v>0</v>
      </c>
      <c r="W19" s="13">
        <v>8935473.4299999997</v>
      </c>
      <c r="X19" s="11" t="s">
        <v>51</v>
      </c>
      <c r="Y19" s="13">
        <f t="shared" si="1"/>
        <v>1429675.7487999999</v>
      </c>
      <c r="Z19" s="13">
        <v>0</v>
      </c>
      <c r="AA19" s="11" t="s">
        <v>51</v>
      </c>
      <c r="AB19" s="13">
        <v>0</v>
      </c>
      <c r="AC19" s="13">
        <v>0</v>
      </c>
      <c r="AD19" s="11" t="s">
        <v>51</v>
      </c>
      <c r="AE19" s="13">
        <v>0</v>
      </c>
      <c r="AF19" s="11">
        <v>0</v>
      </c>
      <c r="AG19" s="11" t="s">
        <v>51</v>
      </c>
      <c r="AH19" s="13">
        <v>0</v>
      </c>
      <c r="AI19" s="13">
        <v>0</v>
      </c>
      <c r="AJ19" s="11" t="s">
        <v>51</v>
      </c>
      <c r="AK19" s="13">
        <v>0</v>
      </c>
      <c r="AL19" s="13">
        <v>0</v>
      </c>
      <c r="AM19" s="12" t="s">
        <v>48</v>
      </c>
      <c r="AN19" s="11" t="s">
        <v>48</v>
      </c>
      <c r="AO19" s="12" t="s">
        <v>48</v>
      </c>
      <c r="AP19" s="11" t="s">
        <v>48</v>
      </c>
    </row>
    <row r="20" spans="1:42" hidden="1" x14ac:dyDescent="0.25">
      <c r="A20" s="11" t="s">
        <v>100</v>
      </c>
      <c r="B20" s="16">
        <v>43983</v>
      </c>
      <c r="C20" s="11" t="s">
        <v>105</v>
      </c>
      <c r="D20" s="11" t="s">
        <v>62</v>
      </c>
      <c r="E20" s="11" t="s">
        <v>111</v>
      </c>
      <c r="F20" s="11" t="s">
        <v>493</v>
      </c>
      <c r="G20" s="11" t="s">
        <v>49</v>
      </c>
      <c r="H20" s="11" t="s">
        <v>494</v>
      </c>
      <c r="I20" s="13" t="s">
        <v>48</v>
      </c>
      <c r="J20" s="13" t="s">
        <v>48</v>
      </c>
      <c r="K20" s="13" t="s">
        <v>48</v>
      </c>
      <c r="L20" s="13" t="s">
        <v>48</v>
      </c>
      <c r="M20" s="13">
        <v>0</v>
      </c>
      <c r="N20" s="11" t="s">
        <v>48</v>
      </c>
      <c r="O20" s="11" t="s">
        <v>56</v>
      </c>
      <c r="P20" s="11" t="s">
        <v>48</v>
      </c>
      <c r="Q20" s="13">
        <f>SUBTOTAL(9,S20:Y20)</f>
        <v>0</v>
      </c>
      <c r="R20" s="13">
        <v>0</v>
      </c>
      <c r="S20" s="13">
        <v>36609536.379199997</v>
      </c>
      <c r="T20" s="13">
        <v>0</v>
      </c>
      <c r="U20" s="11" t="s">
        <v>51</v>
      </c>
      <c r="V20" s="13">
        <v>0</v>
      </c>
      <c r="W20" s="13">
        <v>2526000</v>
      </c>
      <c r="X20" s="11" t="s">
        <v>51</v>
      </c>
      <c r="Y20" s="13">
        <f t="shared" si="1"/>
        <v>404160</v>
      </c>
      <c r="Z20" s="13">
        <v>0</v>
      </c>
      <c r="AA20" s="11" t="s">
        <v>51</v>
      </c>
      <c r="AB20" s="13">
        <v>0</v>
      </c>
      <c r="AC20" s="13">
        <v>0</v>
      </c>
      <c r="AD20" s="11" t="s">
        <v>51</v>
      </c>
      <c r="AE20" s="13">
        <v>0</v>
      </c>
      <c r="AF20" s="11">
        <v>0</v>
      </c>
      <c r="AG20" s="11" t="s">
        <v>51</v>
      </c>
      <c r="AH20" s="13">
        <v>0</v>
      </c>
      <c r="AI20" s="13">
        <v>0</v>
      </c>
      <c r="AJ20" s="11" t="s">
        <v>51</v>
      </c>
      <c r="AK20" s="13">
        <v>0</v>
      </c>
      <c r="AL20" s="13">
        <v>0</v>
      </c>
      <c r="AM20" s="12" t="s">
        <v>48</v>
      </c>
      <c r="AN20" s="11" t="s">
        <v>48</v>
      </c>
      <c r="AO20" s="12" t="s">
        <v>48</v>
      </c>
      <c r="AP20" s="11" t="s">
        <v>48</v>
      </c>
    </row>
    <row r="21" spans="1:42" hidden="1" x14ac:dyDescent="0.25">
      <c r="A21" s="11" t="s">
        <v>104</v>
      </c>
      <c r="B21" s="16">
        <v>43983</v>
      </c>
      <c r="C21" s="11" t="s">
        <v>129</v>
      </c>
      <c r="D21" s="11" t="s">
        <v>62</v>
      </c>
      <c r="E21" s="11" t="s">
        <v>495</v>
      </c>
      <c r="F21" s="11" t="s">
        <v>470</v>
      </c>
      <c r="G21" s="11" t="s">
        <v>49</v>
      </c>
      <c r="H21" s="11" t="s">
        <v>496</v>
      </c>
      <c r="I21" s="13" t="s">
        <v>48</v>
      </c>
      <c r="J21" s="13" t="s">
        <v>48</v>
      </c>
      <c r="K21" s="13" t="s">
        <v>48</v>
      </c>
      <c r="L21" s="13" t="s">
        <v>48</v>
      </c>
      <c r="M21" s="13">
        <v>0</v>
      </c>
      <c r="N21" s="11" t="s">
        <v>48</v>
      </c>
      <c r="O21" s="11" t="s">
        <v>56</v>
      </c>
      <c r="P21" s="11" t="s">
        <v>48</v>
      </c>
      <c r="Q21" s="13">
        <f t="shared" ref="Q21:Q29" si="2">SUM(S21:AH21)</f>
        <v>20405105.788000003</v>
      </c>
      <c r="R21" s="13">
        <v>0</v>
      </c>
      <c r="S21" s="13">
        <v>14479372.576000001</v>
      </c>
      <c r="T21" s="13">
        <v>0</v>
      </c>
      <c r="U21" s="11" t="s">
        <v>51</v>
      </c>
      <c r="V21" s="13">
        <v>0</v>
      </c>
      <c r="W21" s="13">
        <v>5108390.7</v>
      </c>
      <c r="X21" s="11" t="s">
        <v>50</v>
      </c>
      <c r="Y21" s="13">
        <f t="shared" si="1"/>
        <v>817342.5120000001</v>
      </c>
      <c r="Z21" s="13">
        <v>0</v>
      </c>
      <c r="AA21" s="11" t="s">
        <v>51</v>
      </c>
      <c r="AB21" s="13">
        <v>0</v>
      </c>
      <c r="AC21" s="13">
        <v>0</v>
      </c>
      <c r="AD21" s="11" t="s">
        <v>51</v>
      </c>
      <c r="AE21" s="13">
        <v>0</v>
      </c>
      <c r="AF21" s="11">
        <v>0</v>
      </c>
      <c r="AG21" s="11" t="s">
        <v>51</v>
      </c>
      <c r="AH21" s="13">
        <v>0</v>
      </c>
      <c r="AI21" s="13">
        <v>0</v>
      </c>
      <c r="AJ21" s="11" t="s">
        <v>51</v>
      </c>
      <c r="AK21" s="13">
        <v>0</v>
      </c>
      <c r="AL21" s="13">
        <v>0</v>
      </c>
      <c r="AM21" s="12" t="s">
        <v>48</v>
      </c>
      <c r="AN21" s="11" t="s">
        <v>48</v>
      </c>
      <c r="AO21" s="12" t="s">
        <v>48</v>
      </c>
      <c r="AP21" s="11" t="s">
        <v>48</v>
      </c>
    </row>
    <row r="22" spans="1:42" hidden="1" x14ac:dyDescent="0.25">
      <c r="A22" s="11" t="s">
        <v>108</v>
      </c>
      <c r="B22" s="16">
        <v>43983</v>
      </c>
      <c r="C22" s="11" t="s">
        <v>129</v>
      </c>
      <c r="D22" s="11" t="s">
        <v>62</v>
      </c>
      <c r="E22" s="11" t="s">
        <v>495</v>
      </c>
      <c r="F22" s="11" t="s">
        <v>470</v>
      </c>
      <c r="G22" s="11" t="s">
        <v>49</v>
      </c>
      <c r="H22" s="11" t="s">
        <v>497</v>
      </c>
      <c r="I22" s="13" t="s">
        <v>48</v>
      </c>
      <c r="J22" s="13" t="s">
        <v>48</v>
      </c>
      <c r="K22" s="13" t="s">
        <v>48</v>
      </c>
      <c r="L22" s="13" t="s">
        <v>48</v>
      </c>
      <c r="M22" s="13">
        <v>0</v>
      </c>
      <c r="N22" s="11" t="s">
        <v>48</v>
      </c>
      <c r="O22" s="11" t="s">
        <v>498</v>
      </c>
      <c r="P22" s="11" t="s">
        <v>499</v>
      </c>
      <c r="Q22" s="13">
        <f t="shared" si="2"/>
        <v>3845054.67</v>
      </c>
      <c r="R22" s="13">
        <v>0</v>
      </c>
      <c r="S22" s="13">
        <v>2625152.27</v>
      </c>
      <c r="T22" s="13">
        <v>1051640</v>
      </c>
      <c r="U22" s="11" t="s">
        <v>50</v>
      </c>
      <c r="V22" s="13">
        <v>168262.39999999999</v>
      </c>
      <c r="W22" s="13">
        <v>0</v>
      </c>
      <c r="X22" s="11" t="s">
        <v>51</v>
      </c>
      <c r="Y22" s="13">
        <f t="shared" si="1"/>
        <v>0</v>
      </c>
      <c r="Z22" s="13">
        <v>0</v>
      </c>
      <c r="AA22" s="11" t="s">
        <v>51</v>
      </c>
      <c r="AB22" s="13">
        <v>0</v>
      </c>
      <c r="AC22" s="13">
        <v>0</v>
      </c>
      <c r="AD22" s="11" t="s">
        <v>51</v>
      </c>
      <c r="AE22" s="13">
        <v>0</v>
      </c>
      <c r="AF22" s="11">
        <v>0</v>
      </c>
      <c r="AG22" s="11" t="s">
        <v>51</v>
      </c>
      <c r="AH22" s="13">
        <v>0</v>
      </c>
      <c r="AI22" s="13">
        <v>0</v>
      </c>
      <c r="AJ22" s="11" t="s">
        <v>51</v>
      </c>
      <c r="AK22" s="13">
        <v>0</v>
      </c>
      <c r="AL22" s="13">
        <v>0</v>
      </c>
      <c r="AM22" s="12" t="s">
        <v>48</v>
      </c>
      <c r="AN22" s="11" t="s">
        <v>48</v>
      </c>
      <c r="AO22" s="12" t="s">
        <v>48</v>
      </c>
      <c r="AP22" s="11" t="s">
        <v>48</v>
      </c>
    </row>
    <row r="23" spans="1:42" s="5" customFormat="1" ht="15.75" hidden="1" customHeight="1" x14ac:dyDescent="0.25">
      <c r="A23" s="11" t="s">
        <v>50</v>
      </c>
      <c r="B23" s="16">
        <v>43983</v>
      </c>
      <c r="C23" s="11" t="s">
        <v>129</v>
      </c>
      <c r="D23" s="11" t="s">
        <v>62</v>
      </c>
      <c r="E23" s="11" t="s">
        <v>495</v>
      </c>
      <c r="F23" s="11" t="s">
        <v>470</v>
      </c>
      <c r="G23" s="11" t="s">
        <v>49</v>
      </c>
      <c r="H23" s="11" t="s">
        <v>500</v>
      </c>
      <c r="I23" s="13" t="s">
        <v>48</v>
      </c>
      <c r="J23" s="13" t="s">
        <v>48</v>
      </c>
      <c r="K23" s="13" t="s">
        <v>48</v>
      </c>
      <c r="L23" s="13" t="s">
        <v>48</v>
      </c>
      <c r="M23" s="13">
        <v>0</v>
      </c>
      <c r="N23" s="11" t="s">
        <v>48</v>
      </c>
      <c r="O23" s="11" t="s">
        <v>56</v>
      </c>
      <c r="P23" s="11" t="s">
        <v>48</v>
      </c>
      <c r="Q23" s="13">
        <f t="shared" si="2"/>
        <v>46627443.282799996</v>
      </c>
      <c r="R23" s="13">
        <v>0</v>
      </c>
      <c r="S23" s="13">
        <v>32926292.641199995</v>
      </c>
      <c r="T23" s="13">
        <v>0</v>
      </c>
      <c r="U23" s="11" t="s">
        <v>51</v>
      </c>
      <c r="V23" s="13">
        <v>0</v>
      </c>
      <c r="W23" s="13">
        <v>11811336.760000002</v>
      </c>
      <c r="X23" s="11" t="s">
        <v>50</v>
      </c>
      <c r="Y23" s="13">
        <f t="shared" si="1"/>
        <v>1889813.8816000002</v>
      </c>
      <c r="Z23" s="13">
        <v>0</v>
      </c>
      <c r="AA23" s="11" t="s">
        <v>51</v>
      </c>
      <c r="AB23" s="13">
        <v>0</v>
      </c>
      <c r="AC23" s="13">
        <v>0</v>
      </c>
      <c r="AD23" s="11" t="s">
        <v>51</v>
      </c>
      <c r="AE23" s="13">
        <v>0</v>
      </c>
      <c r="AF23" s="11">
        <v>0</v>
      </c>
      <c r="AG23" s="11" t="s">
        <v>51</v>
      </c>
      <c r="AH23" s="13">
        <v>0</v>
      </c>
      <c r="AI23" s="13">
        <v>0</v>
      </c>
      <c r="AJ23" s="11" t="s">
        <v>51</v>
      </c>
      <c r="AK23" s="13">
        <v>0</v>
      </c>
      <c r="AL23" s="13">
        <v>0</v>
      </c>
      <c r="AM23" s="12" t="s">
        <v>48</v>
      </c>
      <c r="AN23" s="11" t="s">
        <v>48</v>
      </c>
      <c r="AO23" s="12" t="s">
        <v>48</v>
      </c>
      <c r="AP23" s="11" t="s">
        <v>48</v>
      </c>
    </row>
    <row r="24" spans="1:42" hidden="1" x14ac:dyDescent="0.25">
      <c r="A24" s="11" t="s">
        <v>113</v>
      </c>
      <c r="B24" s="16">
        <v>43983</v>
      </c>
      <c r="C24" s="11" t="s">
        <v>47</v>
      </c>
      <c r="D24" s="11" t="s">
        <v>66</v>
      </c>
      <c r="E24" s="11" t="s">
        <v>67</v>
      </c>
      <c r="F24" s="11" t="s">
        <v>501</v>
      </c>
      <c r="G24" s="11" t="s">
        <v>49</v>
      </c>
      <c r="H24" s="11" t="s">
        <v>502</v>
      </c>
      <c r="I24" s="13" t="s">
        <v>48</v>
      </c>
      <c r="J24" s="13" t="s">
        <v>48</v>
      </c>
      <c r="K24" s="13" t="s">
        <v>48</v>
      </c>
      <c r="L24" s="13" t="s">
        <v>48</v>
      </c>
      <c r="M24" s="13">
        <v>0</v>
      </c>
      <c r="N24" s="11" t="s">
        <v>48</v>
      </c>
      <c r="O24" s="11" t="s">
        <v>56</v>
      </c>
      <c r="P24" s="11"/>
      <c r="Q24" s="13">
        <f t="shared" si="2"/>
        <v>57506397.300799996</v>
      </c>
      <c r="R24" s="13">
        <v>0</v>
      </c>
      <c r="S24" s="13">
        <v>35641725.640000001</v>
      </c>
      <c r="T24" s="13">
        <v>0</v>
      </c>
      <c r="U24" s="11" t="s">
        <v>51</v>
      </c>
      <c r="V24" s="13">
        <v>0</v>
      </c>
      <c r="W24" s="13">
        <v>18848854.879999999</v>
      </c>
      <c r="X24" s="11" t="s">
        <v>51</v>
      </c>
      <c r="Y24" s="13">
        <f t="shared" si="1"/>
        <v>3015816.7807999998</v>
      </c>
      <c r="Z24" s="13">
        <v>0</v>
      </c>
      <c r="AA24" s="11" t="s">
        <v>51</v>
      </c>
      <c r="AB24" s="13">
        <v>0</v>
      </c>
      <c r="AC24" s="13">
        <v>0</v>
      </c>
      <c r="AD24" s="11" t="s">
        <v>51</v>
      </c>
      <c r="AE24" s="13">
        <v>0</v>
      </c>
      <c r="AF24" s="11">
        <v>0</v>
      </c>
      <c r="AG24" s="11" t="s">
        <v>51</v>
      </c>
      <c r="AH24" s="13">
        <v>0</v>
      </c>
      <c r="AI24" s="13">
        <v>0</v>
      </c>
      <c r="AJ24" s="11" t="s">
        <v>51</v>
      </c>
      <c r="AK24" s="13">
        <v>0</v>
      </c>
      <c r="AL24" s="13">
        <v>0</v>
      </c>
      <c r="AM24" s="12" t="s">
        <v>48</v>
      </c>
      <c r="AN24" s="11" t="s">
        <v>48</v>
      </c>
      <c r="AO24" s="12" t="s">
        <v>48</v>
      </c>
      <c r="AP24" s="11" t="s">
        <v>48</v>
      </c>
    </row>
    <row r="25" spans="1:42" hidden="1" x14ac:dyDescent="0.25">
      <c r="A25" s="11" t="s">
        <v>116</v>
      </c>
      <c r="B25" s="16">
        <v>43983</v>
      </c>
      <c r="C25" s="11" t="s">
        <v>129</v>
      </c>
      <c r="D25" s="11" t="s">
        <v>66</v>
      </c>
      <c r="E25" s="11" t="s">
        <v>145</v>
      </c>
      <c r="F25" s="11" t="s">
        <v>503</v>
      </c>
      <c r="G25" s="11" t="s">
        <v>49</v>
      </c>
      <c r="H25" s="11" t="s">
        <v>504</v>
      </c>
      <c r="I25" s="13" t="s">
        <v>48</v>
      </c>
      <c r="J25" s="13" t="s">
        <v>48</v>
      </c>
      <c r="K25" s="13" t="s">
        <v>48</v>
      </c>
      <c r="L25" s="13" t="s">
        <v>48</v>
      </c>
      <c r="M25" s="13">
        <v>0</v>
      </c>
      <c r="N25" s="11" t="s">
        <v>48</v>
      </c>
      <c r="O25" s="11" t="s">
        <v>56</v>
      </c>
      <c r="P25" s="11" t="s">
        <v>48</v>
      </c>
      <c r="Q25" s="13">
        <f t="shared" si="2"/>
        <v>5505348.0228000004</v>
      </c>
      <c r="R25" s="13">
        <v>0</v>
      </c>
      <c r="S25" s="13">
        <v>2734296.3488000003</v>
      </c>
      <c r="T25" s="13">
        <v>0</v>
      </c>
      <c r="U25" s="11" t="s">
        <v>51</v>
      </c>
      <c r="V25" s="13">
        <v>0</v>
      </c>
      <c r="W25" s="13">
        <v>2388837.65</v>
      </c>
      <c r="X25" s="11" t="s">
        <v>50</v>
      </c>
      <c r="Y25" s="13">
        <f t="shared" si="1"/>
        <v>382214.02399999998</v>
      </c>
      <c r="Z25" s="13">
        <v>0</v>
      </c>
      <c r="AA25" s="11" t="s">
        <v>51</v>
      </c>
      <c r="AB25" s="13">
        <v>0</v>
      </c>
      <c r="AC25" s="13">
        <v>0</v>
      </c>
      <c r="AD25" s="11" t="s">
        <v>51</v>
      </c>
      <c r="AE25" s="13">
        <v>0</v>
      </c>
      <c r="AF25" s="11">
        <v>0</v>
      </c>
      <c r="AG25" s="11" t="s">
        <v>51</v>
      </c>
      <c r="AH25" s="13">
        <v>0</v>
      </c>
      <c r="AI25" s="13">
        <v>0</v>
      </c>
      <c r="AJ25" s="11" t="s">
        <v>51</v>
      </c>
      <c r="AK25" s="13">
        <v>0</v>
      </c>
      <c r="AL25" s="13">
        <v>0</v>
      </c>
      <c r="AM25" s="12" t="s">
        <v>48</v>
      </c>
      <c r="AN25" s="11" t="s">
        <v>48</v>
      </c>
      <c r="AO25" s="12" t="s">
        <v>48</v>
      </c>
      <c r="AP25" s="11" t="s">
        <v>48</v>
      </c>
    </row>
    <row r="26" spans="1:42" hidden="1" x14ac:dyDescent="0.25">
      <c r="A26" s="11" t="s">
        <v>117</v>
      </c>
      <c r="B26" s="16">
        <v>43983</v>
      </c>
      <c r="C26" s="11" t="s">
        <v>47</v>
      </c>
      <c r="D26" s="11" t="s">
        <v>70</v>
      </c>
      <c r="E26" s="11" t="s">
        <v>71</v>
      </c>
      <c r="F26" s="11" t="s">
        <v>505</v>
      </c>
      <c r="G26" s="11" t="s">
        <v>49</v>
      </c>
      <c r="H26" s="11" t="s">
        <v>506</v>
      </c>
      <c r="I26" s="13" t="s">
        <v>48</v>
      </c>
      <c r="J26" s="13" t="s">
        <v>48</v>
      </c>
      <c r="K26" s="13" t="s">
        <v>48</v>
      </c>
      <c r="L26" s="13" t="s">
        <v>48</v>
      </c>
      <c r="M26" s="13">
        <v>0</v>
      </c>
      <c r="N26" s="11" t="s">
        <v>48</v>
      </c>
      <c r="O26" s="11" t="s">
        <v>56</v>
      </c>
      <c r="P26" s="11"/>
      <c r="Q26" s="13">
        <f t="shared" si="2"/>
        <v>37665390.020800002</v>
      </c>
      <c r="R26" s="13">
        <v>0</v>
      </c>
      <c r="S26" s="13">
        <v>25010741.649999999</v>
      </c>
      <c r="T26" s="13">
        <v>0</v>
      </c>
      <c r="U26" s="11" t="s">
        <v>51</v>
      </c>
      <c r="V26" s="13">
        <v>0</v>
      </c>
      <c r="W26" s="13">
        <v>10909179.630000001</v>
      </c>
      <c r="X26" s="11" t="s">
        <v>51</v>
      </c>
      <c r="Y26" s="13">
        <f t="shared" si="1"/>
        <v>1745468.7408000003</v>
      </c>
      <c r="Z26" s="13">
        <v>0</v>
      </c>
      <c r="AA26" s="11" t="s">
        <v>51</v>
      </c>
      <c r="AB26" s="13">
        <v>0</v>
      </c>
      <c r="AC26" s="13">
        <v>0</v>
      </c>
      <c r="AD26" s="11" t="s">
        <v>51</v>
      </c>
      <c r="AE26" s="13">
        <v>0</v>
      </c>
      <c r="AF26" s="11">
        <v>0</v>
      </c>
      <c r="AG26" s="11" t="s">
        <v>51</v>
      </c>
      <c r="AH26" s="13">
        <v>0</v>
      </c>
      <c r="AI26" s="13">
        <v>0</v>
      </c>
      <c r="AJ26" s="11" t="s">
        <v>51</v>
      </c>
      <c r="AK26" s="13">
        <v>0</v>
      </c>
      <c r="AL26" s="13">
        <v>0</v>
      </c>
      <c r="AM26" s="12" t="s">
        <v>48</v>
      </c>
      <c r="AN26" s="11" t="s">
        <v>48</v>
      </c>
      <c r="AO26" s="12" t="s">
        <v>48</v>
      </c>
      <c r="AP26" s="11" t="s">
        <v>48</v>
      </c>
    </row>
    <row r="27" spans="1:42" hidden="1" x14ac:dyDescent="0.25">
      <c r="A27" s="11" t="s">
        <v>118</v>
      </c>
      <c r="B27" s="16">
        <v>43983</v>
      </c>
      <c r="C27" s="11" t="s">
        <v>129</v>
      </c>
      <c r="D27" s="11" t="s">
        <v>70</v>
      </c>
      <c r="E27" s="11" t="s">
        <v>455</v>
      </c>
      <c r="F27" s="11" t="s">
        <v>507</v>
      </c>
      <c r="G27" s="11" t="s">
        <v>49</v>
      </c>
      <c r="H27" s="11" t="s">
        <v>508</v>
      </c>
      <c r="I27" s="13" t="s">
        <v>48</v>
      </c>
      <c r="J27" s="13" t="s">
        <v>48</v>
      </c>
      <c r="K27" s="13" t="s">
        <v>48</v>
      </c>
      <c r="L27" s="13" t="s">
        <v>48</v>
      </c>
      <c r="M27" s="13">
        <v>0</v>
      </c>
      <c r="N27" s="11" t="s">
        <v>48</v>
      </c>
      <c r="O27" s="11" t="s">
        <v>56</v>
      </c>
      <c r="P27" s="11" t="s">
        <v>48</v>
      </c>
      <c r="Q27" s="13">
        <f t="shared" si="2"/>
        <v>55889726.711400002</v>
      </c>
      <c r="R27" s="13">
        <v>0</v>
      </c>
      <c r="S27" s="13">
        <v>40513084.110600002</v>
      </c>
      <c r="T27" s="13">
        <v>0</v>
      </c>
      <c r="U27" s="11" t="s">
        <v>51</v>
      </c>
      <c r="V27" s="13">
        <v>0</v>
      </c>
      <c r="W27" s="13">
        <v>13255726.380000001</v>
      </c>
      <c r="X27" s="11" t="s">
        <v>50</v>
      </c>
      <c r="Y27" s="13">
        <f t="shared" si="1"/>
        <v>2120916.2208000002</v>
      </c>
      <c r="Z27" s="13">
        <v>0</v>
      </c>
      <c r="AA27" s="11" t="s">
        <v>51</v>
      </c>
      <c r="AB27" s="13">
        <v>0</v>
      </c>
      <c r="AC27" s="13">
        <v>0</v>
      </c>
      <c r="AD27" s="11" t="s">
        <v>51</v>
      </c>
      <c r="AE27" s="13">
        <v>0</v>
      </c>
      <c r="AF27" s="11">
        <v>0</v>
      </c>
      <c r="AG27" s="11" t="s">
        <v>51</v>
      </c>
      <c r="AH27" s="13">
        <v>0</v>
      </c>
      <c r="AI27" s="13">
        <v>0</v>
      </c>
      <c r="AJ27" s="11" t="s">
        <v>51</v>
      </c>
      <c r="AK27" s="13">
        <v>0</v>
      </c>
      <c r="AL27" s="13">
        <v>0</v>
      </c>
      <c r="AM27" s="12" t="s">
        <v>48</v>
      </c>
      <c r="AN27" s="11" t="s">
        <v>48</v>
      </c>
      <c r="AO27" s="12" t="s">
        <v>48</v>
      </c>
      <c r="AP27" s="11" t="s">
        <v>48</v>
      </c>
    </row>
    <row r="28" spans="1:42" hidden="1" x14ac:dyDescent="0.25">
      <c r="A28" s="11" t="s">
        <v>119</v>
      </c>
      <c r="B28" s="16">
        <v>43983</v>
      </c>
      <c r="C28" s="11" t="s">
        <v>129</v>
      </c>
      <c r="D28" s="11" t="s">
        <v>70</v>
      </c>
      <c r="E28" s="11" t="s">
        <v>455</v>
      </c>
      <c r="F28" s="11" t="s">
        <v>507</v>
      </c>
      <c r="G28" s="11" t="s">
        <v>49</v>
      </c>
      <c r="H28" s="11" t="s">
        <v>509</v>
      </c>
      <c r="I28" s="13" t="s">
        <v>48</v>
      </c>
      <c r="J28" s="13" t="s">
        <v>48</v>
      </c>
      <c r="K28" s="13" t="s">
        <v>48</v>
      </c>
      <c r="L28" s="13" t="s">
        <v>48</v>
      </c>
      <c r="M28" s="13">
        <v>0</v>
      </c>
      <c r="N28" s="11" t="s">
        <v>48</v>
      </c>
      <c r="O28" s="11" t="s">
        <v>56</v>
      </c>
      <c r="P28" s="11" t="s">
        <v>48</v>
      </c>
      <c r="Q28" s="13">
        <f t="shared" si="2"/>
        <v>3188280.3951999997</v>
      </c>
      <c r="R28" s="13">
        <v>0</v>
      </c>
      <c r="S28" s="13">
        <v>1621999.9999999998</v>
      </c>
      <c r="T28" s="13">
        <v>0</v>
      </c>
      <c r="U28" s="11" t="s">
        <v>51</v>
      </c>
      <c r="V28" s="13">
        <v>0</v>
      </c>
      <c r="W28" s="13">
        <v>1350241.72</v>
      </c>
      <c r="X28" s="11" t="s">
        <v>50</v>
      </c>
      <c r="Y28" s="13">
        <f t="shared" si="1"/>
        <v>216038.6752</v>
      </c>
      <c r="Z28" s="13">
        <v>0</v>
      </c>
      <c r="AA28" s="11" t="s">
        <v>51</v>
      </c>
      <c r="AB28" s="13">
        <v>0</v>
      </c>
      <c r="AC28" s="13">
        <v>0</v>
      </c>
      <c r="AD28" s="11" t="s">
        <v>51</v>
      </c>
      <c r="AE28" s="13">
        <v>0</v>
      </c>
      <c r="AF28" s="11">
        <v>0</v>
      </c>
      <c r="AG28" s="11" t="s">
        <v>51</v>
      </c>
      <c r="AH28" s="13">
        <v>0</v>
      </c>
      <c r="AI28" s="13">
        <v>0</v>
      </c>
      <c r="AJ28" s="11" t="s">
        <v>51</v>
      </c>
      <c r="AK28" s="13">
        <v>0</v>
      </c>
      <c r="AL28" s="13">
        <v>0</v>
      </c>
      <c r="AM28" s="12" t="s">
        <v>48</v>
      </c>
      <c r="AN28" s="11" t="s">
        <v>48</v>
      </c>
      <c r="AO28" s="12" t="s">
        <v>48</v>
      </c>
      <c r="AP28" s="11" t="s">
        <v>48</v>
      </c>
    </row>
    <row r="29" spans="1:42" hidden="1" x14ac:dyDescent="0.25">
      <c r="A29" s="11" t="s">
        <v>120</v>
      </c>
      <c r="B29" s="16">
        <v>43983</v>
      </c>
      <c r="C29" s="11" t="s">
        <v>47</v>
      </c>
      <c r="D29" s="11" t="s">
        <v>74</v>
      </c>
      <c r="E29" s="11" t="s">
        <v>75</v>
      </c>
      <c r="F29" s="11" t="s">
        <v>510</v>
      </c>
      <c r="G29" s="11" t="s">
        <v>49</v>
      </c>
      <c r="H29" s="11" t="s">
        <v>511</v>
      </c>
      <c r="I29" s="13" t="s">
        <v>48</v>
      </c>
      <c r="J29" s="13" t="s">
        <v>48</v>
      </c>
      <c r="K29" s="13" t="s">
        <v>48</v>
      </c>
      <c r="L29" s="13" t="s">
        <v>48</v>
      </c>
      <c r="M29" s="13">
        <v>0</v>
      </c>
      <c r="N29" s="11" t="s">
        <v>48</v>
      </c>
      <c r="O29" s="11" t="s">
        <v>56</v>
      </c>
      <c r="P29" s="11"/>
      <c r="Q29" s="13">
        <f t="shared" si="2"/>
        <v>40245832.524799995</v>
      </c>
      <c r="R29" s="13">
        <v>0</v>
      </c>
      <c r="S29" s="13">
        <v>28723092.550000001</v>
      </c>
      <c r="T29" s="13">
        <v>0</v>
      </c>
      <c r="U29" s="11" t="s">
        <v>51</v>
      </c>
      <c r="V29" s="13">
        <v>0</v>
      </c>
      <c r="W29" s="13">
        <v>9933396.5299999993</v>
      </c>
      <c r="X29" s="11" t="s">
        <v>51</v>
      </c>
      <c r="Y29" s="13">
        <f t="shared" si="1"/>
        <v>1589343.4447999999</v>
      </c>
      <c r="Z29" s="13">
        <v>0</v>
      </c>
      <c r="AA29" s="11" t="s">
        <v>51</v>
      </c>
      <c r="AB29" s="13">
        <v>0</v>
      </c>
      <c r="AC29" s="13">
        <v>0</v>
      </c>
      <c r="AD29" s="11" t="s">
        <v>51</v>
      </c>
      <c r="AE29" s="13">
        <v>0</v>
      </c>
      <c r="AF29" s="11">
        <v>0</v>
      </c>
      <c r="AG29" s="11" t="s">
        <v>51</v>
      </c>
      <c r="AH29" s="13">
        <v>0</v>
      </c>
      <c r="AI29" s="13">
        <v>0</v>
      </c>
      <c r="AJ29" s="11" t="s">
        <v>51</v>
      </c>
      <c r="AK29" s="13">
        <v>0</v>
      </c>
      <c r="AL29" s="13">
        <v>0</v>
      </c>
      <c r="AM29" s="12" t="s">
        <v>48</v>
      </c>
      <c r="AN29" s="11" t="s">
        <v>48</v>
      </c>
      <c r="AO29" s="12" t="s">
        <v>48</v>
      </c>
      <c r="AP29" s="11" t="s">
        <v>48</v>
      </c>
    </row>
    <row r="30" spans="1:42" x14ac:dyDescent="0.25">
      <c r="A30" s="11" t="s">
        <v>121</v>
      </c>
      <c r="B30" s="16">
        <v>43983</v>
      </c>
      <c r="C30" s="11" t="s">
        <v>129</v>
      </c>
      <c r="D30" s="11" t="s">
        <v>74</v>
      </c>
      <c r="E30" s="11" t="s">
        <v>512</v>
      </c>
      <c r="F30" s="11" t="s">
        <v>1015</v>
      </c>
      <c r="G30" s="11" t="s">
        <v>49</v>
      </c>
      <c r="H30" s="11" t="s">
        <v>513</v>
      </c>
      <c r="I30" s="13" t="s">
        <v>48</v>
      </c>
      <c r="J30" s="13" t="s">
        <v>48</v>
      </c>
      <c r="K30" s="13" t="s">
        <v>48</v>
      </c>
      <c r="L30" s="13" t="s">
        <v>48</v>
      </c>
      <c r="M30" s="13">
        <v>0</v>
      </c>
      <c r="N30" s="11" t="s">
        <v>48</v>
      </c>
      <c r="O30" s="11" t="s">
        <v>490</v>
      </c>
      <c r="P30" s="11" t="s">
        <v>48</v>
      </c>
      <c r="Q30" s="13">
        <v>0</v>
      </c>
      <c r="R30" s="13">
        <v>0</v>
      </c>
      <c r="S30" s="13">
        <v>0</v>
      </c>
      <c r="T30" s="13">
        <v>0</v>
      </c>
      <c r="U30" s="11" t="s">
        <v>51</v>
      </c>
      <c r="V30" s="13">
        <v>0</v>
      </c>
      <c r="W30" s="13">
        <v>0</v>
      </c>
      <c r="X30" s="11" t="s">
        <v>51</v>
      </c>
      <c r="Y30" s="13">
        <f t="shared" ref="Y30:Y61" si="3">+W30*0.16</f>
        <v>0</v>
      </c>
      <c r="Z30" s="13">
        <v>0</v>
      </c>
      <c r="AA30" s="11" t="s">
        <v>51</v>
      </c>
      <c r="AB30" s="13">
        <v>0</v>
      </c>
      <c r="AC30" s="13">
        <v>0</v>
      </c>
      <c r="AD30" s="11" t="s">
        <v>51</v>
      </c>
      <c r="AE30" s="13">
        <v>0</v>
      </c>
      <c r="AF30" s="11">
        <v>0</v>
      </c>
      <c r="AG30" s="11" t="s">
        <v>51</v>
      </c>
      <c r="AH30" s="13">
        <v>0</v>
      </c>
      <c r="AI30" s="13">
        <v>0</v>
      </c>
      <c r="AJ30" s="11" t="s">
        <v>51</v>
      </c>
      <c r="AK30" s="13">
        <v>0</v>
      </c>
      <c r="AL30" s="13">
        <v>0</v>
      </c>
      <c r="AM30" s="12" t="s">
        <v>48</v>
      </c>
      <c r="AN30" s="11" t="s">
        <v>48</v>
      </c>
      <c r="AO30" s="12" t="s">
        <v>48</v>
      </c>
      <c r="AP30" s="11" t="s">
        <v>48</v>
      </c>
    </row>
    <row r="31" spans="1:42" hidden="1" x14ac:dyDescent="0.25">
      <c r="A31" s="11" t="s">
        <v>122</v>
      </c>
      <c r="B31" s="16">
        <v>43983</v>
      </c>
      <c r="C31" s="11" t="s">
        <v>47</v>
      </c>
      <c r="D31" s="11" t="s">
        <v>78</v>
      </c>
      <c r="E31" s="11" t="s">
        <v>79</v>
      </c>
      <c r="F31" s="11" t="s">
        <v>514</v>
      </c>
      <c r="G31" s="11" t="s">
        <v>49</v>
      </c>
      <c r="H31" s="11" t="s">
        <v>515</v>
      </c>
      <c r="I31" s="13" t="s">
        <v>48</v>
      </c>
      <c r="J31" s="13" t="s">
        <v>48</v>
      </c>
      <c r="K31" s="13" t="s">
        <v>48</v>
      </c>
      <c r="L31" s="13" t="s">
        <v>48</v>
      </c>
      <c r="M31" s="13">
        <v>0</v>
      </c>
      <c r="N31" s="11" t="s">
        <v>48</v>
      </c>
      <c r="O31" s="11" t="s">
        <v>56</v>
      </c>
      <c r="P31" s="11"/>
      <c r="Q31" s="13">
        <f>SUM(S31:AH31)</f>
        <v>42737826.388799995</v>
      </c>
      <c r="R31" s="13">
        <v>0</v>
      </c>
      <c r="S31" s="13">
        <v>31652194.539999999</v>
      </c>
      <c r="T31" s="13">
        <v>0</v>
      </c>
      <c r="U31" s="11" t="s">
        <v>51</v>
      </c>
      <c r="V31" s="13">
        <v>0</v>
      </c>
      <c r="W31" s="13">
        <v>9556579.1799999997</v>
      </c>
      <c r="X31" s="11" t="s">
        <v>51</v>
      </c>
      <c r="Y31" s="13">
        <f t="shared" si="3"/>
        <v>1529052.6687999999</v>
      </c>
      <c r="Z31" s="13">
        <v>0</v>
      </c>
      <c r="AA31" s="11" t="s">
        <v>51</v>
      </c>
      <c r="AB31" s="13">
        <v>0</v>
      </c>
      <c r="AC31" s="13">
        <v>0</v>
      </c>
      <c r="AD31" s="11" t="s">
        <v>51</v>
      </c>
      <c r="AE31" s="13">
        <v>0</v>
      </c>
      <c r="AF31" s="11">
        <v>0</v>
      </c>
      <c r="AG31" s="11" t="s">
        <v>51</v>
      </c>
      <c r="AH31" s="13">
        <v>0</v>
      </c>
      <c r="AI31" s="13">
        <v>0</v>
      </c>
      <c r="AJ31" s="11" t="s">
        <v>51</v>
      </c>
      <c r="AK31" s="13">
        <v>0</v>
      </c>
      <c r="AL31" s="13">
        <v>0</v>
      </c>
      <c r="AM31" s="12" t="s">
        <v>48</v>
      </c>
      <c r="AN31" s="11" t="s">
        <v>48</v>
      </c>
      <c r="AO31" s="12" t="s">
        <v>48</v>
      </c>
      <c r="AP31" s="11" t="s">
        <v>48</v>
      </c>
    </row>
    <row r="32" spans="1:42" hidden="1" x14ac:dyDescent="0.25">
      <c r="A32" s="11" t="s">
        <v>123</v>
      </c>
      <c r="B32" s="16">
        <v>43983</v>
      </c>
      <c r="C32" s="11" t="s">
        <v>47</v>
      </c>
      <c r="D32" s="11" t="s">
        <v>82</v>
      </c>
      <c r="E32" s="11" t="s">
        <v>83</v>
      </c>
      <c r="F32" s="11" t="s">
        <v>481</v>
      </c>
      <c r="G32" s="11" t="s">
        <v>49</v>
      </c>
      <c r="H32" s="11" t="s">
        <v>516</v>
      </c>
      <c r="I32" s="13" t="s">
        <v>48</v>
      </c>
      <c r="J32" s="13" t="s">
        <v>48</v>
      </c>
      <c r="K32" s="13" t="s">
        <v>48</v>
      </c>
      <c r="L32" s="13" t="s">
        <v>48</v>
      </c>
      <c r="M32" s="13">
        <v>0</v>
      </c>
      <c r="N32" s="11" t="s">
        <v>48</v>
      </c>
      <c r="O32" s="11" t="s">
        <v>56</v>
      </c>
      <c r="P32" s="11"/>
      <c r="Q32" s="13">
        <f>SUM(S32:AH32)</f>
        <v>33459939.160400003</v>
      </c>
      <c r="R32" s="13">
        <v>0</v>
      </c>
      <c r="S32" s="13">
        <v>26469204.16</v>
      </c>
      <c r="T32" s="13">
        <v>0</v>
      </c>
      <c r="U32" s="11" t="s">
        <v>51</v>
      </c>
      <c r="V32" s="13">
        <v>0</v>
      </c>
      <c r="W32" s="13">
        <v>6026495.6900000004</v>
      </c>
      <c r="X32" s="11" t="s">
        <v>51</v>
      </c>
      <c r="Y32" s="13">
        <f t="shared" si="3"/>
        <v>964239.31040000007</v>
      </c>
      <c r="Z32" s="13">
        <v>0</v>
      </c>
      <c r="AA32" s="11" t="s">
        <v>51</v>
      </c>
      <c r="AB32" s="13">
        <v>0</v>
      </c>
      <c r="AC32" s="13">
        <v>0</v>
      </c>
      <c r="AD32" s="11" t="s">
        <v>51</v>
      </c>
      <c r="AE32" s="13">
        <v>0</v>
      </c>
      <c r="AF32" s="11">
        <v>0</v>
      </c>
      <c r="AG32" s="11" t="s">
        <v>51</v>
      </c>
      <c r="AH32" s="13">
        <v>0</v>
      </c>
      <c r="AI32" s="13">
        <v>0</v>
      </c>
      <c r="AJ32" s="11" t="s">
        <v>51</v>
      </c>
      <c r="AK32" s="13">
        <v>0</v>
      </c>
      <c r="AL32" s="13">
        <v>0</v>
      </c>
      <c r="AM32" s="12" t="s">
        <v>48</v>
      </c>
      <c r="AN32" s="11" t="s">
        <v>48</v>
      </c>
      <c r="AO32" s="12" t="s">
        <v>48</v>
      </c>
      <c r="AP32" s="11" t="s">
        <v>48</v>
      </c>
    </row>
    <row r="33" spans="1:42" hidden="1" x14ac:dyDescent="0.25">
      <c r="A33" s="11" t="s">
        <v>124</v>
      </c>
      <c r="B33" s="16">
        <v>43983</v>
      </c>
      <c r="C33" s="11" t="s">
        <v>47</v>
      </c>
      <c r="D33" s="11" t="s">
        <v>93</v>
      </c>
      <c r="E33" s="11" t="s">
        <v>94</v>
      </c>
      <c r="F33" s="11" t="s">
        <v>517</v>
      </c>
      <c r="G33" s="11" t="s">
        <v>49</v>
      </c>
      <c r="H33" s="11" t="s">
        <v>518</v>
      </c>
      <c r="I33" s="13" t="s">
        <v>48</v>
      </c>
      <c r="J33" s="13" t="s">
        <v>48</v>
      </c>
      <c r="K33" s="13" t="s">
        <v>48</v>
      </c>
      <c r="L33" s="13" t="s">
        <v>48</v>
      </c>
      <c r="M33" s="13">
        <v>0</v>
      </c>
      <c r="N33" s="11" t="s">
        <v>48</v>
      </c>
      <c r="O33" s="11" t="s">
        <v>56</v>
      </c>
      <c r="P33" s="11"/>
      <c r="Q33" s="13">
        <f>SUM(S33:AH33)</f>
        <v>25383714.656800002</v>
      </c>
      <c r="R33" s="13">
        <v>0</v>
      </c>
      <c r="S33" s="13">
        <v>15606407.890000001</v>
      </c>
      <c r="T33" s="13">
        <v>0</v>
      </c>
      <c r="U33" s="11" t="s">
        <v>51</v>
      </c>
      <c r="V33" s="13">
        <v>0</v>
      </c>
      <c r="W33" s="13">
        <v>8428712.7300000004</v>
      </c>
      <c r="X33" s="11" t="s">
        <v>51</v>
      </c>
      <c r="Y33" s="13">
        <f t="shared" si="3"/>
        <v>1348594.0368000001</v>
      </c>
      <c r="Z33" s="13">
        <v>0</v>
      </c>
      <c r="AA33" s="11" t="s">
        <v>51</v>
      </c>
      <c r="AB33" s="13">
        <v>0</v>
      </c>
      <c r="AC33" s="13">
        <v>0</v>
      </c>
      <c r="AD33" s="11" t="s">
        <v>51</v>
      </c>
      <c r="AE33" s="13">
        <v>0</v>
      </c>
      <c r="AF33" s="11">
        <v>0</v>
      </c>
      <c r="AG33" s="11" t="s">
        <v>51</v>
      </c>
      <c r="AH33" s="13">
        <v>0</v>
      </c>
      <c r="AI33" s="13">
        <v>0</v>
      </c>
      <c r="AJ33" s="11" t="s">
        <v>51</v>
      </c>
      <c r="AK33" s="13">
        <v>0</v>
      </c>
      <c r="AL33" s="13">
        <v>0</v>
      </c>
      <c r="AM33" s="12" t="s">
        <v>48</v>
      </c>
      <c r="AN33" s="11" t="s">
        <v>48</v>
      </c>
      <c r="AO33" s="12" t="s">
        <v>48</v>
      </c>
      <c r="AP33" s="11" t="s">
        <v>48</v>
      </c>
    </row>
    <row r="34" spans="1:42" hidden="1" x14ac:dyDescent="0.25">
      <c r="A34" s="11" t="s">
        <v>125</v>
      </c>
      <c r="B34" s="16">
        <v>43983</v>
      </c>
      <c r="C34" s="11" t="s">
        <v>47</v>
      </c>
      <c r="D34" s="11" t="s">
        <v>163</v>
      </c>
      <c r="E34" s="11" t="s">
        <v>164</v>
      </c>
      <c r="F34" s="11" t="s">
        <v>519</v>
      </c>
      <c r="G34" s="11" t="s">
        <v>49</v>
      </c>
      <c r="H34" s="11" t="s">
        <v>520</v>
      </c>
      <c r="I34" s="13" t="s">
        <v>48</v>
      </c>
      <c r="J34" s="13" t="s">
        <v>48</v>
      </c>
      <c r="K34" s="13" t="s">
        <v>48</v>
      </c>
      <c r="L34" s="13" t="s">
        <v>48</v>
      </c>
      <c r="M34" s="13">
        <v>0</v>
      </c>
      <c r="N34" s="11" t="s">
        <v>48</v>
      </c>
      <c r="O34" s="11" t="s">
        <v>56</v>
      </c>
      <c r="P34" s="11"/>
      <c r="Q34" s="13">
        <f>SUM(S34:AH34)</f>
        <v>45284985.877999999</v>
      </c>
      <c r="R34" s="13">
        <v>0</v>
      </c>
      <c r="S34" s="13">
        <v>30047657.34</v>
      </c>
      <c r="T34" s="13">
        <v>0</v>
      </c>
      <c r="U34" s="11" t="s">
        <v>51</v>
      </c>
      <c r="V34" s="13">
        <v>0</v>
      </c>
      <c r="W34" s="13">
        <v>13135628.050000001</v>
      </c>
      <c r="X34" s="11" t="s">
        <v>51</v>
      </c>
      <c r="Y34" s="13">
        <f t="shared" si="3"/>
        <v>2101700.4880000004</v>
      </c>
      <c r="Z34" s="13">
        <v>0</v>
      </c>
      <c r="AA34" s="11" t="s">
        <v>51</v>
      </c>
      <c r="AB34" s="13">
        <v>0</v>
      </c>
      <c r="AC34" s="13">
        <v>0</v>
      </c>
      <c r="AD34" s="11" t="s">
        <v>51</v>
      </c>
      <c r="AE34" s="13">
        <v>0</v>
      </c>
      <c r="AF34" s="11">
        <v>0</v>
      </c>
      <c r="AG34" s="11" t="s">
        <v>51</v>
      </c>
      <c r="AH34" s="13">
        <v>0</v>
      </c>
      <c r="AI34" s="13">
        <v>0</v>
      </c>
      <c r="AJ34" s="11" t="s">
        <v>51</v>
      </c>
      <c r="AK34" s="13">
        <v>0</v>
      </c>
      <c r="AL34" s="13">
        <v>0</v>
      </c>
      <c r="AM34" s="12" t="s">
        <v>48</v>
      </c>
      <c r="AN34" s="11" t="s">
        <v>48</v>
      </c>
      <c r="AO34" s="12" t="s">
        <v>48</v>
      </c>
      <c r="AP34" s="11" t="s">
        <v>48</v>
      </c>
    </row>
    <row r="35" spans="1:42" hidden="1" x14ac:dyDescent="0.25">
      <c r="A35" s="11" t="s">
        <v>126</v>
      </c>
      <c r="B35" s="16">
        <v>43983</v>
      </c>
      <c r="C35" s="11" t="s">
        <v>47</v>
      </c>
      <c r="D35" s="11" t="s">
        <v>521</v>
      </c>
      <c r="E35" s="11" t="s">
        <v>106</v>
      </c>
      <c r="F35" s="11" t="s">
        <v>522</v>
      </c>
      <c r="G35" s="11" t="s">
        <v>49</v>
      </c>
      <c r="H35" s="11" t="s">
        <v>523</v>
      </c>
      <c r="I35" s="13" t="s">
        <v>48</v>
      </c>
      <c r="J35" s="13" t="s">
        <v>48</v>
      </c>
      <c r="K35" s="13" t="s">
        <v>48</v>
      </c>
      <c r="L35" s="13" t="s">
        <v>48</v>
      </c>
      <c r="M35" s="13">
        <v>0</v>
      </c>
      <c r="N35" s="11" t="s">
        <v>48</v>
      </c>
      <c r="O35" s="11" t="s">
        <v>56</v>
      </c>
      <c r="P35" s="11" t="s">
        <v>48</v>
      </c>
      <c r="Q35" s="13">
        <f>SUBTOTAL(9,S35:AL35)</f>
        <v>0</v>
      </c>
      <c r="R35" s="13">
        <v>0</v>
      </c>
      <c r="S35" s="13">
        <v>40494139.813400008</v>
      </c>
      <c r="T35" s="13">
        <v>0</v>
      </c>
      <c r="U35" s="11" t="s">
        <v>51</v>
      </c>
      <c r="V35" s="13">
        <v>0</v>
      </c>
      <c r="W35" s="13">
        <v>2058722.96</v>
      </c>
      <c r="X35" s="11" t="s">
        <v>51</v>
      </c>
      <c r="Y35" s="13">
        <f t="shared" si="3"/>
        <v>329395.67359999998</v>
      </c>
      <c r="Z35" s="13">
        <v>0</v>
      </c>
      <c r="AA35" s="11" t="s">
        <v>51</v>
      </c>
      <c r="AB35" s="13">
        <v>0</v>
      </c>
      <c r="AC35" s="13">
        <v>0</v>
      </c>
      <c r="AD35" s="11" t="s">
        <v>51</v>
      </c>
      <c r="AE35" s="13">
        <v>0</v>
      </c>
      <c r="AF35" s="11">
        <v>0</v>
      </c>
      <c r="AG35" s="11" t="s">
        <v>51</v>
      </c>
      <c r="AH35" s="13">
        <v>0</v>
      </c>
      <c r="AI35" s="13">
        <v>0</v>
      </c>
      <c r="AJ35" s="11" t="s">
        <v>51</v>
      </c>
      <c r="AK35" s="13">
        <v>0</v>
      </c>
      <c r="AL35" s="13">
        <v>0</v>
      </c>
      <c r="AM35" s="12" t="s">
        <v>48</v>
      </c>
      <c r="AN35" s="11" t="s">
        <v>48</v>
      </c>
      <c r="AO35" s="12" t="s">
        <v>48</v>
      </c>
      <c r="AP35" s="11" t="s">
        <v>48</v>
      </c>
    </row>
    <row r="36" spans="1:42" hidden="1" x14ac:dyDescent="0.25">
      <c r="A36" s="11" t="s">
        <v>127</v>
      </c>
      <c r="B36" s="16">
        <v>43983</v>
      </c>
      <c r="C36" s="11" t="s">
        <v>47</v>
      </c>
      <c r="D36" s="11" t="s">
        <v>521</v>
      </c>
      <c r="E36" s="11" t="s">
        <v>106</v>
      </c>
      <c r="F36" s="11" t="s">
        <v>522</v>
      </c>
      <c r="G36" s="11" t="s">
        <v>86</v>
      </c>
      <c r="H36" s="11" t="s">
        <v>48</v>
      </c>
      <c r="I36" s="13" t="s">
        <v>524</v>
      </c>
      <c r="J36" s="13" t="s">
        <v>48</v>
      </c>
      <c r="K36" s="13" t="s">
        <v>525</v>
      </c>
      <c r="L36" s="13" t="s">
        <v>526</v>
      </c>
      <c r="M36" s="13">
        <v>42580</v>
      </c>
      <c r="N36" s="11" t="s">
        <v>89</v>
      </c>
      <c r="O36" s="11" t="s">
        <v>527</v>
      </c>
      <c r="P36" s="11" t="s">
        <v>528</v>
      </c>
      <c r="Q36" s="13">
        <f>SUBTOTAL(9,S36:AL36)</f>
        <v>0</v>
      </c>
      <c r="R36" s="13">
        <v>0</v>
      </c>
      <c r="S36" s="13">
        <v>-156860</v>
      </c>
      <c r="T36" s="13">
        <v>0</v>
      </c>
      <c r="U36" s="11" t="s">
        <v>51</v>
      </c>
      <c r="V36" s="13">
        <v>0</v>
      </c>
      <c r="W36" s="13">
        <v>0</v>
      </c>
      <c r="X36" s="11" t="s">
        <v>51</v>
      </c>
      <c r="Y36" s="13">
        <f t="shared" si="3"/>
        <v>0</v>
      </c>
      <c r="Z36" s="13">
        <v>0</v>
      </c>
      <c r="AA36" s="11" t="s">
        <v>51</v>
      </c>
      <c r="AB36" s="13">
        <v>0</v>
      </c>
      <c r="AC36" s="13">
        <v>0</v>
      </c>
      <c r="AD36" s="11" t="s">
        <v>51</v>
      </c>
      <c r="AE36" s="13">
        <v>0</v>
      </c>
      <c r="AF36" s="11">
        <v>0</v>
      </c>
      <c r="AG36" s="11" t="s">
        <v>51</v>
      </c>
      <c r="AH36" s="13">
        <v>0</v>
      </c>
      <c r="AI36" s="13">
        <v>0</v>
      </c>
      <c r="AJ36" s="11" t="s">
        <v>51</v>
      </c>
      <c r="AK36" s="13">
        <v>0</v>
      </c>
      <c r="AL36" s="13">
        <v>0</v>
      </c>
      <c r="AM36" s="12" t="s">
        <v>48</v>
      </c>
      <c r="AN36" s="11" t="s">
        <v>48</v>
      </c>
      <c r="AO36" s="12" t="s">
        <v>48</v>
      </c>
      <c r="AP36" s="11" t="s">
        <v>48</v>
      </c>
    </row>
    <row r="37" spans="1:42" hidden="1" x14ac:dyDescent="0.25">
      <c r="A37" s="11" t="s">
        <v>128</v>
      </c>
      <c r="B37" s="16">
        <v>43983</v>
      </c>
      <c r="C37" s="11" t="s">
        <v>47</v>
      </c>
      <c r="D37" s="11" t="s">
        <v>529</v>
      </c>
      <c r="E37" s="11" t="s">
        <v>530</v>
      </c>
      <c r="F37" s="11" t="s">
        <v>531</v>
      </c>
      <c r="G37" s="11" t="s">
        <v>49</v>
      </c>
      <c r="H37" s="11" t="s">
        <v>532</v>
      </c>
      <c r="I37" s="13" t="s">
        <v>48</v>
      </c>
      <c r="J37" s="13" t="s">
        <v>48</v>
      </c>
      <c r="K37" s="13" t="s">
        <v>48</v>
      </c>
      <c r="L37" s="13" t="s">
        <v>48</v>
      </c>
      <c r="M37" s="13">
        <v>0</v>
      </c>
      <c r="N37" s="11" t="s">
        <v>48</v>
      </c>
      <c r="O37" s="11" t="s">
        <v>56</v>
      </c>
      <c r="P37" s="11"/>
      <c r="Q37" s="13">
        <f>SUM(S37:AH37)</f>
        <v>4024972.4904</v>
      </c>
      <c r="R37" s="13">
        <v>0</v>
      </c>
      <c r="S37" s="13">
        <v>2406000</v>
      </c>
      <c r="T37" s="13">
        <v>0</v>
      </c>
      <c r="U37" s="11" t="s">
        <v>51</v>
      </c>
      <c r="V37" s="13">
        <v>0</v>
      </c>
      <c r="W37" s="13">
        <v>1395665.94</v>
      </c>
      <c r="X37" s="11" t="s">
        <v>51</v>
      </c>
      <c r="Y37" s="13">
        <f t="shared" si="3"/>
        <v>223306.55040000001</v>
      </c>
      <c r="Z37" s="13">
        <v>0</v>
      </c>
      <c r="AA37" s="11" t="s">
        <v>51</v>
      </c>
      <c r="AB37" s="13">
        <v>0</v>
      </c>
      <c r="AC37" s="13">
        <v>0</v>
      </c>
      <c r="AD37" s="11" t="s">
        <v>51</v>
      </c>
      <c r="AE37" s="13">
        <v>0</v>
      </c>
      <c r="AF37" s="11">
        <v>0</v>
      </c>
      <c r="AG37" s="11" t="s">
        <v>51</v>
      </c>
      <c r="AH37" s="13">
        <v>0</v>
      </c>
      <c r="AI37" s="13">
        <v>0</v>
      </c>
      <c r="AJ37" s="11" t="s">
        <v>51</v>
      </c>
      <c r="AK37" s="13">
        <v>0</v>
      </c>
      <c r="AL37" s="13">
        <v>0</v>
      </c>
      <c r="AM37" s="12" t="s">
        <v>48</v>
      </c>
      <c r="AN37" s="11" t="s">
        <v>48</v>
      </c>
      <c r="AO37" s="12" t="s">
        <v>48</v>
      </c>
      <c r="AP37" s="11" t="s">
        <v>48</v>
      </c>
    </row>
    <row r="38" spans="1:42" hidden="1" x14ac:dyDescent="0.25">
      <c r="A38" s="11" t="s">
        <v>132</v>
      </c>
      <c r="B38" s="16">
        <v>43983</v>
      </c>
      <c r="C38" s="11" t="s">
        <v>47</v>
      </c>
      <c r="D38" s="11" t="s">
        <v>533</v>
      </c>
      <c r="E38" s="11" t="s">
        <v>114</v>
      </c>
      <c r="F38" s="11" t="s">
        <v>534</v>
      </c>
      <c r="G38" s="11" t="s">
        <v>49</v>
      </c>
      <c r="H38" s="11" t="s">
        <v>535</v>
      </c>
      <c r="I38" s="13" t="s">
        <v>48</v>
      </c>
      <c r="J38" s="13" t="s">
        <v>48</v>
      </c>
      <c r="K38" s="13" t="s">
        <v>48</v>
      </c>
      <c r="L38" s="13" t="s">
        <v>48</v>
      </c>
      <c r="M38" s="13">
        <v>0</v>
      </c>
      <c r="N38" s="11" t="s">
        <v>48</v>
      </c>
      <c r="O38" s="11" t="s">
        <v>56</v>
      </c>
      <c r="P38" s="11" t="s">
        <v>48</v>
      </c>
      <c r="Q38" s="13">
        <f>SUBTOTAL(9,S38:Y38)</f>
        <v>0</v>
      </c>
      <c r="R38" s="13">
        <v>0</v>
      </c>
      <c r="S38" s="13">
        <v>19297210.663999997</v>
      </c>
      <c r="T38" s="13">
        <v>0</v>
      </c>
      <c r="U38" s="11" t="s">
        <v>51</v>
      </c>
      <c r="V38" s="13">
        <v>0</v>
      </c>
      <c r="W38" s="13">
        <v>1242000</v>
      </c>
      <c r="X38" s="11" t="s">
        <v>51</v>
      </c>
      <c r="Y38" s="13">
        <f t="shared" si="3"/>
        <v>198720</v>
      </c>
      <c r="Z38" s="13">
        <v>0</v>
      </c>
      <c r="AA38" s="11" t="s">
        <v>51</v>
      </c>
      <c r="AB38" s="13">
        <v>0</v>
      </c>
      <c r="AC38" s="13">
        <v>0</v>
      </c>
      <c r="AD38" s="11" t="s">
        <v>51</v>
      </c>
      <c r="AE38" s="13">
        <v>0</v>
      </c>
      <c r="AF38" s="11">
        <v>0</v>
      </c>
      <c r="AG38" s="11" t="s">
        <v>51</v>
      </c>
      <c r="AH38" s="13">
        <v>0</v>
      </c>
      <c r="AI38" s="13">
        <v>0</v>
      </c>
      <c r="AJ38" s="11" t="s">
        <v>51</v>
      </c>
      <c r="AK38" s="13">
        <v>0</v>
      </c>
      <c r="AL38" s="13">
        <v>0</v>
      </c>
      <c r="AM38" s="12" t="s">
        <v>48</v>
      </c>
      <c r="AN38" s="11" t="s">
        <v>48</v>
      </c>
      <c r="AO38" s="12" t="s">
        <v>48</v>
      </c>
      <c r="AP38" s="11" t="s">
        <v>48</v>
      </c>
    </row>
    <row r="39" spans="1:42" s="5" customFormat="1" hidden="1" x14ac:dyDescent="0.25">
      <c r="A39" s="11" t="s">
        <v>136</v>
      </c>
      <c r="B39" s="16">
        <v>43983</v>
      </c>
      <c r="C39" s="11" t="s">
        <v>47</v>
      </c>
      <c r="D39" s="11" t="s">
        <v>97</v>
      </c>
      <c r="E39" s="11" t="s">
        <v>98</v>
      </c>
      <c r="F39" s="11" t="s">
        <v>536</v>
      </c>
      <c r="G39" s="11" t="s">
        <v>49</v>
      </c>
      <c r="H39" s="11" t="s">
        <v>537</v>
      </c>
      <c r="I39" s="13" t="s">
        <v>48</v>
      </c>
      <c r="J39" s="13" t="s">
        <v>48</v>
      </c>
      <c r="K39" s="13" t="s">
        <v>48</v>
      </c>
      <c r="L39" s="13" t="s">
        <v>48</v>
      </c>
      <c r="M39" s="13">
        <v>0</v>
      </c>
      <c r="N39" s="11" t="s">
        <v>48</v>
      </c>
      <c r="O39" s="11" t="s">
        <v>56</v>
      </c>
      <c r="P39" s="11"/>
      <c r="Q39" s="13">
        <f t="shared" ref="Q39:Q47" si="4">SUM(S39:AH39)</f>
        <v>4419220</v>
      </c>
      <c r="R39" s="13">
        <v>0</v>
      </c>
      <c r="S39" s="13">
        <v>1644500</v>
      </c>
      <c r="T39" s="13">
        <v>0</v>
      </c>
      <c r="U39" s="11" t="s">
        <v>51</v>
      </c>
      <c r="V39" s="13">
        <v>0</v>
      </c>
      <c r="W39" s="13">
        <v>2392000</v>
      </c>
      <c r="X39" s="11" t="s">
        <v>51</v>
      </c>
      <c r="Y39" s="13">
        <f t="shared" si="3"/>
        <v>382720</v>
      </c>
      <c r="Z39" s="13">
        <v>0</v>
      </c>
      <c r="AA39" s="11" t="s">
        <v>51</v>
      </c>
      <c r="AB39" s="13">
        <v>0</v>
      </c>
      <c r="AC39" s="13">
        <v>0</v>
      </c>
      <c r="AD39" s="11" t="s">
        <v>51</v>
      </c>
      <c r="AE39" s="13">
        <v>0</v>
      </c>
      <c r="AF39" s="11">
        <v>0</v>
      </c>
      <c r="AG39" s="11" t="s">
        <v>51</v>
      </c>
      <c r="AH39" s="13">
        <v>0</v>
      </c>
      <c r="AI39" s="13">
        <v>0</v>
      </c>
      <c r="AJ39" s="11" t="s">
        <v>51</v>
      </c>
      <c r="AK39" s="13">
        <v>0</v>
      </c>
      <c r="AL39" s="13">
        <v>0</v>
      </c>
      <c r="AM39" s="12" t="s">
        <v>48</v>
      </c>
      <c r="AN39" s="11" t="s">
        <v>48</v>
      </c>
      <c r="AO39" s="12" t="s">
        <v>48</v>
      </c>
      <c r="AP39" s="11" t="s">
        <v>48</v>
      </c>
    </row>
    <row r="40" spans="1:42" hidden="1" x14ac:dyDescent="0.25">
      <c r="A40" s="11" t="s">
        <v>138</v>
      </c>
      <c r="B40" s="16">
        <v>43983</v>
      </c>
      <c r="C40" s="11" t="s">
        <v>47</v>
      </c>
      <c r="D40" s="11" t="s">
        <v>101</v>
      </c>
      <c r="E40" s="11" t="s">
        <v>102</v>
      </c>
      <c r="F40" s="11" t="s">
        <v>538</v>
      </c>
      <c r="G40" s="11" t="s">
        <v>49</v>
      </c>
      <c r="H40" s="11" t="s">
        <v>539</v>
      </c>
      <c r="I40" s="13" t="s">
        <v>48</v>
      </c>
      <c r="J40" s="13" t="s">
        <v>48</v>
      </c>
      <c r="K40" s="13" t="s">
        <v>48</v>
      </c>
      <c r="L40" s="13" t="s">
        <v>48</v>
      </c>
      <c r="M40" s="13">
        <v>0</v>
      </c>
      <c r="N40" s="11" t="s">
        <v>48</v>
      </c>
      <c r="O40" s="11" t="s">
        <v>56</v>
      </c>
      <c r="P40" s="11"/>
      <c r="Q40" s="13">
        <f t="shared" si="4"/>
        <v>47631284.566399999</v>
      </c>
      <c r="R40" s="13">
        <v>0</v>
      </c>
      <c r="S40" s="13">
        <v>34936622.68</v>
      </c>
      <c r="T40" s="13">
        <v>0</v>
      </c>
      <c r="U40" s="11" t="s">
        <v>51</v>
      </c>
      <c r="V40" s="13">
        <v>0</v>
      </c>
      <c r="W40" s="13">
        <v>10943674.039999999</v>
      </c>
      <c r="X40" s="11" t="s">
        <v>51</v>
      </c>
      <c r="Y40" s="13">
        <f t="shared" si="3"/>
        <v>1750987.8463999999</v>
      </c>
      <c r="Z40" s="13">
        <v>0</v>
      </c>
      <c r="AA40" s="11" t="s">
        <v>51</v>
      </c>
      <c r="AB40" s="13">
        <v>0</v>
      </c>
      <c r="AC40" s="13">
        <v>0</v>
      </c>
      <c r="AD40" s="11" t="s">
        <v>51</v>
      </c>
      <c r="AE40" s="13">
        <v>0</v>
      </c>
      <c r="AF40" s="11">
        <v>0</v>
      </c>
      <c r="AG40" s="11" t="s">
        <v>51</v>
      </c>
      <c r="AH40" s="13">
        <v>0</v>
      </c>
      <c r="AI40" s="13">
        <v>0</v>
      </c>
      <c r="AJ40" s="11" t="s">
        <v>51</v>
      </c>
      <c r="AK40" s="13">
        <v>0</v>
      </c>
      <c r="AL40" s="13">
        <v>0</v>
      </c>
      <c r="AM40" s="12" t="s">
        <v>48</v>
      </c>
      <c r="AN40" s="11" t="s">
        <v>48</v>
      </c>
      <c r="AO40" s="12" t="s">
        <v>48</v>
      </c>
      <c r="AP40" s="11" t="s">
        <v>48</v>
      </c>
    </row>
    <row r="41" spans="1:42" hidden="1" x14ac:dyDescent="0.25">
      <c r="A41" s="11" t="s">
        <v>140</v>
      </c>
      <c r="B41" s="16">
        <v>43984</v>
      </c>
      <c r="C41" s="11" t="s">
        <v>47</v>
      </c>
      <c r="D41" s="11" t="s">
        <v>53</v>
      </c>
      <c r="E41" s="11" t="s">
        <v>54</v>
      </c>
      <c r="F41" s="11" t="s">
        <v>540</v>
      </c>
      <c r="G41" s="11" t="s">
        <v>49</v>
      </c>
      <c r="H41" s="11" t="s">
        <v>541</v>
      </c>
      <c r="I41" s="13" t="s">
        <v>48</v>
      </c>
      <c r="J41" s="13" t="s">
        <v>48</v>
      </c>
      <c r="K41" s="13" t="s">
        <v>48</v>
      </c>
      <c r="L41" s="13" t="s">
        <v>48</v>
      </c>
      <c r="M41" s="13">
        <v>0</v>
      </c>
      <c r="N41" s="11" t="s">
        <v>48</v>
      </c>
      <c r="O41" s="11" t="s">
        <v>56</v>
      </c>
      <c r="P41" s="11" t="s">
        <v>48</v>
      </c>
      <c r="Q41" s="13">
        <f t="shared" si="4"/>
        <v>56328364.737200007</v>
      </c>
      <c r="R41" s="13">
        <v>0</v>
      </c>
      <c r="S41" s="13">
        <v>49415329.170000002</v>
      </c>
      <c r="T41" s="13">
        <v>0</v>
      </c>
      <c r="U41" s="11" t="s">
        <v>51</v>
      </c>
      <c r="V41" s="13">
        <v>0</v>
      </c>
      <c r="W41" s="13">
        <v>5959513.4199999999</v>
      </c>
      <c r="X41" s="11" t="s">
        <v>50</v>
      </c>
      <c r="Y41" s="13">
        <f t="shared" si="3"/>
        <v>953522.14720000001</v>
      </c>
      <c r="Z41" s="13">
        <v>0</v>
      </c>
      <c r="AA41" s="11" t="s">
        <v>51</v>
      </c>
      <c r="AB41" s="13">
        <v>0</v>
      </c>
      <c r="AC41" s="13">
        <v>0</v>
      </c>
      <c r="AD41" s="11" t="s">
        <v>51</v>
      </c>
      <c r="AE41" s="13">
        <v>0</v>
      </c>
      <c r="AF41" s="11">
        <v>0</v>
      </c>
      <c r="AG41" s="11" t="s">
        <v>51</v>
      </c>
      <c r="AH41" s="13">
        <v>0</v>
      </c>
      <c r="AI41" s="13">
        <v>0</v>
      </c>
      <c r="AJ41" s="11" t="s">
        <v>51</v>
      </c>
      <c r="AK41" s="13">
        <v>0</v>
      </c>
      <c r="AL41" s="13">
        <v>0</v>
      </c>
      <c r="AM41" s="12" t="s">
        <v>48</v>
      </c>
      <c r="AN41" s="11" t="s">
        <v>48</v>
      </c>
      <c r="AO41" s="12" t="s">
        <v>48</v>
      </c>
      <c r="AP41" s="11" t="s">
        <v>48</v>
      </c>
    </row>
    <row r="42" spans="1:42" hidden="1" x14ac:dyDescent="0.25">
      <c r="A42" s="11" t="s">
        <v>142</v>
      </c>
      <c r="B42" s="16">
        <v>43984</v>
      </c>
      <c r="C42" s="11" t="s">
        <v>129</v>
      </c>
      <c r="D42" s="11" t="s">
        <v>53</v>
      </c>
      <c r="E42" s="11" t="s">
        <v>130</v>
      </c>
      <c r="F42" s="11" t="s">
        <v>488</v>
      </c>
      <c r="G42" s="11" t="s">
        <v>49</v>
      </c>
      <c r="H42" s="11" t="s">
        <v>542</v>
      </c>
      <c r="I42" s="13" t="s">
        <v>48</v>
      </c>
      <c r="J42" s="13" t="s">
        <v>48</v>
      </c>
      <c r="K42" s="13" t="s">
        <v>48</v>
      </c>
      <c r="L42" s="13" t="s">
        <v>48</v>
      </c>
      <c r="M42" s="13">
        <v>0</v>
      </c>
      <c r="N42" s="11" t="s">
        <v>48</v>
      </c>
      <c r="O42" s="11" t="s">
        <v>56</v>
      </c>
      <c r="P42" s="11" t="s">
        <v>48</v>
      </c>
      <c r="Q42" s="13">
        <f t="shared" si="4"/>
        <v>46044512.430200003</v>
      </c>
      <c r="R42" s="13">
        <v>0</v>
      </c>
      <c r="S42" s="13">
        <v>33151593.899800003</v>
      </c>
      <c r="T42" s="13">
        <v>0</v>
      </c>
      <c r="U42" s="11" t="s">
        <v>51</v>
      </c>
      <c r="V42" s="13">
        <v>0</v>
      </c>
      <c r="W42" s="13">
        <v>11114584.939999999</v>
      </c>
      <c r="X42" s="11" t="s">
        <v>50</v>
      </c>
      <c r="Y42" s="13">
        <f t="shared" si="3"/>
        <v>1778333.5903999999</v>
      </c>
      <c r="Z42" s="13">
        <v>0</v>
      </c>
      <c r="AA42" s="11" t="s">
        <v>51</v>
      </c>
      <c r="AB42" s="13">
        <v>0</v>
      </c>
      <c r="AC42" s="13">
        <v>0</v>
      </c>
      <c r="AD42" s="11" t="s">
        <v>51</v>
      </c>
      <c r="AE42" s="13">
        <v>0</v>
      </c>
      <c r="AF42" s="11">
        <v>0</v>
      </c>
      <c r="AG42" s="11" t="s">
        <v>51</v>
      </c>
      <c r="AH42" s="13">
        <v>0</v>
      </c>
      <c r="AI42" s="13">
        <v>0</v>
      </c>
      <c r="AJ42" s="11" t="s">
        <v>51</v>
      </c>
      <c r="AK42" s="13">
        <v>0</v>
      </c>
      <c r="AL42" s="13">
        <v>0</v>
      </c>
      <c r="AM42" s="12" t="s">
        <v>48</v>
      </c>
      <c r="AN42" s="11" t="s">
        <v>48</v>
      </c>
      <c r="AO42" s="12" t="s">
        <v>48</v>
      </c>
      <c r="AP42" s="11" t="s">
        <v>48</v>
      </c>
    </row>
    <row r="43" spans="1:42" hidden="1" x14ac:dyDescent="0.25">
      <c r="A43" s="11" t="s">
        <v>144</v>
      </c>
      <c r="B43" s="16">
        <v>43984</v>
      </c>
      <c r="C43" s="11" t="s">
        <v>129</v>
      </c>
      <c r="D43" s="11" t="s">
        <v>53</v>
      </c>
      <c r="E43" s="11" t="s">
        <v>130</v>
      </c>
      <c r="F43" s="11" t="s">
        <v>488</v>
      </c>
      <c r="G43" s="11" t="s">
        <v>49</v>
      </c>
      <c r="H43" s="11" t="s">
        <v>543</v>
      </c>
      <c r="I43" s="13" t="s">
        <v>48</v>
      </c>
      <c r="J43" s="13" t="s">
        <v>48</v>
      </c>
      <c r="K43" s="13" t="s">
        <v>48</v>
      </c>
      <c r="L43" s="13" t="s">
        <v>48</v>
      </c>
      <c r="M43" s="13">
        <v>0</v>
      </c>
      <c r="N43" s="11" t="s">
        <v>48</v>
      </c>
      <c r="O43" s="11" t="s">
        <v>498</v>
      </c>
      <c r="P43" s="11" t="s">
        <v>499</v>
      </c>
      <c r="Q43" s="13">
        <f t="shared" si="4"/>
        <v>692000</v>
      </c>
      <c r="R43" s="13">
        <v>0</v>
      </c>
      <c r="S43" s="13">
        <v>692000</v>
      </c>
      <c r="T43" s="13">
        <v>0</v>
      </c>
      <c r="U43" s="11" t="s">
        <v>51</v>
      </c>
      <c r="V43" s="13">
        <v>0</v>
      </c>
      <c r="W43" s="13">
        <v>0</v>
      </c>
      <c r="X43" s="11" t="s">
        <v>51</v>
      </c>
      <c r="Y43" s="13">
        <f t="shared" si="3"/>
        <v>0</v>
      </c>
      <c r="Z43" s="13">
        <v>0</v>
      </c>
      <c r="AA43" s="11" t="s">
        <v>51</v>
      </c>
      <c r="AB43" s="13">
        <v>0</v>
      </c>
      <c r="AC43" s="13">
        <v>0</v>
      </c>
      <c r="AD43" s="11" t="s">
        <v>51</v>
      </c>
      <c r="AE43" s="13">
        <v>0</v>
      </c>
      <c r="AF43" s="11">
        <v>0</v>
      </c>
      <c r="AG43" s="11" t="s">
        <v>51</v>
      </c>
      <c r="AH43" s="13">
        <v>0</v>
      </c>
      <c r="AI43" s="13">
        <v>0</v>
      </c>
      <c r="AJ43" s="11" t="s">
        <v>51</v>
      </c>
      <c r="AK43" s="13">
        <v>0</v>
      </c>
      <c r="AL43" s="13">
        <v>0</v>
      </c>
      <c r="AM43" s="12" t="s">
        <v>48</v>
      </c>
      <c r="AN43" s="11" t="s">
        <v>48</v>
      </c>
      <c r="AO43" s="12" t="s">
        <v>48</v>
      </c>
      <c r="AP43" s="11" t="s">
        <v>48</v>
      </c>
    </row>
    <row r="44" spans="1:42" hidden="1" x14ac:dyDescent="0.25">
      <c r="A44" s="11" t="s">
        <v>147</v>
      </c>
      <c r="B44" s="16">
        <v>43984</v>
      </c>
      <c r="C44" s="11" t="s">
        <v>129</v>
      </c>
      <c r="D44" s="11" t="s">
        <v>53</v>
      </c>
      <c r="E44" s="11" t="s">
        <v>130</v>
      </c>
      <c r="F44" s="11" t="s">
        <v>488</v>
      </c>
      <c r="G44" s="11" t="s">
        <v>49</v>
      </c>
      <c r="H44" s="11" t="s">
        <v>544</v>
      </c>
      <c r="I44" s="13" t="s">
        <v>48</v>
      </c>
      <c r="J44" s="13" t="s">
        <v>48</v>
      </c>
      <c r="K44" s="13" t="s">
        <v>48</v>
      </c>
      <c r="L44" s="13" t="s">
        <v>48</v>
      </c>
      <c r="M44" s="13">
        <v>0</v>
      </c>
      <c r="N44" s="11" t="s">
        <v>48</v>
      </c>
      <c r="O44" s="11" t="s">
        <v>56</v>
      </c>
      <c r="P44" s="11" t="s">
        <v>48</v>
      </c>
      <c r="Q44" s="13">
        <f t="shared" si="4"/>
        <v>2010190</v>
      </c>
      <c r="R44" s="13">
        <v>0</v>
      </c>
      <c r="S44" s="13">
        <v>1474270</v>
      </c>
      <c r="T44" s="13">
        <v>0</v>
      </c>
      <c r="U44" s="11" t="s">
        <v>51</v>
      </c>
      <c r="V44" s="13">
        <v>0</v>
      </c>
      <c r="W44" s="13">
        <v>462000</v>
      </c>
      <c r="X44" s="11" t="s">
        <v>50</v>
      </c>
      <c r="Y44" s="13">
        <f t="shared" si="3"/>
        <v>73920</v>
      </c>
      <c r="Z44" s="13">
        <v>0</v>
      </c>
      <c r="AA44" s="11" t="s">
        <v>51</v>
      </c>
      <c r="AB44" s="13">
        <v>0</v>
      </c>
      <c r="AC44" s="13">
        <v>0</v>
      </c>
      <c r="AD44" s="11" t="s">
        <v>51</v>
      </c>
      <c r="AE44" s="13">
        <v>0</v>
      </c>
      <c r="AF44" s="11">
        <v>0</v>
      </c>
      <c r="AG44" s="11" t="s">
        <v>51</v>
      </c>
      <c r="AH44" s="13">
        <v>0</v>
      </c>
      <c r="AI44" s="13">
        <v>0</v>
      </c>
      <c r="AJ44" s="11" t="s">
        <v>51</v>
      </c>
      <c r="AK44" s="13">
        <v>0</v>
      </c>
      <c r="AL44" s="13">
        <v>0</v>
      </c>
      <c r="AM44" s="12" t="s">
        <v>48</v>
      </c>
      <c r="AN44" s="11" t="s">
        <v>48</v>
      </c>
      <c r="AO44" s="12" t="s">
        <v>48</v>
      </c>
      <c r="AP44" s="11" t="s">
        <v>48</v>
      </c>
    </row>
    <row r="45" spans="1:42" hidden="1" x14ac:dyDescent="0.25">
      <c r="A45" s="11" t="s">
        <v>149</v>
      </c>
      <c r="B45" s="16">
        <v>43984</v>
      </c>
      <c r="C45" s="11" t="s">
        <v>129</v>
      </c>
      <c r="D45" s="11" t="s">
        <v>53</v>
      </c>
      <c r="E45" s="11" t="s">
        <v>130</v>
      </c>
      <c r="F45" s="11" t="s">
        <v>488</v>
      </c>
      <c r="G45" s="11" t="s">
        <v>49</v>
      </c>
      <c r="H45" s="11" t="s">
        <v>545</v>
      </c>
      <c r="I45" s="13" t="s">
        <v>48</v>
      </c>
      <c r="J45" s="13" t="s">
        <v>48</v>
      </c>
      <c r="K45" s="13" t="s">
        <v>48</v>
      </c>
      <c r="L45" s="13" t="s">
        <v>48</v>
      </c>
      <c r="M45" s="13">
        <v>0</v>
      </c>
      <c r="N45" s="11" t="s">
        <v>48</v>
      </c>
      <c r="O45" s="11" t="s">
        <v>56</v>
      </c>
      <c r="P45" s="11" t="s">
        <v>48</v>
      </c>
      <c r="Q45" s="13">
        <f t="shared" si="4"/>
        <v>8135985.2262000004</v>
      </c>
      <c r="R45" s="13">
        <v>0</v>
      </c>
      <c r="S45" s="13">
        <v>2047203.8757999996</v>
      </c>
      <c r="T45" s="13">
        <v>0</v>
      </c>
      <c r="U45" s="11" t="s">
        <v>51</v>
      </c>
      <c r="V45" s="13">
        <v>0</v>
      </c>
      <c r="W45" s="13">
        <v>5248949.4400000004</v>
      </c>
      <c r="X45" s="11" t="s">
        <v>51</v>
      </c>
      <c r="Y45" s="13">
        <f t="shared" si="3"/>
        <v>839831.91040000005</v>
      </c>
      <c r="Z45" s="13">
        <v>0</v>
      </c>
      <c r="AA45" s="11" t="s">
        <v>51</v>
      </c>
      <c r="AB45" s="13">
        <v>0</v>
      </c>
      <c r="AC45" s="13">
        <v>0</v>
      </c>
      <c r="AD45" s="11" t="s">
        <v>51</v>
      </c>
      <c r="AE45" s="13">
        <v>0</v>
      </c>
      <c r="AF45" s="11">
        <v>0</v>
      </c>
      <c r="AG45" s="11" t="s">
        <v>51</v>
      </c>
      <c r="AH45" s="13">
        <v>0</v>
      </c>
      <c r="AI45" s="13">
        <v>0</v>
      </c>
      <c r="AJ45" s="11" t="s">
        <v>51</v>
      </c>
      <c r="AK45" s="13">
        <v>0</v>
      </c>
      <c r="AL45" s="13">
        <v>0</v>
      </c>
      <c r="AM45" s="12" t="s">
        <v>48</v>
      </c>
      <c r="AN45" s="11" t="s">
        <v>48</v>
      </c>
      <c r="AO45" s="12" t="s">
        <v>48</v>
      </c>
      <c r="AP45" s="11" t="s">
        <v>48</v>
      </c>
    </row>
    <row r="46" spans="1:42" hidden="1" x14ac:dyDescent="0.25">
      <c r="A46" s="11" t="s">
        <v>151</v>
      </c>
      <c r="B46" s="16">
        <v>43984</v>
      </c>
      <c r="C46" s="11" t="s">
        <v>47</v>
      </c>
      <c r="D46" s="11" t="s">
        <v>58</v>
      </c>
      <c r="E46" s="11" t="s">
        <v>59</v>
      </c>
      <c r="F46" s="11" t="s">
        <v>546</v>
      </c>
      <c r="G46" s="11" t="s">
        <v>49</v>
      </c>
      <c r="H46" s="11" t="s">
        <v>547</v>
      </c>
      <c r="I46" s="13" t="s">
        <v>48</v>
      </c>
      <c r="J46" s="13" t="s">
        <v>48</v>
      </c>
      <c r="K46" s="13" t="s">
        <v>48</v>
      </c>
      <c r="L46" s="13" t="s">
        <v>48</v>
      </c>
      <c r="M46" s="13">
        <v>0</v>
      </c>
      <c r="N46" s="11" t="s">
        <v>48</v>
      </c>
      <c r="O46" s="11" t="s">
        <v>56</v>
      </c>
      <c r="P46" s="11"/>
      <c r="Q46" s="13">
        <f t="shared" si="4"/>
        <v>46233827.056000002</v>
      </c>
      <c r="R46" s="13">
        <v>0</v>
      </c>
      <c r="S46" s="13">
        <f>38772474.95-370384.82</f>
        <v>38402090.130000003</v>
      </c>
      <c r="T46" s="13">
        <v>0</v>
      </c>
      <c r="U46" s="11" t="s">
        <v>51</v>
      </c>
      <c r="V46" s="13">
        <v>0</v>
      </c>
      <c r="W46" s="13">
        <v>6751497.3499999996</v>
      </c>
      <c r="X46" s="11" t="s">
        <v>50</v>
      </c>
      <c r="Y46" s="13">
        <f t="shared" si="3"/>
        <v>1080239.5759999999</v>
      </c>
      <c r="Z46" s="13">
        <v>0</v>
      </c>
      <c r="AA46" s="11" t="s">
        <v>51</v>
      </c>
      <c r="AB46" s="13">
        <v>0</v>
      </c>
      <c r="AC46" s="13">
        <v>0</v>
      </c>
      <c r="AD46" s="11" t="s">
        <v>51</v>
      </c>
      <c r="AE46" s="13">
        <v>0</v>
      </c>
      <c r="AF46" s="11">
        <v>0</v>
      </c>
      <c r="AG46" s="11" t="s">
        <v>51</v>
      </c>
      <c r="AH46" s="13">
        <v>0</v>
      </c>
      <c r="AI46" s="13">
        <v>0</v>
      </c>
      <c r="AJ46" s="11" t="s">
        <v>51</v>
      </c>
      <c r="AK46" s="13">
        <v>0</v>
      </c>
      <c r="AL46" s="13">
        <v>0</v>
      </c>
      <c r="AM46" s="12" t="s">
        <v>48</v>
      </c>
      <c r="AN46" s="11" t="s">
        <v>48</v>
      </c>
      <c r="AO46" s="12" t="s">
        <v>48</v>
      </c>
      <c r="AP46" s="11" t="s">
        <v>48</v>
      </c>
    </row>
    <row r="47" spans="1:42" hidden="1" x14ac:dyDescent="0.25">
      <c r="A47" s="11" t="s">
        <v>152</v>
      </c>
      <c r="B47" s="16">
        <v>43984</v>
      </c>
      <c r="C47" s="11" t="s">
        <v>47</v>
      </c>
      <c r="D47" s="11" t="s">
        <v>58</v>
      </c>
      <c r="E47" s="11" t="s">
        <v>483</v>
      </c>
      <c r="F47" s="11" t="s">
        <v>548</v>
      </c>
      <c r="G47" s="11" t="s">
        <v>49</v>
      </c>
      <c r="H47" s="11" t="s">
        <v>549</v>
      </c>
      <c r="I47" s="13" t="s">
        <v>48</v>
      </c>
      <c r="J47" s="13" t="s">
        <v>48</v>
      </c>
      <c r="K47" s="13" t="s">
        <v>48</v>
      </c>
      <c r="L47" s="13" t="s">
        <v>48</v>
      </c>
      <c r="M47" s="13">
        <v>0</v>
      </c>
      <c r="N47" s="11" t="s">
        <v>48</v>
      </c>
      <c r="O47" s="11" t="s">
        <v>56</v>
      </c>
      <c r="P47" s="11"/>
      <c r="Q47" s="13">
        <f t="shared" si="4"/>
        <v>12339990.23</v>
      </c>
      <c r="R47" s="13">
        <v>0</v>
      </c>
      <c r="S47" s="13">
        <v>12339990.23</v>
      </c>
      <c r="T47" s="13">
        <v>0</v>
      </c>
      <c r="U47" s="11" t="s">
        <v>51</v>
      </c>
      <c r="V47" s="13">
        <v>0</v>
      </c>
      <c r="W47" s="13">
        <v>0</v>
      </c>
      <c r="X47" s="11" t="s">
        <v>50</v>
      </c>
      <c r="Y47" s="13">
        <f t="shared" si="3"/>
        <v>0</v>
      </c>
      <c r="Z47" s="13">
        <v>0</v>
      </c>
      <c r="AA47" s="11" t="s">
        <v>51</v>
      </c>
      <c r="AB47" s="13">
        <v>0</v>
      </c>
      <c r="AC47" s="13">
        <v>0</v>
      </c>
      <c r="AD47" s="11" t="s">
        <v>51</v>
      </c>
      <c r="AE47" s="13">
        <v>0</v>
      </c>
      <c r="AF47" s="11">
        <v>0</v>
      </c>
      <c r="AG47" s="11" t="s">
        <v>51</v>
      </c>
      <c r="AH47" s="13">
        <v>0</v>
      </c>
      <c r="AI47" s="13">
        <v>0</v>
      </c>
      <c r="AJ47" s="11" t="s">
        <v>51</v>
      </c>
      <c r="AK47" s="13">
        <v>0</v>
      </c>
      <c r="AL47" s="13">
        <v>0</v>
      </c>
      <c r="AM47" s="12" t="s">
        <v>48</v>
      </c>
      <c r="AN47" s="11" t="s">
        <v>48</v>
      </c>
      <c r="AO47" s="12" t="s">
        <v>48</v>
      </c>
      <c r="AP47" s="11" t="s">
        <v>48</v>
      </c>
    </row>
    <row r="48" spans="1:42" hidden="1" x14ac:dyDescent="0.25">
      <c r="A48" s="11" t="s">
        <v>153</v>
      </c>
      <c r="B48" s="16">
        <v>43984</v>
      </c>
      <c r="C48" s="11" t="s">
        <v>105</v>
      </c>
      <c r="D48" s="11" t="s">
        <v>58</v>
      </c>
      <c r="E48" s="11" t="s">
        <v>109</v>
      </c>
      <c r="F48" s="11" t="s">
        <v>550</v>
      </c>
      <c r="G48" s="11" t="s">
        <v>49</v>
      </c>
      <c r="H48" s="11" t="s">
        <v>551</v>
      </c>
      <c r="I48" s="13" t="s">
        <v>48</v>
      </c>
      <c r="J48" s="13" t="s">
        <v>48</v>
      </c>
      <c r="K48" s="13" t="s">
        <v>48</v>
      </c>
      <c r="L48" s="13" t="s">
        <v>48</v>
      </c>
      <c r="M48" s="13">
        <v>0</v>
      </c>
      <c r="N48" s="11" t="s">
        <v>48</v>
      </c>
      <c r="O48" s="11" t="s">
        <v>56</v>
      </c>
      <c r="P48" s="11" t="s">
        <v>48</v>
      </c>
      <c r="Q48" s="13">
        <f>SUBTOTAL(9,S48:AA48)</f>
        <v>0</v>
      </c>
      <c r="R48" s="13">
        <v>0</v>
      </c>
      <c r="S48" s="13">
        <v>40201555.995999999</v>
      </c>
      <c r="T48" s="13">
        <v>0</v>
      </c>
      <c r="U48" s="11" t="s">
        <v>51</v>
      </c>
      <c r="V48" s="13">
        <v>0</v>
      </c>
      <c r="W48" s="13">
        <v>2270000</v>
      </c>
      <c r="X48" s="11" t="s">
        <v>51</v>
      </c>
      <c r="Y48" s="13">
        <f t="shared" si="3"/>
        <v>363200</v>
      </c>
      <c r="Z48" s="13">
        <v>0</v>
      </c>
      <c r="AA48" s="11" t="s">
        <v>51</v>
      </c>
      <c r="AB48" s="13">
        <v>0</v>
      </c>
      <c r="AC48" s="13">
        <v>0</v>
      </c>
      <c r="AD48" s="11" t="s">
        <v>51</v>
      </c>
      <c r="AE48" s="13">
        <v>0</v>
      </c>
      <c r="AF48" s="11">
        <v>0</v>
      </c>
      <c r="AG48" s="11" t="s">
        <v>51</v>
      </c>
      <c r="AH48" s="13">
        <v>0</v>
      </c>
      <c r="AI48" s="13">
        <v>0</v>
      </c>
      <c r="AJ48" s="11" t="s">
        <v>51</v>
      </c>
      <c r="AK48" s="13">
        <v>0</v>
      </c>
      <c r="AL48" s="13">
        <v>0</v>
      </c>
      <c r="AM48" s="12" t="s">
        <v>48</v>
      </c>
      <c r="AN48" s="11" t="s">
        <v>48</v>
      </c>
      <c r="AO48" s="12" t="s">
        <v>48</v>
      </c>
      <c r="AP48" s="11" t="s">
        <v>48</v>
      </c>
    </row>
    <row r="49" spans="1:42" hidden="1" x14ac:dyDescent="0.25">
      <c r="A49" s="11" t="s">
        <v>154</v>
      </c>
      <c r="B49" s="16">
        <v>43984</v>
      </c>
      <c r="C49" s="11" t="s">
        <v>129</v>
      </c>
      <c r="D49" s="11" t="s">
        <v>58</v>
      </c>
      <c r="E49" s="11" t="s">
        <v>450</v>
      </c>
      <c r="F49" s="11" t="s">
        <v>552</v>
      </c>
      <c r="G49" s="11" t="s">
        <v>49</v>
      </c>
      <c r="H49" s="11" t="s">
        <v>553</v>
      </c>
      <c r="I49" s="13" t="s">
        <v>48</v>
      </c>
      <c r="J49" s="13" t="s">
        <v>48</v>
      </c>
      <c r="K49" s="13" t="s">
        <v>48</v>
      </c>
      <c r="L49" s="13" t="s">
        <v>48</v>
      </c>
      <c r="M49" s="13">
        <v>0</v>
      </c>
      <c r="N49" s="11" t="s">
        <v>48</v>
      </c>
      <c r="O49" s="11" t="s">
        <v>56</v>
      </c>
      <c r="P49" s="11" t="s">
        <v>48</v>
      </c>
      <c r="Q49" s="13">
        <f>SUM(S49:AH49)</f>
        <v>44844868.330200002</v>
      </c>
      <c r="R49" s="13">
        <v>0</v>
      </c>
      <c r="S49" s="13">
        <v>35197350.529800005</v>
      </c>
      <c r="T49" s="13">
        <v>0</v>
      </c>
      <c r="U49" s="11" t="s">
        <v>51</v>
      </c>
      <c r="V49" s="13">
        <v>0</v>
      </c>
      <c r="W49" s="13">
        <v>8316825.6899999995</v>
      </c>
      <c r="X49" s="11" t="s">
        <v>50</v>
      </c>
      <c r="Y49" s="13">
        <f t="shared" si="3"/>
        <v>1330692.1103999999</v>
      </c>
      <c r="Z49" s="13">
        <v>0</v>
      </c>
      <c r="AA49" s="11" t="s">
        <v>51</v>
      </c>
      <c r="AB49" s="13">
        <v>0</v>
      </c>
      <c r="AC49" s="13">
        <v>0</v>
      </c>
      <c r="AD49" s="11" t="s">
        <v>51</v>
      </c>
      <c r="AE49" s="13">
        <v>0</v>
      </c>
      <c r="AF49" s="11">
        <v>0</v>
      </c>
      <c r="AG49" s="11" t="s">
        <v>51</v>
      </c>
      <c r="AH49" s="13">
        <v>0</v>
      </c>
      <c r="AI49" s="13">
        <v>0</v>
      </c>
      <c r="AJ49" s="11" t="s">
        <v>51</v>
      </c>
      <c r="AK49" s="13">
        <v>0</v>
      </c>
      <c r="AL49" s="13">
        <v>0</v>
      </c>
      <c r="AM49" s="12" t="s">
        <v>48</v>
      </c>
      <c r="AN49" s="11" t="s">
        <v>48</v>
      </c>
      <c r="AO49" s="12" t="s">
        <v>48</v>
      </c>
      <c r="AP49" s="11" t="s">
        <v>48</v>
      </c>
    </row>
    <row r="50" spans="1:42" hidden="1" x14ac:dyDescent="0.25">
      <c r="A50" s="11" t="s">
        <v>155</v>
      </c>
      <c r="B50" s="16">
        <v>43984</v>
      </c>
      <c r="C50" s="11" t="s">
        <v>129</v>
      </c>
      <c r="D50" s="11" t="s">
        <v>58</v>
      </c>
      <c r="E50" s="11" t="s">
        <v>450</v>
      </c>
      <c r="F50" s="11" t="s">
        <v>552</v>
      </c>
      <c r="G50" s="11" t="s">
        <v>49</v>
      </c>
      <c r="H50" s="11" t="s">
        <v>554</v>
      </c>
      <c r="I50" s="13" t="s">
        <v>48</v>
      </c>
      <c r="J50" s="13" t="s">
        <v>48</v>
      </c>
      <c r="K50" s="13" t="s">
        <v>48</v>
      </c>
      <c r="L50" s="13" t="s">
        <v>48</v>
      </c>
      <c r="M50" s="13">
        <v>0</v>
      </c>
      <c r="N50" s="11" t="s">
        <v>48</v>
      </c>
      <c r="O50" s="11" t="s">
        <v>555</v>
      </c>
      <c r="P50" s="11" t="s">
        <v>556</v>
      </c>
      <c r="Q50" s="13">
        <f>SUM(S50:AH50)</f>
        <v>1562260.9638</v>
      </c>
      <c r="R50" s="13">
        <v>0</v>
      </c>
      <c r="S50" s="13">
        <v>1562260.9638</v>
      </c>
      <c r="T50" s="13">
        <v>0</v>
      </c>
      <c r="U50" s="11" t="s">
        <v>51</v>
      </c>
      <c r="V50" s="13">
        <v>0</v>
      </c>
      <c r="W50" s="13">
        <v>0</v>
      </c>
      <c r="X50" s="11" t="s">
        <v>51</v>
      </c>
      <c r="Y50" s="13">
        <f t="shared" si="3"/>
        <v>0</v>
      </c>
      <c r="Z50" s="13">
        <v>0</v>
      </c>
      <c r="AA50" s="11" t="s">
        <v>51</v>
      </c>
      <c r="AB50" s="13">
        <v>0</v>
      </c>
      <c r="AC50" s="13">
        <v>0</v>
      </c>
      <c r="AD50" s="11" t="s">
        <v>51</v>
      </c>
      <c r="AE50" s="13">
        <v>0</v>
      </c>
      <c r="AF50" s="11">
        <v>0</v>
      </c>
      <c r="AG50" s="11" t="s">
        <v>51</v>
      </c>
      <c r="AH50" s="13">
        <v>0</v>
      </c>
      <c r="AI50" s="13">
        <v>0</v>
      </c>
      <c r="AJ50" s="11" t="s">
        <v>51</v>
      </c>
      <c r="AK50" s="13">
        <v>0</v>
      </c>
      <c r="AL50" s="13">
        <v>0</v>
      </c>
      <c r="AM50" s="12" t="s">
        <v>48</v>
      </c>
      <c r="AN50" s="11" t="s">
        <v>48</v>
      </c>
      <c r="AO50" s="12" t="s">
        <v>48</v>
      </c>
      <c r="AP50" s="11" t="s">
        <v>48</v>
      </c>
    </row>
    <row r="51" spans="1:42" hidden="1" x14ac:dyDescent="0.25">
      <c r="A51" s="11" t="s">
        <v>156</v>
      </c>
      <c r="B51" s="16">
        <v>43984</v>
      </c>
      <c r="C51" s="11" t="s">
        <v>129</v>
      </c>
      <c r="D51" s="11" t="s">
        <v>58</v>
      </c>
      <c r="E51" s="11" t="s">
        <v>450</v>
      </c>
      <c r="F51" s="11" t="s">
        <v>552</v>
      </c>
      <c r="G51" s="11" t="s">
        <v>49</v>
      </c>
      <c r="H51" s="11" t="s">
        <v>557</v>
      </c>
      <c r="I51" s="13" t="s">
        <v>48</v>
      </c>
      <c r="J51" s="13" t="s">
        <v>48</v>
      </c>
      <c r="K51" s="13" t="s">
        <v>48</v>
      </c>
      <c r="L51" s="13" t="s">
        <v>48</v>
      </c>
      <c r="M51" s="13">
        <v>0</v>
      </c>
      <c r="N51" s="11" t="s">
        <v>48</v>
      </c>
      <c r="O51" s="11" t="s">
        <v>56</v>
      </c>
      <c r="P51" s="11" t="s">
        <v>48</v>
      </c>
      <c r="Q51" s="13">
        <f>SUM(S51:AH51)</f>
        <v>22724424.077199999</v>
      </c>
      <c r="R51" s="13">
        <v>0</v>
      </c>
      <c r="S51" s="13">
        <v>14843261.3956</v>
      </c>
      <c r="T51" s="13">
        <v>0</v>
      </c>
      <c r="U51" s="11" t="s">
        <v>51</v>
      </c>
      <c r="V51" s="13">
        <v>0</v>
      </c>
      <c r="W51" s="13">
        <v>6794105.7599999998</v>
      </c>
      <c r="X51" s="11" t="s">
        <v>51</v>
      </c>
      <c r="Y51" s="13">
        <f t="shared" si="3"/>
        <v>1087056.9216</v>
      </c>
      <c r="Z51" s="13">
        <v>0</v>
      </c>
      <c r="AA51" s="11" t="s">
        <v>51</v>
      </c>
      <c r="AB51" s="13">
        <v>0</v>
      </c>
      <c r="AC51" s="13">
        <v>0</v>
      </c>
      <c r="AD51" s="11" t="s">
        <v>51</v>
      </c>
      <c r="AE51" s="13">
        <v>0</v>
      </c>
      <c r="AF51" s="11">
        <v>0</v>
      </c>
      <c r="AG51" s="11" t="s">
        <v>51</v>
      </c>
      <c r="AH51" s="13">
        <v>0</v>
      </c>
      <c r="AI51" s="13">
        <v>0</v>
      </c>
      <c r="AJ51" s="11" t="s">
        <v>51</v>
      </c>
      <c r="AK51" s="13">
        <v>0</v>
      </c>
      <c r="AL51" s="13">
        <v>0</v>
      </c>
      <c r="AM51" s="12" t="s">
        <v>48</v>
      </c>
      <c r="AN51" s="11" t="s">
        <v>48</v>
      </c>
      <c r="AO51" s="12" t="s">
        <v>48</v>
      </c>
      <c r="AP51" s="11" t="s">
        <v>48</v>
      </c>
    </row>
    <row r="52" spans="1:42" hidden="1" x14ac:dyDescent="0.25">
      <c r="A52" s="11" t="s">
        <v>157</v>
      </c>
      <c r="B52" s="16">
        <v>43984</v>
      </c>
      <c r="C52" s="11" t="s">
        <v>47</v>
      </c>
      <c r="D52" s="11" t="s">
        <v>62</v>
      </c>
      <c r="E52" s="11" t="s">
        <v>63</v>
      </c>
      <c r="F52" s="11" t="s">
        <v>558</v>
      </c>
      <c r="G52" s="11" t="s">
        <v>49</v>
      </c>
      <c r="H52" s="11" t="s">
        <v>559</v>
      </c>
      <c r="I52" s="13" t="s">
        <v>48</v>
      </c>
      <c r="J52" s="13" t="s">
        <v>48</v>
      </c>
      <c r="K52" s="13" t="s">
        <v>48</v>
      </c>
      <c r="L52" s="13" t="s">
        <v>48</v>
      </c>
      <c r="M52" s="13">
        <v>0</v>
      </c>
      <c r="N52" s="11" t="s">
        <v>48</v>
      </c>
      <c r="O52" s="11" t="s">
        <v>56</v>
      </c>
      <c r="P52" s="11"/>
      <c r="Q52" s="13">
        <f>SUM(S52:AH52)</f>
        <v>32065403.650000002</v>
      </c>
      <c r="R52" s="13">
        <v>0</v>
      </c>
      <c r="S52" s="13">
        <v>27673342.050000001</v>
      </c>
      <c r="T52" s="13">
        <v>0</v>
      </c>
      <c r="U52" s="11" t="s">
        <v>51</v>
      </c>
      <c r="V52" s="13">
        <v>0</v>
      </c>
      <c r="W52" s="13">
        <v>3786260</v>
      </c>
      <c r="X52" s="11" t="s">
        <v>50</v>
      </c>
      <c r="Y52" s="13">
        <f t="shared" si="3"/>
        <v>605801.6</v>
      </c>
      <c r="Z52" s="13">
        <v>0</v>
      </c>
      <c r="AA52" s="11" t="s">
        <v>51</v>
      </c>
      <c r="AB52" s="13">
        <v>0</v>
      </c>
      <c r="AC52" s="13">
        <v>0</v>
      </c>
      <c r="AD52" s="11" t="s">
        <v>51</v>
      </c>
      <c r="AE52" s="13">
        <v>0</v>
      </c>
      <c r="AF52" s="11">
        <v>0</v>
      </c>
      <c r="AG52" s="11" t="s">
        <v>51</v>
      </c>
      <c r="AH52" s="13">
        <v>0</v>
      </c>
      <c r="AI52" s="13">
        <v>0</v>
      </c>
      <c r="AJ52" s="11" t="s">
        <v>51</v>
      </c>
      <c r="AK52" s="13">
        <v>0</v>
      </c>
      <c r="AL52" s="13">
        <v>0</v>
      </c>
      <c r="AM52" s="12" t="s">
        <v>48</v>
      </c>
      <c r="AN52" s="11" t="s">
        <v>48</v>
      </c>
      <c r="AO52" s="12" t="s">
        <v>48</v>
      </c>
      <c r="AP52" s="11" t="s">
        <v>48</v>
      </c>
    </row>
    <row r="53" spans="1:42" hidden="1" x14ac:dyDescent="0.25">
      <c r="A53" s="11" t="s">
        <v>158</v>
      </c>
      <c r="B53" s="16">
        <v>43984</v>
      </c>
      <c r="C53" s="11" t="s">
        <v>105</v>
      </c>
      <c r="D53" s="11" t="s">
        <v>62</v>
      </c>
      <c r="E53" s="11" t="s">
        <v>111</v>
      </c>
      <c r="F53" s="11" t="s">
        <v>560</v>
      </c>
      <c r="G53" s="11" t="s">
        <v>49</v>
      </c>
      <c r="H53" s="11" t="s">
        <v>561</v>
      </c>
      <c r="I53" s="13" t="s">
        <v>48</v>
      </c>
      <c r="J53" s="13" t="s">
        <v>48</v>
      </c>
      <c r="K53" s="13" t="s">
        <v>48</v>
      </c>
      <c r="L53" s="13" t="s">
        <v>48</v>
      </c>
      <c r="M53" s="13">
        <v>0</v>
      </c>
      <c r="N53" s="11" t="s">
        <v>48</v>
      </c>
      <c r="O53" s="11" t="s">
        <v>56</v>
      </c>
      <c r="P53" s="11" t="s">
        <v>48</v>
      </c>
      <c r="Q53" s="13">
        <f>SUBTOTAL(9,S53:Y53)</f>
        <v>0</v>
      </c>
      <c r="R53" s="13">
        <v>0</v>
      </c>
      <c r="S53" s="13">
        <v>56942369.176600009</v>
      </c>
      <c r="T53" s="13">
        <v>0</v>
      </c>
      <c r="U53" s="11" t="s">
        <v>51</v>
      </c>
      <c r="V53" s="13">
        <v>0</v>
      </c>
      <c r="W53" s="13">
        <v>2436000</v>
      </c>
      <c r="X53" s="11" t="s">
        <v>50</v>
      </c>
      <c r="Y53" s="13">
        <f t="shared" si="3"/>
        <v>389760</v>
      </c>
      <c r="Z53" s="13">
        <v>0</v>
      </c>
      <c r="AA53" s="11" t="s">
        <v>51</v>
      </c>
      <c r="AB53" s="13">
        <v>0</v>
      </c>
      <c r="AC53" s="13">
        <v>0</v>
      </c>
      <c r="AD53" s="11" t="s">
        <v>51</v>
      </c>
      <c r="AE53" s="13">
        <v>0</v>
      </c>
      <c r="AF53" s="11">
        <v>0</v>
      </c>
      <c r="AG53" s="11" t="s">
        <v>51</v>
      </c>
      <c r="AH53" s="13">
        <v>0</v>
      </c>
      <c r="AI53" s="13">
        <v>0</v>
      </c>
      <c r="AJ53" s="11" t="s">
        <v>51</v>
      </c>
      <c r="AK53" s="13">
        <v>0</v>
      </c>
      <c r="AL53" s="13">
        <v>0</v>
      </c>
      <c r="AM53" s="12" t="s">
        <v>48</v>
      </c>
      <c r="AN53" s="11" t="s">
        <v>48</v>
      </c>
      <c r="AO53" s="12" t="s">
        <v>48</v>
      </c>
      <c r="AP53" s="11" t="s">
        <v>48</v>
      </c>
    </row>
    <row r="54" spans="1:42" hidden="1" x14ac:dyDescent="0.25">
      <c r="A54" s="11" t="s">
        <v>159</v>
      </c>
      <c r="B54" s="16">
        <v>43984</v>
      </c>
      <c r="C54" s="11" t="s">
        <v>129</v>
      </c>
      <c r="D54" s="11" t="s">
        <v>62</v>
      </c>
      <c r="E54" s="11" t="s">
        <v>495</v>
      </c>
      <c r="F54" s="11" t="s">
        <v>488</v>
      </c>
      <c r="G54" s="11" t="s">
        <v>49</v>
      </c>
      <c r="H54" s="11" t="s">
        <v>562</v>
      </c>
      <c r="I54" s="13" t="s">
        <v>48</v>
      </c>
      <c r="J54" s="13" t="s">
        <v>48</v>
      </c>
      <c r="K54" s="13" t="s">
        <v>48</v>
      </c>
      <c r="L54" s="13" t="s">
        <v>48</v>
      </c>
      <c r="M54" s="13">
        <v>0</v>
      </c>
      <c r="N54" s="11" t="s">
        <v>48</v>
      </c>
      <c r="O54" s="11" t="s">
        <v>56</v>
      </c>
      <c r="P54" s="11" t="s">
        <v>48</v>
      </c>
      <c r="Q54" s="13">
        <f t="shared" ref="Q54:Q59" si="5">SUM(S54:AH54)</f>
        <v>82947954.250799984</v>
      </c>
      <c r="R54" s="13">
        <v>0</v>
      </c>
      <c r="S54" s="13">
        <v>50877192.193599992</v>
      </c>
      <c r="T54" s="13">
        <v>0</v>
      </c>
      <c r="U54" s="11" t="s">
        <v>51</v>
      </c>
      <c r="V54" s="13">
        <v>0</v>
      </c>
      <c r="W54" s="13">
        <v>27647208.669999994</v>
      </c>
      <c r="X54" s="11" t="s">
        <v>51</v>
      </c>
      <c r="Y54" s="13">
        <f t="shared" si="3"/>
        <v>4423553.3871999988</v>
      </c>
      <c r="Z54" s="13">
        <v>0</v>
      </c>
      <c r="AA54" s="11" t="s">
        <v>51</v>
      </c>
      <c r="AB54" s="13">
        <v>0</v>
      </c>
      <c r="AC54" s="13">
        <v>0</v>
      </c>
      <c r="AD54" s="11" t="s">
        <v>51</v>
      </c>
      <c r="AE54" s="13">
        <v>0</v>
      </c>
      <c r="AF54" s="11">
        <v>0</v>
      </c>
      <c r="AG54" s="11" t="s">
        <v>51</v>
      </c>
      <c r="AH54" s="13">
        <v>0</v>
      </c>
      <c r="AI54" s="13">
        <v>0</v>
      </c>
      <c r="AJ54" s="11" t="s">
        <v>51</v>
      </c>
      <c r="AK54" s="13">
        <v>0</v>
      </c>
      <c r="AL54" s="13">
        <v>0</v>
      </c>
      <c r="AM54" s="12" t="s">
        <v>48</v>
      </c>
      <c r="AN54" s="11" t="s">
        <v>48</v>
      </c>
      <c r="AO54" s="12" t="s">
        <v>48</v>
      </c>
      <c r="AP54" s="11" t="s">
        <v>48</v>
      </c>
    </row>
    <row r="55" spans="1:42" s="5" customFormat="1" ht="15.75" hidden="1" customHeight="1" x14ac:dyDescent="0.25">
      <c r="A55" s="11" t="s">
        <v>160</v>
      </c>
      <c r="B55" s="16">
        <v>43984</v>
      </c>
      <c r="C55" s="11" t="s">
        <v>47</v>
      </c>
      <c r="D55" s="11" t="s">
        <v>66</v>
      </c>
      <c r="E55" s="11" t="s">
        <v>67</v>
      </c>
      <c r="F55" s="11" t="s">
        <v>563</v>
      </c>
      <c r="G55" s="11" t="s">
        <v>49</v>
      </c>
      <c r="H55" s="11" t="s">
        <v>564</v>
      </c>
      <c r="I55" s="13" t="s">
        <v>48</v>
      </c>
      <c r="J55" s="13" t="s">
        <v>48</v>
      </c>
      <c r="K55" s="13" t="s">
        <v>48</v>
      </c>
      <c r="L55" s="13" t="s">
        <v>48</v>
      </c>
      <c r="M55" s="13">
        <v>0</v>
      </c>
      <c r="N55" s="11" t="s">
        <v>48</v>
      </c>
      <c r="O55" s="11" t="s">
        <v>56</v>
      </c>
      <c r="P55" s="11"/>
      <c r="Q55" s="13">
        <f t="shared" si="5"/>
        <v>65980240.657600001</v>
      </c>
      <c r="R55" s="13">
        <v>0</v>
      </c>
      <c r="S55" s="13">
        <v>47005168.460000001</v>
      </c>
      <c r="T55" s="13">
        <v>0</v>
      </c>
      <c r="U55" s="11" t="s">
        <v>51</v>
      </c>
      <c r="V55" s="13">
        <v>0</v>
      </c>
      <c r="W55" s="13">
        <v>16357820.859999999</v>
      </c>
      <c r="X55" s="11" t="s">
        <v>50</v>
      </c>
      <c r="Y55" s="13">
        <f t="shared" si="3"/>
        <v>2617251.3375999997</v>
      </c>
      <c r="Z55" s="13">
        <v>0</v>
      </c>
      <c r="AA55" s="11" t="s">
        <v>51</v>
      </c>
      <c r="AB55" s="13">
        <v>0</v>
      </c>
      <c r="AC55" s="13">
        <v>0</v>
      </c>
      <c r="AD55" s="11" t="s">
        <v>51</v>
      </c>
      <c r="AE55" s="13">
        <v>0</v>
      </c>
      <c r="AF55" s="11">
        <v>0</v>
      </c>
      <c r="AG55" s="11" t="s">
        <v>51</v>
      </c>
      <c r="AH55" s="13">
        <v>0</v>
      </c>
      <c r="AI55" s="13">
        <v>0</v>
      </c>
      <c r="AJ55" s="11" t="s">
        <v>51</v>
      </c>
      <c r="AK55" s="13">
        <v>0</v>
      </c>
      <c r="AL55" s="13">
        <v>0</v>
      </c>
      <c r="AM55" s="12" t="s">
        <v>48</v>
      </c>
      <c r="AN55" s="11" t="s">
        <v>48</v>
      </c>
      <c r="AO55" s="12" t="s">
        <v>48</v>
      </c>
      <c r="AP55" s="11" t="s">
        <v>48</v>
      </c>
    </row>
    <row r="56" spans="1:42" hidden="1" x14ac:dyDescent="0.25">
      <c r="A56" s="11" t="s">
        <v>161</v>
      </c>
      <c r="B56" s="16">
        <v>43984</v>
      </c>
      <c r="C56" s="11" t="s">
        <v>129</v>
      </c>
      <c r="D56" s="11" t="s">
        <v>66</v>
      </c>
      <c r="E56" s="11" t="s">
        <v>145</v>
      </c>
      <c r="F56" s="11" t="s">
        <v>565</v>
      </c>
      <c r="G56" s="11" t="s">
        <v>49</v>
      </c>
      <c r="H56" s="11" t="s">
        <v>566</v>
      </c>
      <c r="I56" s="13" t="s">
        <v>48</v>
      </c>
      <c r="J56" s="13" t="s">
        <v>48</v>
      </c>
      <c r="K56" s="13" t="s">
        <v>48</v>
      </c>
      <c r="L56" s="13" t="s">
        <v>48</v>
      </c>
      <c r="M56" s="13">
        <v>0</v>
      </c>
      <c r="N56" s="11" t="s">
        <v>48</v>
      </c>
      <c r="O56" s="11" t="s">
        <v>56</v>
      </c>
      <c r="P56" s="11" t="s">
        <v>48</v>
      </c>
      <c r="Q56" s="13">
        <f t="shared" si="5"/>
        <v>8230031.8019999992</v>
      </c>
      <c r="R56" s="13">
        <v>0</v>
      </c>
      <c r="S56" s="13">
        <v>3683720.9999999991</v>
      </c>
      <c r="T56" s="13">
        <v>0</v>
      </c>
      <c r="U56" s="11" t="s">
        <v>51</v>
      </c>
      <c r="V56" s="13">
        <v>0</v>
      </c>
      <c r="W56" s="13">
        <v>3919233.45</v>
      </c>
      <c r="X56" s="11" t="s">
        <v>50</v>
      </c>
      <c r="Y56" s="13">
        <f t="shared" si="3"/>
        <v>627077.35200000007</v>
      </c>
      <c r="Z56" s="13">
        <v>0</v>
      </c>
      <c r="AA56" s="11" t="s">
        <v>51</v>
      </c>
      <c r="AB56" s="13">
        <v>0</v>
      </c>
      <c r="AC56" s="13">
        <v>0</v>
      </c>
      <c r="AD56" s="11" t="s">
        <v>51</v>
      </c>
      <c r="AE56" s="13">
        <v>0</v>
      </c>
      <c r="AF56" s="11">
        <v>0</v>
      </c>
      <c r="AG56" s="11" t="s">
        <v>51</v>
      </c>
      <c r="AH56" s="13">
        <v>0</v>
      </c>
      <c r="AI56" s="13">
        <v>0</v>
      </c>
      <c r="AJ56" s="11" t="s">
        <v>51</v>
      </c>
      <c r="AK56" s="13">
        <v>0</v>
      </c>
      <c r="AL56" s="13">
        <v>0</v>
      </c>
      <c r="AM56" s="12" t="s">
        <v>48</v>
      </c>
      <c r="AN56" s="11" t="s">
        <v>48</v>
      </c>
      <c r="AO56" s="12" t="s">
        <v>48</v>
      </c>
      <c r="AP56" s="11" t="s">
        <v>48</v>
      </c>
    </row>
    <row r="57" spans="1:42" hidden="1" x14ac:dyDescent="0.25">
      <c r="A57" s="11" t="s">
        <v>162</v>
      </c>
      <c r="B57" s="16">
        <v>43984</v>
      </c>
      <c r="C57" s="11" t="s">
        <v>47</v>
      </c>
      <c r="D57" s="11" t="s">
        <v>70</v>
      </c>
      <c r="E57" s="11" t="s">
        <v>71</v>
      </c>
      <c r="F57" s="11" t="s">
        <v>567</v>
      </c>
      <c r="G57" s="11" t="s">
        <v>49</v>
      </c>
      <c r="H57" s="11" t="s">
        <v>568</v>
      </c>
      <c r="I57" s="13" t="s">
        <v>48</v>
      </c>
      <c r="J57" s="13" t="s">
        <v>48</v>
      </c>
      <c r="K57" s="13" t="s">
        <v>48</v>
      </c>
      <c r="L57" s="13" t="s">
        <v>48</v>
      </c>
      <c r="M57" s="13">
        <v>0</v>
      </c>
      <c r="N57" s="11" t="s">
        <v>48</v>
      </c>
      <c r="O57" s="11" t="s">
        <v>56</v>
      </c>
      <c r="P57" s="11"/>
      <c r="Q57" s="13">
        <f t="shared" si="5"/>
        <v>64746868.886000007</v>
      </c>
      <c r="R57" s="13">
        <v>0</v>
      </c>
      <c r="S57" s="13">
        <v>50695032.740000002</v>
      </c>
      <c r="T57" s="13">
        <v>0</v>
      </c>
      <c r="U57" s="11" t="s">
        <v>51</v>
      </c>
      <c r="V57" s="13">
        <v>0</v>
      </c>
      <c r="W57" s="13">
        <v>12113651.85</v>
      </c>
      <c r="X57" s="11" t="s">
        <v>50</v>
      </c>
      <c r="Y57" s="13">
        <f t="shared" si="3"/>
        <v>1938184.2960000001</v>
      </c>
      <c r="Z57" s="13">
        <v>0</v>
      </c>
      <c r="AA57" s="11" t="s">
        <v>51</v>
      </c>
      <c r="AB57" s="13">
        <v>0</v>
      </c>
      <c r="AC57" s="13">
        <v>0</v>
      </c>
      <c r="AD57" s="11" t="s">
        <v>51</v>
      </c>
      <c r="AE57" s="13">
        <v>0</v>
      </c>
      <c r="AF57" s="11">
        <v>0</v>
      </c>
      <c r="AG57" s="11" t="s">
        <v>51</v>
      </c>
      <c r="AH57" s="13">
        <v>0</v>
      </c>
      <c r="AI57" s="13">
        <v>0</v>
      </c>
      <c r="AJ57" s="11" t="s">
        <v>51</v>
      </c>
      <c r="AK57" s="13">
        <v>0</v>
      </c>
      <c r="AL57" s="13">
        <v>0</v>
      </c>
      <c r="AM57" s="12" t="s">
        <v>48</v>
      </c>
      <c r="AN57" s="11" t="s">
        <v>48</v>
      </c>
      <c r="AO57" s="12" t="s">
        <v>48</v>
      </c>
      <c r="AP57" s="11" t="s">
        <v>48</v>
      </c>
    </row>
    <row r="58" spans="1:42" hidden="1" x14ac:dyDescent="0.25">
      <c r="A58" s="11" t="s">
        <v>166</v>
      </c>
      <c r="B58" s="16">
        <v>43984</v>
      </c>
      <c r="C58" s="11" t="s">
        <v>129</v>
      </c>
      <c r="D58" s="11" t="s">
        <v>70</v>
      </c>
      <c r="E58" s="11" t="s">
        <v>455</v>
      </c>
      <c r="F58" s="11" t="s">
        <v>569</v>
      </c>
      <c r="G58" s="11" t="s">
        <v>49</v>
      </c>
      <c r="H58" s="11" t="s">
        <v>570</v>
      </c>
      <c r="I58" s="13"/>
      <c r="J58" s="13"/>
      <c r="K58" s="13"/>
      <c r="L58" s="13"/>
      <c r="M58" s="13">
        <v>0</v>
      </c>
      <c r="N58" s="11"/>
      <c r="O58" s="11" t="s">
        <v>490</v>
      </c>
      <c r="P58" s="11"/>
      <c r="Q58" s="13">
        <f t="shared" si="5"/>
        <v>0</v>
      </c>
      <c r="R58" s="13">
        <v>0</v>
      </c>
      <c r="S58" s="13">
        <v>0</v>
      </c>
      <c r="T58" s="13">
        <v>0</v>
      </c>
      <c r="U58" s="11"/>
      <c r="V58" s="13">
        <v>0</v>
      </c>
      <c r="W58" s="13">
        <v>0</v>
      </c>
      <c r="X58" s="11"/>
      <c r="Y58" s="13">
        <f t="shared" si="3"/>
        <v>0</v>
      </c>
      <c r="Z58" s="13">
        <v>0</v>
      </c>
      <c r="AA58" s="11"/>
      <c r="AB58" s="13">
        <v>0</v>
      </c>
      <c r="AC58" s="13">
        <v>0</v>
      </c>
      <c r="AD58" s="11"/>
      <c r="AE58" s="13">
        <v>0</v>
      </c>
      <c r="AF58" s="11"/>
      <c r="AG58" s="11"/>
      <c r="AH58" s="13">
        <v>0</v>
      </c>
      <c r="AI58" s="13">
        <v>0</v>
      </c>
      <c r="AJ58" s="11"/>
      <c r="AK58" s="13">
        <v>0</v>
      </c>
      <c r="AL58" s="13">
        <v>0</v>
      </c>
      <c r="AM58" s="12"/>
      <c r="AN58" s="11"/>
      <c r="AO58" s="12"/>
      <c r="AP58" s="11"/>
    </row>
    <row r="59" spans="1:42" hidden="1" x14ac:dyDescent="0.25">
      <c r="A59" s="11" t="s">
        <v>167</v>
      </c>
      <c r="B59" s="16">
        <v>43984</v>
      </c>
      <c r="C59" s="11" t="s">
        <v>47</v>
      </c>
      <c r="D59" s="11" t="s">
        <v>74</v>
      </c>
      <c r="E59" s="11" t="s">
        <v>75</v>
      </c>
      <c r="F59" s="11" t="s">
        <v>571</v>
      </c>
      <c r="G59" s="11" t="s">
        <v>49</v>
      </c>
      <c r="H59" s="11" t="s">
        <v>572</v>
      </c>
      <c r="I59" s="13" t="s">
        <v>48</v>
      </c>
      <c r="J59" s="13" t="s">
        <v>48</v>
      </c>
      <c r="K59" s="13" t="s">
        <v>48</v>
      </c>
      <c r="L59" s="13" t="s">
        <v>48</v>
      </c>
      <c r="M59" s="13">
        <v>0</v>
      </c>
      <c r="N59" s="11" t="s">
        <v>48</v>
      </c>
      <c r="O59" s="11" t="s">
        <v>56</v>
      </c>
      <c r="P59" s="11"/>
      <c r="Q59" s="13">
        <f t="shared" si="5"/>
        <v>68815089.834800005</v>
      </c>
      <c r="R59" s="13">
        <v>0</v>
      </c>
      <c r="S59" s="13">
        <v>50302320.359999999</v>
      </c>
      <c r="T59" s="13">
        <v>0</v>
      </c>
      <c r="U59" s="11" t="s">
        <v>51</v>
      </c>
      <c r="V59" s="13">
        <v>0</v>
      </c>
      <c r="W59" s="13">
        <v>15959284.029999999</v>
      </c>
      <c r="X59" s="11" t="s">
        <v>50</v>
      </c>
      <c r="Y59" s="13">
        <f t="shared" si="3"/>
        <v>2553485.4448000002</v>
      </c>
      <c r="Z59" s="13">
        <v>0</v>
      </c>
      <c r="AA59" s="11" t="s">
        <v>51</v>
      </c>
      <c r="AB59" s="13">
        <v>0</v>
      </c>
      <c r="AC59" s="13">
        <v>0</v>
      </c>
      <c r="AD59" s="11" t="s">
        <v>51</v>
      </c>
      <c r="AE59" s="13">
        <v>0</v>
      </c>
      <c r="AF59" s="11">
        <v>0</v>
      </c>
      <c r="AG59" s="11" t="s">
        <v>51</v>
      </c>
      <c r="AH59" s="13">
        <v>0</v>
      </c>
      <c r="AI59" s="13">
        <v>0</v>
      </c>
      <c r="AJ59" s="11" t="s">
        <v>51</v>
      </c>
      <c r="AK59" s="13">
        <v>0</v>
      </c>
      <c r="AL59" s="13">
        <v>0</v>
      </c>
      <c r="AM59" s="12" t="s">
        <v>48</v>
      </c>
      <c r="AN59" s="11" t="s">
        <v>48</v>
      </c>
      <c r="AO59" s="12" t="s">
        <v>48</v>
      </c>
      <c r="AP59" s="11" t="s">
        <v>48</v>
      </c>
    </row>
    <row r="60" spans="1:42" x14ac:dyDescent="0.25">
      <c r="A60" s="11" t="s">
        <v>169</v>
      </c>
      <c r="B60" s="16">
        <v>43984</v>
      </c>
      <c r="C60" s="11" t="s">
        <v>129</v>
      </c>
      <c r="D60" s="11" t="s">
        <v>74</v>
      </c>
      <c r="E60" s="11" t="s">
        <v>512</v>
      </c>
      <c r="F60" s="11" t="s">
        <v>1016</v>
      </c>
      <c r="G60" s="11" t="s">
        <v>49</v>
      </c>
      <c r="H60" s="11" t="s">
        <v>513</v>
      </c>
      <c r="I60" s="13" t="s">
        <v>48</v>
      </c>
      <c r="J60" s="13" t="s">
        <v>48</v>
      </c>
      <c r="K60" s="13" t="s">
        <v>48</v>
      </c>
      <c r="L60" s="13" t="s">
        <v>48</v>
      </c>
      <c r="M60" s="13">
        <v>0</v>
      </c>
      <c r="N60" s="11" t="s">
        <v>48</v>
      </c>
      <c r="O60" s="11" t="s">
        <v>490</v>
      </c>
      <c r="P60" s="11" t="s">
        <v>48</v>
      </c>
      <c r="Q60" s="13">
        <v>0</v>
      </c>
      <c r="R60" s="13">
        <v>0</v>
      </c>
      <c r="S60" s="13">
        <v>0</v>
      </c>
      <c r="T60" s="13">
        <v>0</v>
      </c>
      <c r="U60" s="11" t="s">
        <v>51</v>
      </c>
      <c r="V60" s="13">
        <v>0</v>
      </c>
      <c r="W60" s="13">
        <v>0</v>
      </c>
      <c r="X60" s="11" t="s">
        <v>50</v>
      </c>
      <c r="Y60" s="13">
        <f t="shared" si="3"/>
        <v>0</v>
      </c>
      <c r="Z60" s="13">
        <v>0</v>
      </c>
      <c r="AA60" s="11" t="s">
        <v>51</v>
      </c>
      <c r="AB60" s="13">
        <v>0</v>
      </c>
      <c r="AC60" s="13">
        <v>0</v>
      </c>
      <c r="AD60" s="11" t="s">
        <v>51</v>
      </c>
      <c r="AE60" s="13">
        <v>0</v>
      </c>
      <c r="AF60" s="11">
        <v>0</v>
      </c>
      <c r="AG60" s="11" t="s">
        <v>51</v>
      </c>
      <c r="AH60" s="13">
        <v>0</v>
      </c>
      <c r="AI60" s="13">
        <v>0</v>
      </c>
      <c r="AJ60" s="11" t="s">
        <v>51</v>
      </c>
      <c r="AK60" s="13">
        <v>0</v>
      </c>
      <c r="AL60" s="13">
        <v>0</v>
      </c>
      <c r="AM60" s="12" t="s">
        <v>48</v>
      </c>
      <c r="AN60" s="11" t="s">
        <v>48</v>
      </c>
      <c r="AO60" s="12" t="s">
        <v>48</v>
      </c>
      <c r="AP60" s="11" t="s">
        <v>48</v>
      </c>
    </row>
    <row r="61" spans="1:42" hidden="1" x14ac:dyDescent="0.25">
      <c r="A61" s="11" t="s">
        <v>171</v>
      </c>
      <c r="B61" s="16">
        <v>43984</v>
      </c>
      <c r="C61" s="11" t="s">
        <v>47</v>
      </c>
      <c r="D61" s="11" t="s">
        <v>78</v>
      </c>
      <c r="E61" s="11" t="s">
        <v>79</v>
      </c>
      <c r="F61" s="11" t="s">
        <v>573</v>
      </c>
      <c r="G61" s="11" t="s">
        <v>49</v>
      </c>
      <c r="H61" s="11" t="s">
        <v>574</v>
      </c>
      <c r="I61" s="13" t="s">
        <v>48</v>
      </c>
      <c r="J61" s="13" t="s">
        <v>48</v>
      </c>
      <c r="K61" s="13" t="s">
        <v>48</v>
      </c>
      <c r="L61" s="13" t="s">
        <v>48</v>
      </c>
      <c r="M61" s="13">
        <v>0</v>
      </c>
      <c r="N61" s="11" t="s">
        <v>48</v>
      </c>
      <c r="O61" s="11" t="s">
        <v>56</v>
      </c>
      <c r="P61" s="11"/>
      <c r="Q61" s="13">
        <f>SUM(S61:AH61)</f>
        <v>48581628.9652</v>
      </c>
      <c r="R61" s="13">
        <v>0</v>
      </c>
      <c r="S61" s="13">
        <v>32000423.41</v>
      </c>
      <c r="T61" s="13">
        <v>0</v>
      </c>
      <c r="U61" s="11" t="s">
        <v>51</v>
      </c>
      <c r="V61" s="13">
        <v>0</v>
      </c>
      <c r="W61" s="13">
        <v>14294142.720000001</v>
      </c>
      <c r="X61" s="11" t="s">
        <v>50</v>
      </c>
      <c r="Y61" s="13">
        <f t="shared" si="3"/>
        <v>2287062.8352000001</v>
      </c>
      <c r="Z61" s="13">
        <v>0</v>
      </c>
      <c r="AA61" s="11" t="s">
        <v>51</v>
      </c>
      <c r="AB61" s="13">
        <v>0</v>
      </c>
      <c r="AC61" s="13">
        <v>0</v>
      </c>
      <c r="AD61" s="11" t="s">
        <v>51</v>
      </c>
      <c r="AE61" s="13">
        <v>0</v>
      </c>
      <c r="AF61" s="11">
        <v>0</v>
      </c>
      <c r="AG61" s="11" t="s">
        <v>51</v>
      </c>
      <c r="AH61" s="13">
        <v>0</v>
      </c>
      <c r="AI61" s="13">
        <v>0</v>
      </c>
      <c r="AJ61" s="11" t="s">
        <v>51</v>
      </c>
      <c r="AK61" s="13">
        <v>0</v>
      </c>
      <c r="AL61" s="13">
        <v>0</v>
      </c>
      <c r="AM61" s="12" t="s">
        <v>48</v>
      </c>
      <c r="AN61" s="11" t="s">
        <v>48</v>
      </c>
      <c r="AO61" s="12" t="s">
        <v>48</v>
      </c>
      <c r="AP61" s="11" t="s">
        <v>48</v>
      </c>
    </row>
    <row r="62" spans="1:42" hidden="1" x14ac:dyDescent="0.25">
      <c r="A62" s="11" t="s">
        <v>173</v>
      </c>
      <c r="B62" s="16">
        <v>43984</v>
      </c>
      <c r="C62" s="11" t="s">
        <v>47</v>
      </c>
      <c r="D62" s="11" t="s">
        <v>82</v>
      </c>
      <c r="E62" s="11" t="s">
        <v>83</v>
      </c>
      <c r="F62" s="11" t="s">
        <v>546</v>
      </c>
      <c r="G62" s="11" t="s">
        <v>49</v>
      </c>
      <c r="H62" s="11" t="s">
        <v>575</v>
      </c>
      <c r="I62" s="13" t="s">
        <v>48</v>
      </c>
      <c r="J62" s="13" t="s">
        <v>48</v>
      </c>
      <c r="K62" s="13" t="s">
        <v>48</v>
      </c>
      <c r="L62" s="13" t="s">
        <v>48</v>
      </c>
      <c r="M62" s="13">
        <v>0</v>
      </c>
      <c r="N62" s="11" t="s">
        <v>48</v>
      </c>
      <c r="O62" s="11" t="s">
        <v>56</v>
      </c>
      <c r="P62" s="11"/>
      <c r="Q62" s="13">
        <f>SUM(S62:AH62)</f>
        <v>46881841.685199998</v>
      </c>
      <c r="R62" s="13">
        <v>0</v>
      </c>
      <c r="S62" s="13">
        <v>38840661.689999998</v>
      </c>
      <c r="T62" s="13">
        <v>0</v>
      </c>
      <c r="U62" s="11" t="s">
        <v>51</v>
      </c>
      <c r="V62" s="13">
        <v>0</v>
      </c>
      <c r="W62" s="13">
        <v>6932051.7199999997</v>
      </c>
      <c r="X62" s="11" t="s">
        <v>50</v>
      </c>
      <c r="Y62" s="13">
        <f t="shared" ref="Y62:Y93" si="6">+W62*0.16</f>
        <v>1109128.2752</v>
      </c>
      <c r="Z62" s="13">
        <v>0</v>
      </c>
      <c r="AA62" s="11" t="s">
        <v>51</v>
      </c>
      <c r="AB62" s="13">
        <v>0</v>
      </c>
      <c r="AC62" s="13">
        <v>0</v>
      </c>
      <c r="AD62" s="11" t="s">
        <v>51</v>
      </c>
      <c r="AE62" s="13">
        <v>0</v>
      </c>
      <c r="AF62" s="11">
        <v>0</v>
      </c>
      <c r="AG62" s="11" t="s">
        <v>51</v>
      </c>
      <c r="AH62" s="13">
        <v>0</v>
      </c>
      <c r="AI62" s="13">
        <v>0</v>
      </c>
      <c r="AJ62" s="11" t="s">
        <v>51</v>
      </c>
      <c r="AK62" s="13">
        <v>0</v>
      </c>
      <c r="AL62" s="13">
        <v>0</v>
      </c>
      <c r="AM62" s="12" t="s">
        <v>48</v>
      </c>
      <c r="AN62" s="11" t="s">
        <v>48</v>
      </c>
      <c r="AO62" s="12" t="s">
        <v>48</v>
      </c>
      <c r="AP62" s="11" t="s">
        <v>48</v>
      </c>
    </row>
    <row r="63" spans="1:42" hidden="1" x14ac:dyDescent="0.25">
      <c r="A63" s="11" t="s">
        <v>175</v>
      </c>
      <c r="B63" s="16">
        <v>43984</v>
      </c>
      <c r="C63" s="11" t="s">
        <v>47</v>
      </c>
      <c r="D63" s="11" t="s">
        <v>93</v>
      </c>
      <c r="E63" s="11" t="s">
        <v>94</v>
      </c>
      <c r="F63" s="11" t="s">
        <v>576</v>
      </c>
      <c r="G63" s="11" t="s">
        <v>49</v>
      </c>
      <c r="H63" s="11" t="s">
        <v>577</v>
      </c>
      <c r="I63" s="13" t="s">
        <v>48</v>
      </c>
      <c r="J63" s="13" t="s">
        <v>48</v>
      </c>
      <c r="K63" s="13" t="s">
        <v>48</v>
      </c>
      <c r="L63" s="13" t="s">
        <v>48</v>
      </c>
      <c r="M63" s="13">
        <v>0</v>
      </c>
      <c r="N63" s="11" t="s">
        <v>48</v>
      </c>
      <c r="O63" s="11" t="s">
        <v>56</v>
      </c>
      <c r="P63" s="11"/>
      <c r="Q63" s="13">
        <f>SUM(S63:AH63)</f>
        <v>44622787.980400003</v>
      </c>
      <c r="R63" s="13">
        <v>0</v>
      </c>
      <c r="S63" s="13">
        <v>26030912.41</v>
      </c>
      <c r="T63" s="13">
        <v>0</v>
      </c>
      <c r="U63" s="11" t="s">
        <v>51</v>
      </c>
      <c r="V63" s="13">
        <v>0</v>
      </c>
      <c r="W63" s="13">
        <v>16027478.939999999</v>
      </c>
      <c r="X63" s="11" t="s">
        <v>50</v>
      </c>
      <c r="Y63" s="13">
        <f t="shared" si="6"/>
        <v>2564396.6304000001</v>
      </c>
      <c r="Z63" s="13">
        <v>0</v>
      </c>
      <c r="AA63" s="11" t="s">
        <v>51</v>
      </c>
      <c r="AB63" s="13">
        <v>0</v>
      </c>
      <c r="AC63" s="13">
        <v>0</v>
      </c>
      <c r="AD63" s="11" t="s">
        <v>51</v>
      </c>
      <c r="AE63" s="13">
        <v>0</v>
      </c>
      <c r="AF63" s="11">
        <v>0</v>
      </c>
      <c r="AG63" s="11" t="s">
        <v>51</v>
      </c>
      <c r="AH63" s="13">
        <v>0</v>
      </c>
      <c r="AI63" s="13">
        <v>0</v>
      </c>
      <c r="AJ63" s="11" t="s">
        <v>51</v>
      </c>
      <c r="AK63" s="13">
        <v>0</v>
      </c>
      <c r="AL63" s="13">
        <v>0</v>
      </c>
      <c r="AM63" s="12" t="s">
        <v>48</v>
      </c>
      <c r="AN63" s="11" t="s">
        <v>48</v>
      </c>
      <c r="AO63" s="12" t="s">
        <v>48</v>
      </c>
      <c r="AP63" s="11" t="s">
        <v>48</v>
      </c>
    </row>
    <row r="64" spans="1:42" hidden="1" x14ac:dyDescent="0.25">
      <c r="A64" s="11" t="s">
        <v>176</v>
      </c>
      <c r="B64" s="16">
        <v>43984</v>
      </c>
      <c r="C64" s="11" t="s">
        <v>47</v>
      </c>
      <c r="D64" s="11" t="s">
        <v>163</v>
      </c>
      <c r="E64" s="11" t="s">
        <v>164</v>
      </c>
      <c r="F64" s="11" t="s">
        <v>578</v>
      </c>
      <c r="G64" s="11" t="s">
        <v>49</v>
      </c>
      <c r="H64" s="11" t="s">
        <v>579</v>
      </c>
      <c r="I64" s="13" t="s">
        <v>48</v>
      </c>
      <c r="J64" s="13" t="s">
        <v>48</v>
      </c>
      <c r="K64" s="13" t="s">
        <v>48</v>
      </c>
      <c r="L64" s="13" t="s">
        <v>48</v>
      </c>
      <c r="M64" s="13">
        <v>0</v>
      </c>
      <c r="N64" s="11" t="s">
        <v>48</v>
      </c>
      <c r="O64" s="11" t="s">
        <v>56</v>
      </c>
      <c r="P64" s="11"/>
      <c r="Q64" s="13">
        <f>SUM(S64:AH64)</f>
        <v>35862062.970799997</v>
      </c>
      <c r="R64" s="13">
        <v>0</v>
      </c>
      <c r="S64" s="13">
        <v>28646709.699999999</v>
      </c>
      <c r="T64" s="13">
        <v>0</v>
      </c>
      <c r="U64" s="11" t="s">
        <v>51</v>
      </c>
      <c r="V64" s="13">
        <v>0</v>
      </c>
      <c r="W64" s="13">
        <v>6220132.1299999999</v>
      </c>
      <c r="X64" s="11" t="s">
        <v>50</v>
      </c>
      <c r="Y64" s="13">
        <f t="shared" si="6"/>
        <v>995221.14080000005</v>
      </c>
      <c r="Z64" s="13">
        <v>0</v>
      </c>
      <c r="AA64" s="11" t="s">
        <v>51</v>
      </c>
      <c r="AB64" s="13">
        <v>0</v>
      </c>
      <c r="AC64" s="13">
        <v>0</v>
      </c>
      <c r="AD64" s="11" t="s">
        <v>51</v>
      </c>
      <c r="AE64" s="13">
        <v>0</v>
      </c>
      <c r="AF64" s="11">
        <v>0</v>
      </c>
      <c r="AG64" s="11" t="s">
        <v>51</v>
      </c>
      <c r="AH64" s="13">
        <v>0</v>
      </c>
      <c r="AI64" s="13">
        <v>0</v>
      </c>
      <c r="AJ64" s="11" t="s">
        <v>51</v>
      </c>
      <c r="AK64" s="13">
        <v>0</v>
      </c>
      <c r="AL64" s="13">
        <v>0</v>
      </c>
      <c r="AM64" s="12" t="s">
        <v>48</v>
      </c>
      <c r="AN64" s="11" t="s">
        <v>48</v>
      </c>
      <c r="AO64" s="12" t="s">
        <v>48</v>
      </c>
      <c r="AP64" s="11" t="s">
        <v>48</v>
      </c>
    </row>
    <row r="65" spans="1:42" hidden="1" x14ac:dyDescent="0.25">
      <c r="A65" s="11" t="s">
        <v>177</v>
      </c>
      <c r="B65" s="16">
        <v>43984</v>
      </c>
      <c r="C65" s="11" t="s">
        <v>47</v>
      </c>
      <c r="D65" s="11" t="s">
        <v>521</v>
      </c>
      <c r="E65" s="11" t="s">
        <v>106</v>
      </c>
      <c r="F65" s="11" t="s">
        <v>580</v>
      </c>
      <c r="G65" s="11" t="s">
        <v>49</v>
      </c>
      <c r="H65" s="11" t="s">
        <v>581</v>
      </c>
      <c r="I65" s="13" t="s">
        <v>48</v>
      </c>
      <c r="J65" s="13" t="s">
        <v>48</v>
      </c>
      <c r="K65" s="13" t="s">
        <v>48</v>
      </c>
      <c r="L65" s="13" t="s">
        <v>48</v>
      </c>
      <c r="M65" s="13">
        <v>0</v>
      </c>
      <c r="N65" s="11" t="s">
        <v>48</v>
      </c>
      <c r="O65" s="11" t="s">
        <v>56</v>
      </c>
      <c r="P65" s="11" t="s">
        <v>48</v>
      </c>
      <c r="Q65" s="13">
        <f>SUBTOTAL(9,S65:AL65)</f>
        <v>0</v>
      </c>
      <c r="R65" s="13">
        <v>0</v>
      </c>
      <c r="S65" s="13">
        <v>38947972.920000009</v>
      </c>
      <c r="T65" s="13">
        <v>0</v>
      </c>
      <c r="U65" s="11" t="s">
        <v>51</v>
      </c>
      <c r="V65" s="13">
        <v>0</v>
      </c>
      <c r="W65" s="13">
        <v>1154000</v>
      </c>
      <c r="X65" s="11" t="s">
        <v>51</v>
      </c>
      <c r="Y65" s="13">
        <f t="shared" si="6"/>
        <v>184640</v>
      </c>
      <c r="Z65" s="13">
        <v>0</v>
      </c>
      <c r="AA65" s="11" t="s">
        <v>51</v>
      </c>
      <c r="AB65" s="13">
        <v>0</v>
      </c>
      <c r="AC65" s="13">
        <v>0</v>
      </c>
      <c r="AD65" s="11" t="s">
        <v>51</v>
      </c>
      <c r="AE65" s="13">
        <v>0</v>
      </c>
      <c r="AF65" s="11">
        <v>0</v>
      </c>
      <c r="AG65" s="11" t="s">
        <v>51</v>
      </c>
      <c r="AH65" s="13">
        <v>0</v>
      </c>
      <c r="AI65" s="13">
        <v>0</v>
      </c>
      <c r="AJ65" s="11" t="s">
        <v>51</v>
      </c>
      <c r="AK65" s="13">
        <v>0</v>
      </c>
      <c r="AL65" s="13">
        <v>0</v>
      </c>
      <c r="AM65" s="12" t="s">
        <v>48</v>
      </c>
      <c r="AN65" s="11" t="s">
        <v>48</v>
      </c>
      <c r="AO65" s="12" t="s">
        <v>48</v>
      </c>
      <c r="AP65" s="11" t="s">
        <v>48</v>
      </c>
    </row>
    <row r="66" spans="1:42" hidden="1" x14ac:dyDescent="0.25">
      <c r="A66" s="11" t="s">
        <v>178</v>
      </c>
      <c r="B66" s="16">
        <v>43984</v>
      </c>
      <c r="C66" s="11" t="s">
        <v>47</v>
      </c>
      <c r="D66" s="11" t="s">
        <v>529</v>
      </c>
      <c r="E66" s="11" t="s">
        <v>530</v>
      </c>
      <c r="F66" s="11" t="s">
        <v>582</v>
      </c>
      <c r="G66" s="11" t="s">
        <v>49</v>
      </c>
      <c r="H66" s="11" t="s">
        <v>583</v>
      </c>
      <c r="I66" s="13" t="s">
        <v>48</v>
      </c>
      <c r="J66" s="13" t="s">
        <v>48</v>
      </c>
      <c r="K66" s="13" t="s">
        <v>48</v>
      </c>
      <c r="L66" s="13" t="s">
        <v>48</v>
      </c>
      <c r="M66" s="13">
        <v>0</v>
      </c>
      <c r="N66" s="11" t="s">
        <v>48</v>
      </c>
      <c r="O66" s="11" t="s">
        <v>56</v>
      </c>
      <c r="P66" s="11"/>
      <c r="Q66" s="13">
        <f>SUM(S66:AH66)</f>
        <v>3302682.6015999997</v>
      </c>
      <c r="R66" s="13">
        <v>0</v>
      </c>
      <c r="S66" s="13">
        <v>876000</v>
      </c>
      <c r="T66" s="13">
        <v>0</v>
      </c>
      <c r="U66" s="11" t="s">
        <v>51</v>
      </c>
      <c r="V66" s="13">
        <v>0</v>
      </c>
      <c r="W66" s="13">
        <v>2091967.76</v>
      </c>
      <c r="X66" s="11" t="s">
        <v>50</v>
      </c>
      <c r="Y66" s="13">
        <f t="shared" si="6"/>
        <v>334714.84159999999</v>
      </c>
      <c r="Z66" s="13">
        <v>0</v>
      </c>
      <c r="AA66" s="11" t="s">
        <v>51</v>
      </c>
      <c r="AB66" s="13">
        <v>0</v>
      </c>
      <c r="AC66" s="13">
        <v>0</v>
      </c>
      <c r="AD66" s="11" t="s">
        <v>51</v>
      </c>
      <c r="AE66" s="13">
        <v>0</v>
      </c>
      <c r="AF66" s="11">
        <v>0</v>
      </c>
      <c r="AG66" s="11" t="s">
        <v>51</v>
      </c>
      <c r="AH66" s="13">
        <v>0</v>
      </c>
      <c r="AI66" s="13">
        <v>0</v>
      </c>
      <c r="AJ66" s="11" t="s">
        <v>51</v>
      </c>
      <c r="AK66" s="13">
        <v>0</v>
      </c>
      <c r="AL66" s="13">
        <v>0</v>
      </c>
      <c r="AM66" s="12" t="s">
        <v>48</v>
      </c>
      <c r="AN66" s="11" t="s">
        <v>48</v>
      </c>
      <c r="AO66" s="12" t="s">
        <v>48</v>
      </c>
      <c r="AP66" s="11" t="s">
        <v>48</v>
      </c>
    </row>
    <row r="67" spans="1:42" hidden="1" x14ac:dyDescent="0.25">
      <c r="A67" s="11" t="s">
        <v>179</v>
      </c>
      <c r="B67" s="16">
        <v>43984</v>
      </c>
      <c r="C67" s="11" t="s">
        <v>47</v>
      </c>
      <c r="D67" s="11" t="s">
        <v>533</v>
      </c>
      <c r="E67" s="11" t="s">
        <v>114</v>
      </c>
      <c r="F67" s="11" t="s">
        <v>584</v>
      </c>
      <c r="G67" s="11" t="s">
        <v>49</v>
      </c>
      <c r="H67" s="11" t="s">
        <v>585</v>
      </c>
      <c r="I67" s="13" t="s">
        <v>48</v>
      </c>
      <c r="J67" s="13" t="s">
        <v>48</v>
      </c>
      <c r="K67" s="13" t="s">
        <v>48</v>
      </c>
      <c r="L67" s="13" t="s">
        <v>48</v>
      </c>
      <c r="M67" s="13">
        <v>0</v>
      </c>
      <c r="N67" s="11" t="s">
        <v>48</v>
      </c>
      <c r="O67" s="11" t="s">
        <v>56</v>
      </c>
      <c r="P67" s="11" t="s">
        <v>48</v>
      </c>
      <c r="Q67" s="13">
        <f>SUBTOTAL(9,S67:Y67)</f>
        <v>0</v>
      </c>
      <c r="R67" s="13">
        <v>0</v>
      </c>
      <c r="S67" s="13">
        <v>6928367.9600000009</v>
      </c>
      <c r="T67" s="13">
        <v>0</v>
      </c>
      <c r="U67" s="11" t="s">
        <v>51</v>
      </c>
      <c r="V67" s="13">
        <v>0</v>
      </c>
      <c r="W67" s="13">
        <v>1314000</v>
      </c>
      <c r="X67" s="11" t="s">
        <v>51</v>
      </c>
      <c r="Y67" s="13">
        <f t="shared" si="6"/>
        <v>210240</v>
      </c>
      <c r="Z67" s="13">
        <v>0</v>
      </c>
      <c r="AA67" s="11" t="s">
        <v>51</v>
      </c>
      <c r="AB67" s="13">
        <v>0</v>
      </c>
      <c r="AC67" s="13">
        <v>0</v>
      </c>
      <c r="AD67" s="11" t="s">
        <v>51</v>
      </c>
      <c r="AE67" s="13">
        <v>0</v>
      </c>
      <c r="AF67" s="11">
        <v>0</v>
      </c>
      <c r="AG67" s="11" t="s">
        <v>51</v>
      </c>
      <c r="AH67" s="13">
        <v>0</v>
      </c>
      <c r="AI67" s="13">
        <v>0</v>
      </c>
      <c r="AJ67" s="11" t="s">
        <v>51</v>
      </c>
      <c r="AK67" s="13">
        <v>0</v>
      </c>
      <c r="AL67" s="13">
        <v>0</v>
      </c>
      <c r="AM67" s="12" t="s">
        <v>48</v>
      </c>
      <c r="AN67" s="11" t="s">
        <v>48</v>
      </c>
      <c r="AO67" s="12" t="s">
        <v>48</v>
      </c>
      <c r="AP67" s="11" t="s">
        <v>48</v>
      </c>
    </row>
    <row r="68" spans="1:42" hidden="1" x14ac:dyDescent="0.25">
      <c r="A68" s="11" t="s">
        <v>180</v>
      </c>
      <c r="B68" s="16">
        <v>43984</v>
      </c>
      <c r="C68" s="11" t="s">
        <v>47</v>
      </c>
      <c r="D68" s="11" t="s">
        <v>97</v>
      </c>
      <c r="E68" s="11" t="s">
        <v>98</v>
      </c>
      <c r="F68" s="11" t="s">
        <v>586</v>
      </c>
      <c r="G68" s="11" t="s">
        <v>49</v>
      </c>
      <c r="H68" s="11" t="s">
        <v>587</v>
      </c>
      <c r="I68" s="13" t="s">
        <v>48</v>
      </c>
      <c r="J68" s="13" t="s">
        <v>48</v>
      </c>
      <c r="K68" s="13" t="s">
        <v>48</v>
      </c>
      <c r="L68" s="13" t="s">
        <v>48</v>
      </c>
      <c r="M68" s="13">
        <v>0</v>
      </c>
      <c r="N68" s="11" t="s">
        <v>48</v>
      </c>
      <c r="O68" s="11" t="s">
        <v>56</v>
      </c>
      <c r="P68" s="11"/>
      <c r="Q68" s="13">
        <f t="shared" ref="Q68:Q74" si="7">SUM(S68:AH68)</f>
        <v>492169.63</v>
      </c>
      <c r="R68" s="13">
        <v>0</v>
      </c>
      <c r="S68" s="13">
        <v>492169.63</v>
      </c>
      <c r="T68" s="13">
        <v>0</v>
      </c>
      <c r="U68" s="11" t="s">
        <v>51</v>
      </c>
      <c r="V68" s="13">
        <v>0</v>
      </c>
      <c r="W68" s="13">
        <v>0</v>
      </c>
      <c r="X68" s="11" t="s">
        <v>50</v>
      </c>
      <c r="Y68" s="13">
        <f t="shared" si="6"/>
        <v>0</v>
      </c>
      <c r="Z68" s="13">
        <v>0</v>
      </c>
      <c r="AA68" s="11" t="s">
        <v>51</v>
      </c>
      <c r="AB68" s="13">
        <v>0</v>
      </c>
      <c r="AC68" s="13">
        <v>0</v>
      </c>
      <c r="AD68" s="11" t="s">
        <v>51</v>
      </c>
      <c r="AE68" s="13">
        <v>0</v>
      </c>
      <c r="AF68" s="11">
        <v>0</v>
      </c>
      <c r="AG68" s="11" t="s">
        <v>51</v>
      </c>
      <c r="AH68" s="13">
        <v>0</v>
      </c>
      <c r="AI68" s="13">
        <v>0</v>
      </c>
      <c r="AJ68" s="11" t="s">
        <v>51</v>
      </c>
      <c r="AK68" s="13">
        <v>0</v>
      </c>
      <c r="AL68" s="13">
        <v>0</v>
      </c>
      <c r="AM68" s="12" t="s">
        <v>48</v>
      </c>
      <c r="AN68" s="11" t="s">
        <v>48</v>
      </c>
      <c r="AO68" s="12" t="s">
        <v>48</v>
      </c>
      <c r="AP68" s="11" t="s">
        <v>48</v>
      </c>
    </row>
    <row r="69" spans="1:42" hidden="1" x14ac:dyDescent="0.25">
      <c r="A69" s="11" t="s">
        <v>181</v>
      </c>
      <c r="B69" s="16">
        <v>43984</v>
      </c>
      <c r="C69" s="11" t="s">
        <v>47</v>
      </c>
      <c r="D69" s="11" t="s">
        <v>101</v>
      </c>
      <c r="E69" s="11" t="s">
        <v>102</v>
      </c>
      <c r="F69" s="11" t="s">
        <v>588</v>
      </c>
      <c r="G69" s="11" t="s">
        <v>49</v>
      </c>
      <c r="H69" s="11" t="s">
        <v>589</v>
      </c>
      <c r="I69" s="13" t="s">
        <v>48</v>
      </c>
      <c r="J69" s="13" t="s">
        <v>48</v>
      </c>
      <c r="K69" s="13" t="s">
        <v>48</v>
      </c>
      <c r="L69" s="13" t="s">
        <v>48</v>
      </c>
      <c r="M69" s="13">
        <v>0</v>
      </c>
      <c r="N69" s="11" t="s">
        <v>48</v>
      </c>
      <c r="O69" s="11" t="s">
        <v>56</v>
      </c>
      <c r="P69" s="11"/>
      <c r="Q69" s="13">
        <f t="shared" si="7"/>
        <v>32807932.382399999</v>
      </c>
      <c r="R69" s="13">
        <v>0</v>
      </c>
      <c r="S69" s="13">
        <v>24940270.5</v>
      </c>
      <c r="T69" s="13">
        <v>0</v>
      </c>
      <c r="U69" s="11" t="s">
        <v>51</v>
      </c>
      <c r="V69" s="13">
        <v>0</v>
      </c>
      <c r="W69" s="13">
        <v>6782467.1399999997</v>
      </c>
      <c r="X69" s="11" t="s">
        <v>50</v>
      </c>
      <c r="Y69" s="13">
        <f t="shared" si="6"/>
        <v>1085194.7423999999</v>
      </c>
      <c r="Z69" s="13">
        <v>0</v>
      </c>
      <c r="AA69" s="11" t="s">
        <v>51</v>
      </c>
      <c r="AB69" s="13">
        <v>0</v>
      </c>
      <c r="AC69" s="13">
        <v>0</v>
      </c>
      <c r="AD69" s="11" t="s">
        <v>51</v>
      </c>
      <c r="AE69" s="13">
        <v>0</v>
      </c>
      <c r="AF69" s="11">
        <v>0</v>
      </c>
      <c r="AG69" s="11" t="s">
        <v>51</v>
      </c>
      <c r="AH69" s="13">
        <v>0</v>
      </c>
      <c r="AI69" s="13">
        <v>0</v>
      </c>
      <c r="AJ69" s="11" t="s">
        <v>51</v>
      </c>
      <c r="AK69" s="13">
        <v>0</v>
      </c>
      <c r="AL69" s="13">
        <v>0</v>
      </c>
      <c r="AM69" s="12" t="s">
        <v>48</v>
      </c>
      <c r="AN69" s="11" t="s">
        <v>48</v>
      </c>
      <c r="AO69" s="12" t="s">
        <v>48</v>
      </c>
      <c r="AP69" s="11" t="s">
        <v>48</v>
      </c>
    </row>
    <row r="70" spans="1:42" hidden="1" x14ac:dyDescent="0.25">
      <c r="A70" s="11" t="s">
        <v>182</v>
      </c>
      <c r="B70" s="16">
        <v>43985</v>
      </c>
      <c r="C70" s="11" t="s">
        <v>47</v>
      </c>
      <c r="D70" s="11" t="s">
        <v>53</v>
      </c>
      <c r="E70" s="11" t="s">
        <v>54</v>
      </c>
      <c r="F70" s="11" t="s">
        <v>590</v>
      </c>
      <c r="G70" s="11" t="s">
        <v>49</v>
      </c>
      <c r="H70" s="11" t="s">
        <v>591</v>
      </c>
      <c r="I70" s="13" t="s">
        <v>48</v>
      </c>
      <c r="J70" s="13" t="s">
        <v>48</v>
      </c>
      <c r="K70" s="13" t="s">
        <v>48</v>
      </c>
      <c r="L70" s="13" t="s">
        <v>48</v>
      </c>
      <c r="M70" s="13">
        <v>0</v>
      </c>
      <c r="N70" s="11" t="s">
        <v>48</v>
      </c>
      <c r="O70" s="11" t="s">
        <v>56</v>
      </c>
      <c r="P70" s="11" t="s">
        <v>48</v>
      </c>
      <c r="Q70" s="13">
        <f t="shared" si="7"/>
        <v>62127952.029199995</v>
      </c>
      <c r="R70" s="13">
        <v>0</v>
      </c>
      <c r="S70" s="13">
        <v>53581619.119999997</v>
      </c>
      <c r="T70" s="13">
        <v>0</v>
      </c>
      <c r="U70" s="11" t="s">
        <v>51</v>
      </c>
      <c r="V70" s="13">
        <v>0</v>
      </c>
      <c r="W70" s="13">
        <v>7367528.3700000001</v>
      </c>
      <c r="X70" s="11" t="s">
        <v>51</v>
      </c>
      <c r="Y70" s="13">
        <f t="shared" si="6"/>
        <v>1178804.5392</v>
      </c>
      <c r="Z70" s="13">
        <v>0</v>
      </c>
      <c r="AA70" s="11" t="s">
        <v>51</v>
      </c>
      <c r="AB70" s="13">
        <v>0</v>
      </c>
      <c r="AC70" s="13">
        <v>0</v>
      </c>
      <c r="AD70" s="11" t="s">
        <v>51</v>
      </c>
      <c r="AE70" s="13">
        <v>0</v>
      </c>
      <c r="AF70" s="11">
        <v>0</v>
      </c>
      <c r="AG70" s="11" t="s">
        <v>51</v>
      </c>
      <c r="AH70" s="13">
        <v>0</v>
      </c>
      <c r="AI70" s="13">
        <v>0</v>
      </c>
      <c r="AJ70" s="11" t="s">
        <v>51</v>
      </c>
      <c r="AK70" s="13">
        <v>0</v>
      </c>
      <c r="AL70" s="13">
        <v>0</v>
      </c>
      <c r="AM70" s="12" t="s">
        <v>48</v>
      </c>
      <c r="AN70" s="11" t="s">
        <v>48</v>
      </c>
      <c r="AO70" s="12" t="s">
        <v>48</v>
      </c>
      <c r="AP70" s="11" t="s">
        <v>48</v>
      </c>
    </row>
    <row r="71" spans="1:42" s="5" customFormat="1" hidden="1" x14ac:dyDescent="0.25">
      <c r="A71" s="11" t="s">
        <v>183</v>
      </c>
      <c r="B71" s="16">
        <v>43985</v>
      </c>
      <c r="C71" s="11" t="s">
        <v>129</v>
      </c>
      <c r="D71" s="11" t="s">
        <v>53</v>
      </c>
      <c r="E71" s="11" t="s">
        <v>130</v>
      </c>
      <c r="F71" s="11" t="s">
        <v>552</v>
      </c>
      <c r="G71" s="11" t="s">
        <v>49</v>
      </c>
      <c r="H71" s="11" t="s">
        <v>592</v>
      </c>
      <c r="I71" s="13" t="s">
        <v>48</v>
      </c>
      <c r="J71" s="13" t="s">
        <v>48</v>
      </c>
      <c r="K71" s="13" t="s">
        <v>48</v>
      </c>
      <c r="L71" s="13" t="s">
        <v>48</v>
      </c>
      <c r="M71" s="13">
        <v>0</v>
      </c>
      <c r="N71" s="11" t="s">
        <v>48</v>
      </c>
      <c r="O71" s="11" t="s">
        <v>56</v>
      </c>
      <c r="P71" s="11" t="s">
        <v>48</v>
      </c>
      <c r="Q71" s="13">
        <f t="shared" si="7"/>
        <v>45798827.081799999</v>
      </c>
      <c r="R71" s="13">
        <v>0</v>
      </c>
      <c r="S71" s="13">
        <v>31244824.975400001</v>
      </c>
      <c r="T71" s="13">
        <v>0</v>
      </c>
      <c r="U71" s="11" t="s">
        <v>51</v>
      </c>
      <c r="V71" s="13">
        <v>0</v>
      </c>
      <c r="W71" s="13">
        <v>12546553.540000001</v>
      </c>
      <c r="X71" s="11" t="s">
        <v>51</v>
      </c>
      <c r="Y71" s="13">
        <f t="shared" si="6"/>
        <v>2007448.5664000001</v>
      </c>
      <c r="Z71" s="13">
        <v>0</v>
      </c>
      <c r="AA71" s="11" t="s">
        <v>51</v>
      </c>
      <c r="AB71" s="13">
        <v>0</v>
      </c>
      <c r="AC71" s="13">
        <v>0</v>
      </c>
      <c r="AD71" s="11" t="s">
        <v>51</v>
      </c>
      <c r="AE71" s="13">
        <v>0</v>
      </c>
      <c r="AF71" s="11">
        <v>0</v>
      </c>
      <c r="AG71" s="11" t="s">
        <v>51</v>
      </c>
      <c r="AH71" s="13">
        <v>0</v>
      </c>
      <c r="AI71" s="13">
        <v>0</v>
      </c>
      <c r="AJ71" s="11" t="s">
        <v>51</v>
      </c>
      <c r="AK71" s="13">
        <v>0</v>
      </c>
      <c r="AL71" s="13">
        <v>0</v>
      </c>
      <c r="AM71" s="12" t="s">
        <v>48</v>
      </c>
      <c r="AN71" s="11" t="s">
        <v>48</v>
      </c>
      <c r="AO71" s="12" t="s">
        <v>48</v>
      </c>
      <c r="AP71" s="11" t="s">
        <v>48</v>
      </c>
    </row>
    <row r="72" spans="1:42" hidden="1" x14ac:dyDescent="0.25">
      <c r="A72" s="11" t="s">
        <v>184</v>
      </c>
      <c r="B72" s="16">
        <v>43985</v>
      </c>
      <c r="C72" s="11" t="s">
        <v>129</v>
      </c>
      <c r="D72" s="11" t="s">
        <v>53</v>
      </c>
      <c r="E72" s="11" t="s">
        <v>130</v>
      </c>
      <c r="F72" s="11" t="s">
        <v>552</v>
      </c>
      <c r="G72" s="11" t="s">
        <v>49</v>
      </c>
      <c r="H72" s="11" t="s">
        <v>593</v>
      </c>
      <c r="I72" s="13" t="s">
        <v>48</v>
      </c>
      <c r="J72" s="13" t="s">
        <v>48</v>
      </c>
      <c r="K72" s="13" t="s">
        <v>48</v>
      </c>
      <c r="L72" s="13" t="s">
        <v>48</v>
      </c>
      <c r="M72" s="13">
        <v>0</v>
      </c>
      <c r="N72" s="11" t="s">
        <v>48</v>
      </c>
      <c r="O72" s="11" t="s">
        <v>594</v>
      </c>
      <c r="P72" s="11" t="s">
        <v>595</v>
      </c>
      <c r="Q72" s="13">
        <f t="shared" si="7"/>
        <v>1133340.27</v>
      </c>
      <c r="R72" s="13">
        <v>0</v>
      </c>
      <c r="S72" s="13">
        <v>1017340.27</v>
      </c>
      <c r="T72" s="13">
        <v>0</v>
      </c>
      <c r="U72" s="11" t="s">
        <v>51</v>
      </c>
      <c r="V72" s="13">
        <v>0</v>
      </c>
      <c r="W72" s="13">
        <v>100000</v>
      </c>
      <c r="X72" s="11" t="s">
        <v>50</v>
      </c>
      <c r="Y72" s="13">
        <f t="shared" si="6"/>
        <v>16000</v>
      </c>
      <c r="Z72" s="13">
        <v>0</v>
      </c>
      <c r="AA72" s="11" t="s">
        <v>51</v>
      </c>
      <c r="AB72" s="13">
        <v>0</v>
      </c>
      <c r="AC72" s="13">
        <v>0</v>
      </c>
      <c r="AD72" s="11" t="s">
        <v>51</v>
      </c>
      <c r="AE72" s="13">
        <v>0</v>
      </c>
      <c r="AF72" s="11">
        <v>0</v>
      </c>
      <c r="AG72" s="11" t="s">
        <v>51</v>
      </c>
      <c r="AH72" s="13">
        <v>0</v>
      </c>
      <c r="AI72" s="13">
        <v>0</v>
      </c>
      <c r="AJ72" s="11" t="s">
        <v>51</v>
      </c>
      <c r="AK72" s="13">
        <v>0</v>
      </c>
      <c r="AL72" s="13">
        <v>0</v>
      </c>
      <c r="AM72" s="12" t="s">
        <v>48</v>
      </c>
      <c r="AN72" s="11" t="s">
        <v>48</v>
      </c>
      <c r="AO72" s="12" t="s">
        <v>48</v>
      </c>
      <c r="AP72" s="11" t="s">
        <v>48</v>
      </c>
    </row>
    <row r="73" spans="1:42" hidden="1" x14ac:dyDescent="0.25">
      <c r="A73" s="11" t="s">
        <v>185</v>
      </c>
      <c r="B73" s="16">
        <v>43985</v>
      </c>
      <c r="C73" s="11" t="s">
        <v>47</v>
      </c>
      <c r="D73" s="11" t="s">
        <v>58</v>
      </c>
      <c r="E73" s="11" t="s">
        <v>59</v>
      </c>
      <c r="F73" s="11" t="s">
        <v>596</v>
      </c>
      <c r="G73" s="11" t="s">
        <v>49</v>
      </c>
      <c r="H73" s="11" t="s">
        <v>597</v>
      </c>
      <c r="I73" s="13" t="s">
        <v>48</v>
      </c>
      <c r="J73" s="13" t="s">
        <v>48</v>
      </c>
      <c r="K73" s="13" t="s">
        <v>48</v>
      </c>
      <c r="L73" s="13" t="s">
        <v>48</v>
      </c>
      <c r="M73" s="13">
        <v>0</v>
      </c>
      <c r="N73" s="11" t="s">
        <v>48</v>
      </c>
      <c r="O73" s="11" t="s">
        <v>56</v>
      </c>
      <c r="P73" s="11"/>
      <c r="Q73" s="13">
        <f t="shared" si="7"/>
        <v>10522078.460000001</v>
      </c>
      <c r="R73" s="13">
        <v>0</v>
      </c>
      <c r="S73" s="13">
        <v>8088398.46</v>
      </c>
      <c r="T73" s="13">
        <v>0</v>
      </c>
      <c r="U73" s="11" t="s">
        <v>51</v>
      </c>
      <c r="V73" s="13">
        <v>0</v>
      </c>
      <c r="W73" s="13">
        <v>2098000</v>
      </c>
      <c r="X73" s="11" t="s">
        <v>51</v>
      </c>
      <c r="Y73" s="13">
        <f t="shared" si="6"/>
        <v>335680</v>
      </c>
      <c r="Z73" s="13">
        <v>0</v>
      </c>
      <c r="AA73" s="11" t="s">
        <v>51</v>
      </c>
      <c r="AB73" s="13">
        <v>0</v>
      </c>
      <c r="AC73" s="13">
        <v>0</v>
      </c>
      <c r="AD73" s="11" t="s">
        <v>51</v>
      </c>
      <c r="AE73" s="13">
        <v>0</v>
      </c>
      <c r="AF73" s="11">
        <v>0</v>
      </c>
      <c r="AG73" s="11" t="s">
        <v>51</v>
      </c>
      <c r="AH73" s="13">
        <v>0</v>
      </c>
      <c r="AI73" s="13">
        <v>0</v>
      </c>
      <c r="AJ73" s="11" t="s">
        <v>51</v>
      </c>
      <c r="AK73" s="13">
        <v>0</v>
      </c>
      <c r="AL73" s="13">
        <v>0</v>
      </c>
      <c r="AM73" s="12" t="s">
        <v>48</v>
      </c>
      <c r="AN73" s="11" t="s">
        <v>48</v>
      </c>
      <c r="AO73" s="12" t="s">
        <v>48</v>
      </c>
      <c r="AP73" s="11" t="s">
        <v>48</v>
      </c>
    </row>
    <row r="74" spans="1:42" hidden="1" x14ac:dyDescent="0.25">
      <c r="A74" s="11" t="s">
        <v>186</v>
      </c>
      <c r="B74" s="16">
        <v>43985</v>
      </c>
      <c r="C74" s="11" t="s">
        <v>47</v>
      </c>
      <c r="D74" s="11" t="s">
        <v>58</v>
      </c>
      <c r="E74" s="11" t="s">
        <v>483</v>
      </c>
      <c r="F74" s="11" t="s">
        <v>598</v>
      </c>
      <c r="G74" s="11" t="s">
        <v>49</v>
      </c>
      <c r="H74" s="11" t="s">
        <v>599</v>
      </c>
      <c r="I74" s="13" t="s">
        <v>48</v>
      </c>
      <c r="J74" s="13" t="s">
        <v>48</v>
      </c>
      <c r="K74" s="13" t="s">
        <v>48</v>
      </c>
      <c r="L74" s="13" t="s">
        <v>48</v>
      </c>
      <c r="M74" s="13">
        <v>0</v>
      </c>
      <c r="N74" s="11" t="s">
        <v>48</v>
      </c>
      <c r="O74" s="11" t="s">
        <v>56</v>
      </c>
      <c r="P74" s="11"/>
      <c r="Q74" s="13">
        <f t="shared" si="7"/>
        <v>10765793.49</v>
      </c>
      <c r="R74" s="13">
        <v>0</v>
      </c>
      <c r="S74" s="13">
        <v>10765793.49</v>
      </c>
      <c r="T74" s="13">
        <v>0</v>
      </c>
      <c r="U74" s="11" t="s">
        <v>51</v>
      </c>
      <c r="V74" s="13">
        <v>0</v>
      </c>
      <c r="W74" s="13">
        <v>0</v>
      </c>
      <c r="X74" s="11" t="s">
        <v>51</v>
      </c>
      <c r="Y74" s="13">
        <f t="shared" si="6"/>
        <v>0</v>
      </c>
      <c r="Z74" s="13">
        <v>0</v>
      </c>
      <c r="AA74" s="11" t="s">
        <v>51</v>
      </c>
      <c r="AB74" s="13">
        <v>0</v>
      </c>
      <c r="AC74" s="13">
        <v>0</v>
      </c>
      <c r="AD74" s="11" t="s">
        <v>51</v>
      </c>
      <c r="AE74" s="13">
        <v>0</v>
      </c>
      <c r="AF74" s="11">
        <v>0</v>
      </c>
      <c r="AG74" s="11" t="s">
        <v>51</v>
      </c>
      <c r="AH74" s="13">
        <v>0</v>
      </c>
      <c r="AI74" s="13">
        <v>0</v>
      </c>
      <c r="AJ74" s="11" t="s">
        <v>51</v>
      </c>
      <c r="AK74" s="13">
        <v>0</v>
      </c>
      <c r="AL74" s="13">
        <v>0</v>
      </c>
      <c r="AM74" s="12" t="s">
        <v>48</v>
      </c>
      <c r="AN74" s="11" t="s">
        <v>48</v>
      </c>
      <c r="AO74" s="12" t="s">
        <v>48</v>
      </c>
      <c r="AP74" s="11" t="s">
        <v>48</v>
      </c>
    </row>
    <row r="75" spans="1:42" hidden="1" x14ac:dyDescent="0.25">
      <c r="A75" s="11" t="s">
        <v>187</v>
      </c>
      <c r="B75" s="16">
        <v>43985</v>
      </c>
      <c r="C75" s="11" t="s">
        <v>105</v>
      </c>
      <c r="D75" s="11" t="s">
        <v>58</v>
      </c>
      <c r="E75" s="11" t="s">
        <v>109</v>
      </c>
      <c r="F75" s="11" t="s">
        <v>600</v>
      </c>
      <c r="G75" s="11" t="s">
        <v>49</v>
      </c>
      <c r="H75" s="11" t="s">
        <v>601</v>
      </c>
      <c r="I75" s="13" t="s">
        <v>48</v>
      </c>
      <c r="J75" s="13" t="s">
        <v>48</v>
      </c>
      <c r="K75" s="13" t="s">
        <v>48</v>
      </c>
      <c r="L75" s="13" t="s">
        <v>48</v>
      </c>
      <c r="M75" s="13">
        <v>0</v>
      </c>
      <c r="N75" s="11" t="s">
        <v>48</v>
      </c>
      <c r="O75" s="11" t="s">
        <v>602</v>
      </c>
      <c r="P75" s="11" t="s">
        <v>603</v>
      </c>
      <c r="Q75" s="13">
        <f t="shared" ref="Q75:Q81" si="8">SUBTOTAL(9,S75:AA75)</f>
        <v>0</v>
      </c>
      <c r="R75" s="13">
        <v>0</v>
      </c>
      <c r="S75" s="13">
        <v>125797.461</v>
      </c>
      <c r="T75" s="13">
        <v>0</v>
      </c>
      <c r="U75" s="11" t="s">
        <v>51</v>
      </c>
      <c r="V75" s="13">
        <v>0</v>
      </c>
      <c r="W75" s="13">
        <v>0</v>
      </c>
      <c r="X75" s="11" t="s">
        <v>51</v>
      </c>
      <c r="Y75" s="13">
        <f t="shared" si="6"/>
        <v>0</v>
      </c>
      <c r="Z75" s="13">
        <v>0</v>
      </c>
      <c r="AA75" s="11" t="s">
        <v>51</v>
      </c>
      <c r="AB75" s="13">
        <v>0</v>
      </c>
      <c r="AC75" s="13">
        <v>0</v>
      </c>
      <c r="AD75" s="11" t="s">
        <v>51</v>
      </c>
      <c r="AE75" s="13">
        <v>0</v>
      </c>
      <c r="AF75" s="11">
        <v>0</v>
      </c>
      <c r="AG75" s="11" t="s">
        <v>51</v>
      </c>
      <c r="AH75" s="13">
        <v>0</v>
      </c>
      <c r="AI75" s="13">
        <v>0</v>
      </c>
      <c r="AJ75" s="11" t="s">
        <v>51</v>
      </c>
      <c r="AK75" s="13">
        <v>0</v>
      </c>
      <c r="AL75" s="13">
        <v>0</v>
      </c>
      <c r="AM75" s="12" t="s">
        <v>48</v>
      </c>
      <c r="AN75" s="11" t="s">
        <v>48</v>
      </c>
      <c r="AO75" s="12" t="s">
        <v>48</v>
      </c>
      <c r="AP75" s="11" t="s">
        <v>48</v>
      </c>
    </row>
    <row r="76" spans="1:42" hidden="1" x14ac:dyDescent="0.25">
      <c r="A76" s="11" t="s">
        <v>188</v>
      </c>
      <c r="B76" s="16">
        <v>43985</v>
      </c>
      <c r="C76" s="11" t="s">
        <v>105</v>
      </c>
      <c r="D76" s="11" t="s">
        <v>58</v>
      </c>
      <c r="E76" s="11" t="s">
        <v>109</v>
      </c>
      <c r="F76" s="11" t="s">
        <v>600</v>
      </c>
      <c r="G76" s="11" t="s">
        <v>49</v>
      </c>
      <c r="H76" s="11" t="s">
        <v>604</v>
      </c>
      <c r="I76" s="13" t="s">
        <v>48</v>
      </c>
      <c r="J76" s="13" t="s">
        <v>48</v>
      </c>
      <c r="K76" s="13" t="s">
        <v>48</v>
      </c>
      <c r="L76" s="13" t="s">
        <v>48</v>
      </c>
      <c r="M76" s="13">
        <v>0</v>
      </c>
      <c r="N76" s="11" t="s">
        <v>48</v>
      </c>
      <c r="O76" s="11" t="s">
        <v>56</v>
      </c>
      <c r="P76" s="11" t="s">
        <v>48</v>
      </c>
      <c r="Q76" s="13">
        <f t="shared" si="8"/>
        <v>0</v>
      </c>
      <c r="R76" s="13">
        <v>0</v>
      </c>
      <c r="S76" s="13">
        <v>7298997.8000000007</v>
      </c>
      <c r="T76" s="13">
        <v>0</v>
      </c>
      <c r="U76" s="11" t="s">
        <v>51</v>
      </c>
      <c r="V76" s="13">
        <v>0</v>
      </c>
      <c r="W76" s="13">
        <v>1405600</v>
      </c>
      <c r="X76" s="11" t="s">
        <v>50</v>
      </c>
      <c r="Y76" s="13">
        <f t="shared" si="6"/>
        <v>224896</v>
      </c>
      <c r="Z76" s="13">
        <v>0</v>
      </c>
      <c r="AA76" s="11" t="s">
        <v>51</v>
      </c>
      <c r="AB76" s="13">
        <v>0</v>
      </c>
      <c r="AC76" s="13">
        <v>0</v>
      </c>
      <c r="AD76" s="11" t="s">
        <v>51</v>
      </c>
      <c r="AE76" s="13">
        <v>0</v>
      </c>
      <c r="AF76" s="11">
        <v>0</v>
      </c>
      <c r="AG76" s="11" t="s">
        <v>51</v>
      </c>
      <c r="AH76" s="13">
        <v>0</v>
      </c>
      <c r="AI76" s="13">
        <v>0</v>
      </c>
      <c r="AJ76" s="11" t="s">
        <v>51</v>
      </c>
      <c r="AK76" s="13">
        <v>0</v>
      </c>
      <c r="AL76" s="13">
        <v>0</v>
      </c>
      <c r="AM76" s="12" t="s">
        <v>48</v>
      </c>
      <c r="AN76" s="11" t="s">
        <v>48</v>
      </c>
      <c r="AO76" s="12" t="s">
        <v>48</v>
      </c>
      <c r="AP76" s="11" t="s">
        <v>48</v>
      </c>
    </row>
    <row r="77" spans="1:42" hidden="1" x14ac:dyDescent="0.25">
      <c r="A77" s="11" t="s">
        <v>190</v>
      </c>
      <c r="B77" s="16">
        <v>43985</v>
      </c>
      <c r="C77" s="11" t="s">
        <v>105</v>
      </c>
      <c r="D77" s="11" t="s">
        <v>58</v>
      </c>
      <c r="E77" s="11" t="s">
        <v>109</v>
      </c>
      <c r="F77" s="11" t="s">
        <v>600</v>
      </c>
      <c r="G77" s="11" t="s">
        <v>49</v>
      </c>
      <c r="H77" s="11" t="s">
        <v>605</v>
      </c>
      <c r="I77" s="13" t="s">
        <v>48</v>
      </c>
      <c r="J77" s="13" t="s">
        <v>48</v>
      </c>
      <c r="K77" s="13" t="s">
        <v>48</v>
      </c>
      <c r="L77" s="13" t="s">
        <v>48</v>
      </c>
      <c r="M77" s="13">
        <v>0</v>
      </c>
      <c r="N77" s="11" t="s">
        <v>48</v>
      </c>
      <c r="O77" s="11" t="s">
        <v>606</v>
      </c>
      <c r="P77" s="11" t="s">
        <v>607</v>
      </c>
      <c r="Q77" s="13">
        <f t="shared" si="8"/>
        <v>0</v>
      </c>
      <c r="R77" s="13">
        <v>0</v>
      </c>
      <c r="S77" s="13">
        <v>370384.82</v>
      </c>
      <c r="T77" s="13">
        <v>0</v>
      </c>
      <c r="U77" s="11" t="s">
        <v>51</v>
      </c>
      <c r="V77" s="13">
        <v>0</v>
      </c>
      <c r="W77" s="13">
        <v>0</v>
      </c>
      <c r="X77" s="11" t="s">
        <v>51</v>
      </c>
      <c r="Y77" s="13">
        <f t="shared" si="6"/>
        <v>0</v>
      </c>
      <c r="Z77" s="13">
        <v>0</v>
      </c>
      <c r="AA77" s="11" t="s">
        <v>51</v>
      </c>
      <c r="AB77" s="13">
        <v>0</v>
      </c>
      <c r="AC77" s="13">
        <v>0</v>
      </c>
      <c r="AD77" s="11" t="s">
        <v>51</v>
      </c>
      <c r="AE77" s="13">
        <v>0</v>
      </c>
      <c r="AF77" s="11">
        <v>0</v>
      </c>
      <c r="AG77" s="11" t="s">
        <v>51</v>
      </c>
      <c r="AH77" s="13">
        <v>0</v>
      </c>
      <c r="AI77" s="13">
        <v>0</v>
      </c>
      <c r="AJ77" s="11" t="s">
        <v>51</v>
      </c>
      <c r="AK77" s="13">
        <v>0</v>
      </c>
      <c r="AL77" s="13">
        <v>0</v>
      </c>
      <c r="AM77" s="12" t="s">
        <v>48</v>
      </c>
      <c r="AN77" s="11" t="s">
        <v>48</v>
      </c>
      <c r="AO77" s="12" t="s">
        <v>48</v>
      </c>
      <c r="AP77" s="11" t="s">
        <v>48</v>
      </c>
    </row>
    <row r="78" spans="1:42" hidden="1" x14ac:dyDescent="0.25">
      <c r="A78" s="11" t="s">
        <v>192</v>
      </c>
      <c r="B78" s="16">
        <v>43985</v>
      </c>
      <c r="C78" s="11" t="s">
        <v>105</v>
      </c>
      <c r="D78" s="11" t="s">
        <v>58</v>
      </c>
      <c r="E78" s="11" t="s">
        <v>109</v>
      </c>
      <c r="F78" s="11" t="s">
        <v>600</v>
      </c>
      <c r="G78" s="11" t="s">
        <v>49</v>
      </c>
      <c r="H78" s="11" t="s">
        <v>608</v>
      </c>
      <c r="I78" s="13" t="s">
        <v>48</v>
      </c>
      <c r="J78" s="13" t="s">
        <v>48</v>
      </c>
      <c r="K78" s="13" t="s">
        <v>48</v>
      </c>
      <c r="L78" s="13" t="s">
        <v>48</v>
      </c>
      <c r="M78" s="13">
        <v>0</v>
      </c>
      <c r="N78" s="11" t="s">
        <v>48</v>
      </c>
      <c r="O78" s="11" t="s">
        <v>56</v>
      </c>
      <c r="P78" s="11" t="s">
        <v>48</v>
      </c>
      <c r="Q78" s="13">
        <f t="shared" si="8"/>
        <v>0</v>
      </c>
      <c r="R78" s="13">
        <v>0</v>
      </c>
      <c r="S78" s="13">
        <v>27351714.654600002</v>
      </c>
      <c r="T78" s="13">
        <v>0</v>
      </c>
      <c r="U78" s="11" t="s">
        <v>51</v>
      </c>
      <c r="V78" s="13">
        <v>0</v>
      </c>
      <c r="W78" s="13">
        <v>1442800</v>
      </c>
      <c r="X78" s="11" t="s">
        <v>51</v>
      </c>
      <c r="Y78" s="13">
        <f t="shared" si="6"/>
        <v>230848</v>
      </c>
      <c r="Z78" s="13">
        <v>0</v>
      </c>
      <c r="AA78" s="11" t="s">
        <v>51</v>
      </c>
      <c r="AB78" s="13">
        <v>0</v>
      </c>
      <c r="AC78" s="13">
        <v>0</v>
      </c>
      <c r="AD78" s="11" t="s">
        <v>51</v>
      </c>
      <c r="AE78" s="13">
        <v>0</v>
      </c>
      <c r="AF78" s="11">
        <v>0</v>
      </c>
      <c r="AG78" s="11" t="s">
        <v>51</v>
      </c>
      <c r="AH78" s="13">
        <v>0</v>
      </c>
      <c r="AI78" s="13">
        <v>0</v>
      </c>
      <c r="AJ78" s="11" t="s">
        <v>51</v>
      </c>
      <c r="AK78" s="13">
        <v>0</v>
      </c>
      <c r="AL78" s="13">
        <v>0</v>
      </c>
      <c r="AM78" s="12" t="s">
        <v>48</v>
      </c>
      <c r="AN78" s="11" t="s">
        <v>48</v>
      </c>
      <c r="AO78" s="12" t="s">
        <v>48</v>
      </c>
      <c r="AP78" s="11" t="s">
        <v>48</v>
      </c>
    </row>
    <row r="79" spans="1:42" s="5" customFormat="1" hidden="1" x14ac:dyDescent="0.25">
      <c r="A79" s="11" t="s">
        <v>196</v>
      </c>
      <c r="B79" s="16">
        <v>43985</v>
      </c>
      <c r="C79" s="11" t="s">
        <v>105</v>
      </c>
      <c r="D79" s="11" t="s">
        <v>58</v>
      </c>
      <c r="E79" s="11" t="s">
        <v>109</v>
      </c>
      <c r="F79" s="11" t="s">
        <v>600</v>
      </c>
      <c r="G79" s="11" t="s">
        <v>49</v>
      </c>
      <c r="H79" s="11" t="s">
        <v>609</v>
      </c>
      <c r="I79" s="13" t="s">
        <v>48</v>
      </c>
      <c r="J79" s="13" t="s">
        <v>48</v>
      </c>
      <c r="K79" s="13" t="s">
        <v>48</v>
      </c>
      <c r="L79" s="13" t="s">
        <v>48</v>
      </c>
      <c r="M79" s="13">
        <v>0</v>
      </c>
      <c r="N79" s="11" t="s">
        <v>48</v>
      </c>
      <c r="O79" s="11" t="s">
        <v>610</v>
      </c>
      <c r="P79" s="11" t="s">
        <v>611</v>
      </c>
      <c r="Q79" s="13">
        <f t="shared" si="8"/>
        <v>0</v>
      </c>
      <c r="R79" s="13">
        <v>0</v>
      </c>
      <c r="S79" s="13">
        <v>290000</v>
      </c>
      <c r="T79" s="13">
        <v>0</v>
      </c>
      <c r="U79" s="11" t="s">
        <v>51</v>
      </c>
      <c r="V79" s="13">
        <v>0</v>
      </c>
      <c r="W79" s="13">
        <v>0</v>
      </c>
      <c r="X79" s="11" t="s">
        <v>51</v>
      </c>
      <c r="Y79" s="13">
        <f t="shared" si="6"/>
        <v>0</v>
      </c>
      <c r="Z79" s="13">
        <v>0</v>
      </c>
      <c r="AA79" s="11" t="s">
        <v>51</v>
      </c>
      <c r="AB79" s="13">
        <v>0</v>
      </c>
      <c r="AC79" s="13">
        <v>0</v>
      </c>
      <c r="AD79" s="11" t="s">
        <v>51</v>
      </c>
      <c r="AE79" s="13">
        <v>0</v>
      </c>
      <c r="AF79" s="11">
        <v>0</v>
      </c>
      <c r="AG79" s="11" t="s">
        <v>51</v>
      </c>
      <c r="AH79" s="13">
        <v>0</v>
      </c>
      <c r="AI79" s="13">
        <v>0</v>
      </c>
      <c r="AJ79" s="11" t="s">
        <v>51</v>
      </c>
      <c r="AK79" s="13">
        <v>0</v>
      </c>
      <c r="AL79" s="13">
        <v>0</v>
      </c>
      <c r="AM79" s="12" t="s">
        <v>48</v>
      </c>
      <c r="AN79" s="11" t="s">
        <v>48</v>
      </c>
      <c r="AO79" s="12" t="s">
        <v>48</v>
      </c>
      <c r="AP79" s="11" t="s">
        <v>48</v>
      </c>
    </row>
    <row r="80" spans="1:42" hidden="1" x14ac:dyDescent="0.25">
      <c r="A80" s="11" t="s">
        <v>198</v>
      </c>
      <c r="B80" s="16">
        <v>43985</v>
      </c>
      <c r="C80" s="11" t="s">
        <v>105</v>
      </c>
      <c r="D80" s="11" t="s">
        <v>58</v>
      </c>
      <c r="E80" s="11" t="s">
        <v>109</v>
      </c>
      <c r="F80" s="11" t="s">
        <v>600</v>
      </c>
      <c r="G80" s="11" t="s">
        <v>49</v>
      </c>
      <c r="H80" s="11" t="s">
        <v>612</v>
      </c>
      <c r="I80" s="13" t="s">
        <v>48</v>
      </c>
      <c r="J80" s="13" t="s">
        <v>48</v>
      </c>
      <c r="K80" s="13" t="s">
        <v>48</v>
      </c>
      <c r="L80" s="13" t="s">
        <v>48</v>
      </c>
      <c r="M80" s="13">
        <v>0</v>
      </c>
      <c r="N80" s="11" t="s">
        <v>48</v>
      </c>
      <c r="O80" s="11" t="s">
        <v>56</v>
      </c>
      <c r="P80" s="11" t="s">
        <v>48</v>
      </c>
      <c r="Q80" s="13">
        <f t="shared" si="8"/>
        <v>0</v>
      </c>
      <c r="R80" s="13">
        <v>0</v>
      </c>
      <c r="S80" s="13">
        <v>2810221.5410000002</v>
      </c>
      <c r="T80" s="13">
        <v>0</v>
      </c>
      <c r="U80" s="11" t="s">
        <v>51</v>
      </c>
      <c r="V80" s="13">
        <v>0</v>
      </c>
      <c r="W80" s="13">
        <v>0</v>
      </c>
      <c r="X80" s="11" t="s">
        <v>51</v>
      </c>
      <c r="Y80" s="13">
        <f t="shared" si="6"/>
        <v>0</v>
      </c>
      <c r="Z80" s="13">
        <v>0</v>
      </c>
      <c r="AA80" s="11" t="s">
        <v>51</v>
      </c>
      <c r="AB80" s="13">
        <v>0</v>
      </c>
      <c r="AC80" s="13">
        <v>0</v>
      </c>
      <c r="AD80" s="11" t="s">
        <v>51</v>
      </c>
      <c r="AE80" s="13">
        <v>0</v>
      </c>
      <c r="AF80" s="11">
        <v>0</v>
      </c>
      <c r="AG80" s="11" t="s">
        <v>51</v>
      </c>
      <c r="AH80" s="13">
        <v>0</v>
      </c>
      <c r="AI80" s="13">
        <v>0</v>
      </c>
      <c r="AJ80" s="11" t="s">
        <v>51</v>
      </c>
      <c r="AK80" s="13">
        <v>0</v>
      </c>
      <c r="AL80" s="13">
        <v>0</v>
      </c>
      <c r="AM80" s="12" t="s">
        <v>48</v>
      </c>
      <c r="AN80" s="11" t="s">
        <v>48</v>
      </c>
      <c r="AO80" s="12" t="s">
        <v>48</v>
      </c>
      <c r="AP80" s="11" t="s">
        <v>48</v>
      </c>
    </row>
    <row r="81" spans="1:42" hidden="1" x14ac:dyDescent="0.25">
      <c r="A81" s="11" t="s">
        <v>200</v>
      </c>
      <c r="B81" s="16">
        <v>43985</v>
      </c>
      <c r="C81" s="11" t="s">
        <v>105</v>
      </c>
      <c r="D81" s="11" t="s">
        <v>58</v>
      </c>
      <c r="E81" s="11" t="s">
        <v>109</v>
      </c>
      <c r="F81" s="11" t="s">
        <v>600</v>
      </c>
      <c r="G81" s="11" t="s">
        <v>49</v>
      </c>
      <c r="H81" s="11" t="s">
        <v>613</v>
      </c>
      <c r="I81" s="13" t="s">
        <v>48</v>
      </c>
      <c r="J81" s="13" t="s">
        <v>48</v>
      </c>
      <c r="K81" s="13" t="s">
        <v>48</v>
      </c>
      <c r="L81" s="13" t="s">
        <v>48</v>
      </c>
      <c r="M81" s="13">
        <v>0</v>
      </c>
      <c r="N81" s="11" t="s">
        <v>48</v>
      </c>
      <c r="O81" s="11" t="s">
        <v>56</v>
      </c>
      <c r="P81" s="11" t="s">
        <v>48</v>
      </c>
      <c r="Q81" s="13">
        <f t="shared" si="8"/>
        <v>0</v>
      </c>
      <c r="R81" s="13">
        <v>0</v>
      </c>
      <c r="S81" s="13">
        <v>3521853.9</v>
      </c>
      <c r="T81" s="13">
        <v>0</v>
      </c>
      <c r="U81" s="11" t="s">
        <v>51</v>
      </c>
      <c r="V81" s="13">
        <v>0</v>
      </c>
      <c r="W81" s="13">
        <v>566000</v>
      </c>
      <c r="X81" s="11" t="s">
        <v>51</v>
      </c>
      <c r="Y81" s="13">
        <f t="shared" si="6"/>
        <v>90560</v>
      </c>
      <c r="Z81" s="13">
        <v>0</v>
      </c>
      <c r="AA81" s="11" t="s">
        <v>51</v>
      </c>
      <c r="AB81" s="13">
        <v>0</v>
      </c>
      <c r="AC81" s="13">
        <v>0</v>
      </c>
      <c r="AD81" s="11" t="s">
        <v>51</v>
      </c>
      <c r="AE81" s="13">
        <v>0</v>
      </c>
      <c r="AF81" s="11">
        <v>0</v>
      </c>
      <c r="AG81" s="11" t="s">
        <v>51</v>
      </c>
      <c r="AH81" s="13">
        <v>0</v>
      </c>
      <c r="AI81" s="13">
        <v>0</v>
      </c>
      <c r="AJ81" s="11" t="s">
        <v>51</v>
      </c>
      <c r="AK81" s="13">
        <v>0</v>
      </c>
      <c r="AL81" s="13">
        <v>0</v>
      </c>
      <c r="AM81" s="12" t="s">
        <v>48</v>
      </c>
      <c r="AN81" s="11" t="s">
        <v>48</v>
      </c>
      <c r="AO81" s="12" t="s">
        <v>48</v>
      </c>
      <c r="AP81" s="11" t="s">
        <v>48</v>
      </c>
    </row>
    <row r="82" spans="1:42" hidden="1" x14ac:dyDescent="0.25">
      <c r="A82" s="11" t="s">
        <v>202</v>
      </c>
      <c r="B82" s="16">
        <v>43985</v>
      </c>
      <c r="C82" s="11" t="s">
        <v>129</v>
      </c>
      <c r="D82" s="11" t="s">
        <v>58</v>
      </c>
      <c r="E82" s="11" t="s">
        <v>450</v>
      </c>
      <c r="F82" s="11" t="s">
        <v>614</v>
      </c>
      <c r="G82" s="11" t="s">
        <v>49</v>
      </c>
      <c r="H82" s="11" t="s">
        <v>615</v>
      </c>
      <c r="I82" s="13"/>
      <c r="J82" s="13"/>
      <c r="K82" s="13"/>
      <c r="L82" s="13"/>
      <c r="M82" s="13">
        <v>0</v>
      </c>
      <c r="N82" s="11"/>
      <c r="O82" s="11" t="s">
        <v>490</v>
      </c>
      <c r="P82" s="11"/>
      <c r="Q82" s="13">
        <f>SUM(S82:AH82)</f>
        <v>0</v>
      </c>
      <c r="R82" s="13">
        <v>0</v>
      </c>
      <c r="S82" s="13">
        <v>0</v>
      </c>
      <c r="T82" s="13">
        <v>0</v>
      </c>
      <c r="U82" s="11"/>
      <c r="V82" s="13">
        <v>0</v>
      </c>
      <c r="W82" s="13">
        <v>0</v>
      </c>
      <c r="X82" s="11"/>
      <c r="Y82" s="13">
        <f t="shared" si="6"/>
        <v>0</v>
      </c>
      <c r="Z82" s="13">
        <v>0</v>
      </c>
      <c r="AA82" s="11"/>
      <c r="AB82" s="13">
        <v>0</v>
      </c>
      <c r="AC82" s="13">
        <v>0</v>
      </c>
      <c r="AD82" s="11"/>
      <c r="AE82" s="13">
        <v>0</v>
      </c>
      <c r="AF82" s="11"/>
      <c r="AG82" s="11"/>
      <c r="AH82" s="13">
        <v>0</v>
      </c>
      <c r="AI82" s="13">
        <v>0</v>
      </c>
      <c r="AJ82" s="11"/>
      <c r="AK82" s="13">
        <v>0</v>
      </c>
      <c r="AL82" s="13">
        <v>0</v>
      </c>
      <c r="AM82" s="12"/>
      <c r="AN82" s="11"/>
      <c r="AO82" s="12"/>
      <c r="AP82" s="11"/>
    </row>
    <row r="83" spans="1:42" hidden="1" x14ac:dyDescent="0.25">
      <c r="A83" s="11" t="s">
        <v>204</v>
      </c>
      <c r="B83" s="16">
        <v>43985</v>
      </c>
      <c r="C83" s="11" t="s">
        <v>47</v>
      </c>
      <c r="D83" s="11" t="s">
        <v>62</v>
      </c>
      <c r="E83" s="11" t="s">
        <v>63</v>
      </c>
      <c r="F83" s="11" t="s">
        <v>616</v>
      </c>
      <c r="G83" s="11" t="s">
        <v>49</v>
      </c>
      <c r="H83" s="11" t="s">
        <v>617</v>
      </c>
      <c r="I83" s="13" t="s">
        <v>48</v>
      </c>
      <c r="J83" s="13" t="s">
        <v>48</v>
      </c>
      <c r="K83" s="13" t="s">
        <v>48</v>
      </c>
      <c r="L83" s="13" t="s">
        <v>48</v>
      </c>
      <c r="M83" s="13">
        <v>0</v>
      </c>
      <c r="N83" s="11" t="s">
        <v>48</v>
      </c>
      <c r="O83" s="11" t="s">
        <v>56</v>
      </c>
      <c r="P83" s="11"/>
      <c r="Q83" s="13">
        <f>SUM(S83:AH83)</f>
        <v>59819900.809999995</v>
      </c>
      <c r="R83" s="13">
        <v>0</v>
      </c>
      <c r="S83" s="13">
        <v>47511258.317999996</v>
      </c>
      <c r="T83" s="13">
        <v>0</v>
      </c>
      <c r="U83" s="11" t="s">
        <v>51</v>
      </c>
      <c r="V83" s="13">
        <v>0</v>
      </c>
      <c r="W83" s="13">
        <v>10610898.699999999</v>
      </c>
      <c r="X83" s="11" t="s">
        <v>51</v>
      </c>
      <c r="Y83" s="13">
        <f t="shared" si="6"/>
        <v>1697743.7919999999</v>
      </c>
      <c r="Z83" s="13">
        <v>0</v>
      </c>
      <c r="AA83" s="11" t="s">
        <v>51</v>
      </c>
      <c r="AB83" s="13">
        <v>0</v>
      </c>
      <c r="AC83" s="13">
        <v>0</v>
      </c>
      <c r="AD83" s="11" t="s">
        <v>51</v>
      </c>
      <c r="AE83" s="13">
        <v>0</v>
      </c>
      <c r="AF83" s="11">
        <v>0</v>
      </c>
      <c r="AG83" s="11" t="s">
        <v>51</v>
      </c>
      <c r="AH83" s="13">
        <v>0</v>
      </c>
      <c r="AI83" s="13">
        <v>0</v>
      </c>
      <c r="AJ83" s="11" t="s">
        <v>51</v>
      </c>
      <c r="AK83" s="13">
        <v>0</v>
      </c>
      <c r="AL83" s="13">
        <v>0</v>
      </c>
      <c r="AM83" s="12" t="s">
        <v>48</v>
      </c>
      <c r="AN83" s="11" t="s">
        <v>48</v>
      </c>
      <c r="AO83" s="12" t="s">
        <v>48</v>
      </c>
      <c r="AP83" s="11" t="s">
        <v>48</v>
      </c>
    </row>
    <row r="84" spans="1:42" hidden="1" x14ac:dyDescent="0.25">
      <c r="A84" s="11" t="s">
        <v>206</v>
      </c>
      <c r="B84" s="16">
        <v>43985</v>
      </c>
      <c r="C84" s="11" t="s">
        <v>105</v>
      </c>
      <c r="D84" s="11" t="s">
        <v>62</v>
      </c>
      <c r="E84" s="11" t="s">
        <v>111</v>
      </c>
      <c r="F84" s="11" t="s">
        <v>618</v>
      </c>
      <c r="G84" s="11" t="s">
        <v>49</v>
      </c>
      <c r="H84" s="11" t="s">
        <v>619</v>
      </c>
      <c r="I84" s="13" t="s">
        <v>48</v>
      </c>
      <c r="J84" s="13" t="s">
        <v>48</v>
      </c>
      <c r="K84" s="13" t="s">
        <v>48</v>
      </c>
      <c r="L84" s="13" t="s">
        <v>48</v>
      </c>
      <c r="M84" s="13">
        <v>0</v>
      </c>
      <c r="N84" s="11" t="s">
        <v>48</v>
      </c>
      <c r="O84" s="11" t="s">
        <v>56</v>
      </c>
      <c r="P84" s="11" t="s">
        <v>48</v>
      </c>
      <c r="Q84" s="13">
        <f>SUBTOTAL(9,S84:Y84)</f>
        <v>0</v>
      </c>
      <c r="R84" s="13">
        <v>0</v>
      </c>
      <c r="S84" s="13">
        <v>26800911.476799998</v>
      </c>
      <c r="T84" s="13">
        <v>0</v>
      </c>
      <c r="U84" s="11" t="s">
        <v>51</v>
      </c>
      <c r="V84" s="13">
        <v>0</v>
      </c>
      <c r="W84" s="13">
        <v>2018000</v>
      </c>
      <c r="X84" s="11" t="s">
        <v>51</v>
      </c>
      <c r="Y84" s="13">
        <f t="shared" si="6"/>
        <v>322880</v>
      </c>
      <c r="Z84" s="13">
        <v>0</v>
      </c>
      <c r="AA84" s="11" t="s">
        <v>51</v>
      </c>
      <c r="AB84" s="13">
        <v>0</v>
      </c>
      <c r="AC84" s="13">
        <v>0</v>
      </c>
      <c r="AD84" s="11" t="s">
        <v>51</v>
      </c>
      <c r="AE84" s="13">
        <v>0</v>
      </c>
      <c r="AF84" s="11">
        <v>0</v>
      </c>
      <c r="AG84" s="11" t="s">
        <v>51</v>
      </c>
      <c r="AH84" s="13">
        <v>0</v>
      </c>
      <c r="AI84" s="13">
        <v>0</v>
      </c>
      <c r="AJ84" s="11" t="s">
        <v>51</v>
      </c>
      <c r="AK84" s="13">
        <v>0</v>
      </c>
      <c r="AL84" s="13">
        <v>0</v>
      </c>
      <c r="AM84" s="12" t="s">
        <v>48</v>
      </c>
      <c r="AN84" s="11" t="s">
        <v>48</v>
      </c>
      <c r="AO84" s="12" t="s">
        <v>48</v>
      </c>
      <c r="AP84" s="11" t="s">
        <v>48</v>
      </c>
    </row>
    <row r="85" spans="1:42" hidden="1" x14ac:dyDescent="0.25">
      <c r="A85" s="11" t="s">
        <v>210</v>
      </c>
      <c r="B85" s="16">
        <v>43985</v>
      </c>
      <c r="C85" s="11" t="s">
        <v>129</v>
      </c>
      <c r="D85" s="11" t="s">
        <v>62</v>
      </c>
      <c r="E85" s="11" t="s">
        <v>495</v>
      </c>
      <c r="F85" s="11" t="s">
        <v>552</v>
      </c>
      <c r="G85" s="11" t="s">
        <v>49</v>
      </c>
      <c r="H85" s="11" t="s">
        <v>620</v>
      </c>
      <c r="I85" s="13" t="s">
        <v>48</v>
      </c>
      <c r="J85" s="13" t="s">
        <v>48</v>
      </c>
      <c r="K85" s="13" t="s">
        <v>48</v>
      </c>
      <c r="L85" s="13" t="s">
        <v>48</v>
      </c>
      <c r="M85" s="13">
        <v>0</v>
      </c>
      <c r="N85" s="11" t="s">
        <v>48</v>
      </c>
      <c r="O85" s="11" t="s">
        <v>56</v>
      </c>
      <c r="P85" s="11" t="s">
        <v>48</v>
      </c>
      <c r="Q85" s="13">
        <f t="shared" ref="Q85:Q92" si="9">SUM(S85:AH85)</f>
        <v>44505574.759800002</v>
      </c>
      <c r="R85" s="13">
        <v>0</v>
      </c>
      <c r="S85" s="13">
        <v>35342716.385399997</v>
      </c>
      <c r="T85" s="13">
        <v>0</v>
      </c>
      <c r="U85" s="11" t="s">
        <v>51</v>
      </c>
      <c r="V85" s="13">
        <v>0</v>
      </c>
      <c r="W85" s="13">
        <v>7899015.8399999999</v>
      </c>
      <c r="X85" s="11" t="s">
        <v>50</v>
      </c>
      <c r="Y85" s="13">
        <f t="shared" si="6"/>
        <v>1263842.5344</v>
      </c>
      <c r="Z85" s="13">
        <v>0</v>
      </c>
      <c r="AA85" s="11" t="s">
        <v>51</v>
      </c>
      <c r="AB85" s="13">
        <v>0</v>
      </c>
      <c r="AC85" s="13">
        <v>0</v>
      </c>
      <c r="AD85" s="11" t="s">
        <v>51</v>
      </c>
      <c r="AE85" s="13">
        <v>0</v>
      </c>
      <c r="AF85" s="11">
        <v>0</v>
      </c>
      <c r="AG85" s="11" t="s">
        <v>51</v>
      </c>
      <c r="AH85" s="13">
        <v>0</v>
      </c>
      <c r="AI85" s="13">
        <v>0</v>
      </c>
      <c r="AJ85" s="11" t="s">
        <v>51</v>
      </c>
      <c r="AK85" s="13">
        <v>0</v>
      </c>
      <c r="AL85" s="13">
        <v>0</v>
      </c>
      <c r="AM85" s="12" t="s">
        <v>48</v>
      </c>
      <c r="AN85" s="11" t="s">
        <v>48</v>
      </c>
      <c r="AO85" s="12" t="s">
        <v>48</v>
      </c>
      <c r="AP85" s="11" t="s">
        <v>48</v>
      </c>
    </row>
    <row r="86" spans="1:42" hidden="1" x14ac:dyDescent="0.25">
      <c r="A86" s="11" t="s">
        <v>212</v>
      </c>
      <c r="B86" s="16">
        <v>43985</v>
      </c>
      <c r="C86" s="11" t="s">
        <v>129</v>
      </c>
      <c r="D86" s="11" t="s">
        <v>62</v>
      </c>
      <c r="E86" s="11" t="s">
        <v>495</v>
      </c>
      <c r="F86" s="11" t="s">
        <v>552</v>
      </c>
      <c r="G86" s="11" t="s">
        <v>49</v>
      </c>
      <c r="H86" s="11" t="s">
        <v>621</v>
      </c>
      <c r="I86" s="13" t="s">
        <v>48</v>
      </c>
      <c r="J86" s="13" t="s">
        <v>48</v>
      </c>
      <c r="K86" s="13" t="s">
        <v>48</v>
      </c>
      <c r="L86" s="13" t="s">
        <v>48</v>
      </c>
      <c r="M86" s="13">
        <v>0</v>
      </c>
      <c r="N86" s="11" t="s">
        <v>48</v>
      </c>
      <c r="O86" s="11" t="s">
        <v>134</v>
      </c>
      <c r="P86" s="11" t="s">
        <v>135</v>
      </c>
      <c r="Q86" s="13">
        <f t="shared" si="9"/>
        <v>1639491</v>
      </c>
      <c r="R86" s="13">
        <v>0</v>
      </c>
      <c r="S86" s="13">
        <v>1180131</v>
      </c>
      <c r="T86" s="13">
        <v>396000</v>
      </c>
      <c r="U86" s="11" t="s">
        <v>50</v>
      </c>
      <c r="V86" s="13">
        <v>63360</v>
      </c>
      <c r="W86" s="13">
        <v>0</v>
      </c>
      <c r="X86" s="11" t="s">
        <v>51</v>
      </c>
      <c r="Y86" s="13">
        <f t="shared" si="6"/>
        <v>0</v>
      </c>
      <c r="Z86" s="13">
        <v>0</v>
      </c>
      <c r="AA86" s="11" t="s">
        <v>51</v>
      </c>
      <c r="AB86" s="13">
        <v>0</v>
      </c>
      <c r="AC86" s="13">
        <v>0</v>
      </c>
      <c r="AD86" s="11" t="s">
        <v>51</v>
      </c>
      <c r="AE86" s="13">
        <v>0</v>
      </c>
      <c r="AF86" s="11">
        <v>0</v>
      </c>
      <c r="AG86" s="11" t="s">
        <v>51</v>
      </c>
      <c r="AH86" s="13">
        <v>0</v>
      </c>
      <c r="AI86" s="13">
        <v>0</v>
      </c>
      <c r="AJ86" s="11" t="s">
        <v>51</v>
      </c>
      <c r="AK86" s="13">
        <v>0</v>
      </c>
      <c r="AL86" s="13">
        <v>0</v>
      </c>
      <c r="AM86" s="12" t="s">
        <v>48</v>
      </c>
      <c r="AN86" s="11" t="s">
        <v>48</v>
      </c>
      <c r="AO86" s="12" t="s">
        <v>48</v>
      </c>
      <c r="AP86" s="11" t="s">
        <v>48</v>
      </c>
    </row>
    <row r="87" spans="1:42" s="5" customFormat="1" hidden="1" x14ac:dyDescent="0.25">
      <c r="A87" s="11" t="s">
        <v>216</v>
      </c>
      <c r="B87" s="16">
        <v>43985</v>
      </c>
      <c r="C87" s="11" t="s">
        <v>129</v>
      </c>
      <c r="D87" s="11" t="s">
        <v>62</v>
      </c>
      <c r="E87" s="11" t="s">
        <v>495</v>
      </c>
      <c r="F87" s="11" t="s">
        <v>552</v>
      </c>
      <c r="G87" s="11" t="s">
        <v>49</v>
      </c>
      <c r="H87" s="11" t="s">
        <v>622</v>
      </c>
      <c r="I87" s="13" t="s">
        <v>48</v>
      </c>
      <c r="J87" s="13" t="s">
        <v>48</v>
      </c>
      <c r="K87" s="13" t="s">
        <v>48</v>
      </c>
      <c r="L87" s="13" t="s">
        <v>48</v>
      </c>
      <c r="M87" s="13">
        <v>0</v>
      </c>
      <c r="N87" s="11" t="s">
        <v>48</v>
      </c>
      <c r="O87" s="11" t="s">
        <v>56</v>
      </c>
      <c r="P87" s="11" t="s">
        <v>48</v>
      </c>
      <c r="Q87" s="13">
        <f t="shared" si="9"/>
        <v>17174866.210000001</v>
      </c>
      <c r="R87" s="13">
        <v>0</v>
      </c>
      <c r="S87" s="13">
        <v>13094311.010000002</v>
      </c>
      <c r="T87" s="13">
        <v>0</v>
      </c>
      <c r="U87" s="11" t="s">
        <v>51</v>
      </c>
      <c r="V87" s="13">
        <v>0</v>
      </c>
      <c r="W87" s="13">
        <v>3517720</v>
      </c>
      <c r="X87" s="11" t="s">
        <v>50</v>
      </c>
      <c r="Y87" s="13">
        <f t="shared" si="6"/>
        <v>562835.20000000007</v>
      </c>
      <c r="Z87" s="13">
        <v>0</v>
      </c>
      <c r="AA87" s="11" t="s">
        <v>51</v>
      </c>
      <c r="AB87" s="13">
        <v>0</v>
      </c>
      <c r="AC87" s="13">
        <v>0</v>
      </c>
      <c r="AD87" s="11" t="s">
        <v>51</v>
      </c>
      <c r="AE87" s="13">
        <v>0</v>
      </c>
      <c r="AF87" s="11">
        <v>0</v>
      </c>
      <c r="AG87" s="11" t="s">
        <v>51</v>
      </c>
      <c r="AH87" s="13">
        <v>0</v>
      </c>
      <c r="AI87" s="13">
        <v>0</v>
      </c>
      <c r="AJ87" s="11" t="s">
        <v>51</v>
      </c>
      <c r="AK87" s="13">
        <v>0</v>
      </c>
      <c r="AL87" s="13">
        <v>0</v>
      </c>
      <c r="AM87" s="12" t="s">
        <v>48</v>
      </c>
      <c r="AN87" s="11" t="s">
        <v>48</v>
      </c>
      <c r="AO87" s="12" t="s">
        <v>48</v>
      </c>
      <c r="AP87" s="11" t="s">
        <v>48</v>
      </c>
    </row>
    <row r="88" spans="1:42" hidden="1" x14ac:dyDescent="0.25">
      <c r="A88" s="11" t="s">
        <v>220</v>
      </c>
      <c r="B88" s="16">
        <v>43985</v>
      </c>
      <c r="C88" s="11" t="s">
        <v>47</v>
      </c>
      <c r="D88" s="11" t="s">
        <v>66</v>
      </c>
      <c r="E88" s="11" t="s">
        <v>67</v>
      </c>
      <c r="F88" s="11" t="s">
        <v>623</v>
      </c>
      <c r="G88" s="11" t="s">
        <v>49</v>
      </c>
      <c r="H88" s="11" t="s">
        <v>624</v>
      </c>
      <c r="I88" s="13" t="s">
        <v>48</v>
      </c>
      <c r="J88" s="13" t="s">
        <v>48</v>
      </c>
      <c r="K88" s="13" t="s">
        <v>48</v>
      </c>
      <c r="L88" s="13" t="s">
        <v>48</v>
      </c>
      <c r="M88" s="13">
        <v>0</v>
      </c>
      <c r="N88" s="11" t="s">
        <v>48</v>
      </c>
      <c r="O88" s="11" t="s">
        <v>56</v>
      </c>
      <c r="P88" s="11"/>
      <c r="Q88" s="13">
        <f t="shared" si="9"/>
        <v>67680835.574000001</v>
      </c>
      <c r="R88" s="13">
        <v>0</v>
      </c>
      <c r="S88" s="13">
        <v>45860248.240000002</v>
      </c>
      <c r="T88" s="13">
        <v>0</v>
      </c>
      <c r="U88" s="11" t="s">
        <v>51</v>
      </c>
      <c r="V88" s="13">
        <v>0</v>
      </c>
      <c r="W88" s="13">
        <v>18810851.149999999</v>
      </c>
      <c r="X88" s="11" t="s">
        <v>51</v>
      </c>
      <c r="Y88" s="13">
        <f t="shared" si="6"/>
        <v>3009736.1839999999</v>
      </c>
      <c r="Z88" s="13">
        <v>0</v>
      </c>
      <c r="AA88" s="11" t="s">
        <v>51</v>
      </c>
      <c r="AB88" s="13">
        <v>0</v>
      </c>
      <c r="AC88" s="13">
        <v>0</v>
      </c>
      <c r="AD88" s="11" t="s">
        <v>51</v>
      </c>
      <c r="AE88" s="13">
        <v>0</v>
      </c>
      <c r="AF88" s="11">
        <v>0</v>
      </c>
      <c r="AG88" s="11" t="s">
        <v>51</v>
      </c>
      <c r="AH88" s="13">
        <v>0</v>
      </c>
      <c r="AI88" s="13">
        <v>0</v>
      </c>
      <c r="AJ88" s="11" t="s">
        <v>51</v>
      </c>
      <c r="AK88" s="13">
        <v>0</v>
      </c>
      <c r="AL88" s="13">
        <v>0</v>
      </c>
      <c r="AM88" s="12" t="s">
        <v>48</v>
      </c>
      <c r="AN88" s="11" t="s">
        <v>48</v>
      </c>
      <c r="AO88" s="12" t="s">
        <v>48</v>
      </c>
      <c r="AP88" s="11" t="s">
        <v>48</v>
      </c>
    </row>
    <row r="89" spans="1:42" hidden="1" x14ac:dyDescent="0.25">
      <c r="A89" s="11" t="s">
        <v>226</v>
      </c>
      <c r="B89" s="16">
        <v>43985</v>
      </c>
      <c r="C89" s="11" t="s">
        <v>129</v>
      </c>
      <c r="D89" s="11" t="s">
        <v>66</v>
      </c>
      <c r="E89" s="11" t="s">
        <v>145</v>
      </c>
      <c r="F89" s="11" t="s">
        <v>470</v>
      </c>
      <c r="G89" s="11" t="s">
        <v>49</v>
      </c>
      <c r="H89" s="11" t="s">
        <v>625</v>
      </c>
      <c r="I89" s="13" t="s">
        <v>48</v>
      </c>
      <c r="J89" s="13" t="s">
        <v>48</v>
      </c>
      <c r="K89" s="13" t="s">
        <v>48</v>
      </c>
      <c r="L89" s="13" t="s">
        <v>48</v>
      </c>
      <c r="M89" s="13">
        <v>0</v>
      </c>
      <c r="N89" s="11" t="s">
        <v>48</v>
      </c>
      <c r="O89" s="11" t="s">
        <v>56</v>
      </c>
      <c r="P89" s="11" t="s">
        <v>48</v>
      </c>
      <c r="Q89" s="13">
        <f t="shared" si="9"/>
        <v>1306671.8162</v>
      </c>
      <c r="R89" s="13">
        <v>0</v>
      </c>
      <c r="S89" s="13">
        <v>916352.61499999999</v>
      </c>
      <c r="T89" s="13">
        <v>0</v>
      </c>
      <c r="U89" s="11" t="s">
        <v>51</v>
      </c>
      <c r="V89" s="13">
        <v>0</v>
      </c>
      <c r="W89" s="13">
        <v>336482.07</v>
      </c>
      <c r="X89" s="11" t="s">
        <v>50</v>
      </c>
      <c r="Y89" s="13">
        <f t="shared" si="6"/>
        <v>53837.131200000003</v>
      </c>
      <c r="Z89" s="13">
        <v>0</v>
      </c>
      <c r="AA89" s="11" t="s">
        <v>51</v>
      </c>
      <c r="AB89" s="13">
        <v>0</v>
      </c>
      <c r="AC89" s="13">
        <v>0</v>
      </c>
      <c r="AD89" s="11" t="s">
        <v>51</v>
      </c>
      <c r="AE89" s="13">
        <v>0</v>
      </c>
      <c r="AF89" s="11">
        <v>0</v>
      </c>
      <c r="AG89" s="11" t="s">
        <v>51</v>
      </c>
      <c r="AH89" s="13">
        <v>0</v>
      </c>
      <c r="AI89" s="13">
        <v>0</v>
      </c>
      <c r="AJ89" s="11" t="s">
        <v>51</v>
      </c>
      <c r="AK89" s="13">
        <v>0</v>
      </c>
      <c r="AL89" s="13">
        <v>0</v>
      </c>
      <c r="AM89" s="12" t="s">
        <v>48</v>
      </c>
      <c r="AN89" s="11" t="s">
        <v>48</v>
      </c>
      <c r="AO89" s="12" t="s">
        <v>48</v>
      </c>
      <c r="AP89" s="11" t="s">
        <v>48</v>
      </c>
    </row>
    <row r="90" spans="1:42" hidden="1" x14ac:dyDescent="0.25">
      <c r="A90" s="11" t="s">
        <v>228</v>
      </c>
      <c r="B90" s="16">
        <v>43985</v>
      </c>
      <c r="C90" s="11" t="s">
        <v>47</v>
      </c>
      <c r="D90" s="11" t="s">
        <v>70</v>
      </c>
      <c r="E90" s="11" t="s">
        <v>71</v>
      </c>
      <c r="F90" s="11" t="s">
        <v>626</v>
      </c>
      <c r="G90" s="11" t="s">
        <v>49</v>
      </c>
      <c r="H90" s="11" t="s">
        <v>627</v>
      </c>
      <c r="I90" s="13" t="s">
        <v>48</v>
      </c>
      <c r="J90" s="13" t="s">
        <v>48</v>
      </c>
      <c r="K90" s="13" t="s">
        <v>48</v>
      </c>
      <c r="L90" s="13" t="s">
        <v>48</v>
      </c>
      <c r="M90" s="13">
        <v>0</v>
      </c>
      <c r="N90" s="11" t="s">
        <v>48</v>
      </c>
      <c r="O90" s="11" t="s">
        <v>56</v>
      </c>
      <c r="P90" s="11"/>
      <c r="Q90" s="13">
        <f t="shared" si="9"/>
        <v>78232900.112399995</v>
      </c>
      <c r="R90" s="13">
        <v>0</v>
      </c>
      <c r="S90" s="13">
        <v>59798529.109999999</v>
      </c>
      <c r="T90" s="13">
        <v>0</v>
      </c>
      <c r="U90" s="11" t="s">
        <v>51</v>
      </c>
      <c r="V90" s="13">
        <v>0</v>
      </c>
      <c r="W90" s="13">
        <v>15891699.140000001</v>
      </c>
      <c r="X90" s="11" t="s">
        <v>51</v>
      </c>
      <c r="Y90" s="13">
        <f t="shared" si="6"/>
        <v>2542671.8624</v>
      </c>
      <c r="Z90" s="13">
        <v>0</v>
      </c>
      <c r="AA90" s="11" t="s">
        <v>51</v>
      </c>
      <c r="AB90" s="13">
        <v>0</v>
      </c>
      <c r="AC90" s="13">
        <v>0</v>
      </c>
      <c r="AD90" s="11" t="s">
        <v>51</v>
      </c>
      <c r="AE90" s="13">
        <v>0</v>
      </c>
      <c r="AF90" s="11">
        <v>0</v>
      </c>
      <c r="AG90" s="11" t="s">
        <v>51</v>
      </c>
      <c r="AH90" s="13">
        <v>0</v>
      </c>
      <c r="AI90" s="13">
        <v>0</v>
      </c>
      <c r="AJ90" s="11" t="s">
        <v>51</v>
      </c>
      <c r="AK90" s="13">
        <v>0</v>
      </c>
      <c r="AL90" s="13">
        <v>0</v>
      </c>
      <c r="AM90" s="12" t="s">
        <v>48</v>
      </c>
      <c r="AN90" s="11" t="s">
        <v>48</v>
      </c>
      <c r="AO90" s="12" t="s">
        <v>48</v>
      </c>
      <c r="AP90" s="11" t="s">
        <v>48</v>
      </c>
    </row>
    <row r="91" spans="1:42" hidden="1" x14ac:dyDescent="0.25">
      <c r="A91" s="11" t="s">
        <v>230</v>
      </c>
      <c r="B91" s="16">
        <v>43985</v>
      </c>
      <c r="C91" s="11" t="s">
        <v>129</v>
      </c>
      <c r="D91" s="11" t="s">
        <v>70</v>
      </c>
      <c r="E91" s="11" t="s">
        <v>455</v>
      </c>
      <c r="F91" s="11" t="s">
        <v>628</v>
      </c>
      <c r="G91" s="11" t="s">
        <v>49</v>
      </c>
      <c r="H91" s="11" t="s">
        <v>629</v>
      </c>
      <c r="I91" s="13" t="s">
        <v>48</v>
      </c>
      <c r="J91" s="13" t="s">
        <v>48</v>
      </c>
      <c r="K91" s="13" t="s">
        <v>48</v>
      </c>
      <c r="L91" s="13" t="s">
        <v>48</v>
      </c>
      <c r="M91" s="13">
        <v>0</v>
      </c>
      <c r="N91" s="11" t="s">
        <v>48</v>
      </c>
      <c r="O91" s="11" t="s">
        <v>56</v>
      </c>
      <c r="P91" s="11" t="s">
        <v>48</v>
      </c>
      <c r="Q91" s="13">
        <f t="shared" si="9"/>
        <v>58158262.656599991</v>
      </c>
      <c r="R91" s="13">
        <v>0</v>
      </c>
      <c r="S91" s="13">
        <v>41193137.144599989</v>
      </c>
      <c r="T91" s="13">
        <v>0</v>
      </c>
      <c r="U91" s="11" t="s">
        <v>51</v>
      </c>
      <c r="V91" s="13">
        <v>0</v>
      </c>
      <c r="W91" s="13">
        <v>14625108.199999999</v>
      </c>
      <c r="X91" s="11" t="s">
        <v>51</v>
      </c>
      <c r="Y91" s="13">
        <f t="shared" si="6"/>
        <v>2340017.3119999999</v>
      </c>
      <c r="Z91" s="13">
        <v>0</v>
      </c>
      <c r="AA91" s="11" t="s">
        <v>51</v>
      </c>
      <c r="AB91" s="13">
        <v>0</v>
      </c>
      <c r="AC91" s="13">
        <v>0</v>
      </c>
      <c r="AD91" s="11" t="s">
        <v>51</v>
      </c>
      <c r="AE91" s="13">
        <v>0</v>
      </c>
      <c r="AF91" s="11">
        <v>0</v>
      </c>
      <c r="AG91" s="11" t="s">
        <v>51</v>
      </c>
      <c r="AH91" s="13">
        <v>0</v>
      </c>
      <c r="AI91" s="13">
        <v>0</v>
      </c>
      <c r="AJ91" s="11" t="s">
        <v>51</v>
      </c>
      <c r="AK91" s="13">
        <v>0</v>
      </c>
      <c r="AL91" s="13">
        <v>0</v>
      </c>
      <c r="AM91" s="12" t="s">
        <v>48</v>
      </c>
      <c r="AN91" s="11" t="s">
        <v>48</v>
      </c>
      <c r="AO91" s="12" t="s">
        <v>48</v>
      </c>
      <c r="AP91" s="11" t="s">
        <v>48</v>
      </c>
    </row>
    <row r="92" spans="1:42" hidden="1" x14ac:dyDescent="0.25">
      <c r="A92" s="11" t="s">
        <v>234</v>
      </c>
      <c r="B92" s="16">
        <v>43985</v>
      </c>
      <c r="C92" s="11" t="s">
        <v>47</v>
      </c>
      <c r="D92" s="11" t="s">
        <v>74</v>
      </c>
      <c r="E92" s="11" t="s">
        <v>75</v>
      </c>
      <c r="F92" s="11" t="s">
        <v>630</v>
      </c>
      <c r="G92" s="11" t="s">
        <v>49</v>
      </c>
      <c r="H92" s="11" t="s">
        <v>631</v>
      </c>
      <c r="I92" s="13" t="s">
        <v>48</v>
      </c>
      <c r="J92" s="13" t="s">
        <v>48</v>
      </c>
      <c r="K92" s="13" t="s">
        <v>48</v>
      </c>
      <c r="L92" s="13" t="s">
        <v>48</v>
      </c>
      <c r="M92" s="13">
        <v>0</v>
      </c>
      <c r="N92" s="11" t="s">
        <v>48</v>
      </c>
      <c r="O92" s="11" t="s">
        <v>56</v>
      </c>
      <c r="P92" s="11"/>
      <c r="Q92" s="13">
        <f t="shared" si="9"/>
        <v>72692235.699600011</v>
      </c>
      <c r="R92" s="13">
        <v>0</v>
      </c>
      <c r="S92" s="13">
        <v>44761364.420000002</v>
      </c>
      <c r="T92" s="13">
        <v>0</v>
      </c>
      <c r="U92" s="11" t="s">
        <v>51</v>
      </c>
      <c r="V92" s="13">
        <v>0</v>
      </c>
      <c r="W92" s="13">
        <v>24078337.309999999</v>
      </c>
      <c r="X92" s="11" t="s">
        <v>51</v>
      </c>
      <c r="Y92" s="13">
        <f t="shared" si="6"/>
        <v>3852533.9696</v>
      </c>
      <c r="Z92" s="13">
        <v>0</v>
      </c>
      <c r="AA92" s="11" t="s">
        <v>51</v>
      </c>
      <c r="AB92" s="13">
        <v>0</v>
      </c>
      <c r="AC92" s="13">
        <v>0</v>
      </c>
      <c r="AD92" s="11" t="s">
        <v>51</v>
      </c>
      <c r="AE92" s="13">
        <v>0</v>
      </c>
      <c r="AF92" s="11">
        <v>0</v>
      </c>
      <c r="AG92" s="11" t="s">
        <v>51</v>
      </c>
      <c r="AH92" s="13">
        <v>0</v>
      </c>
      <c r="AI92" s="13">
        <v>0</v>
      </c>
      <c r="AJ92" s="11" t="s">
        <v>51</v>
      </c>
      <c r="AK92" s="13">
        <v>0</v>
      </c>
      <c r="AL92" s="13">
        <v>0</v>
      </c>
      <c r="AM92" s="12" t="s">
        <v>48</v>
      </c>
      <c r="AN92" s="11" t="s">
        <v>48</v>
      </c>
      <c r="AO92" s="12" t="s">
        <v>48</v>
      </c>
      <c r="AP92" s="11" t="s">
        <v>48</v>
      </c>
    </row>
    <row r="93" spans="1:42" x14ac:dyDescent="0.25">
      <c r="A93" s="11" t="s">
        <v>236</v>
      </c>
      <c r="B93" s="16">
        <v>43985</v>
      </c>
      <c r="C93" s="11" t="s">
        <v>129</v>
      </c>
      <c r="D93" s="11" t="s">
        <v>74</v>
      </c>
      <c r="E93" s="11" t="s">
        <v>512</v>
      </c>
      <c r="F93" s="11" t="s">
        <v>1017</v>
      </c>
      <c r="G93" s="11" t="s">
        <v>49</v>
      </c>
      <c r="H93" s="11" t="s">
        <v>513</v>
      </c>
      <c r="I93" s="13" t="s">
        <v>48</v>
      </c>
      <c r="J93" s="13" t="s">
        <v>48</v>
      </c>
      <c r="K93" s="13" t="s">
        <v>48</v>
      </c>
      <c r="L93" s="13" t="s">
        <v>48</v>
      </c>
      <c r="M93" s="13">
        <v>0</v>
      </c>
      <c r="N93" s="11" t="s">
        <v>48</v>
      </c>
      <c r="O93" s="11" t="s">
        <v>490</v>
      </c>
      <c r="P93" s="11" t="s">
        <v>48</v>
      </c>
      <c r="Q93" s="13">
        <v>0</v>
      </c>
      <c r="R93" s="13">
        <v>0</v>
      </c>
      <c r="S93" s="13">
        <v>0</v>
      </c>
      <c r="T93" s="13">
        <v>0</v>
      </c>
      <c r="U93" s="11" t="s">
        <v>51</v>
      </c>
      <c r="V93" s="13">
        <v>0</v>
      </c>
      <c r="W93" s="13">
        <v>0</v>
      </c>
      <c r="X93" s="11" t="s">
        <v>51</v>
      </c>
      <c r="Y93" s="13">
        <f t="shared" si="6"/>
        <v>0</v>
      </c>
      <c r="Z93" s="13">
        <v>0</v>
      </c>
      <c r="AA93" s="11" t="s">
        <v>51</v>
      </c>
      <c r="AB93" s="13">
        <v>0</v>
      </c>
      <c r="AC93" s="13">
        <v>0</v>
      </c>
      <c r="AD93" s="11" t="s">
        <v>51</v>
      </c>
      <c r="AE93" s="13">
        <v>0</v>
      </c>
      <c r="AF93" s="11">
        <v>0</v>
      </c>
      <c r="AG93" s="11" t="s">
        <v>51</v>
      </c>
      <c r="AH93" s="13">
        <v>0</v>
      </c>
      <c r="AI93" s="13">
        <v>0</v>
      </c>
      <c r="AJ93" s="11" t="s">
        <v>51</v>
      </c>
      <c r="AK93" s="13">
        <v>0</v>
      </c>
      <c r="AL93" s="13">
        <v>0</v>
      </c>
      <c r="AM93" s="12" t="s">
        <v>48</v>
      </c>
      <c r="AN93" s="11" t="s">
        <v>48</v>
      </c>
      <c r="AO93" s="12" t="s">
        <v>48</v>
      </c>
      <c r="AP93" s="11" t="s">
        <v>48</v>
      </c>
    </row>
    <row r="94" spans="1:42" hidden="1" x14ac:dyDescent="0.25">
      <c r="A94" s="11" t="s">
        <v>238</v>
      </c>
      <c r="B94" s="16">
        <v>43985</v>
      </c>
      <c r="C94" s="11" t="s">
        <v>47</v>
      </c>
      <c r="D94" s="11" t="s">
        <v>78</v>
      </c>
      <c r="E94" s="11" t="s">
        <v>79</v>
      </c>
      <c r="F94" s="11" t="s">
        <v>632</v>
      </c>
      <c r="G94" s="11" t="s">
        <v>49</v>
      </c>
      <c r="H94" s="11" t="s">
        <v>633</v>
      </c>
      <c r="I94" s="13" t="s">
        <v>48</v>
      </c>
      <c r="J94" s="13" t="s">
        <v>48</v>
      </c>
      <c r="K94" s="13" t="s">
        <v>48</v>
      </c>
      <c r="L94" s="13" t="s">
        <v>48</v>
      </c>
      <c r="M94" s="13">
        <v>0</v>
      </c>
      <c r="N94" s="11" t="s">
        <v>48</v>
      </c>
      <c r="O94" s="11" t="s">
        <v>56</v>
      </c>
      <c r="P94" s="11"/>
      <c r="Q94" s="13">
        <f>SUM(S94:AH94)</f>
        <v>90158079.825199991</v>
      </c>
      <c r="R94" s="13">
        <v>0</v>
      </c>
      <c r="S94" s="13">
        <v>73586473.269999996</v>
      </c>
      <c r="T94" s="13">
        <v>0</v>
      </c>
      <c r="U94" s="11" t="s">
        <v>51</v>
      </c>
      <c r="V94" s="13">
        <v>0</v>
      </c>
      <c r="W94" s="13">
        <v>14285867.720000001</v>
      </c>
      <c r="X94" s="11" t="s">
        <v>51</v>
      </c>
      <c r="Y94" s="13">
        <f t="shared" ref="Y94:Y125" si="10">+W94*0.16</f>
        <v>2285738.8352000001</v>
      </c>
      <c r="Z94" s="13">
        <v>0</v>
      </c>
      <c r="AA94" s="11" t="s">
        <v>51</v>
      </c>
      <c r="AB94" s="13">
        <v>0</v>
      </c>
      <c r="AC94" s="13">
        <v>0</v>
      </c>
      <c r="AD94" s="11" t="s">
        <v>51</v>
      </c>
      <c r="AE94" s="13">
        <v>0</v>
      </c>
      <c r="AF94" s="11">
        <v>0</v>
      </c>
      <c r="AG94" s="11" t="s">
        <v>51</v>
      </c>
      <c r="AH94" s="13">
        <v>0</v>
      </c>
      <c r="AI94" s="13">
        <v>0</v>
      </c>
      <c r="AJ94" s="11" t="s">
        <v>51</v>
      </c>
      <c r="AK94" s="13">
        <v>0</v>
      </c>
      <c r="AL94" s="13">
        <v>0</v>
      </c>
      <c r="AM94" s="12" t="s">
        <v>48</v>
      </c>
      <c r="AN94" s="11" t="s">
        <v>48</v>
      </c>
      <c r="AO94" s="12" t="s">
        <v>48</v>
      </c>
      <c r="AP94" s="11" t="s">
        <v>48</v>
      </c>
    </row>
    <row r="95" spans="1:42" s="5" customFormat="1" hidden="1" x14ac:dyDescent="0.25">
      <c r="A95" s="11" t="s">
        <v>240</v>
      </c>
      <c r="B95" s="16">
        <v>43985</v>
      </c>
      <c r="C95" s="11" t="s">
        <v>47</v>
      </c>
      <c r="D95" s="11" t="s">
        <v>82</v>
      </c>
      <c r="E95" s="11" t="s">
        <v>83</v>
      </c>
      <c r="F95" s="11" t="s">
        <v>596</v>
      </c>
      <c r="G95" s="11" t="s">
        <v>49</v>
      </c>
      <c r="H95" s="11" t="s">
        <v>634</v>
      </c>
      <c r="I95" s="13" t="s">
        <v>48</v>
      </c>
      <c r="J95" s="13" t="s">
        <v>48</v>
      </c>
      <c r="K95" s="13" t="s">
        <v>48</v>
      </c>
      <c r="L95" s="13" t="s">
        <v>48</v>
      </c>
      <c r="M95" s="13">
        <v>0</v>
      </c>
      <c r="N95" s="11" t="s">
        <v>48</v>
      </c>
      <c r="O95" s="11" t="s">
        <v>56</v>
      </c>
      <c r="P95" s="11"/>
      <c r="Q95" s="13">
        <f>SUM(S95:AH95)</f>
        <v>71658802.377200007</v>
      </c>
      <c r="R95" s="13">
        <v>0</v>
      </c>
      <c r="S95" s="13">
        <v>59495400.329999998</v>
      </c>
      <c r="T95" s="13">
        <v>0</v>
      </c>
      <c r="U95" s="11" t="s">
        <v>51</v>
      </c>
      <c r="V95" s="13">
        <v>0</v>
      </c>
      <c r="W95" s="13">
        <v>10485691.42</v>
      </c>
      <c r="X95" s="11" t="s">
        <v>51</v>
      </c>
      <c r="Y95" s="13">
        <f t="shared" si="10"/>
        <v>1677710.6272</v>
      </c>
      <c r="Z95" s="13">
        <v>0</v>
      </c>
      <c r="AA95" s="11" t="s">
        <v>51</v>
      </c>
      <c r="AB95" s="13">
        <v>0</v>
      </c>
      <c r="AC95" s="13">
        <v>0</v>
      </c>
      <c r="AD95" s="11" t="s">
        <v>51</v>
      </c>
      <c r="AE95" s="13">
        <v>0</v>
      </c>
      <c r="AF95" s="11">
        <v>0</v>
      </c>
      <c r="AG95" s="11" t="s">
        <v>51</v>
      </c>
      <c r="AH95" s="13">
        <v>0</v>
      </c>
      <c r="AI95" s="13">
        <v>0</v>
      </c>
      <c r="AJ95" s="11" t="s">
        <v>51</v>
      </c>
      <c r="AK95" s="13">
        <v>0</v>
      </c>
      <c r="AL95" s="13">
        <v>0</v>
      </c>
      <c r="AM95" s="12" t="s">
        <v>48</v>
      </c>
      <c r="AN95" s="11" t="s">
        <v>48</v>
      </c>
      <c r="AO95" s="12" t="s">
        <v>48</v>
      </c>
      <c r="AP95" s="11" t="s">
        <v>48</v>
      </c>
    </row>
    <row r="96" spans="1:42" hidden="1" x14ac:dyDescent="0.25">
      <c r="A96" s="11" t="s">
        <v>241</v>
      </c>
      <c r="B96" s="16">
        <v>43985</v>
      </c>
      <c r="C96" s="11" t="s">
        <v>47</v>
      </c>
      <c r="D96" s="11" t="s">
        <v>93</v>
      </c>
      <c r="E96" s="11" t="s">
        <v>94</v>
      </c>
      <c r="F96" s="11" t="s">
        <v>635</v>
      </c>
      <c r="G96" s="11" t="s">
        <v>49</v>
      </c>
      <c r="H96" s="11" t="s">
        <v>636</v>
      </c>
      <c r="I96" s="13" t="s">
        <v>48</v>
      </c>
      <c r="J96" s="13" t="s">
        <v>48</v>
      </c>
      <c r="K96" s="13" t="s">
        <v>48</v>
      </c>
      <c r="L96" s="13" t="s">
        <v>48</v>
      </c>
      <c r="M96" s="13">
        <v>0</v>
      </c>
      <c r="N96" s="11" t="s">
        <v>48</v>
      </c>
      <c r="O96" s="11" t="s">
        <v>56</v>
      </c>
      <c r="P96" s="11"/>
      <c r="Q96" s="13">
        <f>SUM(S96:AH96)</f>
        <v>41817561.600000001</v>
      </c>
      <c r="R96" s="13">
        <v>0</v>
      </c>
      <c r="S96" s="13">
        <v>29998084.09</v>
      </c>
      <c r="T96" s="13">
        <v>0</v>
      </c>
      <c r="U96" s="11" t="s">
        <v>51</v>
      </c>
      <c r="V96" s="13">
        <v>0</v>
      </c>
      <c r="W96" s="13">
        <v>10189204.75</v>
      </c>
      <c r="X96" s="11" t="s">
        <v>51</v>
      </c>
      <c r="Y96" s="13">
        <f t="shared" si="10"/>
        <v>1630272.76</v>
      </c>
      <c r="Z96" s="13">
        <v>0</v>
      </c>
      <c r="AA96" s="11" t="s">
        <v>51</v>
      </c>
      <c r="AB96" s="13">
        <v>0</v>
      </c>
      <c r="AC96" s="13">
        <v>0</v>
      </c>
      <c r="AD96" s="11" t="s">
        <v>51</v>
      </c>
      <c r="AE96" s="13">
        <v>0</v>
      </c>
      <c r="AF96" s="11">
        <v>0</v>
      </c>
      <c r="AG96" s="11" t="s">
        <v>51</v>
      </c>
      <c r="AH96" s="13">
        <v>0</v>
      </c>
      <c r="AI96" s="13">
        <v>0</v>
      </c>
      <c r="AJ96" s="11" t="s">
        <v>51</v>
      </c>
      <c r="AK96" s="13">
        <v>0</v>
      </c>
      <c r="AL96" s="13">
        <v>0</v>
      </c>
      <c r="AM96" s="12" t="s">
        <v>48</v>
      </c>
      <c r="AN96" s="11" t="s">
        <v>48</v>
      </c>
      <c r="AO96" s="12" t="s">
        <v>48</v>
      </c>
      <c r="AP96" s="11" t="s">
        <v>48</v>
      </c>
    </row>
    <row r="97" spans="1:42" hidden="1" x14ac:dyDescent="0.25">
      <c r="A97" s="11" t="s">
        <v>242</v>
      </c>
      <c r="B97" s="16">
        <v>43985</v>
      </c>
      <c r="C97" s="11" t="s">
        <v>47</v>
      </c>
      <c r="D97" s="11" t="s">
        <v>163</v>
      </c>
      <c r="E97" s="11" t="s">
        <v>164</v>
      </c>
      <c r="F97" s="11" t="s">
        <v>637</v>
      </c>
      <c r="G97" s="11" t="s">
        <v>49</v>
      </c>
      <c r="H97" s="11" t="s">
        <v>638</v>
      </c>
      <c r="I97" s="13" t="s">
        <v>48</v>
      </c>
      <c r="J97" s="13" t="s">
        <v>48</v>
      </c>
      <c r="K97" s="13" t="s">
        <v>48</v>
      </c>
      <c r="L97" s="13" t="s">
        <v>48</v>
      </c>
      <c r="M97" s="13">
        <v>0</v>
      </c>
      <c r="N97" s="11" t="s">
        <v>48</v>
      </c>
      <c r="O97" s="11" t="s">
        <v>56</v>
      </c>
      <c r="P97" s="11"/>
      <c r="Q97" s="13">
        <f>SUM(S97:AH97)</f>
        <v>24080098.003199998</v>
      </c>
      <c r="R97" s="13">
        <v>0</v>
      </c>
      <c r="S97" s="13">
        <v>17655087.66</v>
      </c>
      <c r="T97" s="13">
        <v>0</v>
      </c>
      <c r="U97" s="11" t="s">
        <v>51</v>
      </c>
      <c r="V97" s="13">
        <v>0</v>
      </c>
      <c r="W97" s="13">
        <v>5538802.0199999996</v>
      </c>
      <c r="X97" s="11" t="s">
        <v>51</v>
      </c>
      <c r="Y97" s="13">
        <f t="shared" si="10"/>
        <v>886208.32319999998</v>
      </c>
      <c r="Z97" s="13">
        <v>0</v>
      </c>
      <c r="AA97" s="11" t="s">
        <v>51</v>
      </c>
      <c r="AB97" s="13">
        <v>0</v>
      </c>
      <c r="AC97" s="13">
        <v>0</v>
      </c>
      <c r="AD97" s="11" t="s">
        <v>51</v>
      </c>
      <c r="AE97" s="13">
        <v>0</v>
      </c>
      <c r="AF97" s="11">
        <v>0</v>
      </c>
      <c r="AG97" s="11" t="s">
        <v>51</v>
      </c>
      <c r="AH97" s="13">
        <v>0</v>
      </c>
      <c r="AI97" s="13">
        <v>0</v>
      </c>
      <c r="AJ97" s="11" t="s">
        <v>51</v>
      </c>
      <c r="AK97" s="13">
        <v>0</v>
      </c>
      <c r="AL97" s="13">
        <v>0</v>
      </c>
      <c r="AM97" s="12" t="s">
        <v>48</v>
      </c>
      <c r="AN97" s="11" t="s">
        <v>48</v>
      </c>
      <c r="AO97" s="12" t="s">
        <v>48</v>
      </c>
      <c r="AP97" s="11" t="s">
        <v>48</v>
      </c>
    </row>
    <row r="98" spans="1:42" hidden="1" x14ac:dyDescent="0.25">
      <c r="A98" s="11" t="s">
        <v>243</v>
      </c>
      <c r="B98" s="16">
        <v>43985</v>
      </c>
      <c r="C98" s="11" t="s">
        <v>47</v>
      </c>
      <c r="D98" s="11" t="s">
        <v>521</v>
      </c>
      <c r="E98" s="11" t="s">
        <v>106</v>
      </c>
      <c r="F98" s="11" t="s">
        <v>639</v>
      </c>
      <c r="G98" s="11" t="s">
        <v>49</v>
      </c>
      <c r="H98" s="11" t="s">
        <v>640</v>
      </c>
      <c r="I98" s="13" t="s">
        <v>48</v>
      </c>
      <c r="J98" s="13" t="s">
        <v>48</v>
      </c>
      <c r="K98" s="13" t="s">
        <v>48</v>
      </c>
      <c r="L98" s="13" t="s">
        <v>48</v>
      </c>
      <c r="M98" s="13">
        <v>0</v>
      </c>
      <c r="N98" s="11" t="s">
        <v>48</v>
      </c>
      <c r="O98" s="11" t="s">
        <v>56</v>
      </c>
      <c r="P98" s="11" t="s">
        <v>48</v>
      </c>
      <c r="Q98" s="13">
        <f>SUBTOTAL(9,S98:AL98)</f>
        <v>0</v>
      </c>
      <c r="R98" s="13">
        <v>0</v>
      </c>
      <c r="S98" s="13">
        <v>31002005.312599998</v>
      </c>
      <c r="T98" s="13">
        <v>0</v>
      </c>
      <c r="U98" s="11" t="s">
        <v>51</v>
      </c>
      <c r="V98" s="13">
        <v>0</v>
      </c>
      <c r="W98" s="13">
        <v>5707150.8700000001</v>
      </c>
      <c r="X98" s="11" t="s">
        <v>51</v>
      </c>
      <c r="Y98" s="13">
        <f t="shared" si="10"/>
        <v>913144.13920000009</v>
      </c>
      <c r="Z98" s="13">
        <v>0</v>
      </c>
      <c r="AA98" s="11" t="s">
        <v>51</v>
      </c>
      <c r="AB98" s="13">
        <v>0</v>
      </c>
      <c r="AC98" s="13">
        <v>0</v>
      </c>
      <c r="AD98" s="11" t="s">
        <v>51</v>
      </c>
      <c r="AE98" s="13">
        <v>0</v>
      </c>
      <c r="AF98" s="11">
        <v>0</v>
      </c>
      <c r="AG98" s="11" t="s">
        <v>51</v>
      </c>
      <c r="AH98" s="13">
        <v>0</v>
      </c>
      <c r="AI98" s="13">
        <v>0</v>
      </c>
      <c r="AJ98" s="11" t="s">
        <v>51</v>
      </c>
      <c r="AK98" s="13">
        <v>0</v>
      </c>
      <c r="AL98" s="13">
        <v>0</v>
      </c>
      <c r="AM98" s="12" t="s">
        <v>48</v>
      </c>
      <c r="AN98" s="11" t="s">
        <v>48</v>
      </c>
      <c r="AO98" s="12" t="s">
        <v>48</v>
      </c>
      <c r="AP98" s="11" t="s">
        <v>48</v>
      </c>
    </row>
    <row r="99" spans="1:42" hidden="1" x14ac:dyDescent="0.25">
      <c r="A99" s="11" t="s">
        <v>244</v>
      </c>
      <c r="B99" s="16">
        <v>43985</v>
      </c>
      <c r="C99" s="11" t="s">
        <v>47</v>
      </c>
      <c r="D99" s="11" t="s">
        <v>521</v>
      </c>
      <c r="E99" s="11" t="s">
        <v>106</v>
      </c>
      <c r="F99" s="11" t="s">
        <v>639</v>
      </c>
      <c r="G99" s="11" t="s">
        <v>86</v>
      </c>
      <c r="H99" s="11" t="s">
        <v>48</v>
      </c>
      <c r="I99" s="13" t="s">
        <v>641</v>
      </c>
      <c r="J99" s="13" t="s">
        <v>48</v>
      </c>
      <c r="K99" s="13" t="s">
        <v>642</v>
      </c>
      <c r="L99" s="13" t="s">
        <v>643</v>
      </c>
      <c r="M99" s="13">
        <v>25523.35</v>
      </c>
      <c r="N99" s="11" t="s">
        <v>89</v>
      </c>
      <c r="O99" s="11" t="s">
        <v>644</v>
      </c>
      <c r="P99" s="11" t="s">
        <v>645</v>
      </c>
      <c r="Q99" s="13">
        <f>SUBTOTAL(9,S99:AL99)</f>
        <v>0</v>
      </c>
      <c r="R99" s="13">
        <v>0</v>
      </c>
      <c r="S99" s="13">
        <v>-108000</v>
      </c>
      <c r="T99" s="13">
        <v>0</v>
      </c>
      <c r="U99" s="11" t="s">
        <v>51</v>
      </c>
      <c r="V99" s="13">
        <v>0</v>
      </c>
      <c r="W99" s="13">
        <v>0</v>
      </c>
      <c r="X99" s="11" t="s">
        <v>51</v>
      </c>
      <c r="Y99" s="13">
        <f t="shared" si="10"/>
        <v>0</v>
      </c>
      <c r="Z99" s="13">
        <v>0</v>
      </c>
      <c r="AA99" s="11" t="s">
        <v>51</v>
      </c>
      <c r="AB99" s="13">
        <v>0</v>
      </c>
      <c r="AC99" s="13">
        <v>0</v>
      </c>
      <c r="AD99" s="11" t="s">
        <v>51</v>
      </c>
      <c r="AE99" s="13">
        <v>0</v>
      </c>
      <c r="AF99" s="11">
        <v>0</v>
      </c>
      <c r="AG99" s="11" t="s">
        <v>51</v>
      </c>
      <c r="AH99" s="13">
        <v>0</v>
      </c>
      <c r="AI99" s="13">
        <v>0</v>
      </c>
      <c r="AJ99" s="11" t="s">
        <v>51</v>
      </c>
      <c r="AK99" s="13">
        <v>0</v>
      </c>
      <c r="AL99" s="13">
        <v>0</v>
      </c>
      <c r="AM99" s="12" t="s">
        <v>48</v>
      </c>
      <c r="AN99" s="11" t="s">
        <v>48</v>
      </c>
      <c r="AO99" s="12" t="s">
        <v>48</v>
      </c>
      <c r="AP99" s="11" t="s">
        <v>48</v>
      </c>
    </row>
    <row r="100" spans="1:42" hidden="1" x14ac:dyDescent="0.25">
      <c r="A100" s="11" t="s">
        <v>245</v>
      </c>
      <c r="B100" s="16">
        <v>43985</v>
      </c>
      <c r="C100" s="11" t="s">
        <v>47</v>
      </c>
      <c r="D100" s="11" t="s">
        <v>529</v>
      </c>
      <c r="E100" s="11" t="s">
        <v>530</v>
      </c>
      <c r="F100" s="11" t="s">
        <v>646</v>
      </c>
      <c r="G100" s="11" t="s">
        <v>49</v>
      </c>
      <c r="H100" s="11" t="s">
        <v>647</v>
      </c>
      <c r="I100" s="13" t="s">
        <v>48</v>
      </c>
      <c r="J100" s="13" t="s">
        <v>48</v>
      </c>
      <c r="K100" s="13" t="s">
        <v>48</v>
      </c>
      <c r="L100" s="13" t="s">
        <v>48</v>
      </c>
      <c r="M100" s="13">
        <v>0</v>
      </c>
      <c r="N100" s="11" t="s">
        <v>48</v>
      </c>
      <c r="O100" s="11" t="s">
        <v>490</v>
      </c>
      <c r="P100" s="11"/>
      <c r="Q100" s="13">
        <f>SUM(S100:AH100)</f>
        <v>0</v>
      </c>
      <c r="R100" s="13">
        <v>0</v>
      </c>
      <c r="S100" s="13">
        <v>0</v>
      </c>
      <c r="T100" s="13">
        <v>0</v>
      </c>
      <c r="U100" s="11" t="s">
        <v>51</v>
      </c>
      <c r="V100" s="13">
        <v>0</v>
      </c>
      <c r="W100" s="13">
        <v>0</v>
      </c>
      <c r="X100" s="11" t="s">
        <v>51</v>
      </c>
      <c r="Y100" s="13">
        <f t="shared" si="10"/>
        <v>0</v>
      </c>
      <c r="Z100" s="13">
        <v>0</v>
      </c>
      <c r="AA100" s="11" t="s">
        <v>51</v>
      </c>
      <c r="AB100" s="13">
        <v>0</v>
      </c>
      <c r="AC100" s="13">
        <v>0</v>
      </c>
      <c r="AD100" s="11" t="s">
        <v>51</v>
      </c>
      <c r="AE100" s="13">
        <v>0</v>
      </c>
      <c r="AF100" s="11">
        <v>0</v>
      </c>
      <c r="AG100" s="11" t="s">
        <v>51</v>
      </c>
      <c r="AH100" s="13">
        <v>0</v>
      </c>
      <c r="AI100" s="13">
        <v>0</v>
      </c>
      <c r="AJ100" s="11" t="s">
        <v>51</v>
      </c>
      <c r="AK100" s="13">
        <v>0</v>
      </c>
      <c r="AL100" s="13">
        <v>0</v>
      </c>
      <c r="AM100" s="12" t="s">
        <v>48</v>
      </c>
      <c r="AN100" s="11" t="s">
        <v>48</v>
      </c>
      <c r="AO100" s="12" t="s">
        <v>48</v>
      </c>
      <c r="AP100" s="11" t="s">
        <v>48</v>
      </c>
    </row>
    <row r="101" spans="1:42" hidden="1" x14ac:dyDescent="0.25">
      <c r="A101" s="11" t="s">
        <v>246</v>
      </c>
      <c r="B101" s="16">
        <v>43985</v>
      </c>
      <c r="C101" s="11" t="s">
        <v>47</v>
      </c>
      <c r="D101" s="11" t="s">
        <v>533</v>
      </c>
      <c r="E101" s="11" t="s">
        <v>114</v>
      </c>
      <c r="F101" s="11" t="s">
        <v>648</v>
      </c>
      <c r="G101" s="11" t="s">
        <v>49</v>
      </c>
      <c r="H101" s="11" t="s">
        <v>649</v>
      </c>
      <c r="I101" s="13" t="s">
        <v>48</v>
      </c>
      <c r="J101" s="13" t="s">
        <v>48</v>
      </c>
      <c r="K101" s="13" t="s">
        <v>48</v>
      </c>
      <c r="L101" s="13" t="s">
        <v>48</v>
      </c>
      <c r="M101" s="13">
        <v>0</v>
      </c>
      <c r="N101" s="11" t="s">
        <v>48</v>
      </c>
      <c r="O101" s="11" t="s">
        <v>56</v>
      </c>
      <c r="P101" s="11" t="s">
        <v>48</v>
      </c>
      <c r="Q101" s="13">
        <f>SUBTOTAL(9,S101:Y101)</f>
        <v>0</v>
      </c>
      <c r="R101" s="13">
        <v>0</v>
      </c>
      <c r="S101" s="13">
        <v>26803878.088999998</v>
      </c>
      <c r="T101" s="13">
        <v>0</v>
      </c>
      <c r="U101" s="11" t="s">
        <v>51</v>
      </c>
      <c r="V101" s="13">
        <v>0</v>
      </c>
      <c r="W101" s="13">
        <v>1348000</v>
      </c>
      <c r="X101" s="11" t="s">
        <v>50</v>
      </c>
      <c r="Y101" s="13">
        <f t="shared" si="10"/>
        <v>215680</v>
      </c>
      <c r="Z101" s="13">
        <v>0</v>
      </c>
      <c r="AA101" s="11" t="s">
        <v>51</v>
      </c>
      <c r="AB101" s="13">
        <v>0</v>
      </c>
      <c r="AC101" s="13">
        <v>0</v>
      </c>
      <c r="AD101" s="11" t="s">
        <v>51</v>
      </c>
      <c r="AE101" s="13">
        <v>0</v>
      </c>
      <c r="AF101" s="11">
        <v>0</v>
      </c>
      <c r="AG101" s="11" t="s">
        <v>51</v>
      </c>
      <c r="AH101" s="13">
        <v>0</v>
      </c>
      <c r="AI101" s="13">
        <v>0</v>
      </c>
      <c r="AJ101" s="11" t="s">
        <v>51</v>
      </c>
      <c r="AK101" s="13">
        <v>0</v>
      </c>
      <c r="AL101" s="13">
        <v>0</v>
      </c>
      <c r="AM101" s="12" t="s">
        <v>48</v>
      </c>
      <c r="AN101" s="11" t="s">
        <v>48</v>
      </c>
      <c r="AO101" s="12" t="s">
        <v>48</v>
      </c>
      <c r="AP101" s="11" t="s">
        <v>48</v>
      </c>
    </row>
    <row r="102" spans="1:42" hidden="1" x14ac:dyDescent="0.25">
      <c r="A102" s="11" t="s">
        <v>247</v>
      </c>
      <c r="B102" s="16">
        <v>43985</v>
      </c>
      <c r="C102" s="11" t="s">
        <v>47</v>
      </c>
      <c r="D102" s="11" t="s">
        <v>97</v>
      </c>
      <c r="E102" s="11" t="s">
        <v>98</v>
      </c>
      <c r="F102" s="11" t="s">
        <v>650</v>
      </c>
      <c r="G102" s="11" t="s">
        <v>49</v>
      </c>
      <c r="H102" s="11" t="s">
        <v>651</v>
      </c>
      <c r="I102" s="13" t="s">
        <v>48</v>
      </c>
      <c r="J102" s="13" t="s">
        <v>48</v>
      </c>
      <c r="K102" s="13" t="s">
        <v>48</v>
      </c>
      <c r="L102" s="13" t="s">
        <v>48</v>
      </c>
      <c r="M102" s="13">
        <v>0</v>
      </c>
      <c r="N102" s="11" t="s">
        <v>48</v>
      </c>
      <c r="O102" s="11" t="s">
        <v>56</v>
      </c>
      <c r="P102" s="11"/>
      <c r="Q102" s="13">
        <f t="shared" ref="Q102:Q108" si="11">SUM(S102:AH102)</f>
        <v>2790809.63</v>
      </c>
      <c r="R102" s="13">
        <v>0</v>
      </c>
      <c r="S102" s="13">
        <v>1220169.6299999999</v>
      </c>
      <c r="T102" s="13">
        <v>0</v>
      </c>
      <c r="U102" s="11" t="s">
        <v>51</v>
      </c>
      <c r="V102" s="13">
        <v>0</v>
      </c>
      <c r="W102" s="13">
        <v>1354000</v>
      </c>
      <c r="X102" s="11" t="s">
        <v>51</v>
      </c>
      <c r="Y102" s="13">
        <f t="shared" si="10"/>
        <v>216640</v>
      </c>
      <c r="Z102" s="13">
        <v>0</v>
      </c>
      <c r="AA102" s="11" t="s">
        <v>51</v>
      </c>
      <c r="AB102" s="13">
        <v>0</v>
      </c>
      <c r="AC102" s="13">
        <v>0</v>
      </c>
      <c r="AD102" s="11" t="s">
        <v>51</v>
      </c>
      <c r="AE102" s="13">
        <v>0</v>
      </c>
      <c r="AF102" s="11">
        <v>0</v>
      </c>
      <c r="AG102" s="11" t="s">
        <v>51</v>
      </c>
      <c r="AH102" s="13">
        <v>0</v>
      </c>
      <c r="AI102" s="13">
        <v>0</v>
      </c>
      <c r="AJ102" s="11" t="s">
        <v>51</v>
      </c>
      <c r="AK102" s="13">
        <v>0</v>
      </c>
      <c r="AL102" s="13">
        <v>0</v>
      </c>
      <c r="AM102" s="12" t="s">
        <v>48</v>
      </c>
      <c r="AN102" s="11" t="s">
        <v>48</v>
      </c>
      <c r="AO102" s="12" t="s">
        <v>48</v>
      </c>
      <c r="AP102" s="11" t="s">
        <v>48</v>
      </c>
    </row>
    <row r="103" spans="1:42" s="5" customFormat="1" hidden="1" x14ac:dyDescent="0.25">
      <c r="A103" s="11" t="s">
        <v>248</v>
      </c>
      <c r="B103" s="16">
        <v>43985</v>
      </c>
      <c r="C103" s="11" t="s">
        <v>47</v>
      </c>
      <c r="D103" s="11" t="s">
        <v>101</v>
      </c>
      <c r="E103" s="11" t="s">
        <v>102</v>
      </c>
      <c r="F103" s="11" t="s">
        <v>652</v>
      </c>
      <c r="G103" s="11" t="s">
        <v>49</v>
      </c>
      <c r="H103" s="11" t="s">
        <v>653</v>
      </c>
      <c r="I103" s="13" t="s">
        <v>48</v>
      </c>
      <c r="J103" s="13" t="s">
        <v>48</v>
      </c>
      <c r="K103" s="13" t="s">
        <v>48</v>
      </c>
      <c r="L103" s="13" t="s">
        <v>48</v>
      </c>
      <c r="M103" s="13">
        <v>0</v>
      </c>
      <c r="N103" s="11" t="s">
        <v>48</v>
      </c>
      <c r="O103" s="11" t="s">
        <v>56</v>
      </c>
      <c r="P103" s="11"/>
      <c r="Q103" s="13">
        <f t="shared" si="11"/>
        <v>17278371.350000001</v>
      </c>
      <c r="R103" s="13">
        <v>0</v>
      </c>
      <c r="S103" s="13">
        <v>15116131.35</v>
      </c>
      <c r="T103" s="13">
        <v>0</v>
      </c>
      <c r="U103" s="11" t="s">
        <v>51</v>
      </c>
      <c r="V103" s="13">
        <v>0</v>
      </c>
      <c r="W103" s="13">
        <v>1864000</v>
      </c>
      <c r="X103" s="11" t="s">
        <v>50</v>
      </c>
      <c r="Y103" s="13">
        <f t="shared" si="10"/>
        <v>298240</v>
      </c>
      <c r="Z103" s="13">
        <v>0</v>
      </c>
      <c r="AA103" s="11" t="s">
        <v>51</v>
      </c>
      <c r="AB103" s="13">
        <v>0</v>
      </c>
      <c r="AC103" s="13">
        <v>0</v>
      </c>
      <c r="AD103" s="11" t="s">
        <v>51</v>
      </c>
      <c r="AE103" s="13">
        <v>0</v>
      </c>
      <c r="AF103" s="11">
        <v>0</v>
      </c>
      <c r="AG103" s="11" t="s">
        <v>51</v>
      </c>
      <c r="AH103" s="13">
        <v>0</v>
      </c>
      <c r="AI103" s="13">
        <v>0</v>
      </c>
      <c r="AJ103" s="11" t="s">
        <v>51</v>
      </c>
      <c r="AK103" s="13">
        <v>0</v>
      </c>
      <c r="AL103" s="13">
        <v>0</v>
      </c>
      <c r="AM103" s="12" t="s">
        <v>48</v>
      </c>
      <c r="AN103" s="11" t="s">
        <v>48</v>
      </c>
      <c r="AO103" s="12" t="s">
        <v>48</v>
      </c>
      <c r="AP103" s="11" t="s">
        <v>48</v>
      </c>
    </row>
    <row r="104" spans="1:42" hidden="1" x14ac:dyDescent="0.25">
      <c r="A104" s="11" t="s">
        <v>249</v>
      </c>
      <c r="B104" s="16">
        <v>43986</v>
      </c>
      <c r="C104" s="11" t="s">
        <v>47</v>
      </c>
      <c r="D104" s="11" t="s">
        <v>53</v>
      </c>
      <c r="E104" s="11" t="s">
        <v>54</v>
      </c>
      <c r="F104" s="11" t="s">
        <v>654</v>
      </c>
      <c r="G104" s="11" t="s">
        <v>49</v>
      </c>
      <c r="H104" s="11" t="s">
        <v>655</v>
      </c>
      <c r="I104" s="13" t="s">
        <v>48</v>
      </c>
      <c r="J104" s="13" t="s">
        <v>48</v>
      </c>
      <c r="K104" s="13" t="s">
        <v>48</v>
      </c>
      <c r="L104" s="13" t="s">
        <v>48</v>
      </c>
      <c r="M104" s="13">
        <v>0</v>
      </c>
      <c r="N104" s="11" t="s">
        <v>48</v>
      </c>
      <c r="O104" s="11" t="s">
        <v>56</v>
      </c>
      <c r="P104" s="11" t="s">
        <v>48</v>
      </c>
      <c r="Q104" s="13">
        <f t="shared" si="11"/>
        <v>78509688.912399992</v>
      </c>
      <c r="R104" s="13">
        <v>0</v>
      </c>
      <c r="S104" s="13">
        <v>58089635.710000001</v>
      </c>
      <c r="T104" s="13">
        <v>0</v>
      </c>
      <c r="U104" s="11" t="s">
        <v>51</v>
      </c>
      <c r="V104" s="13">
        <v>0</v>
      </c>
      <c r="W104" s="13">
        <v>17603494.140000001</v>
      </c>
      <c r="X104" s="11" t="s">
        <v>50</v>
      </c>
      <c r="Y104" s="13">
        <f t="shared" si="10"/>
        <v>2816559.0624000002</v>
      </c>
      <c r="Z104" s="13">
        <v>0</v>
      </c>
      <c r="AA104" s="11" t="s">
        <v>51</v>
      </c>
      <c r="AB104" s="13">
        <v>0</v>
      </c>
      <c r="AC104" s="13">
        <v>0</v>
      </c>
      <c r="AD104" s="11" t="s">
        <v>51</v>
      </c>
      <c r="AE104" s="13">
        <v>0</v>
      </c>
      <c r="AF104" s="11">
        <v>0</v>
      </c>
      <c r="AG104" s="11" t="s">
        <v>51</v>
      </c>
      <c r="AH104" s="13">
        <v>0</v>
      </c>
      <c r="AI104" s="13">
        <v>0</v>
      </c>
      <c r="AJ104" s="11" t="s">
        <v>51</v>
      </c>
      <c r="AK104" s="13">
        <v>0</v>
      </c>
      <c r="AL104" s="13">
        <v>0</v>
      </c>
      <c r="AM104" s="12" t="s">
        <v>48</v>
      </c>
      <c r="AN104" s="11" t="s">
        <v>48</v>
      </c>
      <c r="AO104" s="12" t="s">
        <v>48</v>
      </c>
      <c r="AP104" s="11" t="s">
        <v>48</v>
      </c>
    </row>
    <row r="105" spans="1:42" hidden="1" x14ac:dyDescent="0.25">
      <c r="A105" s="11" t="s">
        <v>250</v>
      </c>
      <c r="B105" s="16">
        <v>43986</v>
      </c>
      <c r="C105" s="11" t="s">
        <v>129</v>
      </c>
      <c r="D105" s="11" t="s">
        <v>53</v>
      </c>
      <c r="E105" s="11" t="s">
        <v>130</v>
      </c>
      <c r="F105" s="11" t="s">
        <v>614</v>
      </c>
      <c r="G105" s="11" t="s">
        <v>49</v>
      </c>
      <c r="H105" s="11" t="s">
        <v>656</v>
      </c>
      <c r="I105" s="13" t="s">
        <v>48</v>
      </c>
      <c r="J105" s="13" t="s">
        <v>48</v>
      </c>
      <c r="K105" s="13" t="s">
        <v>48</v>
      </c>
      <c r="L105" s="13" t="s">
        <v>48</v>
      </c>
      <c r="M105" s="13">
        <v>0</v>
      </c>
      <c r="N105" s="11" t="s">
        <v>48</v>
      </c>
      <c r="O105" s="11" t="s">
        <v>56</v>
      </c>
      <c r="P105" s="11" t="s">
        <v>48</v>
      </c>
      <c r="Q105" s="13">
        <f t="shared" si="11"/>
        <v>63871372.660900012</v>
      </c>
      <c r="R105" s="13">
        <v>0</v>
      </c>
      <c r="S105" s="13">
        <v>41464614.614100009</v>
      </c>
      <c r="T105" s="13">
        <v>0</v>
      </c>
      <c r="U105" s="11" t="s">
        <v>51</v>
      </c>
      <c r="V105" s="13">
        <v>0</v>
      </c>
      <c r="W105" s="13">
        <v>19316170.73</v>
      </c>
      <c r="X105" s="11" t="s">
        <v>51</v>
      </c>
      <c r="Y105" s="13">
        <f t="shared" si="10"/>
        <v>3090587.3168000001</v>
      </c>
      <c r="Z105" s="13">
        <v>0</v>
      </c>
      <c r="AA105" s="11" t="s">
        <v>51</v>
      </c>
      <c r="AB105" s="13">
        <v>0</v>
      </c>
      <c r="AC105" s="13">
        <v>0</v>
      </c>
      <c r="AD105" s="11" t="s">
        <v>51</v>
      </c>
      <c r="AE105" s="13">
        <v>0</v>
      </c>
      <c r="AF105" s="11">
        <v>0</v>
      </c>
      <c r="AG105" s="11" t="s">
        <v>51</v>
      </c>
      <c r="AH105" s="13">
        <v>0</v>
      </c>
      <c r="AI105" s="13">
        <v>0</v>
      </c>
      <c r="AJ105" s="11" t="s">
        <v>51</v>
      </c>
      <c r="AK105" s="13">
        <v>0</v>
      </c>
      <c r="AL105" s="13">
        <v>0</v>
      </c>
      <c r="AM105" s="12" t="s">
        <v>48</v>
      </c>
      <c r="AN105" s="11" t="s">
        <v>48</v>
      </c>
      <c r="AO105" s="12" t="s">
        <v>48</v>
      </c>
      <c r="AP105" s="11" t="s">
        <v>48</v>
      </c>
    </row>
    <row r="106" spans="1:42" hidden="1" x14ac:dyDescent="0.25">
      <c r="A106" s="11" t="s">
        <v>251</v>
      </c>
      <c r="B106" s="16">
        <v>43986</v>
      </c>
      <c r="C106" s="11" t="s">
        <v>129</v>
      </c>
      <c r="D106" s="11" t="s">
        <v>53</v>
      </c>
      <c r="E106" s="11" t="s">
        <v>130</v>
      </c>
      <c r="F106" s="11" t="s">
        <v>614</v>
      </c>
      <c r="G106" s="11" t="s">
        <v>49</v>
      </c>
      <c r="H106" s="11" t="s">
        <v>657</v>
      </c>
      <c r="I106" s="13" t="s">
        <v>48</v>
      </c>
      <c r="J106" s="13" t="s">
        <v>48</v>
      </c>
      <c r="K106" s="13" t="s">
        <v>48</v>
      </c>
      <c r="L106" s="13" t="s">
        <v>48</v>
      </c>
      <c r="M106" s="13">
        <v>0</v>
      </c>
      <c r="N106" s="11" t="s">
        <v>48</v>
      </c>
      <c r="O106" s="11" t="s">
        <v>658</v>
      </c>
      <c r="P106" s="11" t="s">
        <v>659</v>
      </c>
      <c r="Q106" s="13">
        <f t="shared" si="11"/>
        <v>982451.06</v>
      </c>
      <c r="R106" s="13">
        <v>0</v>
      </c>
      <c r="S106" s="13">
        <v>982451.06</v>
      </c>
      <c r="T106" s="13">
        <v>0</v>
      </c>
      <c r="U106" s="11" t="s">
        <v>51</v>
      </c>
      <c r="V106" s="13">
        <v>0</v>
      </c>
      <c r="W106" s="13">
        <v>0</v>
      </c>
      <c r="X106" s="11" t="s">
        <v>51</v>
      </c>
      <c r="Y106" s="13">
        <f t="shared" si="10"/>
        <v>0</v>
      </c>
      <c r="Z106" s="13">
        <v>0</v>
      </c>
      <c r="AA106" s="11" t="s">
        <v>51</v>
      </c>
      <c r="AB106" s="13">
        <v>0</v>
      </c>
      <c r="AC106" s="13">
        <v>0</v>
      </c>
      <c r="AD106" s="11" t="s">
        <v>51</v>
      </c>
      <c r="AE106" s="13">
        <v>0</v>
      </c>
      <c r="AF106" s="11">
        <v>0</v>
      </c>
      <c r="AG106" s="11" t="s">
        <v>51</v>
      </c>
      <c r="AH106" s="13">
        <v>0</v>
      </c>
      <c r="AI106" s="13">
        <v>0</v>
      </c>
      <c r="AJ106" s="11" t="s">
        <v>51</v>
      </c>
      <c r="AK106" s="13">
        <v>0</v>
      </c>
      <c r="AL106" s="13">
        <v>0</v>
      </c>
      <c r="AM106" s="12" t="s">
        <v>48</v>
      </c>
      <c r="AN106" s="11" t="s">
        <v>48</v>
      </c>
      <c r="AO106" s="12" t="s">
        <v>48</v>
      </c>
      <c r="AP106" s="11" t="s">
        <v>48</v>
      </c>
    </row>
    <row r="107" spans="1:42" hidden="1" x14ac:dyDescent="0.25">
      <c r="A107" s="11" t="s">
        <v>252</v>
      </c>
      <c r="B107" s="16">
        <v>43986</v>
      </c>
      <c r="C107" s="11" t="s">
        <v>47</v>
      </c>
      <c r="D107" s="11" t="s">
        <v>58</v>
      </c>
      <c r="E107" s="11" t="s">
        <v>59</v>
      </c>
      <c r="F107" s="11" t="s">
        <v>660</v>
      </c>
      <c r="G107" s="11" t="s">
        <v>49</v>
      </c>
      <c r="H107" s="11" t="s">
        <v>661</v>
      </c>
      <c r="I107" s="13" t="s">
        <v>48</v>
      </c>
      <c r="J107" s="13" t="s">
        <v>48</v>
      </c>
      <c r="K107" s="13" t="s">
        <v>48</v>
      </c>
      <c r="L107" s="13" t="s">
        <v>48</v>
      </c>
      <c r="M107" s="13">
        <v>0</v>
      </c>
      <c r="N107" s="11" t="s">
        <v>48</v>
      </c>
      <c r="O107" s="11" t="s">
        <v>56</v>
      </c>
      <c r="P107" s="11"/>
      <c r="Q107" s="13">
        <f t="shared" si="11"/>
        <v>34735390.902800001</v>
      </c>
      <c r="R107" s="13">
        <v>0</v>
      </c>
      <c r="S107" s="13">
        <v>25665439.84</v>
      </c>
      <c r="T107" s="13">
        <v>0</v>
      </c>
      <c r="U107" s="11" t="s">
        <v>51</v>
      </c>
      <c r="V107" s="13">
        <v>0</v>
      </c>
      <c r="W107" s="13">
        <v>7818923.3300000001</v>
      </c>
      <c r="X107" s="11" t="s">
        <v>50</v>
      </c>
      <c r="Y107" s="13">
        <f t="shared" si="10"/>
        <v>1251027.7328000001</v>
      </c>
      <c r="Z107" s="13">
        <v>0</v>
      </c>
      <c r="AA107" s="11" t="s">
        <v>51</v>
      </c>
      <c r="AB107" s="13">
        <v>0</v>
      </c>
      <c r="AC107" s="13">
        <v>0</v>
      </c>
      <c r="AD107" s="11" t="s">
        <v>51</v>
      </c>
      <c r="AE107" s="13">
        <v>0</v>
      </c>
      <c r="AF107" s="11">
        <v>0</v>
      </c>
      <c r="AG107" s="11" t="s">
        <v>51</v>
      </c>
      <c r="AH107" s="13">
        <v>0</v>
      </c>
      <c r="AI107" s="13">
        <v>0</v>
      </c>
      <c r="AJ107" s="11" t="s">
        <v>51</v>
      </c>
      <c r="AK107" s="13">
        <v>0</v>
      </c>
      <c r="AL107" s="13">
        <v>0</v>
      </c>
      <c r="AM107" s="12" t="s">
        <v>48</v>
      </c>
      <c r="AN107" s="11" t="s">
        <v>48</v>
      </c>
      <c r="AO107" s="12" t="s">
        <v>48</v>
      </c>
      <c r="AP107" s="11" t="s">
        <v>48</v>
      </c>
    </row>
    <row r="108" spans="1:42" hidden="1" x14ac:dyDescent="0.25">
      <c r="A108" s="11" t="s">
        <v>253</v>
      </c>
      <c r="B108" s="16">
        <v>43986</v>
      </c>
      <c r="C108" s="11" t="s">
        <v>47</v>
      </c>
      <c r="D108" s="11" t="s">
        <v>58</v>
      </c>
      <c r="E108" s="11" t="s">
        <v>483</v>
      </c>
      <c r="F108" s="11" t="s">
        <v>662</v>
      </c>
      <c r="G108" s="11" t="s">
        <v>49</v>
      </c>
      <c r="H108" s="11" t="s">
        <v>663</v>
      </c>
      <c r="I108" s="13" t="s">
        <v>48</v>
      </c>
      <c r="J108" s="13" t="s">
        <v>48</v>
      </c>
      <c r="K108" s="13" t="s">
        <v>48</v>
      </c>
      <c r="L108" s="13" t="s">
        <v>48</v>
      </c>
      <c r="M108" s="13">
        <v>0</v>
      </c>
      <c r="N108" s="11" t="s">
        <v>48</v>
      </c>
      <c r="O108" s="11" t="s">
        <v>56</v>
      </c>
      <c r="P108" s="11"/>
      <c r="Q108" s="13">
        <f t="shared" si="11"/>
        <v>16342190.58</v>
      </c>
      <c r="R108" s="13">
        <v>0</v>
      </c>
      <c r="S108" s="13">
        <v>16342190.58</v>
      </c>
      <c r="T108" s="13">
        <v>0</v>
      </c>
      <c r="U108" s="11" t="s">
        <v>51</v>
      </c>
      <c r="V108" s="13">
        <v>0</v>
      </c>
      <c r="W108" s="13">
        <v>0</v>
      </c>
      <c r="X108" s="11" t="s">
        <v>50</v>
      </c>
      <c r="Y108" s="13">
        <f t="shared" si="10"/>
        <v>0</v>
      </c>
      <c r="Z108" s="13">
        <v>0</v>
      </c>
      <c r="AA108" s="11" t="s">
        <v>51</v>
      </c>
      <c r="AB108" s="13">
        <v>0</v>
      </c>
      <c r="AC108" s="13">
        <v>0</v>
      </c>
      <c r="AD108" s="11" t="s">
        <v>51</v>
      </c>
      <c r="AE108" s="13">
        <v>0</v>
      </c>
      <c r="AF108" s="11">
        <v>0</v>
      </c>
      <c r="AG108" s="11" t="s">
        <v>51</v>
      </c>
      <c r="AH108" s="13">
        <v>0</v>
      </c>
      <c r="AI108" s="13">
        <v>0</v>
      </c>
      <c r="AJ108" s="11" t="s">
        <v>51</v>
      </c>
      <c r="AK108" s="13">
        <v>0</v>
      </c>
      <c r="AL108" s="13">
        <v>0</v>
      </c>
      <c r="AM108" s="12" t="s">
        <v>48</v>
      </c>
      <c r="AN108" s="11" t="s">
        <v>48</v>
      </c>
      <c r="AO108" s="12" t="s">
        <v>48</v>
      </c>
      <c r="AP108" s="11" t="s">
        <v>48</v>
      </c>
    </row>
    <row r="109" spans="1:42" hidden="1" x14ac:dyDescent="0.25">
      <c r="A109" s="11" t="s">
        <v>254</v>
      </c>
      <c r="B109" s="16">
        <v>43986</v>
      </c>
      <c r="C109" s="11" t="s">
        <v>105</v>
      </c>
      <c r="D109" s="11" t="s">
        <v>58</v>
      </c>
      <c r="E109" s="11" t="s">
        <v>109</v>
      </c>
      <c r="F109" s="11" t="s">
        <v>664</v>
      </c>
      <c r="G109" s="11" t="s">
        <v>49</v>
      </c>
      <c r="H109" s="11" t="s">
        <v>665</v>
      </c>
      <c r="I109" s="13" t="s">
        <v>48</v>
      </c>
      <c r="J109" s="13" t="s">
        <v>48</v>
      </c>
      <c r="K109" s="13" t="s">
        <v>48</v>
      </c>
      <c r="L109" s="13" t="s">
        <v>48</v>
      </c>
      <c r="M109" s="13">
        <v>0</v>
      </c>
      <c r="N109" s="11" t="s">
        <v>48</v>
      </c>
      <c r="O109" s="11" t="s">
        <v>56</v>
      </c>
      <c r="P109" s="11" t="s">
        <v>48</v>
      </c>
      <c r="Q109" s="13">
        <f>SUBTOTAL(9,S109:AA109)</f>
        <v>0</v>
      </c>
      <c r="R109" s="13">
        <v>0</v>
      </c>
      <c r="S109" s="13">
        <v>45532098.516900018</v>
      </c>
      <c r="T109" s="13">
        <v>0</v>
      </c>
      <c r="U109" s="11" t="s">
        <v>51</v>
      </c>
      <c r="V109" s="13">
        <v>0</v>
      </c>
      <c r="W109" s="13">
        <v>4404800</v>
      </c>
      <c r="X109" s="11" t="s">
        <v>50</v>
      </c>
      <c r="Y109" s="13">
        <f t="shared" si="10"/>
        <v>704768</v>
      </c>
      <c r="Z109" s="13">
        <v>0</v>
      </c>
      <c r="AA109" s="11" t="s">
        <v>51</v>
      </c>
      <c r="AB109" s="13">
        <v>0</v>
      </c>
      <c r="AC109" s="13">
        <v>0</v>
      </c>
      <c r="AD109" s="11" t="s">
        <v>51</v>
      </c>
      <c r="AE109" s="13">
        <v>0</v>
      </c>
      <c r="AF109" s="11">
        <v>0</v>
      </c>
      <c r="AG109" s="11" t="s">
        <v>51</v>
      </c>
      <c r="AH109" s="13">
        <v>0</v>
      </c>
      <c r="AI109" s="13">
        <v>0</v>
      </c>
      <c r="AJ109" s="11" t="s">
        <v>51</v>
      </c>
      <c r="AK109" s="13">
        <v>0</v>
      </c>
      <c r="AL109" s="13">
        <v>0</v>
      </c>
      <c r="AM109" s="12" t="s">
        <v>48</v>
      </c>
      <c r="AN109" s="11" t="s">
        <v>48</v>
      </c>
      <c r="AO109" s="12" t="s">
        <v>48</v>
      </c>
      <c r="AP109" s="11" t="s">
        <v>48</v>
      </c>
    </row>
    <row r="110" spans="1:42" hidden="1" x14ac:dyDescent="0.25">
      <c r="A110" s="11" t="s">
        <v>255</v>
      </c>
      <c r="B110" s="16">
        <v>43986</v>
      </c>
      <c r="C110" s="11" t="s">
        <v>129</v>
      </c>
      <c r="D110" s="11" t="s">
        <v>58</v>
      </c>
      <c r="E110" s="11" t="s">
        <v>450</v>
      </c>
      <c r="F110" s="11" t="s">
        <v>666</v>
      </c>
      <c r="G110" s="11" t="s">
        <v>49</v>
      </c>
      <c r="H110" s="11" t="s">
        <v>667</v>
      </c>
      <c r="I110" s="13" t="s">
        <v>48</v>
      </c>
      <c r="J110" s="13" t="s">
        <v>48</v>
      </c>
      <c r="K110" s="13" t="s">
        <v>48</v>
      </c>
      <c r="L110" s="13" t="s">
        <v>48</v>
      </c>
      <c r="M110" s="13">
        <v>0</v>
      </c>
      <c r="N110" s="11" t="s">
        <v>48</v>
      </c>
      <c r="O110" s="11" t="s">
        <v>56</v>
      </c>
      <c r="P110" s="11" t="s">
        <v>48</v>
      </c>
      <c r="Q110" s="13">
        <f>SUM(S110:AH110)</f>
        <v>57367766.833400004</v>
      </c>
      <c r="R110" s="13">
        <v>0</v>
      </c>
      <c r="S110" s="13">
        <v>37734177.831800006</v>
      </c>
      <c r="T110" s="13">
        <v>0</v>
      </c>
      <c r="U110" s="11" t="s">
        <v>51</v>
      </c>
      <c r="V110" s="13">
        <v>0</v>
      </c>
      <c r="W110" s="13">
        <v>16925507.759999998</v>
      </c>
      <c r="X110" s="11" t="s">
        <v>50</v>
      </c>
      <c r="Y110" s="13">
        <f t="shared" si="10"/>
        <v>2708081.2415999998</v>
      </c>
      <c r="Z110" s="13">
        <v>0</v>
      </c>
      <c r="AA110" s="11" t="s">
        <v>51</v>
      </c>
      <c r="AB110" s="13">
        <v>0</v>
      </c>
      <c r="AC110" s="13">
        <v>0</v>
      </c>
      <c r="AD110" s="11" t="s">
        <v>51</v>
      </c>
      <c r="AE110" s="13">
        <v>0</v>
      </c>
      <c r="AF110" s="11">
        <v>0</v>
      </c>
      <c r="AG110" s="11" t="s">
        <v>51</v>
      </c>
      <c r="AH110" s="13">
        <v>0</v>
      </c>
      <c r="AI110" s="13">
        <v>0</v>
      </c>
      <c r="AJ110" s="11" t="s">
        <v>51</v>
      </c>
      <c r="AK110" s="13">
        <v>0</v>
      </c>
      <c r="AL110" s="13">
        <v>0</v>
      </c>
      <c r="AM110" s="12" t="s">
        <v>48</v>
      </c>
      <c r="AN110" s="11" t="s">
        <v>48</v>
      </c>
      <c r="AO110" s="12" t="s">
        <v>48</v>
      </c>
      <c r="AP110" s="11" t="s">
        <v>48</v>
      </c>
    </row>
    <row r="111" spans="1:42" s="5" customFormat="1" hidden="1" x14ac:dyDescent="0.25">
      <c r="A111" s="11" t="s">
        <v>256</v>
      </c>
      <c r="B111" s="16">
        <v>43986</v>
      </c>
      <c r="C111" s="11" t="s">
        <v>129</v>
      </c>
      <c r="D111" s="11" t="s">
        <v>58</v>
      </c>
      <c r="E111" s="11" t="s">
        <v>450</v>
      </c>
      <c r="F111" s="11" t="s">
        <v>666</v>
      </c>
      <c r="G111" s="11" t="s">
        <v>49</v>
      </c>
      <c r="H111" s="11" t="s">
        <v>668</v>
      </c>
      <c r="I111" s="13" t="s">
        <v>48</v>
      </c>
      <c r="J111" s="13" t="s">
        <v>48</v>
      </c>
      <c r="K111" s="13" t="s">
        <v>48</v>
      </c>
      <c r="L111" s="13" t="s">
        <v>48</v>
      </c>
      <c r="M111" s="13">
        <v>0</v>
      </c>
      <c r="N111" s="11" t="s">
        <v>48</v>
      </c>
      <c r="O111" s="11" t="s">
        <v>669</v>
      </c>
      <c r="P111" s="11" t="s">
        <v>670</v>
      </c>
      <c r="Q111" s="13">
        <f>SUM(S111:AH111)</f>
        <v>1301320</v>
      </c>
      <c r="R111" s="13">
        <v>0</v>
      </c>
      <c r="S111" s="13">
        <v>545000</v>
      </c>
      <c r="T111" s="13">
        <v>652000</v>
      </c>
      <c r="U111" s="11" t="s">
        <v>50</v>
      </c>
      <c r="V111" s="13">
        <v>104320</v>
      </c>
      <c r="W111" s="13">
        <v>0</v>
      </c>
      <c r="X111" s="11" t="s">
        <v>51</v>
      </c>
      <c r="Y111" s="13">
        <f t="shared" si="10"/>
        <v>0</v>
      </c>
      <c r="Z111" s="13">
        <v>0</v>
      </c>
      <c r="AA111" s="11" t="s">
        <v>51</v>
      </c>
      <c r="AB111" s="13">
        <v>0</v>
      </c>
      <c r="AC111" s="13">
        <v>0</v>
      </c>
      <c r="AD111" s="11" t="s">
        <v>51</v>
      </c>
      <c r="AE111" s="13">
        <v>0</v>
      </c>
      <c r="AF111" s="11">
        <v>0</v>
      </c>
      <c r="AG111" s="11" t="s">
        <v>51</v>
      </c>
      <c r="AH111" s="13">
        <v>0</v>
      </c>
      <c r="AI111" s="13">
        <v>0</v>
      </c>
      <c r="AJ111" s="11" t="s">
        <v>51</v>
      </c>
      <c r="AK111" s="13">
        <v>0</v>
      </c>
      <c r="AL111" s="13">
        <v>0</v>
      </c>
      <c r="AM111" s="12" t="s">
        <v>48</v>
      </c>
      <c r="AN111" s="11" t="s">
        <v>48</v>
      </c>
      <c r="AO111" s="12" t="s">
        <v>48</v>
      </c>
      <c r="AP111" s="11" t="s">
        <v>48</v>
      </c>
    </row>
    <row r="112" spans="1:42" hidden="1" x14ac:dyDescent="0.25">
      <c r="A112" s="11" t="s">
        <v>257</v>
      </c>
      <c r="B112" s="16">
        <v>43986</v>
      </c>
      <c r="C112" s="11" t="s">
        <v>129</v>
      </c>
      <c r="D112" s="11" t="s">
        <v>58</v>
      </c>
      <c r="E112" s="11" t="s">
        <v>450</v>
      </c>
      <c r="F112" s="11" t="s">
        <v>666</v>
      </c>
      <c r="G112" s="11" t="s">
        <v>49</v>
      </c>
      <c r="H112" s="11" t="s">
        <v>671</v>
      </c>
      <c r="I112" s="13" t="s">
        <v>48</v>
      </c>
      <c r="J112" s="13" t="s">
        <v>48</v>
      </c>
      <c r="K112" s="13" t="s">
        <v>48</v>
      </c>
      <c r="L112" s="13" t="s">
        <v>48</v>
      </c>
      <c r="M112" s="13">
        <v>0</v>
      </c>
      <c r="N112" s="11" t="s">
        <v>48</v>
      </c>
      <c r="O112" s="11" t="s">
        <v>56</v>
      </c>
      <c r="P112" s="11" t="s">
        <v>48</v>
      </c>
      <c r="Q112" s="13">
        <f>SUM(S112:AH112)</f>
        <v>12438416.9904</v>
      </c>
      <c r="R112" s="13">
        <v>0</v>
      </c>
      <c r="S112" s="13">
        <v>10491361.99</v>
      </c>
      <c r="T112" s="13">
        <v>0</v>
      </c>
      <c r="U112" s="11" t="s">
        <v>51</v>
      </c>
      <c r="V112" s="13">
        <v>0</v>
      </c>
      <c r="W112" s="13">
        <v>1678495.69</v>
      </c>
      <c r="X112" s="11" t="s">
        <v>51</v>
      </c>
      <c r="Y112" s="13">
        <f t="shared" si="10"/>
        <v>268559.31040000002</v>
      </c>
      <c r="Z112" s="13">
        <v>0</v>
      </c>
      <c r="AA112" s="11" t="s">
        <v>51</v>
      </c>
      <c r="AB112" s="13">
        <v>0</v>
      </c>
      <c r="AC112" s="13">
        <v>0</v>
      </c>
      <c r="AD112" s="11" t="s">
        <v>51</v>
      </c>
      <c r="AE112" s="13">
        <v>0</v>
      </c>
      <c r="AF112" s="11">
        <v>0</v>
      </c>
      <c r="AG112" s="11" t="s">
        <v>51</v>
      </c>
      <c r="AH112" s="13">
        <v>0</v>
      </c>
      <c r="AI112" s="13">
        <v>0</v>
      </c>
      <c r="AJ112" s="11" t="s">
        <v>51</v>
      </c>
      <c r="AK112" s="13">
        <v>0</v>
      </c>
      <c r="AL112" s="13">
        <v>0</v>
      </c>
      <c r="AM112" s="12" t="s">
        <v>48</v>
      </c>
      <c r="AN112" s="11" t="s">
        <v>48</v>
      </c>
      <c r="AO112" s="12" t="s">
        <v>48</v>
      </c>
      <c r="AP112" s="11" t="s">
        <v>48</v>
      </c>
    </row>
    <row r="113" spans="1:42" hidden="1" x14ac:dyDescent="0.25">
      <c r="A113" s="11" t="s">
        <v>259</v>
      </c>
      <c r="B113" s="16">
        <v>43986</v>
      </c>
      <c r="C113" s="11" t="s">
        <v>47</v>
      </c>
      <c r="D113" s="11" t="s">
        <v>62</v>
      </c>
      <c r="E113" s="11" t="s">
        <v>63</v>
      </c>
      <c r="F113" s="11" t="s">
        <v>672</v>
      </c>
      <c r="G113" s="11" t="s">
        <v>49</v>
      </c>
      <c r="H113" s="11" t="s">
        <v>673</v>
      </c>
      <c r="I113" s="13" t="s">
        <v>48</v>
      </c>
      <c r="J113" s="13" t="s">
        <v>48</v>
      </c>
      <c r="K113" s="13" t="s">
        <v>48</v>
      </c>
      <c r="L113" s="13" t="s">
        <v>48</v>
      </c>
      <c r="M113" s="13">
        <v>0</v>
      </c>
      <c r="N113" s="11" t="s">
        <v>48</v>
      </c>
      <c r="O113" s="11" t="s">
        <v>56</v>
      </c>
      <c r="P113" s="11"/>
      <c r="Q113" s="13">
        <f>SUM(S113:AH113)</f>
        <v>95319610.860799983</v>
      </c>
      <c r="R113" s="13">
        <v>0</v>
      </c>
      <c r="S113" s="13">
        <v>70077858.459999993</v>
      </c>
      <c r="T113" s="13">
        <v>0</v>
      </c>
      <c r="U113" s="11" t="s">
        <v>51</v>
      </c>
      <c r="V113" s="13">
        <v>0</v>
      </c>
      <c r="W113" s="13">
        <v>21760131.379999999</v>
      </c>
      <c r="X113" s="11" t="s">
        <v>50</v>
      </c>
      <c r="Y113" s="13">
        <f t="shared" si="10"/>
        <v>3481621.0208000001</v>
      </c>
      <c r="Z113" s="13">
        <v>0</v>
      </c>
      <c r="AA113" s="11" t="s">
        <v>51</v>
      </c>
      <c r="AB113" s="13">
        <v>0</v>
      </c>
      <c r="AC113" s="13">
        <v>0</v>
      </c>
      <c r="AD113" s="11" t="s">
        <v>51</v>
      </c>
      <c r="AE113" s="13">
        <v>0</v>
      </c>
      <c r="AF113" s="11">
        <v>0</v>
      </c>
      <c r="AG113" s="11" t="s">
        <v>51</v>
      </c>
      <c r="AH113" s="13">
        <v>0</v>
      </c>
      <c r="AI113" s="13">
        <v>0</v>
      </c>
      <c r="AJ113" s="11" t="s">
        <v>51</v>
      </c>
      <c r="AK113" s="13">
        <v>0</v>
      </c>
      <c r="AL113" s="13">
        <v>0</v>
      </c>
      <c r="AM113" s="12" t="s">
        <v>48</v>
      </c>
      <c r="AN113" s="11" t="s">
        <v>48</v>
      </c>
      <c r="AO113" s="12" t="s">
        <v>48</v>
      </c>
      <c r="AP113" s="11" t="s">
        <v>48</v>
      </c>
    </row>
    <row r="114" spans="1:42" hidden="1" x14ac:dyDescent="0.25">
      <c r="A114" s="11" t="s">
        <v>261</v>
      </c>
      <c r="B114" s="16">
        <v>43986</v>
      </c>
      <c r="C114" s="11" t="s">
        <v>105</v>
      </c>
      <c r="D114" s="11" t="s">
        <v>62</v>
      </c>
      <c r="E114" s="11" t="s">
        <v>111</v>
      </c>
      <c r="F114" s="11" t="s">
        <v>674</v>
      </c>
      <c r="G114" s="11" t="s">
        <v>49</v>
      </c>
      <c r="H114" s="11" t="s">
        <v>675</v>
      </c>
      <c r="I114" s="13" t="s">
        <v>48</v>
      </c>
      <c r="J114" s="13" t="s">
        <v>48</v>
      </c>
      <c r="K114" s="13" t="s">
        <v>48</v>
      </c>
      <c r="L114" s="13" t="s">
        <v>48</v>
      </c>
      <c r="M114" s="13">
        <v>0</v>
      </c>
      <c r="N114" s="11" t="s">
        <v>48</v>
      </c>
      <c r="O114" s="11" t="s">
        <v>56</v>
      </c>
      <c r="P114" s="11" t="s">
        <v>48</v>
      </c>
      <c r="Q114" s="13">
        <f>SUBTOTAL(9,S114:Y114)</f>
        <v>0</v>
      </c>
      <c r="R114" s="13">
        <v>0</v>
      </c>
      <c r="S114" s="13">
        <v>40709310.798600011</v>
      </c>
      <c r="T114" s="13">
        <v>0</v>
      </c>
      <c r="U114" s="11" t="s">
        <v>51</v>
      </c>
      <c r="V114" s="13">
        <v>0</v>
      </c>
      <c r="W114" s="13">
        <v>3531186.43</v>
      </c>
      <c r="X114" s="11" t="s">
        <v>50</v>
      </c>
      <c r="Y114" s="13">
        <f t="shared" si="10"/>
        <v>564989.82880000002</v>
      </c>
      <c r="Z114" s="13">
        <v>0</v>
      </c>
      <c r="AA114" s="11" t="s">
        <v>51</v>
      </c>
      <c r="AB114" s="13">
        <v>0</v>
      </c>
      <c r="AC114" s="13">
        <v>0</v>
      </c>
      <c r="AD114" s="11" t="s">
        <v>51</v>
      </c>
      <c r="AE114" s="13">
        <v>0</v>
      </c>
      <c r="AF114" s="11">
        <v>0</v>
      </c>
      <c r="AG114" s="11" t="s">
        <v>51</v>
      </c>
      <c r="AH114" s="13">
        <v>0</v>
      </c>
      <c r="AI114" s="13">
        <v>0</v>
      </c>
      <c r="AJ114" s="11" t="s">
        <v>51</v>
      </c>
      <c r="AK114" s="13">
        <v>0</v>
      </c>
      <c r="AL114" s="13">
        <v>0</v>
      </c>
      <c r="AM114" s="12" t="s">
        <v>48</v>
      </c>
      <c r="AN114" s="11" t="s">
        <v>48</v>
      </c>
      <c r="AO114" s="12" t="s">
        <v>48</v>
      </c>
      <c r="AP114" s="11" t="s">
        <v>48</v>
      </c>
    </row>
    <row r="115" spans="1:42" s="5" customFormat="1" hidden="1" x14ac:dyDescent="0.25">
      <c r="A115" s="11" t="s">
        <v>265</v>
      </c>
      <c r="B115" s="16">
        <v>43986</v>
      </c>
      <c r="C115" s="11" t="s">
        <v>129</v>
      </c>
      <c r="D115" s="11" t="s">
        <v>62</v>
      </c>
      <c r="E115" s="11" t="s">
        <v>495</v>
      </c>
      <c r="F115" s="11" t="s">
        <v>614</v>
      </c>
      <c r="G115" s="11" t="s">
        <v>49</v>
      </c>
      <c r="H115" s="11" t="s">
        <v>676</v>
      </c>
      <c r="I115" s="13" t="s">
        <v>48</v>
      </c>
      <c r="J115" s="13" t="s">
        <v>48</v>
      </c>
      <c r="K115" s="13" t="s">
        <v>48</v>
      </c>
      <c r="L115" s="13" t="s">
        <v>48</v>
      </c>
      <c r="M115" s="13">
        <v>0</v>
      </c>
      <c r="N115" s="11" t="s">
        <v>48</v>
      </c>
      <c r="O115" s="11" t="s">
        <v>56</v>
      </c>
      <c r="P115" s="11" t="s">
        <v>48</v>
      </c>
      <c r="Q115" s="13">
        <f t="shared" ref="Q115:Q120" si="12">SUM(S115:AH115)</f>
        <v>69652649.1118</v>
      </c>
      <c r="R115" s="13">
        <v>0</v>
      </c>
      <c r="S115" s="13">
        <v>49770067.455800004</v>
      </c>
      <c r="T115" s="13">
        <v>0</v>
      </c>
      <c r="U115" s="11" t="s">
        <v>51</v>
      </c>
      <c r="V115" s="13">
        <v>0</v>
      </c>
      <c r="W115" s="13">
        <v>17140156.600000001</v>
      </c>
      <c r="X115" s="11" t="s">
        <v>50</v>
      </c>
      <c r="Y115" s="13">
        <f t="shared" si="10"/>
        <v>2742425.0560000003</v>
      </c>
      <c r="Z115" s="13">
        <v>0</v>
      </c>
      <c r="AA115" s="11" t="s">
        <v>51</v>
      </c>
      <c r="AB115" s="13">
        <v>0</v>
      </c>
      <c r="AC115" s="13">
        <v>0</v>
      </c>
      <c r="AD115" s="11" t="s">
        <v>51</v>
      </c>
      <c r="AE115" s="13">
        <v>0</v>
      </c>
      <c r="AF115" s="11">
        <v>0</v>
      </c>
      <c r="AG115" s="11" t="s">
        <v>51</v>
      </c>
      <c r="AH115" s="13">
        <v>0</v>
      </c>
      <c r="AI115" s="13">
        <v>0</v>
      </c>
      <c r="AJ115" s="11" t="s">
        <v>51</v>
      </c>
      <c r="AK115" s="13">
        <v>0</v>
      </c>
      <c r="AL115" s="13">
        <v>0</v>
      </c>
      <c r="AM115" s="12" t="s">
        <v>48</v>
      </c>
      <c r="AN115" s="11" t="s">
        <v>48</v>
      </c>
      <c r="AO115" s="12" t="s">
        <v>48</v>
      </c>
      <c r="AP115" s="11" t="s">
        <v>48</v>
      </c>
    </row>
    <row r="116" spans="1:42" hidden="1" x14ac:dyDescent="0.25">
      <c r="A116" s="11" t="s">
        <v>267</v>
      </c>
      <c r="B116" s="16">
        <v>43986</v>
      </c>
      <c r="C116" s="11" t="s">
        <v>47</v>
      </c>
      <c r="D116" s="11" t="s">
        <v>66</v>
      </c>
      <c r="E116" s="11" t="s">
        <v>67</v>
      </c>
      <c r="F116" s="11" t="s">
        <v>484</v>
      </c>
      <c r="G116" s="11" t="s">
        <v>49</v>
      </c>
      <c r="H116" s="11" t="s">
        <v>677</v>
      </c>
      <c r="I116" s="13" t="s">
        <v>48</v>
      </c>
      <c r="J116" s="13" t="s">
        <v>48</v>
      </c>
      <c r="K116" s="13" t="s">
        <v>48</v>
      </c>
      <c r="L116" s="13" t="s">
        <v>48</v>
      </c>
      <c r="M116" s="13">
        <v>0</v>
      </c>
      <c r="N116" s="11" t="s">
        <v>48</v>
      </c>
      <c r="O116" s="11" t="s">
        <v>56</v>
      </c>
      <c r="P116" s="11"/>
      <c r="Q116" s="13">
        <f t="shared" si="12"/>
        <v>15657008.029199999</v>
      </c>
      <c r="R116" s="13">
        <v>0</v>
      </c>
      <c r="S116" s="13">
        <v>7424310.9900000002</v>
      </c>
      <c r="T116" s="13">
        <v>0</v>
      </c>
      <c r="U116" s="11" t="s">
        <v>51</v>
      </c>
      <c r="V116" s="13">
        <v>0</v>
      </c>
      <c r="W116" s="13">
        <v>7097152.6200000001</v>
      </c>
      <c r="X116" s="11" t="s">
        <v>50</v>
      </c>
      <c r="Y116" s="13">
        <f t="shared" si="10"/>
        <v>1135544.4192000001</v>
      </c>
      <c r="Z116" s="13">
        <v>0</v>
      </c>
      <c r="AA116" s="11" t="s">
        <v>51</v>
      </c>
      <c r="AB116" s="13">
        <v>0</v>
      </c>
      <c r="AC116" s="13">
        <v>0</v>
      </c>
      <c r="AD116" s="11" t="s">
        <v>51</v>
      </c>
      <c r="AE116" s="13">
        <v>0</v>
      </c>
      <c r="AF116" s="11">
        <v>0</v>
      </c>
      <c r="AG116" s="11" t="s">
        <v>51</v>
      </c>
      <c r="AH116" s="13">
        <v>0</v>
      </c>
      <c r="AI116" s="13">
        <v>0</v>
      </c>
      <c r="AJ116" s="11" t="s">
        <v>51</v>
      </c>
      <c r="AK116" s="13">
        <v>0</v>
      </c>
      <c r="AL116" s="13">
        <v>0</v>
      </c>
      <c r="AM116" s="12" t="s">
        <v>48</v>
      </c>
      <c r="AN116" s="11" t="s">
        <v>48</v>
      </c>
      <c r="AO116" s="12" t="s">
        <v>48</v>
      </c>
      <c r="AP116" s="11" t="s">
        <v>48</v>
      </c>
    </row>
    <row r="117" spans="1:42" hidden="1" x14ac:dyDescent="0.25">
      <c r="A117" s="11" t="s">
        <v>271</v>
      </c>
      <c r="B117" s="16">
        <v>43986</v>
      </c>
      <c r="C117" s="11" t="s">
        <v>129</v>
      </c>
      <c r="D117" s="11" t="s">
        <v>66</v>
      </c>
      <c r="E117" s="11" t="s">
        <v>145</v>
      </c>
      <c r="F117" s="11" t="s">
        <v>488</v>
      </c>
      <c r="G117" s="11" t="s">
        <v>49</v>
      </c>
      <c r="H117" s="11" t="s">
        <v>678</v>
      </c>
      <c r="I117" s="13" t="s">
        <v>48</v>
      </c>
      <c r="J117" s="13" t="s">
        <v>48</v>
      </c>
      <c r="K117" s="13" t="s">
        <v>48</v>
      </c>
      <c r="L117" s="13" t="s">
        <v>48</v>
      </c>
      <c r="M117" s="13">
        <v>0</v>
      </c>
      <c r="N117" s="11" t="s">
        <v>48</v>
      </c>
      <c r="O117" s="11" t="s">
        <v>679</v>
      </c>
      <c r="P117" s="11" t="s">
        <v>680</v>
      </c>
      <c r="Q117" s="13">
        <f t="shared" si="12"/>
        <v>1101643.8999999999</v>
      </c>
      <c r="R117" s="13">
        <v>0</v>
      </c>
      <c r="S117" s="13">
        <v>876603.89999999991</v>
      </c>
      <c r="T117" s="13">
        <v>0</v>
      </c>
      <c r="U117" s="11" t="s">
        <v>51</v>
      </c>
      <c r="V117" s="13">
        <v>0</v>
      </c>
      <c r="W117" s="13">
        <v>194000</v>
      </c>
      <c r="X117" s="11" t="s">
        <v>50</v>
      </c>
      <c r="Y117" s="13">
        <f t="shared" si="10"/>
        <v>31040</v>
      </c>
      <c r="Z117" s="13">
        <v>0</v>
      </c>
      <c r="AA117" s="11" t="s">
        <v>51</v>
      </c>
      <c r="AB117" s="13">
        <v>0</v>
      </c>
      <c r="AC117" s="13">
        <v>0</v>
      </c>
      <c r="AD117" s="11" t="s">
        <v>51</v>
      </c>
      <c r="AE117" s="13">
        <v>0</v>
      </c>
      <c r="AF117" s="11">
        <v>0</v>
      </c>
      <c r="AG117" s="11" t="s">
        <v>51</v>
      </c>
      <c r="AH117" s="13">
        <v>0</v>
      </c>
      <c r="AI117" s="13">
        <v>0</v>
      </c>
      <c r="AJ117" s="11" t="s">
        <v>51</v>
      </c>
      <c r="AK117" s="13">
        <v>0</v>
      </c>
      <c r="AL117" s="13">
        <v>0</v>
      </c>
      <c r="AM117" s="12" t="s">
        <v>48</v>
      </c>
      <c r="AN117" s="11" t="s">
        <v>48</v>
      </c>
      <c r="AO117" s="12" t="s">
        <v>48</v>
      </c>
      <c r="AP117" s="11" t="s">
        <v>48</v>
      </c>
    </row>
    <row r="118" spans="1:42" hidden="1" x14ac:dyDescent="0.25">
      <c r="A118" s="11" t="s">
        <v>273</v>
      </c>
      <c r="B118" s="16">
        <v>43986</v>
      </c>
      <c r="C118" s="11" t="s">
        <v>47</v>
      </c>
      <c r="D118" s="11" t="s">
        <v>70</v>
      </c>
      <c r="E118" s="11" t="s">
        <v>71</v>
      </c>
      <c r="F118" s="11" t="s">
        <v>681</v>
      </c>
      <c r="G118" s="11" t="s">
        <v>49</v>
      </c>
      <c r="H118" s="11" t="s">
        <v>682</v>
      </c>
      <c r="I118" s="13" t="s">
        <v>48</v>
      </c>
      <c r="J118" s="13" t="s">
        <v>48</v>
      </c>
      <c r="K118" s="13" t="s">
        <v>48</v>
      </c>
      <c r="L118" s="13" t="s">
        <v>48</v>
      </c>
      <c r="M118" s="13">
        <v>0</v>
      </c>
      <c r="N118" s="11" t="s">
        <v>48</v>
      </c>
      <c r="O118" s="11" t="s">
        <v>56</v>
      </c>
      <c r="P118" s="11"/>
      <c r="Q118" s="13">
        <f t="shared" si="12"/>
        <v>77553756.61240001</v>
      </c>
      <c r="R118" s="13">
        <v>0</v>
      </c>
      <c r="S118" s="13">
        <v>55640394.810000002</v>
      </c>
      <c r="T118" s="13">
        <v>0</v>
      </c>
      <c r="U118" s="11" t="s">
        <v>51</v>
      </c>
      <c r="V118" s="13">
        <v>0</v>
      </c>
      <c r="W118" s="13">
        <v>18890829.140000001</v>
      </c>
      <c r="X118" s="11" t="s">
        <v>50</v>
      </c>
      <c r="Y118" s="13">
        <f t="shared" si="10"/>
        <v>3022532.6624000003</v>
      </c>
      <c r="Z118" s="13">
        <v>0</v>
      </c>
      <c r="AA118" s="11" t="s">
        <v>51</v>
      </c>
      <c r="AB118" s="13">
        <v>0</v>
      </c>
      <c r="AC118" s="13">
        <v>0</v>
      </c>
      <c r="AD118" s="11" t="s">
        <v>51</v>
      </c>
      <c r="AE118" s="13">
        <v>0</v>
      </c>
      <c r="AF118" s="11">
        <v>0</v>
      </c>
      <c r="AG118" s="11" t="s">
        <v>51</v>
      </c>
      <c r="AH118" s="13">
        <v>0</v>
      </c>
      <c r="AI118" s="13">
        <v>0</v>
      </c>
      <c r="AJ118" s="11" t="s">
        <v>51</v>
      </c>
      <c r="AK118" s="13">
        <v>0</v>
      </c>
      <c r="AL118" s="13">
        <v>0</v>
      </c>
      <c r="AM118" s="12" t="s">
        <v>48</v>
      </c>
      <c r="AN118" s="11" t="s">
        <v>48</v>
      </c>
      <c r="AO118" s="12" t="s">
        <v>48</v>
      </c>
      <c r="AP118" s="11" t="s">
        <v>48</v>
      </c>
    </row>
    <row r="119" spans="1:42" hidden="1" x14ac:dyDescent="0.25">
      <c r="A119" s="11" t="s">
        <v>277</v>
      </c>
      <c r="B119" s="16">
        <v>43986</v>
      </c>
      <c r="C119" s="11" t="s">
        <v>129</v>
      </c>
      <c r="D119" s="11" t="s">
        <v>70</v>
      </c>
      <c r="E119" s="11" t="s">
        <v>455</v>
      </c>
      <c r="F119" s="11" t="s">
        <v>683</v>
      </c>
      <c r="G119" s="11" t="s">
        <v>49</v>
      </c>
      <c r="H119" s="11" t="s">
        <v>684</v>
      </c>
      <c r="I119" s="13"/>
      <c r="J119" s="13"/>
      <c r="K119" s="13"/>
      <c r="L119" s="13"/>
      <c r="M119" s="13">
        <v>0</v>
      </c>
      <c r="N119" s="11"/>
      <c r="O119" s="11" t="s">
        <v>490</v>
      </c>
      <c r="P119" s="11"/>
      <c r="Q119" s="13">
        <f t="shared" si="12"/>
        <v>0</v>
      </c>
      <c r="R119" s="13">
        <v>0</v>
      </c>
      <c r="S119" s="13">
        <v>0</v>
      </c>
      <c r="T119" s="13">
        <v>0</v>
      </c>
      <c r="U119" s="11"/>
      <c r="V119" s="13">
        <v>0</v>
      </c>
      <c r="W119" s="13">
        <v>0</v>
      </c>
      <c r="X119" s="11"/>
      <c r="Y119" s="13">
        <f t="shared" si="10"/>
        <v>0</v>
      </c>
      <c r="Z119" s="13">
        <v>0</v>
      </c>
      <c r="AA119" s="11"/>
      <c r="AB119" s="13">
        <v>0</v>
      </c>
      <c r="AC119" s="13">
        <v>0</v>
      </c>
      <c r="AD119" s="11"/>
      <c r="AE119" s="13">
        <v>0</v>
      </c>
      <c r="AF119" s="11"/>
      <c r="AG119" s="11"/>
      <c r="AH119" s="13">
        <v>0</v>
      </c>
      <c r="AI119" s="13">
        <v>0</v>
      </c>
      <c r="AJ119" s="11"/>
      <c r="AK119" s="13">
        <v>0</v>
      </c>
      <c r="AL119" s="13">
        <v>0</v>
      </c>
      <c r="AM119" s="12"/>
      <c r="AN119" s="11"/>
      <c r="AO119" s="12"/>
      <c r="AP119" s="11"/>
    </row>
    <row r="120" spans="1:42" hidden="1" x14ac:dyDescent="0.25">
      <c r="A120" s="11" t="s">
        <v>279</v>
      </c>
      <c r="B120" s="16">
        <v>43986</v>
      </c>
      <c r="C120" s="11" t="s">
        <v>47</v>
      </c>
      <c r="D120" s="11" t="s">
        <v>74</v>
      </c>
      <c r="E120" s="11" t="s">
        <v>75</v>
      </c>
      <c r="F120" s="11" t="s">
        <v>685</v>
      </c>
      <c r="G120" s="11" t="s">
        <v>49</v>
      </c>
      <c r="H120" s="11" t="s">
        <v>686</v>
      </c>
      <c r="I120" s="13" t="s">
        <v>48</v>
      </c>
      <c r="J120" s="13" t="s">
        <v>48</v>
      </c>
      <c r="K120" s="13" t="s">
        <v>48</v>
      </c>
      <c r="L120" s="13" t="s">
        <v>48</v>
      </c>
      <c r="M120" s="13">
        <v>0</v>
      </c>
      <c r="N120" s="11" t="s">
        <v>48</v>
      </c>
      <c r="O120" s="11" t="s">
        <v>56</v>
      </c>
      <c r="P120" s="11"/>
      <c r="Q120" s="13">
        <f t="shared" si="12"/>
        <v>66136155.512400001</v>
      </c>
      <c r="R120" s="13">
        <v>0</v>
      </c>
      <c r="S120" s="13">
        <v>52460578.950000003</v>
      </c>
      <c r="T120" s="13">
        <v>0</v>
      </c>
      <c r="U120" s="11" t="s">
        <v>51</v>
      </c>
      <c r="V120" s="13">
        <v>0</v>
      </c>
      <c r="W120" s="13">
        <v>11789290.140000001</v>
      </c>
      <c r="X120" s="11" t="s">
        <v>50</v>
      </c>
      <c r="Y120" s="13">
        <f t="shared" si="10"/>
        <v>1886286.4224</v>
      </c>
      <c r="Z120" s="13">
        <v>0</v>
      </c>
      <c r="AA120" s="11" t="s">
        <v>51</v>
      </c>
      <c r="AB120" s="13">
        <v>0</v>
      </c>
      <c r="AC120" s="13">
        <v>0</v>
      </c>
      <c r="AD120" s="11" t="s">
        <v>51</v>
      </c>
      <c r="AE120" s="13">
        <v>0</v>
      </c>
      <c r="AF120" s="11">
        <v>0</v>
      </c>
      <c r="AG120" s="11" t="s">
        <v>51</v>
      </c>
      <c r="AH120" s="13">
        <v>0</v>
      </c>
      <c r="AI120" s="13">
        <v>0</v>
      </c>
      <c r="AJ120" s="11" t="s">
        <v>51</v>
      </c>
      <c r="AK120" s="13">
        <v>0</v>
      </c>
      <c r="AL120" s="13">
        <v>0</v>
      </c>
      <c r="AM120" s="12" t="s">
        <v>48</v>
      </c>
      <c r="AN120" s="11" t="s">
        <v>48</v>
      </c>
      <c r="AO120" s="12" t="s">
        <v>48</v>
      </c>
      <c r="AP120" s="11" t="s">
        <v>48</v>
      </c>
    </row>
    <row r="121" spans="1:42" x14ac:dyDescent="0.25">
      <c r="A121" s="11" t="s">
        <v>281</v>
      </c>
      <c r="B121" s="16">
        <v>43986</v>
      </c>
      <c r="C121" s="11" t="s">
        <v>129</v>
      </c>
      <c r="D121" s="11" t="s">
        <v>74</v>
      </c>
      <c r="E121" s="11" t="s">
        <v>512</v>
      </c>
      <c r="F121" s="11" t="s">
        <v>1018</v>
      </c>
      <c r="G121" s="11" t="s">
        <v>49</v>
      </c>
      <c r="H121" s="11" t="s">
        <v>513</v>
      </c>
      <c r="I121" s="13" t="s">
        <v>48</v>
      </c>
      <c r="J121" s="13" t="s">
        <v>48</v>
      </c>
      <c r="K121" s="13" t="s">
        <v>48</v>
      </c>
      <c r="L121" s="13" t="s">
        <v>48</v>
      </c>
      <c r="M121" s="13">
        <v>0</v>
      </c>
      <c r="N121" s="11" t="s">
        <v>48</v>
      </c>
      <c r="O121" s="11" t="s">
        <v>490</v>
      </c>
      <c r="P121" s="11" t="s">
        <v>48</v>
      </c>
      <c r="Q121" s="13">
        <v>0</v>
      </c>
      <c r="R121" s="13">
        <v>0</v>
      </c>
      <c r="S121" s="13">
        <v>0</v>
      </c>
      <c r="T121" s="13">
        <v>0</v>
      </c>
      <c r="U121" s="11" t="s">
        <v>51</v>
      </c>
      <c r="V121" s="13">
        <v>0</v>
      </c>
      <c r="W121" s="13">
        <v>0</v>
      </c>
      <c r="X121" s="11" t="s">
        <v>51</v>
      </c>
      <c r="Y121" s="13">
        <f t="shared" si="10"/>
        <v>0</v>
      </c>
      <c r="Z121" s="13">
        <v>0</v>
      </c>
      <c r="AA121" s="11" t="s">
        <v>51</v>
      </c>
      <c r="AB121" s="13">
        <v>0</v>
      </c>
      <c r="AC121" s="13">
        <v>0</v>
      </c>
      <c r="AD121" s="11" t="s">
        <v>51</v>
      </c>
      <c r="AE121" s="13">
        <v>0</v>
      </c>
      <c r="AF121" s="11">
        <v>0</v>
      </c>
      <c r="AG121" s="11" t="s">
        <v>51</v>
      </c>
      <c r="AH121" s="13">
        <v>0</v>
      </c>
      <c r="AI121" s="13">
        <v>0</v>
      </c>
      <c r="AJ121" s="11" t="s">
        <v>51</v>
      </c>
      <c r="AK121" s="13">
        <v>0</v>
      </c>
      <c r="AL121" s="13">
        <v>0</v>
      </c>
      <c r="AM121" s="12" t="s">
        <v>48</v>
      </c>
      <c r="AN121" s="11" t="s">
        <v>48</v>
      </c>
      <c r="AO121" s="12" t="s">
        <v>48</v>
      </c>
      <c r="AP121" s="11" t="s">
        <v>48</v>
      </c>
    </row>
    <row r="122" spans="1:42" hidden="1" x14ac:dyDescent="0.25">
      <c r="A122" s="11" t="s">
        <v>283</v>
      </c>
      <c r="B122" s="16">
        <v>43986</v>
      </c>
      <c r="C122" s="11" t="s">
        <v>47</v>
      </c>
      <c r="D122" s="11" t="s">
        <v>78</v>
      </c>
      <c r="E122" s="11" t="s">
        <v>79</v>
      </c>
      <c r="F122" s="11" t="s">
        <v>687</v>
      </c>
      <c r="G122" s="11" t="s">
        <v>49</v>
      </c>
      <c r="H122" s="11" t="s">
        <v>688</v>
      </c>
      <c r="I122" s="13" t="s">
        <v>48</v>
      </c>
      <c r="J122" s="13" t="s">
        <v>48</v>
      </c>
      <c r="K122" s="13" t="s">
        <v>48</v>
      </c>
      <c r="L122" s="13" t="s">
        <v>48</v>
      </c>
      <c r="M122" s="13">
        <v>0</v>
      </c>
      <c r="N122" s="11" t="s">
        <v>48</v>
      </c>
      <c r="O122" s="11" t="s">
        <v>56</v>
      </c>
      <c r="P122" s="11"/>
      <c r="Q122" s="13">
        <f>SUM(S122:AH122)</f>
        <v>40086833.060800001</v>
      </c>
      <c r="R122" s="13">
        <v>0</v>
      </c>
      <c r="S122" s="13">
        <v>28123854.989999998</v>
      </c>
      <c r="T122" s="13">
        <v>0</v>
      </c>
      <c r="U122" s="11" t="s">
        <v>51</v>
      </c>
      <c r="V122" s="13">
        <v>0</v>
      </c>
      <c r="W122" s="13">
        <v>10312912.130000001</v>
      </c>
      <c r="X122" s="11" t="s">
        <v>50</v>
      </c>
      <c r="Y122" s="13">
        <f t="shared" si="10"/>
        <v>1650065.9408000002</v>
      </c>
      <c r="Z122" s="13">
        <v>0</v>
      </c>
      <c r="AA122" s="11" t="s">
        <v>51</v>
      </c>
      <c r="AB122" s="13">
        <v>0</v>
      </c>
      <c r="AC122" s="13">
        <v>0</v>
      </c>
      <c r="AD122" s="11" t="s">
        <v>51</v>
      </c>
      <c r="AE122" s="13">
        <v>0</v>
      </c>
      <c r="AF122" s="11">
        <v>0</v>
      </c>
      <c r="AG122" s="11" t="s">
        <v>51</v>
      </c>
      <c r="AH122" s="13">
        <v>0</v>
      </c>
      <c r="AI122" s="13">
        <v>0</v>
      </c>
      <c r="AJ122" s="11" t="s">
        <v>51</v>
      </c>
      <c r="AK122" s="13">
        <v>0</v>
      </c>
      <c r="AL122" s="13">
        <v>0</v>
      </c>
      <c r="AM122" s="12" t="s">
        <v>48</v>
      </c>
      <c r="AN122" s="11" t="s">
        <v>48</v>
      </c>
      <c r="AO122" s="12" t="s">
        <v>48</v>
      </c>
      <c r="AP122" s="11" t="s">
        <v>48</v>
      </c>
    </row>
    <row r="123" spans="1:42" hidden="1" x14ac:dyDescent="0.25">
      <c r="A123" s="11" t="s">
        <v>287</v>
      </c>
      <c r="B123" s="16">
        <v>43986</v>
      </c>
      <c r="C123" s="11" t="s">
        <v>47</v>
      </c>
      <c r="D123" s="11" t="s">
        <v>82</v>
      </c>
      <c r="E123" s="11" t="s">
        <v>83</v>
      </c>
      <c r="F123" s="11" t="s">
        <v>660</v>
      </c>
      <c r="G123" s="11" t="s">
        <v>49</v>
      </c>
      <c r="H123" s="11" t="s">
        <v>689</v>
      </c>
      <c r="I123" s="13" t="s">
        <v>48</v>
      </c>
      <c r="J123" s="13" t="s">
        <v>48</v>
      </c>
      <c r="K123" s="13" t="s">
        <v>48</v>
      </c>
      <c r="L123" s="13" t="s">
        <v>48</v>
      </c>
      <c r="M123" s="13">
        <v>0</v>
      </c>
      <c r="N123" s="11" t="s">
        <v>48</v>
      </c>
      <c r="O123" s="11" t="s">
        <v>56</v>
      </c>
      <c r="P123" s="11"/>
      <c r="Q123" s="13">
        <f>SUM(S123:AH123)</f>
        <v>65314965.893600002</v>
      </c>
      <c r="R123" s="13">
        <v>0</v>
      </c>
      <c r="S123" s="13">
        <v>50015470.740000002</v>
      </c>
      <c r="T123" s="13">
        <v>0</v>
      </c>
      <c r="U123" s="11" t="s">
        <v>51</v>
      </c>
      <c r="V123" s="13">
        <v>0</v>
      </c>
      <c r="W123" s="13">
        <v>13189219.960000001</v>
      </c>
      <c r="X123" s="11" t="s">
        <v>50</v>
      </c>
      <c r="Y123" s="13">
        <f t="shared" si="10"/>
        <v>2110275.1936000003</v>
      </c>
      <c r="Z123" s="13">
        <v>0</v>
      </c>
      <c r="AA123" s="11" t="s">
        <v>51</v>
      </c>
      <c r="AB123" s="13">
        <v>0</v>
      </c>
      <c r="AC123" s="13">
        <v>0</v>
      </c>
      <c r="AD123" s="11" t="s">
        <v>51</v>
      </c>
      <c r="AE123" s="13">
        <v>0</v>
      </c>
      <c r="AF123" s="11">
        <v>0</v>
      </c>
      <c r="AG123" s="11" t="s">
        <v>51</v>
      </c>
      <c r="AH123" s="13">
        <v>0</v>
      </c>
      <c r="AI123" s="13">
        <v>0</v>
      </c>
      <c r="AJ123" s="11" t="s">
        <v>51</v>
      </c>
      <c r="AK123" s="13">
        <v>0</v>
      </c>
      <c r="AL123" s="13">
        <v>0</v>
      </c>
      <c r="AM123" s="12" t="s">
        <v>48</v>
      </c>
      <c r="AN123" s="11" t="s">
        <v>48</v>
      </c>
      <c r="AO123" s="12" t="s">
        <v>48</v>
      </c>
      <c r="AP123" s="11" t="s">
        <v>48</v>
      </c>
    </row>
    <row r="124" spans="1:42" hidden="1" x14ac:dyDescent="0.25">
      <c r="A124" s="11" t="s">
        <v>289</v>
      </c>
      <c r="B124" s="16">
        <v>43986</v>
      </c>
      <c r="C124" s="11" t="s">
        <v>47</v>
      </c>
      <c r="D124" s="11" t="s">
        <v>93</v>
      </c>
      <c r="E124" s="11" t="s">
        <v>94</v>
      </c>
      <c r="F124" s="11" t="s">
        <v>481</v>
      </c>
      <c r="G124" s="11" t="s">
        <v>49</v>
      </c>
      <c r="H124" s="11" t="s">
        <v>690</v>
      </c>
      <c r="I124" s="13" t="s">
        <v>48</v>
      </c>
      <c r="J124" s="13" t="s">
        <v>48</v>
      </c>
      <c r="K124" s="13" t="s">
        <v>48</v>
      </c>
      <c r="L124" s="13" t="s">
        <v>48</v>
      </c>
      <c r="M124" s="13">
        <v>0</v>
      </c>
      <c r="N124" s="11" t="s">
        <v>48</v>
      </c>
      <c r="O124" s="11" t="s">
        <v>56</v>
      </c>
      <c r="P124" s="11"/>
      <c r="Q124" s="13">
        <f>SUM(S124:AH124)</f>
        <v>25045357.766800001</v>
      </c>
      <c r="R124" s="13">
        <v>0</v>
      </c>
      <c r="S124" s="13">
        <v>18352222.460000001</v>
      </c>
      <c r="T124" s="13">
        <v>0</v>
      </c>
      <c r="U124" s="11" t="s">
        <v>51</v>
      </c>
      <c r="V124" s="13">
        <v>0</v>
      </c>
      <c r="W124" s="13">
        <v>5769944.2300000004</v>
      </c>
      <c r="X124" s="11" t="s">
        <v>50</v>
      </c>
      <c r="Y124" s="13">
        <f t="shared" si="10"/>
        <v>923191.07680000004</v>
      </c>
      <c r="Z124" s="13">
        <v>0</v>
      </c>
      <c r="AA124" s="11" t="s">
        <v>51</v>
      </c>
      <c r="AB124" s="13">
        <v>0</v>
      </c>
      <c r="AC124" s="13">
        <v>0</v>
      </c>
      <c r="AD124" s="11" t="s">
        <v>51</v>
      </c>
      <c r="AE124" s="13">
        <v>0</v>
      </c>
      <c r="AF124" s="11">
        <v>0</v>
      </c>
      <c r="AG124" s="11" t="s">
        <v>51</v>
      </c>
      <c r="AH124" s="13">
        <v>0</v>
      </c>
      <c r="AI124" s="13">
        <v>0</v>
      </c>
      <c r="AJ124" s="11" t="s">
        <v>51</v>
      </c>
      <c r="AK124" s="13">
        <v>0</v>
      </c>
      <c r="AL124" s="13">
        <v>0</v>
      </c>
      <c r="AM124" s="12" t="s">
        <v>48</v>
      </c>
      <c r="AN124" s="11" t="s">
        <v>48</v>
      </c>
      <c r="AO124" s="12" t="s">
        <v>48</v>
      </c>
      <c r="AP124" s="11" t="s">
        <v>48</v>
      </c>
    </row>
    <row r="125" spans="1:42" hidden="1" x14ac:dyDescent="0.25">
      <c r="A125" s="11" t="s">
        <v>291</v>
      </c>
      <c r="B125" s="16">
        <v>43986</v>
      </c>
      <c r="C125" s="11" t="s">
        <v>47</v>
      </c>
      <c r="D125" s="11" t="s">
        <v>163</v>
      </c>
      <c r="E125" s="11" t="s">
        <v>164</v>
      </c>
      <c r="F125" s="11" t="s">
        <v>691</v>
      </c>
      <c r="G125" s="11" t="s">
        <v>49</v>
      </c>
      <c r="H125" s="11" t="s">
        <v>692</v>
      </c>
      <c r="I125" s="13" t="s">
        <v>48</v>
      </c>
      <c r="J125" s="13" t="s">
        <v>48</v>
      </c>
      <c r="K125" s="13" t="s">
        <v>48</v>
      </c>
      <c r="L125" s="13" t="s">
        <v>48</v>
      </c>
      <c r="M125" s="13">
        <v>0</v>
      </c>
      <c r="N125" s="11" t="s">
        <v>48</v>
      </c>
      <c r="O125" s="11" t="s">
        <v>56</v>
      </c>
      <c r="P125" s="11"/>
      <c r="Q125" s="13">
        <f>SUM(S125:AH125)</f>
        <v>23571177.619600002</v>
      </c>
      <c r="R125" s="13">
        <v>0</v>
      </c>
      <c r="S125" s="13">
        <v>15286992.310000001</v>
      </c>
      <c r="T125" s="13">
        <v>0</v>
      </c>
      <c r="U125" s="11" t="s">
        <v>51</v>
      </c>
      <c r="V125" s="13">
        <v>0</v>
      </c>
      <c r="W125" s="13">
        <v>7141539.0599999996</v>
      </c>
      <c r="X125" s="11" t="s">
        <v>50</v>
      </c>
      <c r="Y125" s="13">
        <f t="shared" si="10"/>
        <v>1142646.2496</v>
      </c>
      <c r="Z125" s="13">
        <v>0</v>
      </c>
      <c r="AA125" s="11" t="s">
        <v>51</v>
      </c>
      <c r="AB125" s="13">
        <v>0</v>
      </c>
      <c r="AC125" s="13">
        <v>0</v>
      </c>
      <c r="AD125" s="11" t="s">
        <v>51</v>
      </c>
      <c r="AE125" s="13">
        <v>0</v>
      </c>
      <c r="AF125" s="11">
        <v>0</v>
      </c>
      <c r="AG125" s="11" t="s">
        <v>51</v>
      </c>
      <c r="AH125" s="13">
        <v>0</v>
      </c>
      <c r="AI125" s="13">
        <v>0</v>
      </c>
      <c r="AJ125" s="11" t="s">
        <v>51</v>
      </c>
      <c r="AK125" s="13">
        <v>0</v>
      </c>
      <c r="AL125" s="13">
        <v>0</v>
      </c>
      <c r="AM125" s="12" t="s">
        <v>48</v>
      </c>
      <c r="AN125" s="11" t="s">
        <v>48</v>
      </c>
      <c r="AO125" s="12" t="s">
        <v>48</v>
      </c>
      <c r="AP125" s="11" t="s">
        <v>48</v>
      </c>
    </row>
    <row r="126" spans="1:42" hidden="1" x14ac:dyDescent="0.25">
      <c r="A126" s="11" t="s">
        <v>293</v>
      </c>
      <c r="B126" s="16">
        <v>43986</v>
      </c>
      <c r="C126" s="11" t="s">
        <v>47</v>
      </c>
      <c r="D126" s="11" t="s">
        <v>521</v>
      </c>
      <c r="E126" s="11" t="s">
        <v>106</v>
      </c>
      <c r="F126" s="11" t="s">
        <v>693</v>
      </c>
      <c r="G126" s="11" t="s">
        <v>49</v>
      </c>
      <c r="H126" s="11" t="s">
        <v>694</v>
      </c>
      <c r="I126" s="13" t="s">
        <v>48</v>
      </c>
      <c r="J126" s="13" t="s">
        <v>48</v>
      </c>
      <c r="K126" s="13" t="s">
        <v>48</v>
      </c>
      <c r="L126" s="13" t="s">
        <v>48</v>
      </c>
      <c r="M126" s="13">
        <v>0</v>
      </c>
      <c r="N126" s="11" t="s">
        <v>48</v>
      </c>
      <c r="O126" s="11" t="s">
        <v>56</v>
      </c>
      <c r="P126" s="11" t="s">
        <v>48</v>
      </c>
      <c r="Q126" s="13">
        <f>SUBTOTAL(9,S126:AL126)</f>
        <v>0</v>
      </c>
      <c r="R126" s="13">
        <v>0</v>
      </c>
      <c r="S126" s="13">
        <v>44624588.257800035</v>
      </c>
      <c r="T126" s="13">
        <v>0</v>
      </c>
      <c r="U126" s="11" t="s">
        <v>51</v>
      </c>
      <c r="V126" s="13">
        <v>0</v>
      </c>
      <c r="W126" s="13">
        <v>5006111.29</v>
      </c>
      <c r="X126" s="11" t="s">
        <v>51</v>
      </c>
      <c r="Y126" s="13">
        <f t="shared" ref="Y126:Y157" si="13">+W126*0.16</f>
        <v>800977.8064</v>
      </c>
      <c r="Z126" s="13">
        <v>0</v>
      </c>
      <c r="AA126" s="11" t="s">
        <v>51</v>
      </c>
      <c r="AB126" s="13">
        <v>0</v>
      </c>
      <c r="AC126" s="13">
        <v>0</v>
      </c>
      <c r="AD126" s="11" t="s">
        <v>51</v>
      </c>
      <c r="AE126" s="13">
        <v>0</v>
      </c>
      <c r="AF126" s="11">
        <v>0</v>
      </c>
      <c r="AG126" s="11" t="s">
        <v>51</v>
      </c>
      <c r="AH126" s="13">
        <v>0</v>
      </c>
      <c r="AI126" s="13">
        <v>0</v>
      </c>
      <c r="AJ126" s="11" t="s">
        <v>51</v>
      </c>
      <c r="AK126" s="13">
        <v>0</v>
      </c>
      <c r="AL126" s="13">
        <v>0</v>
      </c>
      <c r="AM126" s="12" t="s">
        <v>48</v>
      </c>
      <c r="AN126" s="11" t="s">
        <v>48</v>
      </c>
      <c r="AO126" s="12" t="s">
        <v>48</v>
      </c>
      <c r="AP126" s="11" t="s">
        <v>48</v>
      </c>
    </row>
    <row r="127" spans="1:42" hidden="1" x14ac:dyDescent="0.25">
      <c r="A127" s="11" t="s">
        <v>295</v>
      </c>
      <c r="B127" s="16">
        <v>43986</v>
      </c>
      <c r="C127" s="11" t="s">
        <v>47</v>
      </c>
      <c r="D127" s="11" t="s">
        <v>533</v>
      </c>
      <c r="E127" s="11" t="s">
        <v>114</v>
      </c>
      <c r="F127" s="11" t="s">
        <v>695</v>
      </c>
      <c r="G127" s="11" t="s">
        <v>49</v>
      </c>
      <c r="H127" s="11" t="s">
        <v>696</v>
      </c>
      <c r="I127" s="13" t="s">
        <v>48</v>
      </c>
      <c r="J127" s="13" t="s">
        <v>48</v>
      </c>
      <c r="K127" s="13" t="s">
        <v>48</v>
      </c>
      <c r="L127" s="13" t="s">
        <v>48</v>
      </c>
      <c r="M127" s="13">
        <v>0</v>
      </c>
      <c r="N127" s="11" t="s">
        <v>48</v>
      </c>
      <c r="O127" s="11" t="s">
        <v>56</v>
      </c>
      <c r="P127" s="11" t="s">
        <v>48</v>
      </c>
      <c r="Q127" s="13">
        <f>SUBTOTAL(9,S127:Y127)</f>
        <v>0</v>
      </c>
      <c r="R127" s="13">
        <v>0</v>
      </c>
      <c r="S127" s="13">
        <v>21970982.4595</v>
      </c>
      <c r="T127" s="13">
        <v>0</v>
      </c>
      <c r="U127" s="11" t="s">
        <v>51</v>
      </c>
      <c r="V127" s="13">
        <v>0</v>
      </c>
      <c r="W127" s="13">
        <v>4110681.36</v>
      </c>
      <c r="X127" s="11" t="s">
        <v>51</v>
      </c>
      <c r="Y127" s="13">
        <f t="shared" si="13"/>
        <v>657709.01760000002</v>
      </c>
      <c r="Z127" s="13">
        <v>0</v>
      </c>
      <c r="AA127" s="11" t="s">
        <v>51</v>
      </c>
      <c r="AB127" s="13">
        <v>0</v>
      </c>
      <c r="AC127" s="13">
        <v>0</v>
      </c>
      <c r="AD127" s="11" t="s">
        <v>51</v>
      </c>
      <c r="AE127" s="13">
        <v>0</v>
      </c>
      <c r="AF127" s="11">
        <v>0</v>
      </c>
      <c r="AG127" s="11" t="s">
        <v>51</v>
      </c>
      <c r="AH127" s="13">
        <v>0</v>
      </c>
      <c r="AI127" s="13">
        <v>0</v>
      </c>
      <c r="AJ127" s="11" t="s">
        <v>51</v>
      </c>
      <c r="AK127" s="13">
        <v>0</v>
      </c>
      <c r="AL127" s="13">
        <v>0</v>
      </c>
      <c r="AM127" s="12" t="s">
        <v>48</v>
      </c>
      <c r="AN127" s="11" t="s">
        <v>48</v>
      </c>
      <c r="AO127" s="12" t="s">
        <v>48</v>
      </c>
      <c r="AP127" s="11" t="s">
        <v>48</v>
      </c>
    </row>
    <row r="128" spans="1:42" hidden="1" x14ac:dyDescent="0.25">
      <c r="A128" s="11" t="s">
        <v>296</v>
      </c>
      <c r="B128" s="16">
        <v>43986</v>
      </c>
      <c r="C128" s="11" t="s">
        <v>47</v>
      </c>
      <c r="D128" s="11" t="s">
        <v>97</v>
      </c>
      <c r="E128" s="11" t="s">
        <v>98</v>
      </c>
      <c r="F128" s="11" t="s">
        <v>697</v>
      </c>
      <c r="G128" s="11" t="s">
        <v>49</v>
      </c>
      <c r="H128" s="11" t="s">
        <v>698</v>
      </c>
      <c r="I128" s="13" t="s">
        <v>48</v>
      </c>
      <c r="J128" s="13" t="s">
        <v>48</v>
      </c>
      <c r="K128" s="13" t="s">
        <v>48</v>
      </c>
      <c r="L128" s="13" t="s">
        <v>48</v>
      </c>
      <c r="M128" s="13">
        <v>0</v>
      </c>
      <c r="N128" s="11" t="s">
        <v>48</v>
      </c>
      <c r="O128" s="11" t="s">
        <v>56</v>
      </c>
      <c r="P128" s="11"/>
      <c r="Q128" s="13">
        <f t="shared" ref="Q128:Q136" si="14">SUM(S128:AH128)</f>
        <v>1585606.24</v>
      </c>
      <c r="R128" s="13">
        <v>0</v>
      </c>
      <c r="S128" s="13">
        <v>1168006.24</v>
      </c>
      <c r="T128" s="13">
        <v>0</v>
      </c>
      <c r="U128" s="11" t="s">
        <v>51</v>
      </c>
      <c r="V128" s="13">
        <v>0</v>
      </c>
      <c r="W128" s="13">
        <v>360000</v>
      </c>
      <c r="X128" s="11" t="s">
        <v>50</v>
      </c>
      <c r="Y128" s="13">
        <f t="shared" si="13"/>
        <v>57600</v>
      </c>
      <c r="Z128" s="13">
        <v>0</v>
      </c>
      <c r="AA128" s="11" t="s">
        <v>51</v>
      </c>
      <c r="AB128" s="13">
        <v>0</v>
      </c>
      <c r="AC128" s="13">
        <v>0</v>
      </c>
      <c r="AD128" s="11" t="s">
        <v>51</v>
      </c>
      <c r="AE128" s="13">
        <v>0</v>
      </c>
      <c r="AF128" s="11">
        <v>0</v>
      </c>
      <c r="AG128" s="11" t="s">
        <v>51</v>
      </c>
      <c r="AH128" s="13">
        <v>0</v>
      </c>
      <c r="AI128" s="13">
        <v>0</v>
      </c>
      <c r="AJ128" s="11" t="s">
        <v>51</v>
      </c>
      <c r="AK128" s="13">
        <v>0</v>
      </c>
      <c r="AL128" s="13">
        <v>0</v>
      </c>
      <c r="AM128" s="12" t="s">
        <v>48</v>
      </c>
      <c r="AN128" s="11" t="s">
        <v>48</v>
      </c>
      <c r="AO128" s="12" t="s">
        <v>48</v>
      </c>
      <c r="AP128" s="11" t="s">
        <v>48</v>
      </c>
    </row>
    <row r="129" spans="1:42" hidden="1" x14ac:dyDescent="0.25">
      <c r="A129" s="11" t="s">
        <v>297</v>
      </c>
      <c r="B129" s="16">
        <v>43986</v>
      </c>
      <c r="C129" s="11" t="s">
        <v>47</v>
      </c>
      <c r="D129" s="11" t="s">
        <v>101</v>
      </c>
      <c r="E129" s="11" t="s">
        <v>102</v>
      </c>
      <c r="F129" s="11" t="s">
        <v>699</v>
      </c>
      <c r="G129" s="11" t="s">
        <v>49</v>
      </c>
      <c r="H129" s="11" t="s">
        <v>700</v>
      </c>
      <c r="I129" s="13" t="s">
        <v>48</v>
      </c>
      <c r="J129" s="13" t="s">
        <v>48</v>
      </c>
      <c r="K129" s="13" t="s">
        <v>48</v>
      </c>
      <c r="L129" s="13" t="s">
        <v>48</v>
      </c>
      <c r="M129" s="13">
        <v>0</v>
      </c>
      <c r="N129" s="11" t="s">
        <v>48</v>
      </c>
      <c r="O129" s="11" t="s">
        <v>56</v>
      </c>
      <c r="P129" s="11"/>
      <c r="Q129" s="13">
        <f t="shared" si="14"/>
        <v>84537980.109999999</v>
      </c>
      <c r="R129" s="13">
        <v>0</v>
      </c>
      <c r="S129" s="13">
        <v>79358215.290000007</v>
      </c>
      <c r="T129" s="13">
        <v>0</v>
      </c>
      <c r="U129" s="11" t="s">
        <v>51</v>
      </c>
      <c r="V129" s="13">
        <v>0</v>
      </c>
      <c r="W129" s="13">
        <v>4465314.5</v>
      </c>
      <c r="X129" s="11" t="s">
        <v>51</v>
      </c>
      <c r="Y129" s="13">
        <f t="shared" si="13"/>
        <v>714450.32000000007</v>
      </c>
      <c r="Z129" s="13">
        <v>0</v>
      </c>
      <c r="AA129" s="11" t="s">
        <v>51</v>
      </c>
      <c r="AB129" s="13">
        <v>0</v>
      </c>
      <c r="AC129" s="13">
        <v>0</v>
      </c>
      <c r="AD129" s="11" t="s">
        <v>51</v>
      </c>
      <c r="AE129" s="13">
        <v>0</v>
      </c>
      <c r="AF129" s="11">
        <v>0</v>
      </c>
      <c r="AG129" s="11" t="s">
        <v>51</v>
      </c>
      <c r="AH129" s="13">
        <v>0</v>
      </c>
      <c r="AI129" s="13">
        <v>0</v>
      </c>
      <c r="AJ129" s="11" t="s">
        <v>51</v>
      </c>
      <c r="AK129" s="13">
        <v>0</v>
      </c>
      <c r="AL129" s="13">
        <v>0</v>
      </c>
      <c r="AM129" s="12" t="s">
        <v>48</v>
      </c>
      <c r="AN129" s="11" t="s">
        <v>48</v>
      </c>
      <c r="AO129" s="12" t="s">
        <v>48</v>
      </c>
      <c r="AP129" s="11" t="s">
        <v>48</v>
      </c>
    </row>
    <row r="130" spans="1:42" hidden="1" x14ac:dyDescent="0.25">
      <c r="A130" s="11" t="s">
        <v>298</v>
      </c>
      <c r="B130" s="16">
        <v>43987</v>
      </c>
      <c r="C130" s="11" t="s">
        <v>47</v>
      </c>
      <c r="D130" s="11" t="s">
        <v>53</v>
      </c>
      <c r="E130" s="11" t="s">
        <v>54</v>
      </c>
      <c r="F130" s="11" t="s">
        <v>701</v>
      </c>
      <c r="G130" s="11" t="s">
        <v>49</v>
      </c>
      <c r="H130" s="11" t="s">
        <v>702</v>
      </c>
      <c r="I130" s="13" t="s">
        <v>48</v>
      </c>
      <c r="J130" s="13" t="s">
        <v>48</v>
      </c>
      <c r="K130" s="13" t="s">
        <v>48</v>
      </c>
      <c r="L130" s="13" t="s">
        <v>48</v>
      </c>
      <c r="M130" s="13">
        <v>0</v>
      </c>
      <c r="N130" s="11" t="s">
        <v>48</v>
      </c>
      <c r="O130" s="11" t="s">
        <v>56</v>
      </c>
      <c r="P130" s="11"/>
      <c r="Q130" s="13">
        <f t="shared" si="14"/>
        <v>79302195.898000002</v>
      </c>
      <c r="R130" s="13">
        <v>0</v>
      </c>
      <c r="S130" s="13">
        <v>60159845.100000001</v>
      </c>
      <c r="T130" s="13">
        <v>0</v>
      </c>
      <c r="U130" s="11" t="s">
        <v>51</v>
      </c>
      <c r="V130" s="13">
        <v>0</v>
      </c>
      <c r="W130" s="13">
        <v>16502026.550000001</v>
      </c>
      <c r="X130" s="11" t="s">
        <v>51</v>
      </c>
      <c r="Y130" s="13">
        <f t="shared" si="13"/>
        <v>2640324.2480000001</v>
      </c>
      <c r="Z130" s="13">
        <v>0</v>
      </c>
      <c r="AA130" s="11" t="s">
        <v>51</v>
      </c>
      <c r="AB130" s="13">
        <v>0</v>
      </c>
      <c r="AC130" s="13">
        <v>0</v>
      </c>
      <c r="AD130" s="11" t="s">
        <v>51</v>
      </c>
      <c r="AE130" s="13">
        <v>0</v>
      </c>
      <c r="AF130" s="11">
        <v>0</v>
      </c>
      <c r="AG130" s="11" t="s">
        <v>51</v>
      </c>
      <c r="AH130" s="13">
        <v>0</v>
      </c>
      <c r="AI130" s="13">
        <v>0</v>
      </c>
      <c r="AJ130" s="11" t="s">
        <v>51</v>
      </c>
      <c r="AK130" s="13">
        <v>0</v>
      </c>
      <c r="AL130" s="13">
        <v>0</v>
      </c>
      <c r="AM130" s="12" t="s">
        <v>48</v>
      </c>
      <c r="AN130" s="11" t="s">
        <v>48</v>
      </c>
      <c r="AO130" s="12" t="s">
        <v>48</v>
      </c>
      <c r="AP130" s="11" t="s">
        <v>48</v>
      </c>
    </row>
    <row r="131" spans="1:42" hidden="1" x14ac:dyDescent="0.25">
      <c r="A131" s="11" t="s">
        <v>299</v>
      </c>
      <c r="B131" s="16">
        <v>43987</v>
      </c>
      <c r="C131" s="11" t="s">
        <v>129</v>
      </c>
      <c r="D131" s="11" t="s">
        <v>53</v>
      </c>
      <c r="E131" s="11" t="s">
        <v>130</v>
      </c>
      <c r="F131" s="11" t="s">
        <v>666</v>
      </c>
      <c r="G131" s="11" t="s">
        <v>49</v>
      </c>
      <c r="H131" s="11" t="s">
        <v>703</v>
      </c>
      <c r="I131" s="13" t="s">
        <v>48</v>
      </c>
      <c r="J131" s="13" t="s">
        <v>48</v>
      </c>
      <c r="K131" s="13" t="s">
        <v>48</v>
      </c>
      <c r="L131" s="13" t="s">
        <v>48</v>
      </c>
      <c r="M131" s="13">
        <v>0</v>
      </c>
      <c r="N131" s="11" t="s">
        <v>48</v>
      </c>
      <c r="O131" s="11" t="s">
        <v>56</v>
      </c>
      <c r="P131" s="11" t="s">
        <v>48</v>
      </c>
      <c r="Q131" s="13">
        <f t="shared" si="14"/>
        <v>70585220.314999983</v>
      </c>
      <c r="R131" s="13">
        <v>0</v>
      </c>
      <c r="S131" s="13">
        <v>47442580.458999984</v>
      </c>
      <c r="T131" s="13">
        <v>0</v>
      </c>
      <c r="U131" s="11" t="s">
        <v>51</v>
      </c>
      <c r="V131" s="13">
        <v>0</v>
      </c>
      <c r="W131" s="13">
        <v>19950551.600000001</v>
      </c>
      <c r="X131" s="11" t="s">
        <v>51</v>
      </c>
      <c r="Y131" s="13">
        <f t="shared" si="13"/>
        <v>3192088.2560000005</v>
      </c>
      <c r="Z131" s="13">
        <v>0</v>
      </c>
      <c r="AA131" s="11" t="s">
        <v>51</v>
      </c>
      <c r="AB131" s="13">
        <v>0</v>
      </c>
      <c r="AC131" s="13">
        <v>0</v>
      </c>
      <c r="AD131" s="11" t="s">
        <v>51</v>
      </c>
      <c r="AE131" s="13">
        <v>0</v>
      </c>
      <c r="AF131" s="11">
        <v>0</v>
      </c>
      <c r="AG131" s="11" t="s">
        <v>51</v>
      </c>
      <c r="AH131" s="13">
        <v>0</v>
      </c>
      <c r="AI131" s="13">
        <v>0</v>
      </c>
      <c r="AJ131" s="11" t="s">
        <v>51</v>
      </c>
      <c r="AK131" s="13">
        <v>0</v>
      </c>
      <c r="AL131" s="13">
        <v>0</v>
      </c>
      <c r="AM131" s="12" t="s">
        <v>48</v>
      </c>
      <c r="AN131" s="11" t="s">
        <v>48</v>
      </c>
      <c r="AO131" s="12" t="s">
        <v>48</v>
      </c>
      <c r="AP131" s="11" t="s">
        <v>48</v>
      </c>
    </row>
    <row r="132" spans="1:42" hidden="1" x14ac:dyDescent="0.25">
      <c r="A132" s="11" t="s">
        <v>300</v>
      </c>
      <c r="B132" s="16">
        <v>43987</v>
      </c>
      <c r="C132" s="11" t="s">
        <v>129</v>
      </c>
      <c r="D132" s="11" t="s">
        <v>53</v>
      </c>
      <c r="E132" s="11" t="s">
        <v>130</v>
      </c>
      <c r="F132" s="11" t="s">
        <v>666</v>
      </c>
      <c r="G132" s="11" t="s">
        <v>86</v>
      </c>
      <c r="H132" s="11" t="s">
        <v>48</v>
      </c>
      <c r="I132" s="13" t="s">
        <v>704</v>
      </c>
      <c r="J132" s="13" t="s">
        <v>48</v>
      </c>
      <c r="K132" s="13" t="s">
        <v>705</v>
      </c>
      <c r="L132" s="13" t="s">
        <v>706</v>
      </c>
      <c r="M132" s="13">
        <v>3323840.58</v>
      </c>
      <c r="N132" s="11" t="s">
        <v>89</v>
      </c>
      <c r="O132" s="11" t="s">
        <v>707</v>
      </c>
      <c r="P132" s="11" t="s">
        <v>708</v>
      </c>
      <c r="Q132" s="13">
        <f t="shared" si="14"/>
        <v>-748200</v>
      </c>
      <c r="R132" s="13">
        <v>0</v>
      </c>
      <c r="S132" s="13">
        <v>-748200</v>
      </c>
      <c r="T132" s="13">
        <v>0</v>
      </c>
      <c r="U132" s="11" t="s">
        <v>51</v>
      </c>
      <c r="V132" s="13">
        <v>0</v>
      </c>
      <c r="W132" s="13">
        <v>0</v>
      </c>
      <c r="X132" s="11" t="s">
        <v>51</v>
      </c>
      <c r="Y132" s="13">
        <f t="shared" si="13"/>
        <v>0</v>
      </c>
      <c r="Z132" s="13">
        <v>0</v>
      </c>
      <c r="AA132" s="11" t="s">
        <v>51</v>
      </c>
      <c r="AB132" s="13">
        <v>0</v>
      </c>
      <c r="AC132" s="13">
        <v>0</v>
      </c>
      <c r="AD132" s="11" t="s">
        <v>51</v>
      </c>
      <c r="AE132" s="13">
        <v>0</v>
      </c>
      <c r="AF132" s="11">
        <v>0</v>
      </c>
      <c r="AG132" s="11" t="s">
        <v>51</v>
      </c>
      <c r="AH132" s="13">
        <v>0</v>
      </c>
      <c r="AI132" s="13">
        <v>0</v>
      </c>
      <c r="AJ132" s="11" t="s">
        <v>51</v>
      </c>
      <c r="AK132" s="13">
        <v>0</v>
      </c>
      <c r="AL132" s="13">
        <v>0</v>
      </c>
      <c r="AM132" s="12" t="s">
        <v>48</v>
      </c>
      <c r="AN132" s="11" t="s">
        <v>48</v>
      </c>
      <c r="AO132" s="12" t="s">
        <v>48</v>
      </c>
      <c r="AP132" s="11" t="s">
        <v>48</v>
      </c>
    </row>
    <row r="133" spans="1:42" hidden="1" x14ac:dyDescent="0.25">
      <c r="A133" s="11" t="s">
        <v>301</v>
      </c>
      <c r="B133" s="16">
        <v>43987</v>
      </c>
      <c r="C133" s="11" t="s">
        <v>129</v>
      </c>
      <c r="D133" s="11" t="s">
        <v>53</v>
      </c>
      <c r="E133" s="11" t="s">
        <v>130</v>
      </c>
      <c r="F133" s="11" t="s">
        <v>666</v>
      </c>
      <c r="G133" s="11" t="s">
        <v>86</v>
      </c>
      <c r="H133" s="11" t="s">
        <v>48</v>
      </c>
      <c r="I133" s="13" t="s">
        <v>709</v>
      </c>
      <c r="J133" s="13" t="s">
        <v>48</v>
      </c>
      <c r="K133" s="13" t="s">
        <v>710</v>
      </c>
      <c r="L133" s="13" t="s">
        <v>711</v>
      </c>
      <c r="M133" s="13">
        <v>195.86</v>
      </c>
      <c r="N133" s="11" t="s">
        <v>89</v>
      </c>
      <c r="O133" s="11" t="s">
        <v>712</v>
      </c>
      <c r="P133" s="11" t="s">
        <v>713</v>
      </c>
      <c r="Q133" s="13">
        <f t="shared" si="14"/>
        <v>-52857.145499999999</v>
      </c>
      <c r="R133" s="13">
        <v>0</v>
      </c>
      <c r="S133" s="13">
        <v>-52857.145499999999</v>
      </c>
      <c r="T133" s="13">
        <v>0</v>
      </c>
      <c r="U133" s="11" t="s">
        <v>51</v>
      </c>
      <c r="V133" s="13">
        <v>0</v>
      </c>
      <c r="W133" s="13">
        <v>0</v>
      </c>
      <c r="X133" s="11" t="s">
        <v>51</v>
      </c>
      <c r="Y133" s="13">
        <f t="shared" si="13"/>
        <v>0</v>
      </c>
      <c r="Z133" s="13">
        <v>0</v>
      </c>
      <c r="AA133" s="11" t="s">
        <v>51</v>
      </c>
      <c r="AB133" s="13">
        <v>0</v>
      </c>
      <c r="AC133" s="13">
        <v>0</v>
      </c>
      <c r="AD133" s="11" t="s">
        <v>51</v>
      </c>
      <c r="AE133" s="13">
        <v>0</v>
      </c>
      <c r="AF133" s="11">
        <v>0</v>
      </c>
      <c r="AG133" s="11" t="s">
        <v>51</v>
      </c>
      <c r="AH133" s="13">
        <v>0</v>
      </c>
      <c r="AI133" s="13">
        <v>0</v>
      </c>
      <c r="AJ133" s="11" t="s">
        <v>51</v>
      </c>
      <c r="AK133" s="13">
        <v>0</v>
      </c>
      <c r="AL133" s="13">
        <v>0</v>
      </c>
      <c r="AM133" s="12" t="s">
        <v>48</v>
      </c>
      <c r="AN133" s="11" t="s">
        <v>48</v>
      </c>
      <c r="AO133" s="12" t="s">
        <v>48</v>
      </c>
      <c r="AP133" s="11" t="s">
        <v>48</v>
      </c>
    </row>
    <row r="134" spans="1:42" hidden="1" x14ac:dyDescent="0.25">
      <c r="A134" s="11" t="s">
        <v>302</v>
      </c>
      <c r="B134" s="16">
        <v>43987</v>
      </c>
      <c r="C134" s="11" t="s">
        <v>129</v>
      </c>
      <c r="D134" s="11" t="s">
        <v>53</v>
      </c>
      <c r="E134" s="11" t="s">
        <v>130</v>
      </c>
      <c r="F134" s="11" t="s">
        <v>666</v>
      </c>
      <c r="G134" s="11" t="s">
        <v>49</v>
      </c>
      <c r="H134" s="11" t="s">
        <v>714</v>
      </c>
      <c r="I134" s="13" t="s">
        <v>48</v>
      </c>
      <c r="J134" s="13" t="s">
        <v>48</v>
      </c>
      <c r="K134" s="13" t="s">
        <v>48</v>
      </c>
      <c r="L134" s="13" t="s">
        <v>48</v>
      </c>
      <c r="M134" s="13">
        <v>0</v>
      </c>
      <c r="N134" s="11" t="s">
        <v>48</v>
      </c>
      <c r="O134" s="11" t="s">
        <v>56</v>
      </c>
      <c r="P134" s="11" t="s">
        <v>48</v>
      </c>
      <c r="Q134" s="13">
        <f t="shared" si="14"/>
        <v>14722103.4737</v>
      </c>
      <c r="R134" s="13">
        <v>0</v>
      </c>
      <c r="S134" s="13">
        <v>9845463.4737</v>
      </c>
      <c r="T134" s="13">
        <v>0</v>
      </c>
      <c r="U134" s="11" t="s">
        <v>51</v>
      </c>
      <c r="V134" s="13">
        <v>0</v>
      </c>
      <c r="W134" s="13">
        <v>4204000</v>
      </c>
      <c r="X134" s="11" t="s">
        <v>51</v>
      </c>
      <c r="Y134" s="13">
        <f t="shared" si="13"/>
        <v>672640</v>
      </c>
      <c r="Z134" s="13">
        <v>0</v>
      </c>
      <c r="AA134" s="11" t="s">
        <v>51</v>
      </c>
      <c r="AB134" s="13">
        <v>0</v>
      </c>
      <c r="AC134" s="13">
        <v>0</v>
      </c>
      <c r="AD134" s="11" t="s">
        <v>51</v>
      </c>
      <c r="AE134" s="13">
        <v>0</v>
      </c>
      <c r="AF134" s="11">
        <v>0</v>
      </c>
      <c r="AG134" s="11" t="s">
        <v>51</v>
      </c>
      <c r="AH134" s="13">
        <v>0</v>
      </c>
      <c r="AI134" s="13">
        <v>0</v>
      </c>
      <c r="AJ134" s="11" t="s">
        <v>51</v>
      </c>
      <c r="AK134" s="13">
        <v>0</v>
      </c>
      <c r="AL134" s="13">
        <v>0</v>
      </c>
      <c r="AM134" s="12" t="s">
        <v>48</v>
      </c>
      <c r="AN134" s="11" t="s">
        <v>48</v>
      </c>
      <c r="AO134" s="12" t="s">
        <v>48</v>
      </c>
      <c r="AP134" s="11" t="s">
        <v>48</v>
      </c>
    </row>
    <row r="135" spans="1:42" hidden="1" x14ac:dyDescent="0.25">
      <c r="A135" s="11" t="s">
        <v>303</v>
      </c>
      <c r="B135" s="16">
        <v>43987</v>
      </c>
      <c r="C135" s="11" t="s">
        <v>47</v>
      </c>
      <c r="D135" s="11" t="s">
        <v>58</v>
      </c>
      <c r="E135" s="11" t="s">
        <v>59</v>
      </c>
      <c r="F135" s="11" t="s">
        <v>715</v>
      </c>
      <c r="G135" s="11" t="s">
        <v>49</v>
      </c>
      <c r="H135" s="11" t="s">
        <v>716</v>
      </c>
      <c r="I135" s="13" t="s">
        <v>48</v>
      </c>
      <c r="J135" s="13" t="s">
        <v>48</v>
      </c>
      <c r="K135" s="13" t="s">
        <v>48</v>
      </c>
      <c r="L135" s="13" t="s">
        <v>48</v>
      </c>
      <c r="M135" s="13">
        <v>0</v>
      </c>
      <c r="N135" s="11" t="s">
        <v>48</v>
      </c>
      <c r="O135" s="11" t="s">
        <v>56</v>
      </c>
      <c r="P135" s="11"/>
      <c r="Q135" s="13">
        <f t="shared" si="14"/>
        <v>87099868.298800007</v>
      </c>
      <c r="R135" s="13">
        <v>0</v>
      </c>
      <c r="S135" s="13">
        <v>61925995.850000001</v>
      </c>
      <c r="T135" s="13">
        <v>0</v>
      </c>
      <c r="U135" s="11" t="s">
        <v>51</v>
      </c>
      <c r="V135" s="13">
        <v>0</v>
      </c>
      <c r="W135" s="13">
        <v>21701614.18</v>
      </c>
      <c r="X135" s="11" t="s">
        <v>51</v>
      </c>
      <c r="Y135" s="13">
        <f t="shared" si="13"/>
        <v>3472258.2688000002</v>
      </c>
      <c r="Z135" s="13">
        <v>0</v>
      </c>
      <c r="AA135" s="11" t="s">
        <v>51</v>
      </c>
      <c r="AB135" s="13">
        <v>0</v>
      </c>
      <c r="AC135" s="13">
        <v>0</v>
      </c>
      <c r="AD135" s="11" t="s">
        <v>51</v>
      </c>
      <c r="AE135" s="13">
        <v>0</v>
      </c>
      <c r="AF135" s="11">
        <v>0</v>
      </c>
      <c r="AG135" s="11" t="s">
        <v>51</v>
      </c>
      <c r="AH135" s="13">
        <v>0</v>
      </c>
      <c r="AI135" s="13">
        <v>0</v>
      </c>
      <c r="AJ135" s="11" t="s">
        <v>51</v>
      </c>
      <c r="AK135" s="13">
        <v>0</v>
      </c>
      <c r="AL135" s="13">
        <v>0</v>
      </c>
      <c r="AM135" s="12" t="s">
        <v>48</v>
      </c>
      <c r="AN135" s="11" t="s">
        <v>48</v>
      </c>
      <c r="AO135" s="12" t="s">
        <v>48</v>
      </c>
      <c r="AP135" s="11" t="s">
        <v>48</v>
      </c>
    </row>
    <row r="136" spans="1:42" hidden="1" x14ac:dyDescent="0.25">
      <c r="A136" s="11" t="s">
        <v>304</v>
      </c>
      <c r="B136" s="16">
        <v>43987</v>
      </c>
      <c r="C136" s="11" t="s">
        <v>47</v>
      </c>
      <c r="D136" s="11" t="s">
        <v>58</v>
      </c>
      <c r="E136" s="11" t="s">
        <v>483</v>
      </c>
      <c r="F136" s="11" t="s">
        <v>717</v>
      </c>
      <c r="G136" s="11" t="s">
        <v>49</v>
      </c>
      <c r="H136" s="11" t="s">
        <v>718</v>
      </c>
      <c r="I136" s="13" t="s">
        <v>48</v>
      </c>
      <c r="J136" s="13" t="s">
        <v>48</v>
      </c>
      <c r="K136" s="13" t="s">
        <v>48</v>
      </c>
      <c r="L136" s="13" t="s">
        <v>48</v>
      </c>
      <c r="M136" s="13">
        <v>0</v>
      </c>
      <c r="N136" s="11" t="s">
        <v>48</v>
      </c>
      <c r="O136" s="11" t="s">
        <v>56</v>
      </c>
      <c r="P136" s="11"/>
      <c r="Q136" s="13">
        <f t="shared" si="14"/>
        <v>28525847.469999999</v>
      </c>
      <c r="R136" s="13">
        <v>0</v>
      </c>
      <c r="S136" s="13">
        <v>28525847.469999999</v>
      </c>
      <c r="T136" s="13">
        <v>0</v>
      </c>
      <c r="U136" s="11" t="s">
        <v>51</v>
      </c>
      <c r="V136" s="13">
        <v>0</v>
      </c>
      <c r="W136" s="13">
        <v>0</v>
      </c>
      <c r="X136" s="11" t="s">
        <v>51</v>
      </c>
      <c r="Y136" s="13">
        <f t="shared" si="13"/>
        <v>0</v>
      </c>
      <c r="Z136" s="13">
        <v>0</v>
      </c>
      <c r="AA136" s="11" t="s">
        <v>51</v>
      </c>
      <c r="AB136" s="13">
        <v>0</v>
      </c>
      <c r="AC136" s="13">
        <v>0</v>
      </c>
      <c r="AD136" s="11" t="s">
        <v>51</v>
      </c>
      <c r="AE136" s="13">
        <v>0</v>
      </c>
      <c r="AF136" s="11">
        <v>0</v>
      </c>
      <c r="AG136" s="11" t="s">
        <v>51</v>
      </c>
      <c r="AH136" s="13">
        <v>0</v>
      </c>
      <c r="AI136" s="13">
        <v>0</v>
      </c>
      <c r="AJ136" s="11" t="s">
        <v>51</v>
      </c>
      <c r="AK136" s="13">
        <v>0</v>
      </c>
      <c r="AL136" s="13">
        <v>0</v>
      </c>
      <c r="AM136" s="12" t="s">
        <v>48</v>
      </c>
      <c r="AN136" s="11" t="s">
        <v>48</v>
      </c>
      <c r="AO136" s="12" t="s">
        <v>48</v>
      </c>
      <c r="AP136" s="11" t="s">
        <v>48</v>
      </c>
    </row>
    <row r="137" spans="1:42" hidden="1" x14ac:dyDescent="0.25">
      <c r="A137" s="11" t="s">
        <v>305</v>
      </c>
      <c r="B137" s="16">
        <v>43987</v>
      </c>
      <c r="C137" s="11" t="s">
        <v>105</v>
      </c>
      <c r="D137" s="11" t="s">
        <v>58</v>
      </c>
      <c r="E137" s="11" t="s">
        <v>109</v>
      </c>
      <c r="F137" s="11" t="s">
        <v>719</v>
      </c>
      <c r="G137" s="11" t="s">
        <v>49</v>
      </c>
      <c r="H137" s="11" t="s">
        <v>720</v>
      </c>
      <c r="I137" s="13" t="s">
        <v>48</v>
      </c>
      <c r="J137" s="13" t="s">
        <v>48</v>
      </c>
      <c r="K137" s="13" t="s">
        <v>48</v>
      </c>
      <c r="L137" s="13" t="s">
        <v>48</v>
      </c>
      <c r="M137" s="13">
        <v>0</v>
      </c>
      <c r="N137" s="11" t="s">
        <v>48</v>
      </c>
      <c r="O137" s="11" t="s">
        <v>56</v>
      </c>
      <c r="P137" s="11" t="s">
        <v>48</v>
      </c>
      <c r="Q137" s="13">
        <f>SUBTOTAL(9,S137:AA137)</f>
        <v>0</v>
      </c>
      <c r="R137" s="13">
        <v>0</v>
      </c>
      <c r="S137" s="13">
        <v>35682709.163400009</v>
      </c>
      <c r="T137" s="13">
        <v>0</v>
      </c>
      <c r="U137" s="11" t="s">
        <v>51</v>
      </c>
      <c r="V137" s="13">
        <v>0</v>
      </c>
      <c r="W137" s="13">
        <v>2762000</v>
      </c>
      <c r="X137" s="11" t="s">
        <v>51</v>
      </c>
      <c r="Y137" s="13">
        <f t="shared" si="13"/>
        <v>441920</v>
      </c>
      <c r="Z137" s="13">
        <v>0</v>
      </c>
      <c r="AA137" s="11" t="s">
        <v>51</v>
      </c>
      <c r="AB137" s="13">
        <v>0</v>
      </c>
      <c r="AC137" s="13">
        <v>0</v>
      </c>
      <c r="AD137" s="11" t="s">
        <v>51</v>
      </c>
      <c r="AE137" s="13">
        <v>0</v>
      </c>
      <c r="AF137" s="11">
        <v>0</v>
      </c>
      <c r="AG137" s="11" t="s">
        <v>51</v>
      </c>
      <c r="AH137" s="13">
        <v>0</v>
      </c>
      <c r="AI137" s="13">
        <v>0</v>
      </c>
      <c r="AJ137" s="11" t="s">
        <v>51</v>
      </c>
      <c r="AK137" s="13">
        <v>0</v>
      </c>
      <c r="AL137" s="13">
        <v>0</v>
      </c>
      <c r="AM137" s="12" t="s">
        <v>48</v>
      </c>
      <c r="AN137" s="11" t="s">
        <v>48</v>
      </c>
      <c r="AO137" s="12" t="s">
        <v>48</v>
      </c>
      <c r="AP137" s="11" t="s">
        <v>48</v>
      </c>
    </row>
    <row r="138" spans="1:42" hidden="1" x14ac:dyDescent="0.25">
      <c r="A138" s="11" t="s">
        <v>306</v>
      </c>
      <c r="B138" s="16">
        <v>43987</v>
      </c>
      <c r="C138" s="11" t="s">
        <v>105</v>
      </c>
      <c r="D138" s="11" t="s">
        <v>58</v>
      </c>
      <c r="E138" s="11" t="s">
        <v>109</v>
      </c>
      <c r="F138" s="11" t="s">
        <v>719</v>
      </c>
      <c r="G138" s="11" t="s">
        <v>49</v>
      </c>
      <c r="H138" s="11" t="s">
        <v>721</v>
      </c>
      <c r="I138" s="13" t="s">
        <v>48</v>
      </c>
      <c r="J138" s="13" t="s">
        <v>48</v>
      </c>
      <c r="K138" s="13" t="s">
        <v>48</v>
      </c>
      <c r="L138" s="13" t="s">
        <v>48</v>
      </c>
      <c r="M138" s="13">
        <v>0</v>
      </c>
      <c r="N138" s="11" t="s">
        <v>48</v>
      </c>
      <c r="O138" s="11" t="s">
        <v>722</v>
      </c>
      <c r="P138" s="11" t="s">
        <v>723</v>
      </c>
      <c r="Q138" s="13">
        <f>SUBTOTAL(9,S138:AA138)</f>
        <v>0</v>
      </c>
      <c r="R138" s="13">
        <v>0</v>
      </c>
      <c r="S138" s="13">
        <v>2790146.71</v>
      </c>
      <c r="T138" s="13">
        <v>0</v>
      </c>
      <c r="U138" s="11" t="s">
        <v>51</v>
      </c>
      <c r="V138" s="13">
        <v>0</v>
      </c>
      <c r="W138" s="13">
        <v>0</v>
      </c>
      <c r="X138" s="11" t="s">
        <v>51</v>
      </c>
      <c r="Y138" s="13">
        <f t="shared" si="13"/>
        <v>0</v>
      </c>
      <c r="Z138" s="13">
        <v>0</v>
      </c>
      <c r="AA138" s="11" t="s">
        <v>51</v>
      </c>
      <c r="AB138" s="13">
        <v>0</v>
      </c>
      <c r="AC138" s="13">
        <v>0</v>
      </c>
      <c r="AD138" s="11" t="s">
        <v>51</v>
      </c>
      <c r="AE138" s="13">
        <v>0</v>
      </c>
      <c r="AF138" s="11">
        <v>0</v>
      </c>
      <c r="AG138" s="11" t="s">
        <v>51</v>
      </c>
      <c r="AH138" s="13">
        <v>0</v>
      </c>
      <c r="AI138" s="13">
        <v>0</v>
      </c>
      <c r="AJ138" s="11" t="s">
        <v>51</v>
      </c>
      <c r="AK138" s="13">
        <v>0</v>
      </c>
      <c r="AL138" s="13">
        <v>0</v>
      </c>
      <c r="AM138" s="12" t="s">
        <v>48</v>
      </c>
      <c r="AN138" s="11" t="s">
        <v>48</v>
      </c>
      <c r="AO138" s="12" t="s">
        <v>48</v>
      </c>
      <c r="AP138" s="11" t="s">
        <v>48</v>
      </c>
    </row>
    <row r="139" spans="1:42" hidden="1" x14ac:dyDescent="0.25">
      <c r="A139" s="11" t="s">
        <v>307</v>
      </c>
      <c r="B139" s="16">
        <v>43987</v>
      </c>
      <c r="C139" s="11" t="s">
        <v>105</v>
      </c>
      <c r="D139" s="11" t="s">
        <v>58</v>
      </c>
      <c r="E139" s="11" t="s">
        <v>109</v>
      </c>
      <c r="F139" s="11" t="s">
        <v>719</v>
      </c>
      <c r="G139" s="11" t="s">
        <v>49</v>
      </c>
      <c r="H139" s="11" t="s">
        <v>724</v>
      </c>
      <c r="I139" s="13" t="s">
        <v>48</v>
      </c>
      <c r="J139" s="13" t="s">
        <v>48</v>
      </c>
      <c r="K139" s="13" t="s">
        <v>48</v>
      </c>
      <c r="L139" s="13" t="s">
        <v>48</v>
      </c>
      <c r="M139" s="13">
        <v>0</v>
      </c>
      <c r="N139" s="11" t="s">
        <v>48</v>
      </c>
      <c r="O139" s="11" t="s">
        <v>56</v>
      </c>
      <c r="P139" s="11" t="s">
        <v>48</v>
      </c>
      <c r="Q139" s="13">
        <f>SUBTOTAL(9,S139:AA139)</f>
        <v>0</v>
      </c>
      <c r="R139" s="13">
        <v>0</v>
      </c>
      <c r="S139" s="13">
        <v>21675963.716599997</v>
      </c>
      <c r="T139" s="13">
        <v>0</v>
      </c>
      <c r="U139" s="11" t="s">
        <v>51</v>
      </c>
      <c r="V139" s="13">
        <v>0</v>
      </c>
      <c r="W139" s="13">
        <v>3038000</v>
      </c>
      <c r="X139" s="11" t="s">
        <v>50</v>
      </c>
      <c r="Y139" s="13">
        <f t="shared" si="13"/>
        <v>486080</v>
      </c>
      <c r="Z139" s="13">
        <v>0</v>
      </c>
      <c r="AA139" s="11" t="s">
        <v>51</v>
      </c>
      <c r="AB139" s="13">
        <v>0</v>
      </c>
      <c r="AC139" s="13">
        <v>0</v>
      </c>
      <c r="AD139" s="11" t="s">
        <v>51</v>
      </c>
      <c r="AE139" s="13">
        <v>0</v>
      </c>
      <c r="AF139" s="11">
        <v>0</v>
      </c>
      <c r="AG139" s="11" t="s">
        <v>51</v>
      </c>
      <c r="AH139" s="13">
        <v>0</v>
      </c>
      <c r="AI139" s="13">
        <v>0</v>
      </c>
      <c r="AJ139" s="11" t="s">
        <v>51</v>
      </c>
      <c r="AK139" s="13">
        <v>0</v>
      </c>
      <c r="AL139" s="13">
        <v>0</v>
      </c>
      <c r="AM139" s="12" t="s">
        <v>48</v>
      </c>
      <c r="AN139" s="11" t="s">
        <v>48</v>
      </c>
      <c r="AO139" s="12" t="s">
        <v>48</v>
      </c>
      <c r="AP139" s="11" t="s">
        <v>48</v>
      </c>
    </row>
    <row r="140" spans="1:42" hidden="1" x14ac:dyDescent="0.25">
      <c r="A140" s="11" t="s">
        <v>308</v>
      </c>
      <c r="B140" s="16">
        <v>43987</v>
      </c>
      <c r="C140" s="11" t="s">
        <v>129</v>
      </c>
      <c r="D140" s="11" t="s">
        <v>58</v>
      </c>
      <c r="E140" s="11" t="s">
        <v>450</v>
      </c>
      <c r="F140" s="11" t="s">
        <v>725</v>
      </c>
      <c r="G140" s="11" t="s">
        <v>49</v>
      </c>
      <c r="H140" s="11" t="s">
        <v>726</v>
      </c>
      <c r="I140" s="13"/>
      <c r="J140" s="13"/>
      <c r="K140" s="13"/>
      <c r="L140" s="13"/>
      <c r="M140" s="13">
        <v>0</v>
      </c>
      <c r="N140" s="11"/>
      <c r="O140" s="11" t="s">
        <v>490</v>
      </c>
      <c r="P140" s="11"/>
      <c r="Q140" s="13">
        <f>SUM(S140:AH140)</f>
        <v>0</v>
      </c>
      <c r="R140" s="13">
        <v>0</v>
      </c>
      <c r="S140" s="13">
        <v>0</v>
      </c>
      <c r="T140" s="13">
        <v>0</v>
      </c>
      <c r="U140" s="11"/>
      <c r="V140" s="13">
        <v>0</v>
      </c>
      <c r="W140" s="13">
        <v>0</v>
      </c>
      <c r="X140" s="11"/>
      <c r="Y140" s="13">
        <f t="shared" si="13"/>
        <v>0</v>
      </c>
      <c r="Z140" s="13">
        <v>0</v>
      </c>
      <c r="AA140" s="11"/>
      <c r="AB140" s="13">
        <v>0</v>
      </c>
      <c r="AC140" s="13">
        <v>0</v>
      </c>
      <c r="AD140" s="11"/>
      <c r="AE140" s="13">
        <v>0</v>
      </c>
      <c r="AF140" s="11"/>
      <c r="AG140" s="11"/>
      <c r="AH140" s="13">
        <v>0</v>
      </c>
      <c r="AI140" s="13">
        <v>0</v>
      </c>
      <c r="AJ140" s="11"/>
      <c r="AK140" s="13">
        <v>0</v>
      </c>
      <c r="AL140" s="13">
        <v>0</v>
      </c>
      <c r="AM140" s="12"/>
      <c r="AN140" s="11"/>
      <c r="AO140" s="12"/>
      <c r="AP140" s="11"/>
    </row>
    <row r="141" spans="1:42" hidden="1" x14ac:dyDescent="0.25">
      <c r="A141" s="11" t="s">
        <v>309</v>
      </c>
      <c r="B141" s="16">
        <v>43987</v>
      </c>
      <c r="C141" s="11" t="s">
        <v>47</v>
      </c>
      <c r="D141" s="11" t="s">
        <v>62</v>
      </c>
      <c r="E141" s="11" t="s">
        <v>63</v>
      </c>
      <c r="F141" s="11" t="s">
        <v>727</v>
      </c>
      <c r="G141" s="11" t="s">
        <v>49</v>
      </c>
      <c r="H141" s="11" t="s">
        <v>728</v>
      </c>
      <c r="I141" s="13" t="s">
        <v>48</v>
      </c>
      <c r="J141" s="13" t="s">
        <v>48</v>
      </c>
      <c r="K141" s="13" t="s">
        <v>48</v>
      </c>
      <c r="L141" s="13" t="s">
        <v>48</v>
      </c>
      <c r="M141" s="13">
        <v>0</v>
      </c>
      <c r="N141" s="11" t="s">
        <v>48</v>
      </c>
      <c r="O141" s="11" t="s">
        <v>56</v>
      </c>
      <c r="P141" s="11"/>
      <c r="Q141" s="13">
        <f>SUM(S141:AH141)</f>
        <v>81941087.006400004</v>
      </c>
      <c r="R141" s="13">
        <v>0</v>
      </c>
      <c r="S141" s="13">
        <v>70842531.180000007</v>
      </c>
      <c r="T141" s="13"/>
      <c r="U141" s="11"/>
      <c r="V141" s="13"/>
      <c r="W141" s="13">
        <v>9567720.5399999991</v>
      </c>
      <c r="X141" s="11" t="s">
        <v>51</v>
      </c>
      <c r="Y141" s="13">
        <f t="shared" si="13"/>
        <v>1530835.2863999999</v>
      </c>
      <c r="Z141" s="13">
        <v>0</v>
      </c>
      <c r="AA141" s="11" t="s">
        <v>51</v>
      </c>
      <c r="AB141" s="13">
        <v>0</v>
      </c>
      <c r="AC141" s="13">
        <v>0</v>
      </c>
      <c r="AD141" s="11" t="s">
        <v>51</v>
      </c>
      <c r="AE141" s="13">
        <v>0</v>
      </c>
      <c r="AF141" s="11">
        <v>0</v>
      </c>
      <c r="AG141" s="11" t="s">
        <v>51</v>
      </c>
      <c r="AH141" s="13">
        <v>0</v>
      </c>
      <c r="AI141" s="13">
        <v>0</v>
      </c>
      <c r="AJ141" s="11" t="s">
        <v>51</v>
      </c>
      <c r="AK141" s="13">
        <v>0</v>
      </c>
      <c r="AL141" s="13">
        <v>0</v>
      </c>
      <c r="AM141" s="12" t="s">
        <v>48</v>
      </c>
      <c r="AN141" s="11" t="s">
        <v>48</v>
      </c>
      <c r="AO141" s="12" t="s">
        <v>48</v>
      </c>
      <c r="AP141" s="11" t="s">
        <v>48</v>
      </c>
    </row>
    <row r="142" spans="1:42" hidden="1" x14ac:dyDescent="0.25">
      <c r="A142" s="11" t="s">
        <v>310</v>
      </c>
      <c r="B142" s="16">
        <v>43987</v>
      </c>
      <c r="C142" s="11" t="s">
        <v>105</v>
      </c>
      <c r="D142" s="11" t="s">
        <v>62</v>
      </c>
      <c r="E142" s="11" t="s">
        <v>111</v>
      </c>
      <c r="F142" s="11" t="s">
        <v>729</v>
      </c>
      <c r="G142" s="11" t="s">
        <v>49</v>
      </c>
      <c r="H142" s="11" t="s">
        <v>730</v>
      </c>
      <c r="I142" s="13" t="s">
        <v>48</v>
      </c>
      <c r="J142" s="13" t="s">
        <v>48</v>
      </c>
      <c r="K142" s="13" t="s">
        <v>48</v>
      </c>
      <c r="L142" s="13" t="s">
        <v>48</v>
      </c>
      <c r="M142" s="13">
        <v>0</v>
      </c>
      <c r="N142" s="11" t="s">
        <v>48</v>
      </c>
      <c r="O142" s="11" t="s">
        <v>56</v>
      </c>
      <c r="P142" s="11" t="s">
        <v>48</v>
      </c>
      <c r="Q142" s="13">
        <f>SUBTOTAL(9,S142:Y142)</f>
        <v>0</v>
      </c>
      <c r="R142" s="13">
        <v>0</v>
      </c>
      <c r="S142" s="13">
        <v>35771425.939599998</v>
      </c>
      <c r="T142" s="13">
        <v>0</v>
      </c>
      <c r="U142" s="11" t="s">
        <v>51</v>
      </c>
      <c r="V142" s="13">
        <v>0</v>
      </c>
      <c r="W142" s="13">
        <v>3578763.2</v>
      </c>
      <c r="X142" s="11" t="s">
        <v>51</v>
      </c>
      <c r="Y142" s="13">
        <f t="shared" si="13"/>
        <v>572602.11200000008</v>
      </c>
      <c r="Z142" s="13">
        <v>0</v>
      </c>
      <c r="AA142" s="11" t="s">
        <v>51</v>
      </c>
      <c r="AB142" s="13">
        <v>0</v>
      </c>
      <c r="AC142" s="13">
        <v>0</v>
      </c>
      <c r="AD142" s="11" t="s">
        <v>51</v>
      </c>
      <c r="AE142" s="13">
        <v>0</v>
      </c>
      <c r="AF142" s="11">
        <v>0</v>
      </c>
      <c r="AG142" s="11" t="s">
        <v>51</v>
      </c>
      <c r="AH142" s="13">
        <v>0</v>
      </c>
      <c r="AI142" s="13">
        <v>0</v>
      </c>
      <c r="AJ142" s="11" t="s">
        <v>51</v>
      </c>
      <c r="AK142" s="13">
        <v>0</v>
      </c>
      <c r="AL142" s="13">
        <v>0</v>
      </c>
      <c r="AM142" s="12" t="s">
        <v>48</v>
      </c>
      <c r="AN142" s="11" t="s">
        <v>48</v>
      </c>
      <c r="AO142" s="12" t="s">
        <v>48</v>
      </c>
      <c r="AP142" s="11" t="s">
        <v>48</v>
      </c>
    </row>
    <row r="143" spans="1:42" hidden="1" x14ac:dyDescent="0.25">
      <c r="A143" s="11" t="s">
        <v>311</v>
      </c>
      <c r="B143" s="16">
        <v>43987</v>
      </c>
      <c r="C143" s="11" t="s">
        <v>129</v>
      </c>
      <c r="D143" s="11" t="s">
        <v>62</v>
      </c>
      <c r="E143" s="11" t="s">
        <v>495</v>
      </c>
      <c r="F143" s="11" t="s">
        <v>666</v>
      </c>
      <c r="G143" s="11" t="s">
        <v>49</v>
      </c>
      <c r="H143" s="11" t="s">
        <v>731</v>
      </c>
      <c r="I143" s="13" t="s">
        <v>48</v>
      </c>
      <c r="J143" s="13" t="s">
        <v>48</v>
      </c>
      <c r="K143" s="13" t="s">
        <v>48</v>
      </c>
      <c r="L143" s="13" t="s">
        <v>48</v>
      </c>
      <c r="M143" s="13">
        <v>0</v>
      </c>
      <c r="N143" s="11" t="s">
        <v>48</v>
      </c>
      <c r="O143" s="11" t="s">
        <v>56</v>
      </c>
      <c r="P143" s="11" t="s">
        <v>48</v>
      </c>
      <c r="Q143" s="13">
        <f t="shared" ref="Q143:Q150" si="15">SUM(S143:AH143)</f>
        <v>28696095.127999999</v>
      </c>
      <c r="R143" s="13">
        <v>0</v>
      </c>
      <c r="S143" s="13">
        <v>17752502.4604</v>
      </c>
      <c r="T143" s="13">
        <v>0</v>
      </c>
      <c r="U143" s="11" t="s">
        <v>51</v>
      </c>
      <c r="V143" s="13">
        <v>0</v>
      </c>
      <c r="W143" s="13">
        <v>9434131.6099999994</v>
      </c>
      <c r="X143" s="11" t="s">
        <v>51</v>
      </c>
      <c r="Y143" s="13">
        <f t="shared" si="13"/>
        <v>1509461.0575999999</v>
      </c>
      <c r="Z143" s="13">
        <v>0</v>
      </c>
      <c r="AA143" s="11" t="s">
        <v>51</v>
      </c>
      <c r="AB143" s="13">
        <v>0</v>
      </c>
      <c r="AC143" s="13">
        <v>0</v>
      </c>
      <c r="AD143" s="11" t="s">
        <v>51</v>
      </c>
      <c r="AE143" s="13">
        <v>0</v>
      </c>
      <c r="AF143" s="11">
        <v>0</v>
      </c>
      <c r="AG143" s="11" t="s">
        <v>51</v>
      </c>
      <c r="AH143" s="13">
        <v>0</v>
      </c>
      <c r="AI143" s="13">
        <v>0</v>
      </c>
      <c r="AJ143" s="11" t="s">
        <v>51</v>
      </c>
      <c r="AK143" s="13">
        <v>0</v>
      </c>
      <c r="AL143" s="13">
        <v>0</v>
      </c>
      <c r="AM143" s="12" t="s">
        <v>48</v>
      </c>
      <c r="AN143" s="11" t="s">
        <v>48</v>
      </c>
      <c r="AO143" s="12" t="s">
        <v>48</v>
      </c>
      <c r="AP143" s="11" t="s">
        <v>48</v>
      </c>
    </row>
    <row r="144" spans="1:42" hidden="1" x14ac:dyDescent="0.25">
      <c r="A144" s="11" t="s">
        <v>312</v>
      </c>
      <c r="B144" s="16">
        <v>43987</v>
      </c>
      <c r="C144" s="11" t="s">
        <v>47</v>
      </c>
      <c r="D144" s="11" t="s">
        <v>66</v>
      </c>
      <c r="E144" s="11" t="s">
        <v>67</v>
      </c>
      <c r="F144" s="11" t="s">
        <v>548</v>
      </c>
      <c r="G144" s="11" t="s">
        <v>49</v>
      </c>
      <c r="H144" s="11" t="s">
        <v>732</v>
      </c>
      <c r="I144" s="13" t="s">
        <v>48</v>
      </c>
      <c r="J144" s="13" t="s">
        <v>48</v>
      </c>
      <c r="K144" s="13" t="s">
        <v>48</v>
      </c>
      <c r="L144" s="13" t="s">
        <v>48</v>
      </c>
      <c r="M144" s="13">
        <v>0</v>
      </c>
      <c r="N144" s="11" t="s">
        <v>48</v>
      </c>
      <c r="O144" s="11" t="s">
        <v>56</v>
      </c>
      <c r="P144" s="11"/>
      <c r="Q144" s="13">
        <f t="shared" si="15"/>
        <v>73807190.697999999</v>
      </c>
      <c r="R144" s="13">
        <v>0</v>
      </c>
      <c r="S144" s="13">
        <v>57063501.530000001</v>
      </c>
      <c r="T144" s="13">
        <v>0</v>
      </c>
      <c r="U144" s="11" t="s">
        <v>51</v>
      </c>
      <c r="V144" s="13">
        <v>0</v>
      </c>
      <c r="W144" s="13">
        <v>14434214.800000001</v>
      </c>
      <c r="X144" s="11" t="s">
        <v>51</v>
      </c>
      <c r="Y144" s="13">
        <f t="shared" si="13"/>
        <v>2309474.3680000002</v>
      </c>
      <c r="Z144" s="13">
        <v>0</v>
      </c>
      <c r="AA144" s="11" t="s">
        <v>51</v>
      </c>
      <c r="AB144" s="13">
        <v>0</v>
      </c>
      <c r="AC144" s="13">
        <v>0</v>
      </c>
      <c r="AD144" s="11" t="s">
        <v>51</v>
      </c>
      <c r="AE144" s="13">
        <v>0</v>
      </c>
      <c r="AF144" s="11">
        <v>0</v>
      </c>
      <c r="AG144" s="11" t="s">
        <v>51</v>
      </c>
      <c r="AH144" s="13">
        <v>0</v>
      </c>
      <c r="AI144" s="13">
        <v>0</v>
      </c>
      <c r="AJ144" s="11" t="s">
        <v>51</v>
      </c>
      <c r="AK144" s="13">
        <v>0</v>
      </c>
      <c r="AL144" s="13">
        <v>0</v>
      </c>
      <c r="AM144" s="12" t="s">
        <v>48</v>
      </c>
      <c r="AN144" s="11" t="s">
        <v>48</v>
      </c>
      <c r="AO144" s="12" t="s">
        <v>48</v>
      </c>
      <c r="AP144" s="11" t="s">
        <v>48</v>
      </c>
    </row>
    <row r="145" spans="1:42" hidden="1" x14ac:dyDescent="0.25">
      <c r="A145" s="11" t="s">
        <v>313</v>
      </c>
      <c r="B145" s="16">
        <v>43987</v>
      </c>
      <c r="C145" s="11" t="s">
        <v>129</v>
      </c>
      <c r="D145" s="11" t="s">
        <v>66</v>
      </c>
      <c r="E145" s="11" t="s">
        <v>145</v>
      </c>
      <c r="F145" s="11" t="s">
        <v>552</v>
      </c>
      <c r="G145" s="11" t="s">
        <v>49</v>
      </c>
      <c r="H145" s="11" t="s">
        <v>733</v>
      </c>
      <c r="I145" s="13" t="s">
        <v>48</v>
      </c>
      <c r="J145" s="13" t="s">
        <v>48</v>
      </c>
      <c r="K145" s="13" t="s">
        <v>48</v>
      </c>
      <c r="L145" s="13" t="s">
        <v>48</v>
      </c>
      <c r="M145" s="13">
        <v>0</v>
      </c>
      <c r="N145" s="11" t="s">
        <v>48</v>
      </c>
      <c r="O145" s="11" t="s">
        <v>56</v>
      </c>
      <c r="P145" s="11" t="s">
        <v>48</v>
      </c>
      <c r="Q145" s="13">
        <f t="shared" si="15"/>
        <v>36201100.131200001</v>
      </c>
      <c r="R145" s="13">
        <v>0</v>
      </c>
      <c r="S145" s="13">
        <v>19246807.3024</v>
      </c>
      <c r="T145" s="13">
        <v>0</v>
      </c>
      <c r="U145" s="11" t="s">
        <v>51</v>
      </c>
      <c r="V145" s="13">
        <v>0</v>
      </c>
      <c r="W145" s="13">
        <v>14615769.68</v>
      </c>
      <c r="X145" s="11" t="s">
        <v>51</v>
      </c>
      <c r="Y145" s="13">
        <f t="shared" si="13"/>
        <v>2338523.1488000001</v>
      </c>
      <c r="Z145" s="13">
        <v>0</v>
      </c>
      <c r="AA145" s="11" t="s">
        <v>51</v>
      </c>
      <c r="AB145" s="13">
        <v>0</v>
      </c>
      <c r="AC145" s="13">
        <v>0</v>
      </c>
      <c r="AD145" s="11" t="s">
        <v>51</v>
      </c>
      <c r="AE145" s="13">
        <v>0</v>
      </c>
      <c r="AF145" s="11">
        <v>0</v>
      </c>
      <c r="AG145" s="11" t="s">
        <v>51</v>
      </c>
      <c r="AH145" s="13">
        <v>0</v>
      </c>
      <c r="AI145" s="13">
        <v>0</v>
      </c>
      <c r="AJ145" s="11" t="s">
        <v>51</v>
      </c>
      <c r="AK145" s="13">
        <v>0</v>
      </c>
      <c r="AL145" s="13">
        <v>0</v>
      </c>
      <c r="AM145" s="12" t="s">
        <v>48</v>
      </c>
      <c r="AN145" s="11" t="s">
        <v>48</v>
      </c>
      <c r="AO145" s="12" t="s">
        <v>48</v>
      </c>
      <c r="AP145" s="11" t="s">
        <v>48</v>
      </c>
    </row>
    <row r="146" spans="1:42" hidden="1" x14ac:dyDescent="0.25">
      <c r="A146" s="11" t="s">
        <v>314</v>
      </c>
      <c r="B146" s="16">
        <v>43987</v>
      </c>
      <c r="C146" s="11" t="s">
        <v>47</v>
      </c>
      <c r="D146" s="11" t="s">
        <v>70</v>
      </c>
      <c r="E146" s="11" t="s">
        <v>71</v>
      </c>
      <c r="F146" s="11" t="s">
        <v>734</v>
      </c>
      <c r="G146" s="11" t="s">
        <v>49</v>
      </c>
      <c r="H146" s="11" t="s">
        <v>735</v>
      </c>
      <c r="I146" s="13" t="s">
        <v>48</v>
      </c>
      <c r="J146" s="13" t="s">
        <v>48</v>
      </c>
      <c r="K146" s="13" t="s">
        <v>48</v>
      </c>
      <c r="L146" s="13" t="s">
        <v>48</v>
      </c>
      <c r="M146" s="13">
        <v>0</v>
      </c>
      <c r="N146" s="11" t="s">
        <v>48</v>
      </c>
      <c r="O146" s="11" t="s">
        <v>56</v>
      </c>
      <c r="P146" s="11"/>
      <c r="Q146" s="13">
        <f t="shared" si="15"/>
        <v>108128604.98839998</v>
      </c>
      <c r="R146" s="13">
        <v>0</v>
      </c>
      <c r="S146" s="13">
        <v>69529529.599999994</v>
      </c>
      <c r="T146" s="13">
        <v>0</v>
      </c>
      <c r="U146" s="11" t="s">
        <v>51</v>
      </c>
      <c r="V146" s="13">
        <v>0</v>
      </c>
      <c r="W146" s="13">
        <v>33275064.989999998</v>
      </c>
      <c r="X146" s="11" t="s">
        <v>51</v>
      </c>
      <c r="Y146" s="13">
        <f t="shared" si="13"/>
        <v>5324010.3984000003</v>
      </c>
      <c r="Z146" s="13">
        <v>0</v>
      </c>
      <c r="AA146" s="11" t="s">
        <v>51</v>
      </c>
      <c r="AB146" s="13">
        <v>0</v>
      </c>
      <c r="AC146" s="13">
        <v>0</v>
      </c>
      <c r="AD146" s="11" t="s">
        <v>51</v>
      </c>
      <c r="AE146" s="13">
        <v>0</v>
      </c>
      <c r="AF146" s="11">
        <v>0</v>
      </c>
      <c r="AG146" s="11" t="s">
        <v>51</v>
      </c>
      <c r="AH146" s="13">
        <v>0</v>
      </c>
      <c r="AI146" s="13">
        <v>0</v>
      </c>
      <c r="AJ146" s="11" t="s">
        <v>51</v>
      </c>
      <c r="AK146" s="13">
        <v>0</v>
      </c>
      <c r="AL146" s="13">
        <v>0</v>
      </c>
      <c r="AM146" s="12" t="s">
        <v>48</v>
      </c>
      <c r="AN146" s="11" t="s">
        <v>48</v>
      </c>
      <c r="AO146" s="12" t="s">
        <v>48</v>
      </c>
      <c r="AP146" s="11" t="s">
        <v>48</v>
      </c>
    </row>
    <row r="147" spans="1:42" hidden="1" x14ac:dyDescent="0.25">
      <c r="A147" s="11" t="s">
        <v>315</v>
      </c>
      <c r="B147" s="16">
        <v>43987</v>
      </c>
      <c r="C147" s="11" t="s">
        <v>129</v>
      </c>
      <c r="D147" s="11" t="s">
        <v>70</v>
      </c>
      <c r="E147" s="11" t="s">
        <v>455</v>
      </c>
      <c r="F147" s="11" t="s">
        <v>503</v>
      </c>
      <c r="G147" s="11" t="s">
        <v>49</v>
      </c>
      <c r="H147" s="11" t="s">
        <v>736</v>
      </c>
      <c r="I147" s="13" t="s">
        <v>48</v>
      </c>
      <c r="J147" s="13" t="s">
        <v>48</v>
      </c>
      <c r="K147" s="13" t="s">
        <v>48</v>
      </c>
      <c r="L147" s="13" t="s">
        <v>48</v>
      </c>
      <c r="M147" s="13">
        <v>0</v>
      </c>
      <c r="N147" s="11" t="s">
        <v>48</v>
      </c>
      <c r="O147" s="11" t="s">
        <v>56</v>
      </c>
      <c r="P147" s="11" t="s">
        <v>48</v>
      </c>
      <c r="Q147" s="13">
        <f t="shared" si="15"/>
        <v>63591251.330999993</v>
      </c>
      <c r="R147" s="13">
        <v>0</v>
      </c>
      <c r="S147" s="13">
        <v>45150279.870599993</v>
      </c>
      <c r="T147" s="13">
        <v>0</v>
      </c>
      <c r="U147" s="11" t="s">
        <v>51</v>
      </c>
      <c r="V147" s="13">
        <v>0</v>
      </c>
      <c r="W147" s="13">
        <v>15897389.189999998</v>
      </c>
      <c r="X147" s="11" t="s">
        <v>50</v>
      </c>
      <c r="Y147" s="13">
        <f t="shared" si="13"/>
        <v>2543582.2703999998</v>
      </c>
      <c r="Z147" s="13">
        <v>0</v>
      </c>
      <c r="AA147" s="11" t="s">
        <v>51</v>
      </c>
      <c r="AB147" s="13">
        <v>0</v>
      </c>
      <c r="AC147" s="13">
        <v>0</v>
      </c>
      <c r="AD147" s="11" t="s">
        <v>51</v>
      </c>
      <c r="AE147" s="13">
        <v>0</v>
      </c>
      <c r="AF147" s="11">
        <v>0</v>
      </c>
      <c r="AG147" s="11" t="s">
        <v>51</v>
      </c>
      <c r="AH147" s="13">
        <v>0</v>
      </c>
      <c r="AI147" s="13">
        <v>0</v>
      </c>
      <c r="AJ147" s="11" t="s">
        <v>51</v>
      </c>
      <c r="AK147" s="13">
        <v>0</v>
      </c>
      <c r="AL147" s="13">
        <v>0</v>
      </c>
      <c r="AM147" s="12" t="s">
        <v>48</v>
      </c>
      <c r="AN147" s="11" t="s">
        <v>48</v>
      </c>
      <c r="AO147" s="12" t="s">
        <v>48</v>
      </c>
      <c r="AP147" s="11" t="s">
        <v>48</v>
      </c>
    </row>
    <row r="148" spans="1:42" hidden="1" x14ac:dyDescent="0.25">
      <c r="A148" s="11" t="s">
        <v>316</v>
      </c>
      <c r="B148" s="16">
        <v>43987</v>
      </c>
      <c r="C148" s="11" t="s">
        <v>129</v>
      </c>
      <c r="D148" s="11" t="s">
        <v>70</v>
      </c>
      <c r="E148" s="11" t="s">
        <v>455</v>
      </c>
      <c r="F148" s="11" t="s">
        <v>503</v>
      </c>
      <c r="G148" s="11" t="s">
        <v>49</v>
      </c>
      <c r="H148" s="11" t="s">
        <v>737</v>
      </c>
      <c r="I148" s="13" t="s">
        <v>48</v>
      </c>
      <c r="J148" s="13" t="s">
        <v>48</v>
      </c>
      <c r="K148" s="13" t="s">
        <v>48</v>
      </c>
      <c r="L148" s="13" t="s">
        <v>48</v>
      </c>
      <c r="M148" s="13">
        <v>0</v>
      </c>
      <c r="N148" s="11" t="s">
        <v>48</v>
      </c>
      <c r="O148" s="11" t="s">
        <v>56</v>
      </c>
      <c r="P148" s="11" t="s">
        <v>48</v>
      </c>
      <c r="Q148" s="13">
        <f t="shared" si="15"/>
        <v>12799415.1976</v>
      </c>
      <c r="R148" s="13">
        <v>0</v>
      </c>
      <c r="S148" s="13">
        <v>11496120.27</v>
      </c>
      <c r="T148" s="13">
        <v>0</v>
      </c>
      <c r="U148" s="11" t="s">
        <v>51</v>
      </c>
      <c r="V148" s="13">
        <v>0</v>
      </c>
      <c r="W148" s="13">
        <v>1123530.1099999999</v>
      </c>
      <c r="X148" s="11" t="s">
        <v>51</v>
      </c>
      <c r="Y148" s="13">
        <f t="shared" si="13"/>
        <v>179764.81759999998</v>
      </c>
      <c r="Z148" s="13">
        <v>0</v>
      </c>
      <c r="AA148" s="11" t="s">
        <v>51</v>
      </c>
      <c r="AB148" s="13">
        <v>0</v>
      </c>
      <c r="AC148" s="13">
        <v>0</v>
      </c>
      <c r="AD148" s="11" t="s">
        <v>51</v>
      </c>
      <c r="AE148" s="13">
        <v>0</v>
      </c>
      <c r="AF148" s="11">
        <v>0</v>
      </c>
      <c r="AG148" s="11" t="s">
        <v>51</v>
      </c>
      <c r="AH148" s="13">
        <v>0</v>
      </c>
      <c r="AI148" s="13">
        <v>0</v>
      </c>
      <c r="AJ148" s="11" t="s">
        <v>51</v>
      </c>
      <c r="AK148" s="13">
        <v>0</v>
      </c>
      <c r="AL148" s="13">
        <v>0</v>
      </c>
      <c r="AM148" s="12" t="s">
        <v>48</v>
      </c>
      <c r="AN148" s="11" t="s">
        <v>48</v>
      </c>
      <c r="AO148" s="12" t="s">
        <v>48</v>
      </c>
      <c r="AP148" s="11" t="s">
        <v>48</v>
      </c>
    </row>
    <row r="149" spans="1:42" hidden="1" x14ac:dyDescent="0.25">
      <c r="A149" s="11" t="s">
        <v>317</v>
      </c>
      <c r="B149" s="16">
        <v>43987</v>
      </c>
      <c r="C149" s="11" t="s">
        <v>129</v>
      </c>
      <c r="D149" s="11" t="s">
        <v>70</v>
      </c>
      <c r="E149" s="11" t="s">
        <v>455</v>
      </c>
      <c r="F149" s="11" t="s">
        <v>503</v>
      </c>
      <c r="G149" s="11" t="s">
        <v>49</v>
      </c>
      <c r="H149" s="11" t="s">
        <v>738</v>
      </c>
      <c r="I149" s="13" t="s">
        <v>48</v>
      </c>
      <c r="J149" s="13" t="s">
        <v>48</v>
      </c>
      <c r="K149" s="13" t="s">
        <v>48</v>
      </c>
      <c r="L149" s="13" t="s">
        <v>48</v>
      </c>
      <c r="M149" s="13">
        <v>0</v>
      </c>
      <c r="N149" s="11" t="s">
        <v>48</v>
      </c>
      <c r="O149" s="11" t="s">
        <v>56</v>
      </c>
      <c r="P149" s="11" t="s">
        <v>48</v>
      </c>
      <c r="Q149" s="13">
        <f t="shared" si="15"/>
        <v>4127961.7922</v>
      </c>
      <c r="R149" s="13">
        <v>0</v>
      </c>
      <c r="S149" s="13">
        <v>2306529.7922</v>
      </c>
      <c r="T149" s="13">
        <v>0</v>
      </c>
      <c r="U149" s="11" t="s">
        <v>51</v>
      </c>
      <c r="V149" s="13">
        <v>0</v>
      </c>
      <c r="W149" s="13">
        <v>1570200</v>
      </c>
      <c r="X149" s="11" t="s">
        <v>51</v>
      </c>
      <c r="Y149" s="13">
        <f t="shared" si="13"/>
        <v>251232</v>
      </c>
      <c r="Z149" s="13">
        <v>0</v>
      </c>
      <c r="AA149" s="11" t="s">
        <v>51</v>
      </c>
      <c r="AB149" s="13">
        <v>0</v>
      </c>
      <c r="AC149" s="13">
        <v>0</v>
      </c>
      <c r="AD149" s="11" t="s">
        <v>51</v>
      </c>
      <c r="AE149" s="13">
        <v>0</v>
      </c>
      <c r="AF149" s="11">
        <v>0</v>
      </c>
      <c r="AG149" s="11" t="s">
        <v>51</v>
      </c>
      <c r="AH149" s="13">
        <v>0</v>
      </c>
      <c r="AI149" s="13">
        <v>0</v>
      </c>
      <c r="AJ149" s="11" t="s">
        <v>51</v>
      </c>
      <c r="AK149" s="13">
        <v>0</v>
      </c>
      <c r="AL149" s="13">
        <v>0</v>
      </c>
      <c r="AM149" s="12" t="s">
        <v>48</v>
      </c>
      <c r="AN149" s="11" t="s">
        <v>48</v>
      </c>
      <c r="AO149" s="12" t="s">
        <v>48</v>
      </c>
      <c r="AP149" s="11" t="s">
        <v>48</v>
      </c>
    </row>
    <row r="150" spans="1:42" hidden="1" x14ac:dyDescent="0.25">
      <c r="A150" s="11" t="s">
        <v>318</v>
      </c>
      <c r="B150" s="16">
        <v>43987</v>
      </c>
      <c r="C150" s="11" t="s">
        <v>47</v>
      </c>
      <c r="D150" s="11" t="s">
        <v>74</v>
      </c>
      <c r="E150" s="11" t="s">
        <v>75</v>
      </c>
      <c r="F150" s="11" t="s">
        <v>739</v>
      </c>
      <c r="G150" s="11" t="s">
        <v>49</v>
      </c>
      <c r="H150" s="11" t="s">
        <v>740</v>
      </c>
      <c r="I150" s="13" t="s">
        <v>48</v>
      </c>
      <c r="J150" s="13" t="s">
        <v>48</v>
      </c>
      <c r="K150" s="13" t="s">
        <v>48</v>
      </c>
      <c r="L150" s="13" t="s">
        <v>48</v>
      </c>
      <c r="M150" s="13">
        <v>0</v>
      </c>
      <c r="N150" s="11" t="s">
        <v>48</v>
      </c>
      <c r="O150" s="11" t="s">
        <v>56</v>
      </c>
      <c r="P150" s="11"/>
      <c r="Q150" s="13">
        <f t="shared" si="15"/>
        <v>103179467.24160001</v>
      </c>
      <c r="R150" s="13">
        <v>0</v>
      </c>
      <c r="S150" s="13">
        <v>78653845.620000005</v>
      </c>
      <c r="T150" s="13">
        <v>0</v>
      </c>
      <c r="U150" s="11" t="s">
        <v>51</v>
      </c>
      <c r="V150" s="13">
        <v>0</v>
      </c>
      <c r="W150" s="13">
        <v>21142777.260000002</v>
      </c>
      <c r="X150" s="11" t="s">
        <v>51</v>
      </c>
      <c r="Y150" s="13">
        <f t="shared" si="13"/>
        <v>3382844.3616000004</v>
      </c>
      <c r="Z150" s="13">
        <v>0</v>
      </c>
      <c r="AA150" s="11" t="s">
        <v>51</v>
      </c>
      <c r="AB150" s="13">
        <v>0</v>
      </c>
      <c r="AC150" s="13">
        <v>0</v>
      </c>
      <c r="AD150" s="11" t="s">
        <v>51</v>
      </c>
      <c r="AE150" s="13">
        <v>0</v>
      </c>
      <c r="AF150" s="11">
        <v>0</v>
      </c>
      <c r="AG150" s="11" t="s">
        <v>51</v>
      </c>
      <c r="AH150" s="13">
        <v>0</v>
      </c>
      <c r="AI150" s="13">
        <v>0</v>
      </c>
      <c r="AJ150" s="11" t="s">
        <v>51</v>
      </c>
      <c r="AK150" s="13">
        <v>0</v>
      </c>
      <c r="AL150" s="13">
        <v>0</v>
      </c>
      <c r="AM150" s="12" t="s">
        <v>48</v>
      </c>
      <c r="AN150" s="11" t="s">
        <v>48</v>
      </c>
      <c r="AO150" s="12" t="s">
        <v>48</v>
      </c>
      <c r="AP150" s="11" t="s">
        <v>48</v>
      </c>
    </row>
    <row r="151" spans="1:42" x14ac:dyDescent="0.25">
      <c r="A151" s="11" t="s">
        <v>319</v>
      </c>
      <c r="B151" s="16">
        <v>43987</v>
      </c>
      <c r="C151" s="11" t="s">
        <v>129</v>
      </c>
      <c r="D151" s="11" t="s">
        <v>74</v>
      </c>
      <c r="E151" s="11" t="s">
        <v>512</v>
      </c>
      <c r="F151" s="11" t="s">
        <v>1019</v>
      </c>
      <c r="G151" s="11" t="s">
        <v>49</v>
      </c>
      <c r="H151" s="11" t="s">
        <v>513</v>
      </c>
      <c r="I151" s="13" t="s">
        <v>48</v>
      </c>
      <c r="J151" s="13" t="s">
        <v>48</v>
      </c>
      <c r="K151" s="13" t="s">
        <v>48</v>
      </c>
      <c r="L151" s="13" t="s">
        <v>48</v>
      </c>
      <c r="M151" s="13">
        <v>0</v>
      </c>
      <c r="N151" s="11" t="s">
        <v>48</v>
      </c>
      <c r="O151" s="11" t="s">
        <v>490</v>
      </c>
      <c r="P151" s="11" t="s">
        <v>48</v>
      </c>
      <c r="Q151" s="13">
        <v>0</v>
      </c>
      <c r="R151" s="13">
        <v>0</v>
      </c>
      <c r="S151" s="13">
        <v>0</v>
      </c>
      <c r="T151" s="13">
        <v>0</v>
      </c>
      <c r="U151" s="11" t="s">
        <v>51</v>
      </c>
      <c r="V151" s="13">
        <v>0</v>
      </c>
      <c r="W151" s="13">
        <v>0</v>
      </c>
      <c r="X151" s="11" t="s">
        <v>51</v>
      </c>
      <c r="Y151" s="13">
        <f t="shared" si="13"/>
        <v>0</v>
      </c>
      <c r="Z151" s="13">
        <v>0</v>
      </c>
      <c r="AA151" s="11" t="s">
        <v>51</v>
      </c>
      <c r="AB151" s="13">
        <v>0</v>
      </c>
      <c r="AC151" s="13">
        <v>0</v>
      </c>
      <c r="AD151" s="11" t="s">
        <v>51</v>
      </c>
      <c r="AE151" s="13">
        <v>0</v>
      </c>
      <c r="AF151" s="11">
        <v>0</v>
      </c>
      <c r="AG151" s="11" t="s">
        <v>51</v>
      </c>
      <c r="AH151" s="13">
        <v>0</v>
      </c>
      <c r="AI151" s="13">
        <v>0</v>
      </c>
      <c r="AJ151" s="11" t="s">
        <v>51</v>
      </c>
      <c r="AK151" s="13">
        <v>0</v>
      </c>
      <c r="AL151" s="13">
        <v>0</v>
      </c>
      <c r="AM151" s="12" t="s">
        <v>48</v>
      </c>
      <c r="AN151" s="11" t="s">
        <v>48</v>
      </c>
      <c r="AO151" s="12" t="s">
        <v>48</v>
      </c>
      <c r="AP151" s="11" t="s">
        <v>48</v>
      </c>
    </row>
    <row r="152" spans="1:42" hidden="1" x14ac:dyDescent="0.25">
      <c r="A152" s="11" t="s">
        <v>321</v>
      </c>
      <c r="B152" s="16">
        <v>43987</v>
      </c>
      <c r="C152" s="11" t="s">
        <v>47</v>
      </c>
      <c r="D152" s="11" t="s">
        <v>78</v>
      </c>
      <c r="E152" s="11" t="s">
        <v>79</v>
      </c>
      <c r="F152" s="11" t="s">
        <v>741</v>
      </c>
      <c r="G152" s="11" t="s">
        <v>49</v>
      </c>
      <c r="H152" s="11" t="s">
        <v>742</v>
      </c>
      <c r="I152" s="13" t="s">
        <v>48</v>
      </c>
      <c r="J152" s="13" t="s">
        <v>48</v>
      </c>
      <c r="K152" s="13" t="s">
        <v>48</v>
      </c>
      <c r="L152" s="13" t="s">
        <v>48</v>
      </c>
      <c r="M152" s="13">
        <v>0</v>
      </c>
      <c r="N152" s="11" t="s">
        <v>48</v>
      </c>
      <c r="O152" s="11" t="s">
        <v>56</v>
      </c>
      <c r="P152" s="11"/>
      <c r="Q152" s="13">
        <f>SUM(S152:AH152)</f>
        <v>130943435.9076</v>
      </c>
      <c r="R152" s="13">
        <v>0</v>
      </c>
      <c r="S152" s="13">
        <v>103425238.63</v>
      </c>
      <c r="T152" s="13">
        <v>0</v>
      </c>
      <c r="U152" s="11" t="s">
        <v>51</v>
      </c>
      <c r="V152" s="13">
        <v>0</v>
      </c>
      <c r="W152" s="13">
        <v>23722583.859999999</v>
      </c>
      <c r="X152" s="11" t="s">
        <v>51</v>
      </c>
      <c r="Y152" s="13">
        <f t="shared" si="13"/>
        <v>3795613.4175999998</v>
      </c>
      <c r="Z152" s="13">
        <v>0</v>
      </c>
      <c r="AA152" s="11" t="s">
        <v>51</v>
      </c>
      <c r="AB152" s="13">
        <v>0</v>
      </c>
      <c r="AC152" s="13">
        <v>0</v>
      </c>
      <c r="AD152" s="11" t="s">
        <v>51</v>
      </c>
      <c r="AE152" s="13">
        <v>0</v>
      </c>
      <c r="AF152" s="11">
        <v>0</v>
      </c>
      <c r="AG152" s="11" t="s">
        <v>51</v>
      </c>
      <c r="AH152" s="13">
        <v>0</v>
      </c>
      <c r="AI152" s="13">
        <v>0</v>
      </c>
      <c r="AJ152" s="11" t="s">
        <v>51</v>
      </c>
      <c r="AK152" s="13">
        <v>0</v>
      </c>
      <c r="AL152" s="13">
        <v>0</v>
      </c>
      <c r="AM152" s="12" t="s">
        <v>48</v>
      </c>
      <c r="AN152" s="11" t="s">
        <v>48</v>
      </c>
      <c r="AO152" s="12" t="s">
        <v>48</v>
      </c>
      <c r="AP152" s="11" t="s">
        <v>48</v>
      </c>
    </row>
    <row r="153" spans="1:42" hidden="1" x14ac:dyDescent="0.25">
      <c r="A153" s="11" t="s">
        <v>323</v>
      </c>
      <c r="B153" s="16">
        <v>43987</v>
      </c>
      <c r="C153" s="11" t="s">
        <v>47</v>
      </c>
      <c r="D153" s="11" t="s">
        <v>82</v>
      </c>
      <c r="E153" s="11" t="s">
        <v>83</v>
      </c>
      <c r="F153" s="11" t="s">
        <v>715</v>
      </c>
      <c r="G153" s="11" t="s">
        <v>49</v>
      </c>
      <c r="H153" s="11" t="s">
        <v>743</v>
      </c>
      <c r="I153" s="13" t="s">
        <v>48</v>
      </c>
      <c r="J153" s="13" t="s">
        <v>48</v>
      </c>
      <c r="K153" s="13" t="s">
        <v>48</v>
      </c>
      <c r="L153" s="13" t="s">
        <v>48</v>
      </c>
      <c r="M153" s="13">
        <v>0</v>
      </c>
      <c r="N153" s="11" t="s">
        <v>48</v>
      </c>
      <c r="O153" s="11" t="s">
        <v>56</v>
      </c>
      <c r="P153" s="11"/>
      <c r="Q153" s="13">
        <f>SUM(S153:AH153)</f>
        <v>70491783.690000013</v>
      </c>
      <c r="R153" s="13">
        <v>0</v>
      </c>
      <c r="S153" s="13">
        <v>56851221.020000003</v>
      </c>
      <c r="T153" s="13">
        <v>0</v>
      </c>
      <c r="U153" s="11" t="s">
        <v>51</v>
      </c>
      <c r="V153" s="13">
        <v>0</v>
      </c>
      <c r="W153" s="13">
        <v>11759105.75</v>
      </c>
      <c r="X153" s="11" t="s">
        <v>51</v>
      </c>
      <c r="Y153" s="13">
        <f t="shared" si="13"/>
        <v>1881456.92</v>
      </c>
      <c r="Z153" s="13">
        <v>0</v>
      </c>
      <c r="AA153" s="11" t="s">
        <v>51</v>
      </c>
      <c r="AB153" s="13">
        <v>0</v>
      </c>
      <c r="AC153" s="13">
        <v>0</v>
      </c>
      <c r="AD153" s="11" t="s">
        <v>51</v>
      </c>
      <c r="AE153" s="13">
        <v>0</v>
      </c>
      <c r="AF153" s="11">
        <v>0</v>
      </c>
      <c r="AG153" s="11" t="s">
        <v>51</v>
      </c>
      <c r="AH153" s="13">
        <v>0</v>
      </c>
      <c r="AI153" s="13">
        <v>0</v>
      </c>
      <c r="AJ153" s="11" t="s">
        <v>51</v>
      </c>
      <c r="AK153" s="13">
        <v>0</v>
      </c>
      <c r="AL153" s="13">
        <v>0</v>
      </c>
      <c r="AM153" s="12" t="s">
        <v>48</v>
      </c>
      <c r="AN153" s="11" t="s">
        <v>48</v>
      </c>
      <c r="AO153" s="12" t="s">
        <v>48</v>
      </c>
      <c r="AP153" s="11" t="s">
        <v>48</v>
      </c>
    </row>
    <row r="154" spans="1:42" hidden="1" x14ac:dyDescent="0.25">
      <c r="A154" s="11" t="s">
        <v>324</v>
      </c>
      <c r="B154" s="16">
        <v>43987</v>
      </c>
      <c r="C154" s="11" t="s">
        <v>47</v>
      </c>
      <c r="D154" s="11" t="s">
        <v>93</v>
      </c>
      <c r="E154" s="11" t="s">
        <v>94</v>
      </c>
      <c r="F154" s="11" t="s">
        <v>546</v>
      </c>
      <c r="G154" s="11" t="s">
        <v>49</v>
      </c>
      <c r="H154" s="11" t="s">
        <v>744</v>
      </c>
      <c r="I154" s="13" t="s">
        <v>48</v>
      </c>
      <c r="J154" s="13" t="s">
        <v>48</v>
      </c>
      <c r="K154" s="13" t="s">
        <v>48</v>
      </c>
      <c r="L154" s="13" t="s">
        <v>48</v>
      </c>
      <c r="M154" s="13">
        <v>0</v>
      </c>
      <c r="N154" s="11" t="s">
        <v>48</v>
      </c>
      <c r="O154" s="11" t="s">
        <v>56</v>
      </c>
      <c r="P154" s="11"/>
      <c r="Q154" s="13">
        <f>SUM(S154:AH154)</f>
        <v>28452913.969599996</v>
      </c>
      <c r="R154" s="13">
        <v>0</v>
      </c>
      <c r="S154" s="13">
        <v>22906658.969999999</v>
      </c>
      <c r="T154" s="13">
        <v>0</v>
      </c>
      <c r="U154" s="11" t="s">
        <v>51</v>
      </c>
      <c r="V154" s="13">
        <v>0</v>
      </c>
      <c r="W154" s="13">
        <v>4781254.3099999996</v>
      </c>
      <c r="X154" s="11" t="s">
        <v>51</v>
      </c>
      <c r="Y154" s="13">
        <f t="shared" si="13"/>
        <v>765000.68959999993</v>
      </c>
      <c r="Z154" s="13">
        <v>0</v>
      </c>
      <c r="AA154" s="11" t="s">
        <v>51</v>
      </c>
      <c r="AB154" s="13">
        <v>0</v>
      </c>
      <c r="AC154" s="13">
        <v>0</v>
      </c>
      <c r="AD154" s="11" t="s">
        <v>51</v>
      </c>
      <c r="AE154" s="13">
        <v>0</v>
      </c>
      <c r="AF154" s="11">
        <v>0</v>
      </c>
      <c r="AG154" s="11" t="s">
        <v>51</v>
      </c>
      <c r="AH154" s="13">
        <v>0</v>
      </c>
      <c r="AI154" s="13">
        <v>0</v>
      </c>
      <c r="AJ154" s="11" t="s">
        <v>51</v>
      </c>
      <c r="AK154" s="13">
        <v>0</v>
      </c>
      <c r="AL154" s="13">
        <v>0</v>
      </c>
      <c r="AM154" s="12" t="s">
        <v>48</v>
      </c>
      <c r="AN154" s="11" t="s">
        <v>48</v>
      </c>
      <c r="AO154" s="12" t="s">
        <v>48</v>
      </c>
      <c r="AP154" s="11" t="s">
        <v>48</v>
      </c>
    </row>
    <row r="155" spans="1:42" hidden="1" x14ac:dyDescent="0.25">
      <c r="A155" s="11" t="s">
        <v>327</v>
      </c>
      <c r="B155" s="16">
        <v>43987</v>
      </c>
      <c r="C155" s="11" t="s">
        <v>47</v>
      </c>
      <c r="D155" s="11" t="s">
        <v>163</v>
      </c>
      <c r="E155" s="11" t="s">
        <v>164</v>
      </c>
      <c r="F155" s="11" t="s">
        <v>745</v>
      </c>
      <c r="G155" s="11" t="s">
        <v>49</v>
      </c>
      <c r="H155" s="11" t="s">
        <v>746</v>
      </c>
      <c r="I155" s="13" t="s">
        <v>48</v>
      </c>
      <c r="J155" s="13" t="s">
        <v>48</v>
      </c>
      <c r="K155" s="13" t="s">
        <v>48</v>
      </c>
      <c r="L155" s="13" t="s">
        <v>48</v>
      </c>
      <c r="M155" s="13">
        <v>0</v>
      </c>
      <c r="N155" s="11" t="s">
        <v>48</v>
      </c>
      <c r="O155" s="11" t="s">
        <v>56</v>
      </c>
      <c r="P155" s="11"/>
      <c r="Q155" s="13">
        <f>SUM(S155:AH155)</f>
        <v>22750209.9012</v>
      </c>
      <c r="R155" s="13">
        <v>0</v>
      </c>
      <c r="S155" s="13">
        <v>15911471.58</v>
      </c>
      <c r="T155" s="13">
        <v>0</v>
      </c>
      <c r="U155" s="11" t="s">
        <v>51</v>
      </c>
      <c r="V155" s="13">
        <v>0</v>
      </c>
      <c r="W155" s="13">
        <v>5895464.0700000003</v>
      </c>
      <c r="X155" s="11" t="s">
        <v>51</v>
      </c>
      <c r="Y155" s="13">
        <f t="shared" si="13"/>
        <v>943274.25120000006</v>
      </c>
      <c r="Z155" s="13">
        <v>0</v>
      </c>
      <c r="AA155" s="11" t="s">
        <v>51</v>
      </c>
      <c r="AB155" s="13">
        <v>0</v>
      </c>
      <c r="AC155" s="13">
        <v>0</v>
      </c>
      <c r="AD155" s="11" t="s">
        <v>51</v>
      </c>
      <c r="AE155" s="13">
        <v>0</v>
      </c>
      <c r="AF155" s="11">
        <v>0</v>
      </c>
      <c r="AG155" s="11" t="s">
        <v>51</v>
      </c>
      <c r="AH155" s="13">
        <v>0</v>
      </c>
      <c r="AI155" s="13">
        <v>0</v>
      </c>
      <c r="AJ155" s="11" t="s">
        <v>51</v>
      </c>
      <c r="AK155" s="13">
        <v>0</v>
      </c>
      <c r="AL155" s="13">
        <v>0</v>
      </c>
      <c r="AM155" s="12" t="s">
        <v>48</v>
      </c>
      <c r="AN155" s="11" t="s">
        <v>48</v>
      </c>
      <c r="AO155" s="12" t="s">
        <v>48</v>
      </c>
      <c r="AP155" s="11" t="s">
        <v>48</v>
      </c>
    </row>
    <row r="156" spans="1:42" hidden="1" x14ac:dyDescent="0.25">
      <c r="A156" s="11" t="s">
        <v>328</v>
      </c>
      <c r="B156" s="16">
        <v>43987</v>
      </c>
      <c r="C156" s="11" t="s">
        <v>47</v>
      </c>
      <c r="D156" s="11" t="s">
        <v>521</v>
      </c>
      <c r="E156" s="11" t="s">
        <v>106</v>
      </c>
      <c r="F156" s="11" t="s">
        <v>747</v>
      </c>
      <c r="G156" s="11" t="s">
        <v>49</v>
      </c>
      <c r="H156" s="11" t="s">
        <v>748</v>
      </c>
      <c r="I156" s="13" t="s">
        <v>48</v>
      </c>
      <c r="J156" s="13" t="s">
        <v>48</v>
      </c>
      <c r="K156" s="13" t="s">
        <v>48</v>
      </c>
      <c r="L156" s="13" t="s">
        <v>48</v>
      </c>
      <c r="M156" s="13">
        <v>0</v>
      </c>
      <c r="N156" s="11" t="s">
        <v>48</v>
      </c>
      <c r="O156" s="11" t="s">
        <v>56</v>
      </c>
      <c r="P156" s="11" t="s">
        <v>48</v>
      </c>
      <c r="Q156" s="13">
        <f>SUBTOTAL(9,S156:AL156)</f>
        <v>0</v>
      </c>
      <c r="R156" s="13">
        <v>0</v>
      </c>
      <c r="S156" s="13">
        <v>39624588.740150012</v>
      </c>
      <c r="T156" s="13">
        <v>0</v>
      </c>
      <c r="U156" s="11" t="s">
        <v>51</v>
      </c>
      <c r="V156" s="13">
        <v>0</v>
      </c>
      <c r="W156" s="13">
        <v>3351841.7199999997</v>
      </c>
      <c r="X156" s="11" t="s">
        <v>51</v>
      </c>
      <c r="Y156" s="13">
        <f t="shared" si="13"/>
        <v>536294.67519999994</v>
      </c>
      <c r="Z156" s="13">
        <v>0</v>
      </c>
      <c r="AA156" s="11" t="s">
        <v>51</v>
      </c>
      <c r="AB156" s="13">
        <v>0</v>
      </c>
      <c r="AC156" s="13">
        <v>0</v>
      </c>
      <c r="AD156" s="11" t="s">
        <v>51</v>
      </c>
      <c r="AE156" s="13">
        <v>0</v>
      </c>
      <c r="AF156" s="11">
        <v>0</v>
      </c>
      <c r="AG156" s="11" t="s">
        <v>51</v>
      </c>
      <c r="AH156" s="13">
        <v>0</v>
      </c>
      <c r="AI156" s="13">
        <v>0</v>
      </c>
      <c r="AJ156" s="11" t="s">
        <v>51</v>
      </c>
      <c r="AK156" s="13">
        <v>0</v>
      </c>
      <c r="AL156" s="13">
        <v>0</v>
      </c>
      <c r="AM156" s="12" t="s">
        <v>48</v>
      </c>
      <c r="AN156" s="11" t="s">
        <v>48</v>
      </c>
      <c r="AO156" s="12" t="s">
        <v>48</v>
      </c>
      <c r="AP156" s="11" t="s">
        <v>48</v>
      </c>
    </row>
    <row r="157" spans="1:42" hidden="1" x14ac:dyDescent="0.25">
      <c r="A157" s="11" t="s">
        <v>330</v>
      </c>
      <c r="B157" s="16">
        <v>43987</v>
      </c>
      <c r="C157" s="11" t="s">
        <v>47</v>
      </c>
      <c r="D157" s="11" t="s">
        <v>521</v>
      </c>
      <c r="E157" s="11" t="s">
        <v>106</v>
      </c>
      <c r="F157" s="11" t="s">
        <v>747</v>
      </c>
      <c r="G157" s="11" t="s">
        <v>49</v>
      </c>
      <c r="H157" s="11" t="s">
        <v>749</v>
      </c>
      <c r="I157" s="13" t="s">
        <v>48</v>
      </c>
      <c r="J157" s="13" t="s">
        <v>48</v>
      </c>
      <c r="K157" s="13" t="s">
        <v>48</v>
      </c>
      <c r="L157" s="13" t="s">
        <v>48</v>
      </c>
      <c r="M157" s="13">
        <v>0</v>
      </c>
      <c r="N157" s="11" t="s">
        <v>48</v>
      </c>
      <c r="O157" s="11" t="s">
        <v>750</v>
      </c>
      <c r="P157" s="11" t="s">
        <v>751</v>
      </c>
      <c r="Q157" s="13">
        <f>SUBTOTAL(9,S157:AL157)</f>
        <v>0</v>
      </c>
      <c r="R157" s="13">
        <v>0</v>
      </c>
      <c r="S157" s="13">
        <v>356540</v>
      </c>
      <c r="T157" s="13">
        <v>0</v>
      </c>
      <c r="U157" s="11" t="s">
        <v>51</v>
      </c>
      <c r="V157" s="13">
        <v>0</v>
      </c>
      <c r="W157" s="13">
        <v>0</v>
      </c>
      <c r="X157" s="11" t="s">
        <v>51</v>
      </c>
      <c r="Y157" s="13">
        <f t="shared" si="13"/>
        <v>0</v>
      </c>
      <c r="Z157" s="13">
        <v>0</v>
      </c>
      <c r="AA157" s="11" t="s">
        <v>51</v>
      </c>
      <c r="AB157" s="13">
        <v>0</v>
      </c>
      <c r="AC157" s="13">
        <v>0</v>
      </c>
      <c r="AD157" s="11" t="s">
        <v>51</v>
      </c>
      <c r="AE157" s="13">
        <v>0</v>
      </c>
      <c r="AF157" s="11">
        <v>0</v>
      </c>
      <c r="AG157" s="11" t="s">
        <v>51</v>
      </c>
      <c r="AH157" s="13">
        <v>0</v>
      </c>
      <c r="AI157" s="13">
        <v>0</v>
      </c>
      <c r="AJ157" s="11" t="s">
        <v>51</v>
      </c>
      <c r="AK157" s="13">
        <v>0</v>
      </c>
      <c r="AL157" s="13">
        <v>0</v>
      </c>
      <c r="AM157" s="12" t="s">
        <v>48</v>
      </c>
      <c r="AN157" s="11" t="s">
        <v>48</v>
      </c>
      <c r="AO157" s="12" t="s">
        <v>48</v>
      </c>
      <c r="AP157" s="11" t="s">
        <v>48</v>
      </c>
    </row>
    <row r="158" spans="1:42" hidden="1" x14ac:dyDescent="0.25">
      <c r="A158" s="11" t="s">
        <v>334</v>
      </c>
      <c r="B158" s="16">
        <v>43987</v>
      </c>
      <c r="C158" s="11" t="s">
        <v>47</v>
      </c>
      <c r="D158" s="11" t="s">
        <v>521</v>
      </c>
      <c r="E158" s="11" t="s">
        <v>106</v>
      </c>
      <c r="F158" s="11" t="s">
        <v>747</v>
      </c>
      <c r="G158" s="11" t="s">
        <v>49</v>
      </c>
      <c r="H158" s="11" t="s">
        <v>752</v>
      </c>
      <c r="I158" s="13" t="s">
        <v>48</v>
      </c>
      <c r="J158" s="13" t="s">
        <v>48</v>
      </c>
      <c r="K158" s="13" t="s">
        <v>48</v>
      </c>
      <c r="L158" s="13" t="s">
        <v>48</v>
      </c>
      <c r="M158" s="13">
        <v>0</v>
      </c>
      <c r="N158" s="11" t="s">
        <v>48</v>
      </c>
      <c r="O158" s="11" t="s">
        <v>56</v>
      </c>
      <c r="P158" s="11" t="s">
        <v>48</v>
      </c>
      <c r="Q158" s="13">
        <f>SUBTOTAL(9,S158:AL158)</f>
        <v>0</v>
      </c>
      <c r="R158" s="13">
        <v>0</v>
      </c>
      <c r="S158" s="13">
        <v>1190220</v>
      </c>
      <c r="T158" s="13">
        <v>0</v>
      </c>
      <c r="U158" s="11" t="s">
        <v>51</v>
      </c>
      <c r="V158" s="13">
        <v>0</v>
      </c>
      <c r="W158" s="13">
        <v>104000</v>
      </c>
      <c r="X158" s="11" t="s">
        <v>51</v>
      </c>
      <c r="Y158" s="13">
        <f t="shared" ref="Y158:Y189" si="16">+W158*0.16</f>
        <v>16640</v>
      </c>
      <c r="Z158" s="13">
        <v>0</v>
      </c>
      <c r="AA158" s="11" t="s">
        <v>51</v>
      </c>
      <c r="AB158" s="13">
        <v>0</v>
      </c>
      <c r="AC158" s="13">
        <v>0</v>
      </c>
      <c r="AD158" s="11" t="s">
        <v>51</v>
      </c>
      <c r="AE158" s="13">
        <v>0</v>
      </c>
      <c r="AF158" s="11">
        <v>0</v>
      </c>
      <c r="AG158" s="11" t="s">
        <v>51</v>
      </c>
      <c r="AH158" s="13">
        <v>0</v>
      </c>
      <c r="AI158" s="13">
        <v>0</v>
      </c>
      <c r="AJ158" s="11" t="s">
        <v>51</v>
      </c>
      <c r="AK158" s="13">
        <v>0</v>
      </c>
      <c r="AL158" s="13">
        <v>0</v>
      </c>
      <c r="AM158" s="12" t="s">
        <v>48</v>
      </c>
      <c r="AN158" s="11" t="s">
        <v>48</v>
      </c>
      <c r="AO158" s="12" t="s">
        <v>48</v>
      </c>
      <c r="AP158" s="11" t="s">
        <v>48</v>
      </c>
    </row>
    <row r="159" spans="1:42" hidden="1" x14ac:dyDescent="0.25">
      <c r="A159" s="11" t="s">
        <v>336</v>
      </c>
      <c r="B159" s="16">
        <v>43987</v>
      </c>
      <c r="C159" s="11" t="s">
        <v>47</v>
      </c>
      <c r="D159" s="11" t="s">
        <v>533</v>
      </c>
      <c r="E159" s="11" t="s">
        <v>114</v>
      </c>
      <c r="F159" s="11" t="s">
        <v>753</v>
      </c>
      <c r="G159" s="11" t="s">
        <v>49</v>
      </c>
      <c r="H159" s="11" t="s">
        <v>754</v>
      </c>
      <c r="I159" s="13" t="s">
        <v>48</v>
      </c>
      <c r="J159" s="13" t="s">
        <v>48</v>
      </c>
      <c r="K159" s="13" t="s">
        <v>48</v>
      </c>
      <c r="L159" s="13" t="s">
        <v>48</v>
      </c>
      <c r="M159" s="13">
        <v>0</v>
      </c>
      <c r="N159" s="11" t="s">
        <v>48</v>
      </c>
      <c r="O159" s="11" t="s">
        <v>56</v>
      </c>
      <c r="P159" s="11" t="s">
        <v>48</v>
      </c>
      <c r="Q159" s="13">
        <f>SUBTOTAL(9,S159:Y159)</f>
        <v>0</v>
      </c>
      <c r="R159" s="13">
        <v>0</v>
      </c>
      <c r="S159" s="13">
        <v>13604360.688699998</v>
      </c>
      <c r="T159" s="13">
        <v>0</v>
      </c>
      <c r="U159" s="11" t="s">
        <v>51</v>
      </c>
      <c r="V159" s="13">
        <v>0</v>
      </c>
      <c r="W159" s="13">
        <v>1610763.2</v>
      </c>
      <c r="X159" s="11" t="s">
        <v>51</v>
      </c>
      <c r="Y159" s="13">
        <f t="shared" si="16"/>
        <v>257722.11199999999</v>
      </c>
      <c r="Z159" s="13">
        <v>0</v>
      </c>
      <c r="AA159" s="11" t="s">
        <v>51</v>
      </c>
      <c r="AB159" s="13">
        <v>0</v>
      </c>
      <c r="AC159" s="13">
        <v>0</v>
      </c>
      <c r="AD159" s="11" t="s">
        <v>51</v>
      </c>
      <c r="AE159" s="13">
        <v>0</v>
      </c>
      <c r="AF159" s="11">
        <v>0</v>
      </c>
      <c r="AG159" s="11" t="s">
        <v>51</v>
      </c>
      <c r="AH159" s="13">
        <v>0</v>
      </c>
      <c r="AI159" s="13">
        <v>0</v>
      </c>
      <c r="AJ159" s="11" t="s">
        <v>51</v>
      </c>
      <c r="AK159" s="13">
        <v>0</v>
      </c>
      <c r="AL159" s="13">
        <v>0</v>
      </c>
      <c r="AM159" s="12" t="s">
        <v>48</v>
      </c>
      <c r="AN159" s="11" t="s">
        <v>48</v>
      </c>
      <c r="AO159" s="12" t="s">
        <v>48</v>
      </c>
      <c r="AP159" s="11" t="s">
        <v>48</v>
      </c>
    </row>
    <row r="160" spans="1:42" hidden="1" x14ac:dyDescent="0.25">
      <c r="A160" s="11" t="s">
        <v>338</v>
      </c>
      <c r="B160" s="16">
        <v>43987</v>
      </c>
      <c r="C160" s="11" t="s">
        <v>47</v>
      </c>
      <c r="D160" s="11" t="s">
        <v>97</v>
      </c>
      <c r="E160" s="11" t="s">
        <v>98</v>
      </c>
      <c r="F160" s="11" t="s">
        <v>755</v>
      </c>
      <c r="G160" s="11" t="s">
        <v>49</v>
      </c>
      <c r="H160" s="11" t="s">
        <v>756</v>
      </c>
      <c r="I160" s="13" t="s">
        <v>48</v>
      </c>
      <c r="J160" s="13" t="s">
        <v>48</v>
      </c>
      <c r="K160" s="13" t="s">
        <v>48</v>
      </c>
      <c r="L160" s="13" t="s">
        <v>48</v>
      </c>
      <c r="M160" s="13">
        <v>0</v>
      </c>
      <c r="N160" s="11" t="s">
        <v>48</v>
      </c>
      <c r="O160" s="11" t="s">
        <v>56</v>
      </c>
      <c r="P160" s="11"/>
      <c r="Q160" s="13">
        <f t="shared" ref="Q160:Q165" si="17">SUM(S160:AH160)</f>
        <v>4338249.7256000005</v>
      </c>
      <c r="R160" s="13">
        <v>0</v>
      </c>
      <c r="S160" s="13">
        <v>1554864.63</v>
      </c>
      <c r="T160" s="13">
        <v>0</v>
      </c>
      <c r="U160" s="11" t="s">
        <v>51</v>
      </c>
      <c r="V160" s="13">
        <v>0</v>
      </c>
      <c r="W160" s="13">
        <v>2399469.91</v>
      </c>
      <c r="X160" s="11" t="s">
        <v>51</v>
      </c>
      <c r="Y160" s="13">
        <f t="shared" si="16"/>
        <v>383915.18560000003</v>
      </c>
      <c r="Z160" s="13">
        <v>0</v>
      </c>
      <c r="AA160" s="11" t="s">
        <v>51</v>
      </c>
      <c r="AB160" s="13">
        <v>0</v>
      </c>
      <c r="AC160" s="13">
        <v>0</v>
      </c>
      <c r="AD160" s="11" t="s">
        <v>51</v>
      </c>
      <c r="AE160" s="13">
        <v>0</v>
      </c>
      <c r="AF160" s="11">
        <v>0</v>
      </c>
      <c r="AG160" s="11" t="s">
        <v>51</v>
      </c>
      <c r="AH160" s="13">
        <v>0</v>
      </c>
      <c r="AI160" s="13">
        <v>0</v>
      </c>
      <c r="AJ160" s="11" t="s">
        <v>51</v>
      </c>
      <c r="AK160" s="13">
        <v>0</v>
      </c>
      <c r="AL160" s="13">
        <v>0</v>
      </c>
      <c r="AM160" s="12" t="s">
        <v>48</v>
      </c>
      <c r="AN160" s="11" t="s">
        <v>48</v>
      </c>
      <c r="AO160" s="12" t="s">
        <v>48</v>
      </c>
      <c r="AP160" s="11" t="s">
        <v>48</v>
      </c>
    </row>
    <row r="161" spans="1:42" hidden="1" x14ac:dyDescent="0.25">
      <c r="A161" s="11" t="s">
        <v>340</v>
      </c>
      <c r="B161" s="16">
        <v>43987</v>
      </c>
      <c r="C161" s="11" t="s">
        <v>47</v>
      </c>
      <c r="D161" s="11" t="s">
        <v>101</v>
      </c>
      <c r="E161" s="11" t="s">
        <v>102</v>
      </c>
      <c r="F161" s="11" t="s">
        <v>757</v>
      </c>
      <c r="G161" s="11" t="s">
        <v>49</v>
      </c>
      <c r="H161" s="11" t="s">
        <v>758</v>
      </c>
      <c r="I161" s="13" t="s">
        <v>48</v>
      </c>
      <c r="J161" s="13" t="s">
        <v>48</v>
      </c>
      <c r="K161" s="13" t="s">
        <v>48</v>
      </c>
      <c r="L161" s="13" t="s">
        <v>48</v>
      </c>
      <c r="M161" s="13">
        <v>0</v>
      </c>
      <c r="N161" s="11" t="s">
        <v>48</v>
      </c>
      <c r="O161" s="11" t="s">
        <v>56</v>
      </c>
      <c r="P161" s="11"/>
      <c r="Q161" s="13">
        <f t="shared" si="17"/>
        <v>55024156.698399998</v>
      </c>
      <c r="R161" s="13">
        <v>0</v>
      </c>
      <c r="S161" s="13">
        <f>39838482.05-256000</f>
        <v>39582482.049999997</v>
      </c>
      <c r="T161" s="13">
        <v>0</v>
      </c>
      <c r="U161" s="11" t="s">
        <v>51</v>
      </c>
      <c r="V161" s="13">
        <v>0</v>
      </c>
      <c r="W161" s="13">
        <v>13311788.49</v>
      </c>
      <c r="X161" s="11" t="s">
        <v>51</v>
      </c>
      <c r="Y161" s="13">
        <f t="shared" si="16"/>
        <v>2129886.1584000001</v>
      </c>
      <c r="Z161" s="13">
        <v>0</v>
      </c>
      <c r="AA161" s="11" t="s">
        <v>51</v>
      </c>
      <c r="AB161" s="13">
        <v>0</v>
      </c>
      <c r="AC161" s="13">
        <v>0</v>
      </c>
      <c r="AD161" s="11" t="s">
        <v>51</v>
      </c>
      <c r="AE161" s="13">
        <v>0</v>
      </c>
      <c r="AF161" s="11">
        <v>0</v>
      </c>
      <c r="AG161" s="11" t="s">
        <v>51</v>
      </c>
      <c r="AH161" s="13">
        <v>0</v>
      </c>
      <c r="AI161" s="13">
        <v>0</v>
      </c>
      <c r="AJ161" s="11" t="s">
        <v>51</v>
      </c>
      <c r="AK161" s="13">
        <v>0</v>
      </c>
      <c r="AL161" s="13">
        <v>0</v>
      </c>
      <c r="AM161" s="12" t="s">
        <v>48</v>
      </c>
      <c r="AN161" s="11" t="s">
        <v>48</v>
      </c>
      <c r="AO161" s="12" t="s">
        <v>48</v>
      </c>
      <c r="AP161" s="11" t="s">
        <v>48</v>
      </c>
    </row>
    <row r="162" spans="1:42" hidden="1" x14ac:dyDescent="0.25">
      <c r="A162" s="11" t="s">
        <v>342</v>
      </c>
      <c r="B162" s="16">
        <v>43988</v>
      </c>
      <c r="C162" s="11" t="s">
        <v>47</v>
      </c>
      <c r="D162" s="11" t="s">
        <v>53</v>
      </c>
      <c r="E162" s="11" t="s">
        <v>54</v>
      </c>
      <c r="F162" s="11" t="s">
        <v>759</v>
      </c>
      <c r="G162" s="11" t="s">
        <v>49</v>
      </c>
      <c r="H162" s="11" t="s">
        <v>760</v>
      </c>
      <c r="I162" s="13" t="s">
        <v>48</v>
      </c>
      <c r="J162" s="13" t="s">
        <v>48</v>
      </c>
      <c r="K162" s="13" t="s">
        <v>48</v>
      </c>
      <c r="L162" s="13" t="s">
        <v>48</v>
      </c>
      <c r="M162" s="13">
        <v>0</v>
      </c>
      <c r="N162" s="11" t="s">
        <v>48</v>
      </c>
      <c r="O162" s="11" t="s">
        <v>56</v>
      </c>
      <c r="P162" s="11"/>
      <c r="Q162" s="13">
        <f t="shared" si="17"/>
        <v>111232270.7896</v>
      </c>
      <c r="R162" s="13">
        <v>0</v>
      </c>
      <c r="S162" s="13">
        <v>93184636.340000004</v>
      </c>
      <c r="T162" s="13">
        <v>0</v>
      </c>
      <c r="U162" s="11" t="s">
        <v>51</v>
      </c>
      <c r="V162" s="13">
        <v>0</v>
      </c>
      <c r="W162" s="13">
        <v>15558305.560000001</v>
      </c>
      <c r="X162" s="11" t="s">
        <v>51</v>
      </c>
      <c r="Y162" s="13">
        <f t="shared" si="16"/>
        <v>2489328.8896000003</v>
      </c>
      <c r="Z162" s="13">
        <v>0</v>
      </c>
      <c r="AA162" s="11" t="s">
        <v>51</v>
      </c>
      <c r="AB162" s="13">
        <v>0</v>
      </c>
      <c r="AC162" s="13">
        <v>0</v>
      </c>
      <c r="AD162" s="11" t="s">
        <v>51</v>
      </c>
      <c r="AE162" s="13">
        <v>0</v>
      </c>
      <c r="AF162" s="11">
        <v>0</v>
      </c>
      <c r="AG162" s="11" t="s">
        <v>51</v>
      </c>
      <c r="AH162" s="13">
        <v>0</v>
      </c>
      <c r="AI162" s="13">
        <v>0</v>
      </c>
      <c r="AJ162" s="11" t="s">
        <v>51</v>
      </c>
      <c r="AK162" s="13">
        <v>0</v>
      </c>
      <c r="AL162" s="13">
        <v>0</v>
      </c>
      <c r="AM162" s="12" t="s">
        <v>48</v>
      </c>
      <c r="AN162" s="11" t="s">
        <v>48</v>
      </c>
      <c r="AO162" s="12" t="s">
        <v>48</v>
      </c>
      <c r="AP162" s="11" t="s">
        <v>48</v>
      </c>
    </row>
    <row r="163" spans="1:42" hidden="1" x14ac:dyDescent="0.25">
      <c r="A163" s="11" t="s">
        <v>343</v>
      </c>
      <c r="B163" s="16">
        <v>43988</v>
      </c>
      <c r="C163" s="11" t="s">
        <v>129</v>
      </c>
      <c r="D163" s="11" t="s">
        <v>53</v>
      </c>
      <c r="E163" s="11" t="s">
        <v>130</v>
      </c>
      <c r="F163" s="11" t="s">
        <v>725</v>
      </c>
      <c r="G163" s="11" t="s">
        <v>49</v>
      </c>
      <c r="H163" s="11" t="s">
        <v>761</v>
      </c>
      <c r="I163" s="13" t="s">
        <v>48</v>
      </c>
      <c r="J163" s="13" t="s">
        <v>48</v>
      </c>
      <c r="K163" s="13" t="s">
        <v>48</v>
      </c>
      <c r="L163" s="13" t="s">
        <v>48</v>
      </c>
      <c r="M163" s="13">
        <v>0</v>
      </c>
      <c r="N163" s="11" t="s">
        <v>48</v>
      </c>
      <c r="O163" s="11" t="s">
        <v>56</v>
      </c>
      <c r="P163" s="11" t="s">
        <v>48</v>
      </c>
      <c r="Q163" s="13">
        <f t="shared" si="17"/>
        <v>112817382.9976</v>
      </c>
      <c r="R163" s="13">
        <v>0</v>
      </c>
      <c r="S163" s="13">
        <v>76119083.469999999</v>
      </c>
      <c r="T163" s="13">
        <v>0</v>
      </c>
      <c r="U163" s="11" t="s">
        <v>51</v>
      </c>
      <c r="V163" s="13">
        <v>0</v>
      </c>
      <c r="W163" s="13">
        <v>31636465.109999999</v>
      </c>
      <c r="X163" s="11" t="s">
        <v>51</v>
      </c>
      <c r="Y163" s="13">
        <f t="shared" si="16"/>
        <v>5061834.4176000003</v>
      </c>
      <c r="Z163" s="13">
        <v>0</v>
      </c>
      <c r="AA163" s="11" t="s">
        <v>51</v>
      </c>
      <c r="AB163" s="13">
        <v>0</v>
      </c>
      <c r="AC163" s="13">
        <v>0</v>
      </c>
      <c r="AD163" s="11" t="s">
        <v>51</v>
      </c>
      <c r="AE163" s="13">
        <v>0</v>
      </c>
      <c r="AF163" s="11">
        <v>0</v>
      </c>
      <c r="AG163" s="11" t="s">
        <v>51</v>
      </c>
      <c r="AH163" s="13">
        <v>0</v>
      </c>
      <c r="AI163" s="13">
        <v>0</v>
      </c>
      <c r="AJ163" s="11" t="s">
        <v>51</v>
      </c>
      <c r="AK163" s="13">
        <v>0</v>
      </c>
      <c r="AL163" s="13">
        <v>0</v>
      </c>
      <c r="AM163" s="12" t="s">
        <v>48</v>
      </c>
      <c r="AN163" s="11" t="s">
        <v>48</v>
      </c>
      <c r="AO163" s="12" t="s">
        <v>48</v>
      </c>
      <c r="AP163" s="11" t="s">
        <v>48</v>
      </c>
    </row>
    <row r="164" spans="1:42" hidden="1" x14ac:dyDescent="0.25">
      <c r="A164" s="11" t="s">
        <v>344</v>
      </c>
      <c r="B164" s="16">
        <v>43988</v>
      </c>
      <c r="C164" s="11" t="s">
        <v>47</v>
      </c>
      <c r="D164" s="11" t="s">
        <v>58</v>
      </c>
      <c r="E164" s="11" t="s">
        <v>59</v>
      </c>
      <c r="F164" s="11" t="s">
        <v>762</v>
      </c>
      <c r="G164" s="11" t="s">
        <v>49</v>
      </c>
      <c r="H164" s="11" t="s">
        <v>763</v>
      </c>
      <c r="I164" s="13" t="s">
        <v>48</v>
      </c>
      <c r="J164" s="13" t="s">
        <v>48</v>
      </c>
      <c r="K164" s="13" t="s">
        <v>48</v>
      </c>
      <c r="L164" s="13" t="s">
        <v>48</v>
      </c>
      <c r="M164" s="13">
        <v>0</v>
      </c>
      <c r="N164" s="11" t="s">
        <v>48</v>
      </c>
      <c r="O164" s="11" t="s">
        <v>56</v>
      </c>
      <c r="P164" s="11"/>
      <c r="Q164" s="13">
        <f t="shared" si="17"/>
        <v>112816603.22279999</v>
      </c>
      <c r="R164" s="13">
        <v>0</v>
      </c>
      <c r="S164" s="13">
        <v>87659861.769999996</v>
      </c>
      <c r="T164" s="13">
        <v>0</v>
      </c>
      <c r="U164" s="11" t="s">
        <v>51</v>
      </c>
      <c r="V164" s="13">
        <v>0</v>
      </c>
      <c r="W164" s="13">
        <v>21686846.079999998</v>
      </c>
      <c r="X164" s="11" t="s">
        <v>51</v>
      </c>
      <c r="Y164" s="13">
        <f t="shared" si="16"/>
        <v>3469895.3728</v>
      </c>
      <c r="Z164" s="13">
        <v>0</v>
      </c>
      <c r="AA164" s="11" t="s">
        <v>51</v>
      </c>
      <c r="AB164" s="13">
        <v>0</v>
      </c>
      <c r="AC164" s="13">
        <v>0</v>
      </c>
      <c r="AD164" s="11" t="s">
        <v>51</v>
      </c>
      <c r="AE164" s="13">
        <v>0</v>
      </c>
      <c r="AF164" s="11">
        <v>0</v>
      </c>
      <c r="AG164" s="11" t="s">
        <v>51</v>
      </c>
      <c r="AH164" s="13">
        <v>0</v>
      </c>
      <c r="AI164" s="13">
        <v>0</v>
      </c>
      <c r="AJ164" s="11" t="s">
        <v>51</v>
      </c>
      <c r="AK164" s="13">
        <v>0</v>
      </c>
      <c r="AL164" s="13">
        <v>0</v>
      </c>
      <c r="AM164" s="12" t="s">
        <v>48</v>
      </c>
      <c r="AN164" s="11" t="s">
        <v>48</v>
      </c>
      <c r="AO164" s="12" t="s">
        <v>48</v>
      </c>
      <c r="AP164" s="11" t="s">
        <v>48</v>
      </c>
    </row>
    <row r="165" spans="1:42" hidden="1" x14ac:dyDescent="0.25">
      <c r="A165" s="11" t="s">
        <v>345</v>
      </c>
      <c r="B165" s="16">
        <v>43988</v>
      </c>
      <c r="C165" s="11" t="s">
        <v>47</v>
      </c>
      <c r="D165" s="11" t="s">
        <v>58</v>
      </c>
      <c r="E165" s="11" t="s">
        <v>483</v>
      </c>
      <c r="F165" s="11" t="s">
        <v>764</v>
      </c>
      <c r="G165" s="11" t="s">
        <v>49</v>
      </c>
      <c r="H165" s="11" t="s">
        <v>765</v>
      </c>
      <c r="I165" s="13" t="s">
        <v>48</v>
      </c>
      <c r="J165" s="13" t="s">
        <v>48</v>
      </c>
      <c r="K165" s="13" t="s">
        <v>48</v>
      </c>
      <c r="L165" s="13" t="s">
        <v>48</v>
      </c>
      <c r="M165" s="13">
        <v>0</v>
      </c>
      <c r="N165" s="11" t="s">
        <v>48</v>
      </c>
      <c r="O165" s="11" t="s">
        <v>56</v>
      </c>
      <c r="P165" s="11"/>
      <c r="Q165" s="13">
        <f t="shared" si="17"/>
        <v>41520505.630000003</v>
      </c>
      <c r="R165" s="13">
        <v>0</v>
      </c>
      <c r="S165" s="13">
        <v>41520505.630000003</v>
      </c>
      <c r="T165" s="13">
        <v>0</v>
      </c>
      <c r="U165" s="11" t="s">
        <v>51</v>
      </c>
      <c r="V165" s="13">
        <v>0</v>
      </c>
      <c r="W165" s="13">
        <v>0</v>
      </c>
      <c r="X165" s="11" t="s">
        <v>51</v>
      </c>
      <c r="Y165" s="13">
        <f t="shared" si="16"/>
        <v>0</v>
      </c>
      <c r="Z165" s="13">
        <v>0</v>
      </c>
      <c r="AA165" s="11" t="s">
        <v>51</v>
      </c>
      <c r="AB165" s="13">
        <v>0</v>
      </c>
      <c r="AC165" s="13">
        <v>0</v>
      </c>
      <c r="AD165" s="11" t="s">
        <v>51</v>
      </c>
      <c r="AE165" s="13">
        <v>0</v>
      </c>
      <c r="AF165" s="11">
        <v>0</v>
      </c>
      <c r="AG165" s="11" t="s">
        <v>51</v>
      </c>
      <c r="AH165" s="13">
        <v>0</v>
      </c>
      <c r="AI165" s="13">
        <v>0</v>
      </c>
      <c r="AJ165" s="11" t="s">
        <v>51</v>
      </c>
      <c r="AK165" s="13">
        <v>0</v>
      </c>
      <c r="AL165" s="13">
        <v>0</v>
      </c>
      <c r="AM165" s="12" t="s">
        <v>48</v>
      </c>
      <c r="AN165" s="11" t="s">
        <v>48</v>
      </c>
      <c r="AO165" s="12" t="s">
        <v>48</v>
      </c>
      <c r="AP165" s="11" t="s">
        <v>48</v>
      </c>
    </row>
    <row r="166" spans="1:42" hidden="1" x14ac:dyDescent="0.25">
      <c r="A166" s="11" t="s">
        <v>346</v>
      </c>
      <c r="B166" s="16">
        <v>43988</v>
      </c>
      <c r="C166" s="11" t="s">
        <v>105</v>
      </c>
      <c r="D166" s="11" t="s">
        <v>58</v>
      </c>
      <c r="E166" s="11" t="s">
        <v>109</v>
      </c>
      <c r="F166" s="11" t="s">
        <v>766</v>
      </c>
      <c r="G166" s="11" t="s">
        <v>49</v>
      </c>
      <c r="H166" s="11" t="s">
        <v>767</v>
      </c>
      <c r="I166" s="13" t="s">
        <v>48</v>
      </c>
      <c r="J166" s="13" t="s">
        <v>48</v>
      </c>
      <c r="K166" s="13" t="s">
        <v>48</v>
      </c>
      <c r="L166" s="13" t="s">
        <v>48</v>
      </c>
      <c r="M166" s="13">
        <v>0</v>
      </c>
      <c r="N166" s="11" t="s">
        <v>48</v>
      </c>
      <c r="O166" s="11" t="s">
        <v>56</v>
      </c>
      <c r="P166" s="11" t="s">
        <v>48</v>
      </c>
      <c r="Q166" s="13">
        <f>SUBTOTAL(9,S166:AA166)</f>
        <v>0</v>
      </c>
      <c r="R166" s="13">
        <v>0</v>
      </c>
      <c r="S166" s="13">
        <v>45171644.532600001</v>
      </c>
      <c r="T166" s="13">
        <v>0</v>
      </c>
      <c r="U166" s="11" t="s">
        <v>51</v>
      </c>
      <c r="V166" s="13">
        <v>0</v>
      </c>
      <c r="W166" s="13">
        <v>2186000</v>
      </c>
      <c r="X166" s="11" t="s">
        <v>51</v>
      </c>
      <c r="Y166" s="13">
        <f t="shared" si="16"/>
        <v>349760</v>
      </c>
      <c r="Z166" s="13">
        <v>0</v>
      </c>
      <c r="AA166" s="11" t="s">
        <v>51</v>
      </c>
      <c r="AB166" s="13">
        <v>0</v>
      </c>
      <c r="AC166" s="13">
        <v>0</v>
      </c>
      <c r="AD166" s="11" t="s">
        <v>51</v>
      </c>
      <c r="AE166" s="13">
        <v>0</v>
      </c>
      <c r="AF166" s="11">
        <v>0</v>
      </c>
      <c r="AG166" s="11" t="s">
        <v>51</v>
      </c>
      <c r="AH166" s="13">
        <v>0</v>
      </c>
      <c r="AI166" s="13">
        <v>0</v>
      </c>
      <c r="AJ166" s="11" t="s">
        <v>51</v>
      </c>
      <c r="AK166" s="13">
        <v>0</v>
      </c>
      <c r="AL166" s="13">
        <v>0</v>
      </c>
      <c r="AM166" s="12" t="s">
        <v>48</v>
      </c>
      <c r="AN166" s="11" t="s">
        <v>48</v>
      </c>
      <c r="AO166" s="12" t="s">
        <v>48</v>
      </c>
      <c r="AP166" s="11" t="s">
        <v>48</v>
      </c>
    </row>
    <row r="167" spans="1:42" hidden="1" x14ac:dyDescent="0.25">
      <c r="A167" s="11" t="s">
        <v>347</v>
      </c>
      <c r="B167" s="16">
        <v>43988</v>
      </c>
      <c r="C167" s="11" t="s">
        <v>129</v>
      </c>
      <c r="D167" s="11" t="s">
        <v>58</v>
      </c>
      <c r="E167" s="11" t="s">
        <v>450</v>
      </c>
      <c r="F167" s="11" t="s">
        <v>768</v>
      </c>
      <c r="G167" s="11" t="s">
        <v>49</v>
      </c>
      <c r="H167" s="11" t="s">
        <v>769</v>
      </c>
      <c r="I167" s="13" t="s">
        <v>48</v>
      </c>
      <c r="J167" s="13" t="s">
        <v>48</v>
      </c>
      <c r="K167" s="13" t="s">
        <v>48</v>
      </c>
      <c r="L167" s="13" t="s">
        <v>48</v>
      </c>
      <c r="M167" s="13">
        <v>0</v>
      </c>
      <c r="N167" s="11" t="s">
        <v>48</v>
      </c>
      <c r="O167" s="11" t="s">
        <v>56</v>
      </c>
      <c r="P167" s="11" t="s">
        <v>48</v>
      </c>
      <c r="Q167" s="13">
        <f>SUM(S167:AH167)</f>
        <v>31224219.543799996</v>
      </c>
      <c r="R167" s="13">
        <v>0</v>
      </c>
      <c r="S167" s="13">
        <v>20990959.743399996</v>
      </c>
      <c r="T167" s="13">
        <v>0</v>
      </c>
      <c r="U167" s="11" t="s">
        <v>51</v>
      </c>
      <c r="V167" s="13">
        <v>0</v>
      </c>
      <c r="W167" s="13">
        <v>8821775.6900000013</v>
      </c>
      <c r="X167" s="11" t="s">
        <v>50</v>
      </c>
      <c r="Y167" s="13">
        <f t="shared" si="16"/>
        <v>1411484.1104000004</v>
      </c>
      <c r="Z167" s="13">
        <v>0</v>
      </c>
      <c r="AA167" s="11" t="s">
        <v>51</v>
      </c>
      <c r="AB167" s="13">
        <v>0</v>
      </c>
      <c r="AC167" s="13">
        <v>0</v>
      </c>
      <c r="AD167" s="11" t="s">
        <v>51</v>
      </c>
      <c r="AE167" s="13">
        <v>0</v>
      </c>
      <c r="AF167" s="11">
        <v>0</v>
      </c>
      <c r="AG167" s="11" t="s">
        <v>51</v>
      </c>
      <c r="AH167" s="13">
        <v>0</v>
      </c>
      <c r="AI167" s="13">
        <v>0</v>
      </c>
      <c r="AJ167" s="11" t="s">
        <v>51</v>
      </c>
      <c r="AK167" s="13">
        <v>0</v>
      </c>
      <c r="AL167" s="13">
        <v>0</v>
      </c>
      <c r="AM167" s="12" t="s">
        <v>48</v>
      </c>
      <c r="AN167" s="11" t="s">
        <v>48</v>
      </c>
      <c r="AO167" s="12" t="s">
        <v>48</v>
      </c>
      <c r="AP167" s="11" t="s">
        <v>48</v>
      </c>
    </row>
    <row r="168" spans="1:42" hidden="1" x14ac:dyDescent="0.25">
      <c r="A168" s="11" t="s">
        <v>348</v>
      </c>
      <c r="B168" s="16">
        <v>43988</v>
      </c>
      <c r="C168" s="11" t="s">
        <v>47</v>
      </c>
      <c r="D168" s="11" t="s">
        <v>62</v>
      </c>
      <c r="E168" s="11" t="s">
        <v>63</v>
      </c>
      <c r="F168" s="11" t="s">
        <v>770</v>
      </c>
      <c r="G168" s="11" t="s">
        <v>49</v>
      </c>
      <c r="H168" s="11" t="s">
        <v>771</v>
      </c>
      <c r="I168" s="13" t="s">
        <v>48</v>
      </c>
      <c r="J168" s="13" t="s">
        <v>48</v>
      </c>
      <c r="K168" s="13" t="s">
        <v>48</v>
      </c>
      <c r="L168" s="13" t="s">
        <v>48</v>
      </c>
      <c r="M168" s="13">
        <v>0</v>
      </c>
      <c r="N168" s="11" t="s">
        <v>48</v>
      </c>
      <c r="O168" s="11" t="s">
        <v>56</v>
      </c>
      <c r="P168" s="11"/>
      <c r="Q168" s="13">
        <f>SUM(S168:AH168)</f>
        <v>87313220.5044</v>
      </c>
      <c r="R168" s="13">
        <v>0</v>
      </c>
      <c r="S168" s="13">
        <v>64817448.280000001</v>
      </c>
      <c r="T168" s="13">
        <v>0</v>
      </c>
      <c r="U168" s="11"/>
      <c r="V168" s="13"/>
      <c r="W168" s="13">
        <v>19392907.09</v>
      </c>
      <c r="X168" s="11" t="s">
        <v>51</v>
      </c>
      <c r="Y168" s="13">
        <f t="shared" si="16"/>
        <v>3102865.1343999999</v>
      </c>
      <c r="Z168" s="13">
        <v>0</v>
      </c>
      <c r="AA168" s="11" t="s">
        <v>51</v>
      </c>
      <c r="AB168" s="13">
        <v>0</v>
      </c>
      <c r="AC168" s="13">
        <v>0</v>
      </c>
      <c r="AD168" s="11" t="s">
        <v>51</v>
      </c>
      <c r="AE168" s="13">
        <v>0</v>
      </c>
      <c r="AF168" s="11">
        <v>0</v>
      </c>
      <c r="AG168" s="11" t="s">
        <v>51</v>
      </c>
      <c r="AH168" s="13">
        <v>0</v>
      </c>
      <c r="AI168" s="13">
        <v>0</v>
      </c>
      <c r="AJ168" s="11" t="s">
        <v>51</v>
      </c>
      <c r="AK168" s="13">
        <v>0</v>
      </c>
      <c r="AL168" s="13">
        <v>0</v>
      </c>
      <c r="AM168" s="12" t="s">
        <v>48</v>
      </c>
      <c r="AN168" s="11" t="s">
        <v>48</v>
      </c>
      <c r="AO168" s="12" t="s">
        <v>48</v>
      </c>
      <c r="AP168" s="11" t="s">
        <v>48</v>
      </c>
    </row>
    <row r="169" spans="1:42" hidden="1" x14ac:dyDescent="0.25">
      <c r="A169" s="11" t="s">
        <v>349</v>
      </c>
      <c r="B169" s="16">
        <v>43988</v>
      </c>
      <c r="C169" s="11" t="s">
        <v>105</v>
      </c>
      <c r="D169" s="11" t="s">
        <v>62</v>
      </c>
      <c r="E169" s="11" t="s">
        <v>111</v>
      </c>
      <c r="F169" s="11" t="s">
        <v>772</v>
      </c>
      <c r="G169" s="11" t="s">
        <v>49</v>
      </c>
      <c r="H169" s="11" t="s">
        <v>773</v>
      </c>
      <c r="I169" s="13" t="s">
        <v>48</v>
      </c>
      <c r="J169" s="13" t="s">
        <v>48</v>
      </c>
      <c r="K169" s="13" t="s">
        <v>48</v>
      </c>
      <c r="L169" s="13" t="s">
        <v>48</v>
      </c>
      <c r="M169" s="13">
        <v>0</v>
      </c>
      <c r="N169" s="11" t="s">
        <v>48</v>
      </c>
      <c r="O169" s="11" t="s">
        <v>56</v>
      </c>
      <c r="P169" s="11" t="s">
        <v>48</v>
      </c>
      <c r="Q169" s="13">
        <f>SUBTOTAL(9,S169:Y169)</f>
        <v>0</v>
      </c>
      <c r="R169" s="13">
        <v>0</v>
      </c>
      <c r="S169" s="13">
        <v>36929598.097450003</v>
      </c>
      <c r="T169" s="13">
        <v>0</v>
      </c>
      <c r="U169" s="11" t="s">
        <v>51</v>
      </c>
      <c r="V169" s="13">
        <v>0</v>
      </c>
      <c r="W169" s="13">
        <v>2104800</v>
      </c>
      <c r="X169" s="11" t="s">
        <v>51</v>
      </c>
      <c r="Y169" s="13">
        <f t="shared" si="16"/>
        <v>336768</v>
      </c>
      <c r="Z169" s="13">
        <v>0</v>
      </c>
      <c r="AA169" s="11" t="s">
        <v>51</v>
      </c>
      <c r="AB169" s="13">
        <v>0</v>
      </c>
      <c r="AC169" s="13">
        <v>0</v>
      </c>
      <c r="AD169" s="11" t="s">
        <v>51</v>
      </c>
      <c r="AE169" s="13">
        <v>0</v>
      </c>
      <c r="AF169" s="11">
        <v>0</v>
      </c>
      <c r="AG169" s="11" t="s">
        <v>51</v>
      </c>
      <c r="AH169" s="13">
        <v>0</v>
      </c>
      <c r="AI169" s="13">
        <v>0</v>
      </c>
      <c r="AJ169" s="11" t="s">
        <v>51</v>
      </c>
      <c r="AK169" s="13">
        <v>0</v>
      </c>
      <c r="AL169" s="13">
        <v>0</v>
      </c>
      <c r="AM169" s="12" t="s">
        <v>48</v>
      </c>
      <c r="AN169" s="11" t="s">
        <v>48</v>
      </c>
      <c r="AO169" s="12" t="s">
        <v>48</v>
      </c>
      <c r="AP169" s="11" t="s">
        <v>48</v>
      </c>
    </row>
    <row r="170" spans="1:42" hidden="1" x14ac:dyDescent="0.25">
      <c r="A170" s="11" t="s">
        <v>350</v>
      </c>
      <c r="B170" s="16">
        <v>43988</v>
      </c>
      <c r="C170" s="11" t="s">
        <v>129</v>
      </c>
      <c r="D170" s="11" t="s">
        <v>62</v>
      </c>
      <c r="E170" s="11" t="s">
        <v>495</v>
      </c>
      <c r="F170" s="11" t="s">
        <v>725</v>
      </c>
      <c r="G170" s="11" t="s">
        <v>49</v>
      </c>
      <c r="H170" s="11" t="s">
        <v>774</v>
      </c>
      <c r="I170" s="13" t="s">
        <v>48</v>
      </c>
      <c r="J170" s="13" t="s">
        <v>48</v>
      </c>
      <c r="K170" s="13" t="s">
        <v>48</v>
      </c>
      <c r="L170" s="13" t="s">
        <v>48</v>
      </c>
      <c r="M170" s="13">
        <v>0</v>
      </c>
      <c r="N170" s="11" t="s">
        <v>48</v>
      </c>
      <c r="O170" s="11" t="s">
        <v>56</v>
      </c>
      <c r="P170" s="11" t="s">
        <v>48</v>
      </c>
      <c r="Q170" s="13">
        <f t="shared" ref="Q170:Q176" si="18">SUM(S170:AH170)</f>
        <v>193856803.79320002</v>
      </c>
      <c r="R170" s="13">
        <v>0</v>
      </c>
      <c r="S170" s="13">
        <v>139978726.89000002</v>
      </c>
      <c r="T170" s="13">
        <v>0</v>
      </c>
      <c r="U170" s="11" t="s">
        <v>51</v>
      </c>
      <c r="V170" s="13">
        <v>0</v>
      </c>
      <c r="W170" s="13">
        <v>46446618.020000003</v>
      </c>
      <c r="X170" s="11" t="s">
        <v>51</v>
      </c>
      <c r="Y170" s="13">
        <f t="shared" si="16"/>
        <v>7431458.883200001</v>
      </c>
      <c r="Z170" s="13">
        <v>0</v>
      </c>
      <c r="AA170" s="11" t="s">
        <v>51</v>
      </c>
      <c r="AB170" s="13">
        <v>0</v>
      </c>
      <c r="AC170" s="13">
        <v>0</v>
      </c>
      <c r="AD170" s="11" t="s">
        <v>51</v>
      </c>
      <c r="AE170" s="13">
        <v>0</v>
      </c>
      <c r="AF170" s="11">
        <v>0</v>
      </c>
      <c r="AG170" s="11" t="s">
        <v>51</v>
      </c>
      <c r="AH170" s="13">
        <v>0</v>
      </c>
      <c r="AI170" s="13">
        <v>0</v>
      </c>
      <c r="AJ170" s="11" t="s">
        <v>51</v>
      </c>
      <c r="AK170" s="13">
        <v>0</v>
      </c>
      <c r="AL170" s="13">
        <v>0</v>
      </c>
      <c r="AM170" s="12" t="s">
        <v>48</v>
      </c>
      <c r="AN170" s="11" t="s">
        <v>48</v>
      </c>
      <c r="AO170" s="12" t="s">
        <v>48</v>
      </c>
      <c r="AP170" s="11" t="s">
        <v>48</v>
      </c>
    </row>
    <row r="171" spans="1:42" hidden="1" x14ac:dyDescent="0.25">
      <c r="A171" s="11" t="s">
        <v>351</v>
      </c>
      <c r="B171" s="16">
        <v>43988</v>
      </c>
      <c r="C171" s="11" t="s">
        <v>47</v>
      </c>
      <c r="D171" s="11" t="s">
        <v>66</v>
      </c>
      <c r="E171" s="11" t="s">
        <v>67</v>
      </c>
      <c r="F171" s="11" t="s">
        <v>598</v>
      </c>
      <c r="G171" s="11" t="s">
        <v>49</v>
      </c>
      <c r="H171" s="11" t="s">
        <v>775</v>
      </c>
      <c r="I171" s="13" t="s">
        <v>48</v>
      </c>
      <c r="J171" s="13" t="s">
        <v>48</v>
      </c>
      <c r="K171" s="13" t="s">
        <v>48</v>
      </c>
      <c r="L171" s="13" t="s">
        <v>48</v>
      </c>
      <c r="M171" s="13">
        <v>0</v>
      </c>
      <c r="N171" s="11" t="s">
        <v>48</v>
      </c>
      <c r="O171" s="11" t="s">
        <v>56</v>
      </c>
      <c r="P171" s="11"/>
      <c r="Q171" s="13">
        <f t="shared" si="18"/>
        <v>143168919.39999998</v>
      </c>
      <c r="R171" s="13">
        <v>0</v>
      </c>
      <c r="S171" s="13">
        <v>102804251.20999999</v>
      </c>
      <c r="T171" s="13">
        <v>0</v>
      </c>
      <c r="U171" s="11" t="s">
        <v>51</v>
      </c>
      <c r="V171" s="13">
        <v>0</v>
      </c>
      <c r="W171" s="13">
        <v>34797127.75</v>
      </c>
      <c r="X171" s="11" t="s">
        <v>51</v>
      </c>
      <c r="Y171" s="13">
        <f t="shared" si="16"/>
        <v>5567540.4400000004</v>
      </c>
      <c r="Z171" s="13">
        <v>0</v>
      </c>
      <c r="AA171" s="11" t="s">
        <v>51</v>
      </c>
      <c r="AB171" s="13">
        <v>0</v>
      </c>
      <c r="AC171" s="13">
        <v>0</v>
      </c>
      <c r="AD171" s="11" t="s">
        <v>51</v>
      </c>
      <c r="AE171" s="13">
        <v>0</v>
      </c>
      <c r="AF171" s="11">
        <v>0</v>
      </c>
      <c r="AG171" s="11" t="s">
        <v>51</v>
      </c>
      <c r="AH171" s="13">
        <v>0</v>
      </c>
      <c r="AI171" s="13">
        <v>0</v>
      </c>
      <c r="AJ171" s="11" t="s">
        <v>51</v>
      </c>
      <c r="AK171" s="13">
        <v>0</v>
      </c>
      <c r="AL171" s="13">
        <v>0</v>
      </c>
      <c r="AM171" s="12" t="s">
        <v>48</v>
      </c>
      <c r="AN171" s="11" t="s">
        <v>48</v>
      </c>
      <c r="AO171" s="12" t="s">
        <v>48</v>
      </c>
      <c r="AP171" s="11" t="s">
        <v>48</v>
      </c>
    </row>
    <row r="172" spans="1:42" hidden="1" x14ac:dyDescent="0.25">
      <c r="A172" s="11" t="s">
        <v>352</v>
      </c>
      <c r="B172" s="16">
        <v>43988</v>
      </c>
      <c r="C172" s="11" t="s">
        <v>129</v>
      </c>
      <c r="D172" s="11" t="s">
        <v>66</v>
      </c>
      <c r="E172" s="11" t="s">
        <v>145</v>
      </c>
      <c r="F172" s="11" t="s">
        <v>614</v>
      </c>
      <c r="G172" s="11" t="s">
        <v>49</v>
      </c>
      <c r="H172" s="11" t="s">
        <v>776</v>
      </c>
      <c r="I172" s="13" t="s">
        <v>48</v>
      </c>
      <c r="J172" s="13" t="s">
        <v>48</v>
      </c>
      <c r="K172" s="13" t="s">
        <v>48</v>
      </c>
      <c r="L172" s="13" t="s">
        <v>48</v>
      </c>
      <c r="M172" s="13">
        <v>0</v>
      </c>
      <c r="N172" s="11" t="s">
        <v>48</v>
      </c>
      <c r="O172" s="11" t="s">
        <v>56</v>
      </c>
      <c r="P172" s="11" t="s">
        <v>48</v>
      </c>
      <c r="Q172" s="13">
        <f t="shared" si="18"/>
        <v>84461516.094699979</v>
      </c>
      <c r="R172" s="13">
        <v>0</v>
      </c>
      <c r="S172" s="13">
        <v>61720750.571099974</v>
      </c>
      <c r="T172" s="13">
        <v>0</v>
      </c>
      <c r="U172" s="11" t="s">
        <v>51</v>
      </c>
      <c r="V172" s="13">
        <v>0</v>
      </c>
      <c r="W172" s="13">
        <v>19604108.210000001</v>
      </c>
      <c r="X172" s="11" t="s">
        <v>50</v>
      </c>
      <c r="Y172" s="13">
        <f t="shared" si="16"/>
        <v>3136657.3136</v>
      </c>
      <c r="Z172" s="13">
        <v>0</v>
      </c>
      <c r="AA172" s="11" t="s">
        <v>51</v>
      </c>
      <c r="AB172" s="13">
        <v>0</v>
      </c>
      <c r="AC172" s="13">
        <v>0</v>
      </c>
      <c r="AD172" s="11" t="s">
        <v>51</v>
      </c>
      <c r="AE172" s="13">
        <v>0</v>
      </c>
      <c r="AF172" s="11">
        <v>0</v>
      </c>
      <c r="AG172" s="11" t="s">
        <v>51</v>
      </c>
      <c r="AH172" s="13">
        <v>0</v>
      </c>
      <c r="AI172" s="13">
        <v>0</v>
      </c>
      <c r="AJ172" s="11" t="s">
        <v>51</v>
      </c>
      <c r="AK172" s="13">
        <v>0</v>
      </c>
      <c r="AL172" s="13">
        <v>0</v>
      </c>
      <c r="AM172" s="12" t="s">
        <v>48</v>
      </c>
      <c r="AN172" s="11" t="s">
        <v>48</v>
      </c>
      <c r="AO172" s="12" t="s">
        <v>48</v>
      </c>
      <c r="AP172" s="11" t="s">
        <v>48</v>
      </c>
    </row>
    <row r="173" spans="1:42" hidden="1" x14ac:dyDescent="0.25">
      <c r="A173" s="11" t="s">
        <v>353</v>
      </c>
      <c r="B173" s="16">
        <v>43988</v>
      </c>
      <c r="C173" s="11" t="s">
        <v>129</v>
      </c>
      <c r="D173" s="11" t="s">
        <v>66</v>
      </c>
      <c r="E173" s="11" t="s">
        <v>145</v>
      </c>
      <c r="F173" s="11" t="s">
        <v>614</v>
      </c>
      <c r="G173" s="11" t="s">
        <v>86</v>
      </c>
      <c r="H173" s="11" t="s">
        <v>48</v>
      </c>
      <c r="I173" s="13" t="s">
        <v>777</v>
      </c>
      <c r="J173" s="13" t="s">
        <v>48</v>
      </c>
      <c r="K173" s="13" t="s">
        <v>778</v>
      </c>
      <c r="L173" s="13" t="s">
        <v>779</v>
      </c>
      <c r="M173" s="13">
        <v>1150</v>
      </c>
      <c r="N173" s="11" t="s">
        <v>89</v>
      </c>
      <c r="O173" s="11" t="s">
        <v>780</v>
      </c>
      <c r="P173" s="11" t="s">
        <v>781</v>
      </c>
      <c r="Q173" s="13">
        <f t="shared" si="18"/>
        <v>-11600</v>
      </c>
      <c r="R173" s="13">
        <v>0</v>
      </c>
      <c r="S173" s="13">
        <v>0</v>
      </c>
      <c r="T173" s="13">
        <v>0</v>
      </c>
      <c r="U173" s="11" t="s">
        <v>51</v>
      </c>
      <c r="V173" s="13">
        <v>0</v>
      </c>
      <c r="W173" s="13">
        <v>-10000</v>
      </c>
      <c r="X173" s="11" t="s">
        <v>50</v>
      </c>
      <c r="Y173" s="13">
        <f t="shared" si="16"/>
        <v>-1600</v>
      </c>
      <c r="Z173" s="13">
        <v>0</v>
      </c>
      <c r="AA173" s="11" t="s">
        <v>51</v>
      </c>
      <c r="AB173" s="13">
        <v>0</v>
      </c>
      <c r="AC173" s="13">
        <v>0</v>
      </c>
      <c r="AD173" s="11" t="s">
        <v>51</v>
      </c>
      <c r="AE173" s="13">
        <v>0</v>
      </c>
      <c r="AF173" s="11">
        <v>0</v>
      </c>
      <c r="AG173" s="11" t="s">
        <v>51</v>
      </c>
      <c r="AH173" s="13">
        <v>0</v>
      </c>
      <c r="AI173" s="13">
        <v>0</v>
      </c>
      <c r="AJ173" s="11" t="s">
        <v>51</v>
      </c>
      <c r="AK173" s="13">
        <v>0</v>
      </c>
      <c r="AL173" s="13">
        <v>0</v>
      </c>
      <c r="AM173" s="12" t="s">
        <v>48</v>
      </c>
      <c r="AN173" s="11" t="s">
        <v>48</v>
      </c>
      <c r="AO173" s="12" t="s">
        <v>48</v>
      </c>
      <c r="AP173" s="11" t="s">
        <v>48</v>
      </c>
    </row>
    <row r="174" spans="1:42" hidden="1" x14ac:dyDescent="0.25">
      <c r="A174" s="11" t="s">
        <v>354</v>
      </c>
      <c r="B174" s="16">
        <v>43988</v>
      </c>
      <c r="C174" s="11" t="s">
        <v>47</v>
      </c>
      <c r="D174" s="11" t="s">
        <v>70</v>
      </c>
      <c r="E174" s="11" t="s">
        <v>71</v>
      </c>
      <c r="F174" s="11" t="s">
        <v>782</v>
      </c>
      <c r="G174" s="11" t="s">
        <v>49</v>
      </c>
      <c r="H174" s="11" t="s">
        <v>783</v>
      </c>
      <c r="I174" s="13" t="s">
        <v>48</v>
      </c>
      <c r="J174" s="13" t="s">
        <v>48</v>
      </c>
      <c r="K174" s="13" t="s">
        <v>48</v>
      </c>
      <c r="L174" s="13" t="s">
        <v>48</v>
      </c>
      <c r="M174" s="13">
        <v>0</v>
      </c>
      <c r="N174" s="11" t="s">
        <v>48</v>
      </c>
      <c r="O174" s="11" t="s">
        <v>56</v>
      </c>
      <c r="P174" s="11"/>
      <c r="Q174" s="13">
        <f t="shared" si="18"/>
        <v>107098308.94520001</v>
      </c>
      <c r="R174" s="13">
        <v>0</v>
      </c>
      <c r="S174" s="13">
        <v>76919105.180000007</v>
      </c>
      <c r="T174" s="13">
        <v>0</v>
      </c>
      <c r="U174" s="11" t="s">
        <v>51</v>
      </c>
      <c r="V174" s="13">
        <v>0</v>
      </c>
      <c r="W174" s="13">
        <v>26016554.969999999</v>
      </c>
      <c r="X174" s="11" t="s">
        <v>51</v>
      </c>
      <c r="Y174" s="13">
        <f t="shared" si="16"/>
        <v>4162648.7952000001</v>
      </c>
      <c r="Z174" s="13">
        <v>0</v>
      </c>
      <c r="AA174" s="11" t="s">
        <v>51</v>
      </c>
      <c r="AB174" s="13">
        <v>0</v>
      </c>
      <c r="AC174" s="13">
        <v>0</v>
      </c>
      <c r="AD174" s="11" t="s">
        <v>51</v>
      </c>
      <c r="AE174" s="13">
        <v>0</v>
      </c>
      <c r="AF174" s="11">
        <v>0</v>
      </c>
      <c r="AG174" s="11" t="s">
        <v>51</v>
      </c>
      <c r="AH174" s="13">
        <v>0</v>
      </c>
      <c r="AI174" s="13">
        <v>0</v>
      </c>
      <c r="AJ174" s="11" t="s">
        <v>51</v>
      </c>
      <c r="AK174" s="13">
        <v>0</v>
      </c>
      <c r="AL174" s="13">
        <v>0</v>
      </c>
      <c r="AM174" s="12" t="s">
        <v>48</v>
      </c>
      <c r="AN174" s="11" t="s">
        <v>48</v>
      </c>
      <c r="AO174" s="12" t="s">
        <v>48</v>
      </c>
      <c r="AP174" s="11" t="s">
        <v>48</v>
      </c>
    </row>
    <row r="175" spans="1:42" hidden="1" x14ac:dyDescent="0.25">
      <c r="A175" s="11" t="s">
        <v>355</v>
      </c>
      <c r="B175" s="16">
        <v>43988</v>
      </c>
      <c r="C175" s="11" t="s">
        <v>129</v>
      </c>
      <c r="D175" s="11" t="s">
        <v>70</v>
      </c>
      <c r="E175" s="11" t="s">
        <v>455</v>
      </c>
      <c r="F175" s="11" t="s">
        <v>565</v>
      </c>
      <c r="G175" s="11" t="s">
        <v>49</v>
      </c>
      <c r="H175" s="11" t="s">
        <v>784</v>
      </c>
      <c r="I175" s="13"/>
      <c r="J175" s="13"/>
      <c r="K175" s="13"/>
      <c r="L175" s="13"/>
      <c r="M175" s="13">
        <v>0</v>
      </c>
      <c r="N175" s="11"/>
      <c r="O175" s="11" t="s">
        <v>490</v>
      </c>
      <c r="P175" s="11"/>
      <c r="Q175" s="13">
        <f t="shared" si="18"/>
        <v>0</v>
      </c>
      <c r="R175" s="13">
        <v>0</v>
      </c>
      <c r="S175" s="13">
        <v>0</v>
      </c>
      <c r="T175" s="13">
        <v>0</v>
      </c>
      <c r="U175" s="11"/>
      <c r="V175" s="13">
        <v>0</v>
      </c>
      <c r="W175" s="13">
        <v>0</v>
      </c>
      <c r="X175" s="11"/>
      <c r="Y175" s="13">
        <f t="shared" si="16"/>
        <v>0</v>
      </c>
      <c r="Z175" s="13">
        <v>0</v>
      </c>
      <c r="AA175" s="11"/>
      <c r="AB175" s="13">
        <v>0</v>
      </c>
      <c r="AC175" s="13">
        <v>0</v>
      </c>
      <c r="AD175" s="11"/>
      <c r="AE175" s="13">
        <v>0</v>
      </c>
      <c r="AF175" s="11"/>
      <c r="AG175" s="11"/>
      <c r="AH175" s="13">
        <v>0</v>
      </c>
      <c r="AI175" s="13">
        <v>0</v>
      </c>
      <c r="AJ175" s="11"/>
      <c r="AK175" s="13">
        <v>0</v>
      </c>
      <c r="AL175" s="13">
        <v>0</v>
      </c>
      <c r="AM175" s="12"/>
      <c r="AN175" s="11"/>
      <c r="AO175" s="12"/>
      <c r="AP175" s="11"/>
    </row>
    <row r="176" spans="1:42" hidden="1" x14ac:dyDescent="0.25">
      <c r="A176" s="11" t="s">
        <v>356</v>
      </c>
      <c r="B176" s="16">
        <v>43988</v>
      </c>
      <c r="C176" s="11" t="s">
        <v>47</v>
      </c>
      <c r="D176" s="11" t="s">
        <v>74</v>
      </c>
      <c r="E176" s="11" t="s">
        <v>75</v>
      </c>
      <c r="F176" s="11" t="s">
        <v>785</v>
      </c>
      <c r="G176" s="11" t="s">
        <v>49</v>
      </c>
      <c r="H176" s="11" t="s">
        <v>786</v>
      </c>
      <c r="I176" s="13" t="s">
        <v>48</v>
      </c>
      <c r="J176" s="13" t="s">
        <v>48</v>
      </c>
      <c r="K176" s="13" t="s">
        <v>48</v>
      </c>
      <c r="L176" s="13" t="s">
        <v>48</v>
      </c>
      <c r="M176" s="13">
        <v>0</v>
      </c>
      <c r="N176" s="11" t="s">
        <v>48</v>
      </c>
      <c r="O176" s="11" t="s">
        <v>56</v>
      </c>
      <c r="P176" s="11"/>
      <c r="Q176" s="13">
        <f t="shared" si="18"/>
        <v>131595563.4244</v>
      </c>
      <c r="R176" s="13">
        <v>0</v>
      </c>
      <c r="S176" s="13">
        <v>89679746.609999999</v>
      </c>
      <c r="T176" s="13">
        <v>0</v>
      </c>
      <c r="U176" s="11" t="s">
        <v>51</v>
      </c>
      <c r="V176" s="13">
        <v>0</v>
      </c>
      <c r="W176" s="13">
        <v>36134324.840000004</v>
      </c>
      <c r="X176" s="11" t="s">
        <v>51</v>
      </c>
      <c r="Y176" s="13">
        <f t="shared" si="16"/>
        <v>5781491.9744000006</v>
      </c>
      <c r="Z176" s="13">
        <v>0</v>
      </c>
      <c r="AA176" s="11" t="s">
        <v>51</v>
      </c>
      <c r="AB176" s="13">
        <v>0</v>
      </c>
      <c r="AC176" s="13">
        <v>0</v>
      </c>
      <c r="AD176" s="11" t="s">
        <v>51</v>
      </c>
      <c r="AE176" s="13">
        <v>0</v>
      </c>
      <c r="AF176" s="11">
        <v>0</v>
      </c>
      <c r="AG176" s="11" t="s">
        <v>51</v>
      </c>
      <c r="AH176" s="13">
        <v>0</v>
      </c>
      <c r="AI176" s="13">
        <v>0</v>
      </c>
      <c r="AJ176" s="11" t="s">
        <v>51</v>
      </c>
      <c r="AK176" s="13">
        <v>0</v>
      </c>
      <c r="AL176" s="13">
        <v>0</v>
      </c>
      <c r="AM176" s="12" t="s">
        <v>48</v>
      </c>
      <c r="AN176" s="11" t="s">
        <v>48</v>
      </c>
      <c r="AO176" s="12" t="s">
        <v>48</v>
      </c>
      <c r="AP176" s="11" t="s">
        <v>48</v>
      </c>
    </row>
    <row r="177" spans="1:42" x14ac:dyDescent="0.25">
      <c r="A177" s="11" t="s">
        <v>357</v>
      </c>
      <c r="B177" s="16">
        <v>43988</v>
      </c>
      <c r="C177" s="11" t="s">
        <v>129</v>
      </c>
      <c r="D177" s="11" t="s">
        <v>74</v>
      </c>
      <c r="E177" s="11" t="s">
        <v>512</v>
      </c>
      <c r="F177" s="11" t="s">
        <v>1020</v>
      </c>
      <c r="G177" s="11" t="s">
        <v>49</v>
      </c>
      <c r="H177" s="11" t="s">
        <v>513</v>
      </c>
      <c r="I177" s="13" t="s">
        <v>48</v>
      </c>
      <c r="J177" s="13" t="s">
        <v>48</v>
      </c>
      <c r="K177" s="13" t="s">
        <v>48</v>
      </c>
      <c r="L177" s="13" t="s">
        <v>48</v>
      </c>
      <c r="M177" s="13">
        <v>0</v>
      </c>
      <c r="N177" s="11" t="s">
        <v>48</v>
      </c>
      <c r="O177" s="11" t="s">
        <v>490</v>
      </c>
      <c r="P177" s="11" t="s">
        <v>48</v>
      </c>
      <c r="Q177" s="13">
        <v>0</v>
      </c>
      <c r="R177" s="13">
        <v>0</v>
      </c>
      <c r="S177" s="13">
        <v>0</v>
      </c>
      <c r="T177" s="13">
        <v>0</v>
      </c>
      <c r="U177" s="11" t="s">
        <v>51</v>
      </c>
      <c r="V177" s="13">
        <v>0</v>
      </c>
      <c r="W177" s="13">
        <v>0</v>
      </c>
      <c r="X177" s="11" t="s">
        <v>50</v>
      </c>
      <c r="Y177" s="13">
        <f t="shared" si="16"/>
        <v>0</v>
      </c>
      <c r="Z177" s="13">
        <v>0</v>
      </c>
      <c r="AA177" s="11" t="s">
        <v>51</v>
      </c>
      <c r="AB177" s="13">
        <v>0</v>
      </c>
      <c r="AC177" s="13">
        <v>0</v>
      </c>
      <c r="AD177" s="11" t="s">
        <v>51</v>
      </c>
      <c r="AE177" s="13">
        <v>0</v>
      </c>
      <c r="AF177" s="11">
        <v>0</v>
      </c>
      <c r="AG177" s="11" t="s">
        <v>51</v>
      </c>
      <c r="AH177" s="13">
        <v>0</v>
      </c>
      <c r="AI177" s="13">
        <v>0</v>
      </c>
      <c r="AJ177" s="11" t="s">
        <v>51</v>
      </c>
      <c r="AK177" s="13">
        <v>0</v>
      </c>
      <c r="AL177" s="13">
        <v>0</v>
      </c>
      <c r="AM177" s="12" t="s">
        <v>48</v>
      </c>
      <c r="AN177" s="11" t="s">
        <v>48</v>
      </c>
      <c r="AO177" s="12" t="s">
        <v>48</v>
      </c>
      <c r="AP177" s="11" t="s">
        <v>48</v>
      </c>
    </row>
    <row r="178" spans="1:42" hidden="1" x14ac:dyDescent="0.25">
      <c r="A178" s="11" t="s">
        <v>358</v>
      </c>
      <c r="B178" s="16">
        <v>43988</v>
      </c>
      <c r="C178" s="11" t="s">
        <v>47</v>
      </c>
      <c r="D178" s="11" t="s">
        <v>78</v>
      </c>
      <c r="E178" s="11" t="s">
        <v>79</v>
      </c>
      <c r="F178" s="11" t="s">
        <v>787</v>
      </c>
      <c r="G178" s="11" t="s">
        <v>49</v>
      </c>
      <c r="H178" s="11" t="s">
        <v>788</v>
      </c>
      <c r="I178" s="13" t="s">
        <v>48</v>
      </c>
      <c r="J178" s="13" t="s">
        <v>48</v>
      </c>
      <c r="K178" s="13" t="s">
        <v>48</v>
      </c>
      <c r="L178" s="13" t="s">
        <v>48</v>
      </c>
      <c r="M178" s="13">
        <v>0</v>
      </c>
      <c r="N178" s="11" t="s">
        <v>48</v>
      </c>
      <c r="O178" s="11" t="s">
        <v>56</v>
      </c>
      <c r="P178" s="11"/>
      <c r="Q178" s="13">
        <f>SUM(S178:AH178)</f>
        <v>142741677.05919999</v>
      </c>
      <c r="R178" s="13">
        <v>0</v>
      </c>
      <c r="S178" s="13">
        <v>101455650.89</v>
      </c>
      <c r="T178" s="13">
        <v>0</v>
      </c>
      <c r="U178" s="11" t="s">
        <v>51</v>
      </c>
      <c r="V178" s="13">
        <v>0</v>
      </c>
      <c r="W178" s="13">
        <v>35591401.869999997</v>
      </c>
      <c r="X178" s="11" t="s">
        <v>51</v>
      </c>
      <c r="Y178" s="13">
        <f t="shared" si="16"/>
        <v>5694624.2991999993</v>
      </c>
      <c r="Z178" s="13">
        <v>0</v>
      </c>
      <c r="AA178" s="11" t="s">
        <v>51</v>
      </c>
      <c r="AB178" s="13">
        <v>0</v>
      </c>
      <c r="AC178" s="13">
        <v>0</v>
      </c>
      <c r="AD178" s="11" t="s">
        <v>51</v>
      </c>
      <c r="AE178" s="13">
        <v>0</v>
      </c>
      <c r="AF178" s="11">
        <v>0</v>
      </c>
      <c r="AG178" s="11" t="s">
        <v>51</v>
      </c>
      <c r="AH178" s="13">
        <v>0</v>
      </c>
      <c r="AI178" s="13">
        <v>0</v>
      </c>
      <c r="AJ178" s="11" t="s">
        <v>51</v>
      </c>
      <c r="AK178" s="13">
        <v>0</v>
      </c>
      <c r="AL178" s="13">
        <v>0</v>
      </c>
      <c r="AM178" s="12" t="s">
        <v>48</v>
      </c>
      <c r="AN178" s="11" t="s">
        <v>48</v>
      </c>
      <c r="AO178" s="12" t="s">
        <v>48</v>
      </c>
      <c r="AP178" s="11" t="s">
        <v>48</v>
      </c>
    </row>
    <row r="179" spans="1:42" hidden="1" x14ac:dyDescent="0.25">
      <c r="A179" s="11" t="s">
        <v>359</v>
      </c>
      <c r="B179" s="16">
        <v>43988</v>
      </c>
      <c r="C179" s="11" t="s">
        <v>47</v>
      </c>
      <c r="D179" s="11" t="s">
        <v>82</v>
      </c>
      <c r="E179" s="11" t="s">
        <v>83</v>
      </c>
      <c r="F179" s="11" t="s">
        <v>762</v>
      </c>
      <c r="G179" s="11" t="s">
        <v>49</v>
      </c>
      <c r="H179" s="11" t="s">
        <v>789</v>
      </c>
      <c r="I179" s="13" t="s">
        <v>48</v>
      </c>
      <c r="J179" s="13" t="s">
        <v>48</v>
      </c>
      <c r="K179" s="13" t="s">
        <v>48</v>
      </c>
      <c r="L179" s="13" t="s">
        <v>48</v>
      </c>
      <c r="M179" s="13">
        <v>0</v>
      </c>
      <c r="N179" s="11" t="s">
        <v>48</v>
      </c>
      <c r="O179" s="11" t="s">
        <v>56</v>
      </c>
      <c r="P179" s="11"/>
      <c r="Q179" s="13">
        <f>SUM(S179:AH179)</f>
        <v>178922195.2604</v>
      </c>
      <c r="R179" s="13">
        <v>0</v>
      </c>
      <c r="S179" s="13">
        <v>117953994.87</v>
      </c>
      <c r="T179" s="13">
        <v>0</v>
      </c>
      <c r="U179" s="11" t="s">
        <v>51</v>
      </c>
      <c r="V179" s="13">
        <v>0</v>
      </c>
      <c r="W179" s="13">
        <v>52558793.439999998</v>
      </c>
      <c r="X179" s="11" t="s">
        <v>51</v>
      </c>
      <c r="Y179" s="13">
        <f t="shared" si="16"/>
        <v>8409406.9504000004</v>
      </c>
      <c r="Z179" s="13">
        <v>0</v>
      </c>
      <c r="AA179" s="11" t="s">
        <v>51</v>
      </c>
      <c r="AB179" s="13">
        <v>0</v>
      </c>
      <c r="AC179" s="13">
        <v>0</v>
      </c>
      <c r="AD179" s="11" t="s">
        <v>51</v>
      </c>
      <c r="AE179" s="13">
        <v>0</v>
      </c>
      <c r="AF179" s="11">
        <v>0</v>
      </c>
      <c r="AG179" s="11" t="s">
        <v>51</v>
      </c>
      <c r="AH179" s="13">
        <v>0</v>
      </c>
      <c r="AI179" s="13">
        <v>0</v>
      </c>
      <c r="AJ179" s="11" t="s">
        <v>51</v>
      </c>
      <c r="AK179" s="13">
        <v>0</v>
      </c>
      <c r="AL179" s="13">
        <v>0</v>
      </c>
      <c r="AM179" s="12" t="s">
        <v>48</v>
      </c>
      <c r="AN179" s="11" t="s">
        <v>48</v>
      </c>
      <c r="AO179" s="12" t="s">
        <v>48</v>
      </c>
      <c r="AP179" s="11" t="s">
        <v>48</v>
      </c>
    </row>
    <row r="180" spans="1:42" hidden="1" x14ac:dyDescent="0.25">
      <c r="A180" s="11" t="s">
        <v>360</v>
      </c>
      <c r="B180" s="16">
        <v>43988</v>
      </c>
      <c r="C180" s="11" t="s">
        <v>47</v>
      </c>
      <c r="D180" s="11" t="s">
        <v>93</v>
      </c>
      <c r="E180" s="11" t="s">
        <v>94</v>
      </c>
      <c r="F180" s="11" t="s">
        <v>596</v>
      </c>
      <c r="G180" s="11" t="s">
        <v>49</v>
      </c>
      <c r="H180" s="11" t="s">
        <v>790</v>
      </c>
      <c r="I180" s="13" t="s">
        <v>48</v>
      </c>
      <c r="J180" s="13" t="s">
        <v>48</v>
      </c>
      <c r="K180" s="13" t="s">
        <v>48</v>
      </c>
      <c r="L180" s="13" t="s">
        <v>48</v>
      </c>
      <c r="M180" s="13">
        <v>0</v>
      </c>
      <c r="N180" s="11" t="s">
        <v>48</v>
      </c>
      <c r="O180" s="11" t="s">
        <v>56</v>
      </c>
      <c r="P180" s="11"/>
      <c r="Q180" s="13">
        <f>SUM(S180:AH180)</f>
        <v>127846329.58160001</v>
      </c>
      <c r="R180" s="13">
        <v>0</v>
      </c>
      <c r="S180" s="13">
        <v>86534308.230000004</v>
      </c>
      <c r="T180" s="13">
        <v>0</v>
      </c>
      <c r="U180" s="11" t="s">
        <v>51</v>
      </c>
      <c r="V180" s="13">
        <v>0</v>
      </c>
      <c r="W180" s="13">
        <v>35613811.509999998</v>
      </c>
      <c r="X180" s="11" t="s">
        <v>51</v>
      </c>
      <c r="Y180" s="13">
        <f t="shared" si="16"/>
        <v>5698209.8415999999</v>
      </c>
      <c r="Z180" s="13">
        <v>0</v>
      </c>
      <c r="AA180" s="11" t="s">
        <v>51</v>
      </c>
      <c r="AB180" s="13">
        <v>0</v>
      </c>
      <c r="AC180" s="13">
        <v>0</v>
      </c>
      <c r="AD180" s="11" t="s">
        <v>51</v>
      </c>
      <c r="AE180" s="13">
        <v>0</v>
      </c>
      <c r="AF180" s="11">
        <v>0</v>
      </c>
      <c r="AG180" s="11" t="s">
        <v>51</v>
      </c>
      <c r="AH180" s="13">
        <v>0</v>
      </c>
      <c r="AI180" s="13">
        <v>0</v>
      </c>
      <c r="AJ180" s="11" t="s">
        <v>51</v>
      </c>
      <c r="AK180" s="13">
        <v>0</v>
      </c>
      <c r="AL180" s="13">
        <v>0</v>
      </c>
      <c r="AM180" s="12" t="s">
        <v>48</v>
      </c>
      <c r="AN180" s="11" t="s">
        <v>48</v>
      </c>
      <c r="AO180" s="12" t="s">
        <v>48</v>
      </c>
      <c r="AP180" s="11" t="s">
        <v>48</v>
      </c>
    </row>
    <row r="181" spans="1:42" hidden="1" x14ac:dyDescent="0.25">
      <c r="A181" s="11" t="s">
        <v>361</v>
      </c>
      <c r="B181" s="16">
        <v>43988</v>
      </c>
      <c r="C181" s="11" t="s">
        <v>47</v>
      </c>
      <c r="D181" s="11" t="s">
        <v>163</v>
      </c>
      <c r="E181" s="11" t="s">
        <v>164</v>
      </c>
      <c r="F181" s="11" t="s">
        <v>791</v>
      </c>
      <c r="G181" s="11" t="s">
        <v>49</v>
      </c>
      <c r="H181" s="11" t="s">
        <v>792</v>
      </c>
      <c r="I181" s="13" t="s">
        <v>48</v>
      </c>
      <c r="J181" s="13" t="s">
        <v>48</v>
      </c>
      <c r="K181" s="13" t="s">
        <v>48</v>
      </c>
      <c r="L181" s="13" t="s">
        <v>48</v>
      </c>
      <c r="M181" s="13">
        <v>0</v>
      </c>
      <c r="N181" s="11" t="s">
        <v>48</v>
      </c>
      <c r="O181" s="11" t="s">
        <v>56</v>
      </c>
      <c r="P181" s="11"/>
      <c r="Q181" s="13">
        <f>SUM(S181:AH181)</f>
        <v>85371614.0264</v>
      </c>
      <c r="R181" s="13">
        <v>0</v>
      </c>
      <c r="S181" s="13">
        <v>60977625.979999997</v>
      </c>
      <c r="T181" s="13">
        <v>0</v>
      </c>
      <c r="U181" s="11" t="s">
        <v>51</v>
      </c>
      <c r="V181" s="13">
        <v>0</v>
      </c>
      <c r="W181" s="13">
        <v>21029300.039999999</v>
      </c>
      <c r="X181" s="11" t="s">
        <v>51</v>
      </c>
      <c r="Y181" s="13">
        <f t="shared" si="16"/>
        <v>3364688.0063999998</v>
      </c>
      <c r="Z181" s="13">
        <v>0</v>
      </c>
      <c r="AA181" s="11" t="s">
        <v>51</v>
      </c>
      <c r="AB181" s="13">
        <v>0</v>
      </c>
      <c r="AC181" s="13">
        <v>0</v>
      </c>
      <c r="AD181" s="11" t="s">
        <v>51</v>
      </c>
      <c r="AE181" s="13">
        <v>0</v>
      </c>
      <c r="AF181" s="11">
        <v>0</v>
      </c>
      <c r="AG181" s="11" t="s">
        <v>51</v>
      </c>
      <c r="AH181" s="13">
        <v>0</v>
      </c>
      <c r="AI181" s="13">
        <v>0</v>
      </c>
      <c r="AJ181" s="11" t="s">
        <v>51</v>
      </c>
      <c r="AK181" s="13">
        <v>0</v>
      </c>
      <c r="AL181" s="13">
        <v>0</v>
      </c>
      <c r="AM181" s="12" t="s">
        <v>48</v>
      </c>
      <c r="AN181" s="11" t="s">
        <v>48</v>
      </c>
      <c r="AO181" s="12" t="s">
        <v>48</v>
      </c>
      <c r="AP181" s="11" t="s">
        <v>48</v>
      </c>
    </row>
    <row r="182" spans="1:42" hidden="1" x14ac:dyDescent="0.25">
      <c r="A182" s="11" t="s">
        <v>362</v>
      </c>
      <c r="B182" s="16">
        <v>43988</v>
      </c>
      <c r="C182" s="11" t="s">
        <v>47</v>
      </c>
      <c r="D182" s="11" t="s">
        <v>521</v>
      </c>
      <c r="E182" s="11" t="s">
        <v>106</v>
      </c>
      <c r="F182" s="11" t="s">
        <v>793</v>
      </c>
      <c r="G182" s="11" t="s">
        <v>49</v>
      </c>
      <c r="H182" s="11" t="s">
        <v>794</v>
      </c>
      <c r="I182" s="13" t="s">
        <v>48</v>
      </c>
      <c r="J182" s="13" t="s">
        <v>48</v>
      </c>
      <c r="K182" s="13" t="s">
        <v>48</v>
      </c>
      <c r="L182" s="13" t="s">
        <v>48</v>
      </c>
      <c r="M182" s="13">
        <v>0</v>
      </c>
      <c r="N182" s="11" t="s">
        <v>48</v>
      </c>
      <c r="O182" s="11" t="s">
        <v>56</v>
      </c>
      <c r="P182" s="11" t="s">
        <v>48</v>
      </c>
      <c r="Q182" s="13">
        <f>SUBTOTAL(9,S182:AL182)</f>
        <v>0</v>
      </c>
      <c r="R182" s="13">
        <v>0</v>
      </c>
      <c r="S182" s="13">
        <v>75002939.809300035</v>
      </c>
      <c r="T182" s="13">
        <v>0</v>
      </c>
      <c r="U182" s="11" t="s">
        <v>51</v>
      </c>
      <c r="V182" s="13">
        <v>0</v>
      </c>
      <c r="W182" s="13">
        <v>10279412.02</v>
      </c>
      <c r="X182" s="11" t="s">
        <v>51</v>
      </c>
      <c r="Y182" s="13">
        <f t="shared" si="16"/>
        <v>1644705.9232000001</v>
      </c>
      <c r="Z182" s="13">
        <v>0</v>
      </c>
      <c r="AA182" s="11" t="s">
        <v>51</v>
      </c>
      <c r="AB182" s="13">
        <v>0</v>
      </c>
      <c r="AC182" s="13">
        <v>0</v>
      </c>
      <c r="AD182" s="11" t="s">
        <v>51</v>
      </c>
      <c r="AE182" s="13">
        <v>0</v>
      </c>
      <c r="AF182" s="11">
        <v>0</v>
      </c>
      <c r="AG182" s="11" t="s">
        <v>51</v>
      </c>
      <c r="AH182" s="13">
        <v>0</v>
      </c>
      <c r="AI182" s="13">
        <v>0</v>
      </c>
      <c r="AJ182" s="11" t="s">
        <v>51</v>
      </c>
      <c r="AK182" s="13">
        <v>0</v>
      </c>
      <c r="AL182" s="13">
        <v>0</v>
      </c>
      <c r="AM182" s="12" t="s">
        <v>48</v>
      </c>
      <c r="AN182" s="11" t="s">
        <v>48</v>
      </c>
      <c r="AO182" s="12" t="s">
        <v>48</v>
      </c>
      <c r="AP182" s="11" t="s">
        <v>48</v>
      </c>
    </row>
    <row r="183" spans="1:42" hidden="1" x14ac:dyDescent="0.25">
      <c r="A183" s="11" t="s">
        <v>363</v>
      </c>
      <c r="B183" s="16">
        <v>43988</v>
      </c>
      <c r="C183" s="11" t="s">
        <v>47</v>
      </c>
      <c r="D183" s="11" t="s">
        <v>533</v>
      </c>
      <c r="E183" s="11" t="s">
        <v>114</v>
      </c>
      <c r="F183" s="11" t="s">
        <v>795</v>
      </c>
      <c r="G183" s="11" t="s">
        <v>49</v>
      </c>
      <c r="H183" s="11" t="s">
        <v>796</v>
      </c>
      <c r="I183" s="13" t="s">
        <v>48</v>
      </c>
      <c r="J183" s="13" t="s">
        <v>48</v>
      </c>
      <c r="K183" s="13" t="s">
        <v>48</v>
      </c>
      <c r="L183" s="13" t="s">
        <v>48</v>
      </c>
      <c r="M183" s="13">
        <v>0</v>
      </c>
      <c r="N183" s="11" t="s">
        <v>48</v>
      </c>
      <c r="O183" s="11" t="s">
        <v>56</v>
      </c>
      <c r="P183" s="11" t="s">
        <v>48</v>
      </c>
      <c r="Q183" s="13">
        <f>SUBTOTAL(9,S183:Y183)</f>
        <v>0</v>
      </c>
      <c r="R183" s="13">
        <v>0</v>
      </c>
      <c r="S183" s="13">
        <v>22706799.079299998</v>
      </c>
      <c r="T183" s="13">
        <v>0</v>
      </c>
      <c r="U183" s="11" t="s">
        <v>51</v>
      </c>
      <c r="V183" s="13">
        <v>0</v>
      </c>
      <c r="W183" s="13">
        <v>3632000</v>
      </c>
      <c r="X183" s="11" t="s">
        <v>50</v>
      </c>
      <c r="Y183" s="13">
        <f t="shared" si="16"/>
        <v>581120</v>
      </c>
      <c r="Z183" s="13">
        <v>0</v>
      </c>
      <c r="AA183" s="11" t="s">
        <v>51</v>
      </c>
      <c r="AB183" s="13">
        <v>0</v>
      </c>
      <c r="AC183" s="13">
        <v>0</v>
      </c>
      <c r="AD183" s="11" t="s">
        <v>51</v>
      </c>
      <c r="AE183" s="13">
        <v>0</v>
      </c>
      <c r="AF183" s="11">
        <v>0</v>
      </c>
      <c r="AG183" s="11" t="s">
        <v>51</v>
      </c>
      <c r="AH183" s="13">
        <v>0</v>
      </c>
      <c r="AI183" s="13">
        <v>0</v>
      </c>
      <c r="AJ183" s="11" t="s">
        <v>51</v>
      </c>
      <c r="AK183" s="13">
        <v>0</v>
      </c>
      <c r="AL183" s="13">
        <v>0</v>
      </c>
      <c r="AM183" s="12" t="s">
        <v>48</v>
      </c>
      <c r="AN183" s="11" t="s">
        <v>48</v>
      </c>
      <c r="AO183" s="12" t="s">
        <v>48</v>
      </c>
      <c r="AP183" s="11" t="s">
        <v>48</v>
      </c>
    </row>
    <row r="184" spans="1:42" hidden="1" x14ac:dyDescent="0.25">
      <c r="A184" s="11" t="s">
        <v>365</v>
      </c>
      <c r="B184" s="16">
        <v>43988</v>
      </c>
      <c r="C184" s="11" t="s">
        <v>47</v>
      </c>
      <c r="D184" s="11" t="s">
        <v>97</v>
      </c>
      <c r="E184" s="11" t="s">
        <v>98</v>
      </c>
      <c r="F184" s="11" t="s">
        <v>797</v>
      </c>
      <c r="G184" s="11" t="s">
        <v>49</v>
      </c>
      <c r="H184" s="11" t="s">
        <v>798</v>
      </c>
      <c r="I184" s="13" t="s">
        <v>48</v>
      </c>
      <c r="J184" s="13" t="s">
        <v>48</v>
      </c>
      <c r="K184" s="13" t="s">
        <v>48</v>
      </c>
      <c r="L184" s="13" t="s">
        <v>48</v>
      </c>
      <c r="M184" s="13">
        <v>0</v>
      </c>
      <c r="N184" s="11" t="s">
        <v>48</v>
      </c>
      <c r="O184" s="11" t="s">
        <v>56</v>
      </c>
      <c r="P184" s="11"/>
      <c r="Q184" s="13">
        <f>SUM(S184:AH184)</f>
        <v>16083522.898399999</v>
      </c>
      <c r="R184" s="13">
        <v>0</v>
      </c>
      <c r="S184" s="13">
        <v>11637800.869999999</v>
      </c>
      <c r="T184" s="13">
        <v>0</v>
      </c>
      <c r="U184" s="11" t="s">
        <v>51</v>
      </c>
      <c r="V184" s="13">
        <v>0</v>
      </c>
      <c r="W184" s="13">
        <v>3832518.99</v>
      </c>
      <c r="X184" s="11" t="s">
        <v>51</v>
      </c>
      <c r="Y184" s="13">
        <f t="shared" si="16"/>
        <v>613203.03840000008</v>
      </c>
      <c r="Z184" s="13">
        <v>0</v>
      </c>
      <c r="AA184" s="11" t="s">
        <v>51</v>
      </c>
      <c r="AB184" s="13">
        <v>0</v>
      </c>
      <c r="AC184" s="13">
        <v>0</v>
      </c>
      <c r="AD184" s="11" t="s">
        <v>51</v>
      </c>
      <c r="AE184" s="13">
        <v>0</v>
      </c>
      <c r="AF184" s="11">
        <v>0</v>
      </c>
      <c r="AG184" s="11" t="s">
        <v>51</v>
      </c>
      <c r="AH184" s="13">
        <v>0</v>
      </c>
      <c r="AI184" s="13">
        <v>0</v>
      </c>
      <c r="AJ184" s="11" t="s">
        <v>51</v>
      </c>
      <c r="AK184" s="13">
        <v>0</v>
      </c>
      <c r="AL184" s="13">
        <v>0</v>
      </c>
      <c r="AM184" s="12" t="s">
        <v>48</v>
      </c>
      <c r="AN184" s="11" t="s">
        <v>48</v>
      </c>
      <c r="AO184" s="12" t="s">
        <v>48</v>
      </c>
      <c r="AP184" s="11" t="s">
        <v>48</v>
      </c>
    </row>
    <row r="185" spans="1:42" hidden="1" x14ac:dyDescent="0.25">
      <c r="A185" s="11" t="s">
        <v>369</v>
      </c>
      <c r="B185" s="16">
        <v>43988</v>
      </c>
      <c r="C185" s="11" t="s">
        <v>47</v>
      </c>
      <c r="D185" s="11" t="s">
        <v>101</v>
      </c>
      <c r="E185" s="11" t="s">
        <v>102</v>
      </c>
      <c r="F185" s="11" t="s">
        <v>799</v>
      </c>
      <c r="G185" s="11" t="s">
        <v>49</v>
      </c>
      <c r="H185" s="11" t="s">
        <v>800</v>
      </c>
      <c r="I185" s="13" t="s">
        <v>48</v>
      </c>
      <c r="J185" s="13" t="s">
        <v>48</v>
      </c>
      <c r="K185" s="13" t="s">
        <v>48</v>
      </c>
      <c r="L185" s="13" t="s">
        <v>48</v>
      </c>
      <c r="M185" s="13">
        <v>0</v>
      </c>
      <c r="N185" s="11" t="s">
        <v>48</v>
      </c>
      <c r="O185" s="11" t="s">
        <v>56</v>
      </c>
      <c r="P185" s="11"/>
      <c r="Q185" s="13">
        <f>SUM(S185:AH185)</f>
        <v>95891147.374000013</v>
      </c>
      <c r="R185" s="13">
        <v>0</v>
      </c>
      <c r="S185" s="13">
        <v>72937951.120000005</v>
      </c>
      <c r="T185" s="13">
        <v>0</v>
      </c>
      <c r="U185" s="11" t="s">
        <v>51</v>
      </c>
      <c r="V185" s="13">
        <v>0</v>
      </c>
      <c r="W185" s="13">
        <v>19787238.149999999</v>
      </c>
      <c r="X185" s="11" t="s">
        <v>51</v>
      </c>
      <c r="Y185" s="13">
        <f t="shared" si="16"/>
        <v>3165958.1039999998</v>
      </c>
      <c r="Z185" s="13">
        <v>0</v>
      </c>
      <c r="AA185" s="11" t="s">
        <v>51</v>
      </c>
      <c r="AB185" s="13">
        <v>0</v>
      </c>
      <c r="AC185" s="13">
        <v>0</v>
      </c>
      <c r="AD185" s="11" t="s">
        <v>51</v>
      </c>
      <c r="AE185" s="13">
        <v>0</v>
      </c>
      <c r="AF185" s="11">
        <v>0</v>
      </c>
      <c r="AG185" s="11" t="s">
        <v>51</v>
      </c>
      <c r="AH185" s="13">
        <v>0</v>
      </c>
      <c r="AI185" s="13">
        <v>0</v>
      </c>
      <c r="AJ185" s="11" t="s">
        <v>51</v>
      </c>
      <c r="AK185" s="13">
        <v>0</v>
      </c>
      <c r="AL185" s="13">
        <v>0</v>
      </c>
      <c r="AM185" s="12" t="s">
        <v>48</v>
      </c>
      <c r="AN185" s="11" t="s">
        <v>48</v>
      </c>
      <c r="AO185" s="12" t="s">
        <v>48</v>
      </c>
      <c r="AP185" s="11" t="s">
        <v>48</v>
      </c>
    </row>
    <row r="186" spans="1:42" hidden="1" x14ac:dyDescent="0.25">
      <c r="A186" s="11" t="s">
        <v>371</v>
      </c>
      <c r="B186" s="16">
        <v>43989</v>
      </c>
      <c r="C186" s="11" t="s">
        <v>47</v>
      </c>
      <c r="D186" s="11" t="s">
        <v>53</v>
      </c>
      <c r="E186" s="11" t="s">
        <v>54</v>
      </c>
      <c r="F186" s="11" t="s">
        <v>801</v>
      </c>
      <c r="G186" s="11" t="s">
        <v>49</v>
      </c>
      <c r="H186" s="11" t="s">
        <v>802</v>
      </c>
      <c r="I186" s="13" t="s">
        <v>48</v>
      </c>
      <c r="J186" s="13" t="s">
        <v>48</v>
      </c>
      <c r="K186" s="13" t="s">
        <v>48</v>
      </c>
      <c r="L186" s="13" t="s">
        <v>48</v>
      </c>
      <c r="M186" s="13">
        <v>0</v>
      </c>
      <c r="N186" s="11" t="s">
        <v>48</v>
      </c>
      <c r="O186" s="11" t="s">
        <v>56</v>
      </c>
      <c r="P186" s="11"/>
      <c r="Q186" s="13">
        <f>SUM(S186:AH186)</f>
        <v>56751167.325199999</v>
      </c>
      <c r="R186" s="13">
        <v>0</v>
      </c>
      <c r="S186" s="13">
        <v>43224768.990000002</v>
      </c>
      <c r="T186" s="13">
        <v>0</v>
      </c>
      <c r="U186" s="11" t="s">
        <v>51</v>
      </c>
      <c r="V186" s="13">
        <v>0</v>
      </c>
      <c r="W186" s="13">
        <v>11660688.220000001</v>
      </c>
      <c r="X186" s="11" t="s">
        <v>51</v>
      </c>
      <c r="Y186" s="13">
        <f t="shared" si="16"/>
        <v>1865710.1152000001</v>
      </c>
      <c r="Z186" s="13">
        <v>0</v>
      </c>
      <c r="AA186" s="11" t="s">
        <v>51</v>
      </c>
      <c r="AB186" s="13">
        <v>0</v>
      </c>
      <c r="AC186" s="13">
        <v>0</v>
      </c>
      <c r="AD186" s="11" t="s">
        <v>51</v>
      </c>
      <c r="AE186" s="13">
        <v>0</v>
      </c>
      <c r="AF186" s="11">
        <v>0</v>
      </c>
      <c r="AG186" s="11" t="s">
        <v>51</v>
      </c>
      <c r="AH186" s="13">
        <v>0</v>
      </c>
      <c r="AI186" s="13">
        <v>0</v>
      </c>
      <c r="AJ186" s="11" t="s">
        <v>51</v>
      </c>
      <c r="AK186" s="13">
        <v>0</v>
      </c>
      <c r="AL186" s="13">
        <v>0</v>
      </c>
      <c r="AM186" s="12" t="s">
        <v>48</v>
      </c>
      <c r="AN186" s="11" t="s">
        <v>48</v>
      </c>
      <c r="AO186" s="12" t="s">
        <v>48</v>
      </c>
      <c r="AP186" s="11" t="s">
        <v>48</v>
      </c>
    </row>
    <row r="187" spans="1:42" hidden="1" x14ac:dyDescent="0.25">
      <c r="A187" s="11" t="s">
        <v>373</v>
      </c>
      <c r="B187" s="16">
        <v>43989</v>
      </c>
      <c r="C187" s="11" t="s">
        <v>47</v>
      </c>
      <c r="D187" s="11" t="s">
        <v>58</v>
      </c>
      <c r="E187" s="11" t="s">
        <v>59</v>
      </c>
      <c r="F187" s="11" t="s">
        <v>803</v>
      </c>
      <c r="G187" s="11" t="s">
        <v>49</v>
      </c>
      <c r="H187" s="11" t="s">
        <v>804</v>
      </c>
      <c r="I187" s="13" t="s">
        <v>48</v>
      </c>
      <c r="J187" s="13" t="s">
        <v>48</v>
      </c>
      <c r="K187" s="13" t="s">
        <v>48</v>
      </c>
      <c r="L187" s="13" t="s">
        <v>48</v>
      </c>
      <c r="M187" s="13">
        <v>0</v>
      </c>
      <c r="N187" s="11" t="s">
        <v>48</v>
      </c>
      <c r="O187" s="11" t="s">
        <v>56</v>
      </c>
      <c r="P187" s="11"/>
      <c r="Q187" s="13">
        <f>SUM(S187:AH187)</f>
        <v>77985952.996000007</v>
      </c>
      <c r="R187" s="13">
        <v>0</v>
      </c>
      <c r="S187" s="13">
        <v>49478868.200000003</v>
      </c>
      <c r="T187" s="13">
        <v>0</v>
      </c>
      <c r="U187" s="11" t="s">
        <v>51</v>
      </c>
      <c r="V187" s="13">
        <v>0</v>
      </c>
      <c r="W187" s="13">
        <v>24575073.100000001</v>
      </c>
      <c r="X187" s="11" t="s">
        <v>51</v>
      </c>
      <c r="Y187" s="13">
        <f t="shared" si="16"/>
        <v>3932011.6960000005</v>
      </c>
      <c r="Z187" s="13">
        <v>0</v>
      </c>
      <c r="AA187" s="11" t="s">
        <v>51</v>
      </c>
      <c r="AB187" s="13">
        <v>0</v>
      </c>
      <c r="AC187" s="13">
        <v>0</v>
      </c>
      <c r="AD187" s="11" t="s">
        <v>51</v>
      </c>
      <c r="AE187" s="13">
        <v>0</v>
      </c>
      <c r="AF187" s="11">
        <v>0</v>
      </c>
      <c r="AG187" s="11" t="s">
        <v>51</v>
      </c>
      <c r="AH187" s="13">
        <v>0</v>
      </c>
      <c r="AI187" s="13">
        <v>0</v>
      </c>
      <c r="AJ187" s="11" t="s">
        <v>51</v>
      </c>
      <c r="AK187" s="13">
        <v>0</v>
      </c>
      <c r="AL187" s="13">
        <v>0</v>
      </c>
      <c r="AM187" s="12" t="s">
        <v>48</v>
      </c>
      <c r="AN187" s="11" t="s">
        <v>48</v>
      </c>
      <c r="AO187" s="12" t="s">
        <v>48</v>
      </c>
      <c r="AP187" s="11" t="s">
        <v>48</v>
      </c>
    </row>
    <row r="188" spans="1:42" hidden="1" x14ac:dyDescent="0.25">
      <c r="A188" s="11" t="s">
        <v>377</v>
      </c>
      <c r="B188" s="16">
        <v>43989</v>
      </c>
      <c r="C188" s="11" t="s">
        <v>47</v>
      </c>
      <c r="D188" s="11" t="s">
        <v>58</v>
      </c>
      <c r="E188" s="11" t="s">
        <v>483</v>
      </c>
      <c r="F188" s="11" t="s">
        <v>805</v>
      </c>
      <c r="G188" s="11" t="s">
        <v>49</v>
      </c>
      <c r="H188" s="11" t="s">
        <v>806</v>
      </c>
      <c r="I188" s="13" t="s">
        <v>48</v>
      </c>
      <c r="J188" s="13" t="s">
        <v>48</v>
      </c>
      <c r="K188" s="13" t="s">
        <v>48</v>
      </c>
      <c r="L188" s="13" t="s">
        <v>48</v>
      </c>
      <c r="M188" s="13">
        <v>0</v>
      </c>
      <c r="N188" s="11" t="s">
        <v>48</v>
      </c>
      <c r="O188" s="11" t="s">
        <v>56</v>
      </c>
      <c r="P188" s="11"/>
      <c r="Q188" s="13">
        <f>SUM(S188:AH188)</f>
        <v>14368012.060000001</v>
      </c>
      <c r="R188" s="13">
        <v>0</v>
      </c>
      <c r="S188" s="13">
        <v>14368012.060000001</v>
      </c>
      <c r="T188" s="13">
        <v>0</v>
      </c>
      <c r="U188" s="11" t="s">
        <v>51</v>
      </c>
      <c r="V188" s="13">
        <v>0</v>
      </c>
      <c r="W188" s="13">
        <v>0</v>
      </c>
      <c r="X188" s="11" t="s">
        <v>51</v>
      </c>
      <c r="Y188" s="13">
        <f t="shared" si="16"/>
        <v>0</v>
      </c>
      <c r="Z188" s="13">
        <v>0</v>
      </c>
      <c r="AA188" s="11" t="s">
        <v>51</v>
      </c>
      <c r="AB188" s="13">
        <v>0</v>
      </c>
      <c r="AC188" s="13">
        <v>0</v>
      </c>
      <c r="AD188" s="11" t="s">
        <v>51</v>
      </c>
      <c r="AE188" s="13">
        <v>0</v>
      </c>
      <c r="AF188" s="11">
        <v>0</v>
      </c>
      <c r="AG188" s="11" t="s">
        <v>51</v>
      </c>
      <c r="AH188" s="13">
        <v>0</v>
      </c>
      <c r="AI188" s="13">
        <v>0</v>
      </c>
      <c r="AJ188" s="11" t="s">
        <v>51</v>
      </c>
      <c r="AK188" s="13">
        <v>0</v>
      </c>
      <c r="AL188" s="13">
        <v>0</v>
      </c>
      <c r="AM188" s="12" t="s">
        <v>48</v>
      </c>
      <c r="AN188" s="11" t="s">
        <v>48</v>
      </c>
      <c r="AO188" s="12" t="s">
        <v>48</v>
      </c>
      <c r="AP188" s="11" t="s">
        <v>48</v>
      </c>
    </row>
    <row r="189" spans="1:42" hidden="1" x14ac:dyDescent="0.25">
      <c r="A189" s="11" t="s">
        <v>379</v>
      </c>
      <c r="B189" s="16">
        <v>43989</v>
      </c>
      <c r="C189" s="11" t="s">
        <v>105</v>
      </c>
      <c r="D189" s="11" t="s">
        <v>58</v>
      </c>
      <c r="E189" s="11" t="s">
        <v>109</v>
      </c>
      <c r="F189" s="11" t="s">
        <v>807</v>
      </c>
      <c r="G189" s="11" t="s">
        <v>49</v>
      </c>
      <c r="H189" s="11" t="s">
        <v>808</v>
      </c>
      <c r="I189" s="13"/>
      <c r="J189" s="13"/>
      <c r="K189" s="13"/>
      <c r="L189" s="13"/>
      <c r="M189" s="13">
        <v>0</v>
      </c>
      <c r="N189" s="11"/>
      <c r="O189" s="11" t="s">
        <v>56</v>
      </c>
      <c r="P189" s="11"/>
      <c r="Q189" s="13">
        <f>SUBTOTAL(9,S189:AA189)</f>
        <v>0</v>
      </c>
      <c r="R189" s="13">
        <v>0</v>
      </c>
      <c r="S189" s="13">
        <v>29202304.870000001</v>
      </c>
      <c r="T189" s="13"/>
      <c r="U189" s="11"/>
      <c r="V189" s="13"/>
      <c r="W189" s="13">
        <v>1736899.56</v>
      </c>
      <c r="X189" s="11"/>
      <c r="Y189" s="13">
        <f t="shared" si="16"/>
        <v>277903.92960000003</v>
      </c>
      <c r="Z189" s="13"/>
      <c r="AA189" s="11"/>
      <c r="AB189" s="13"/>
      <c r="AC189" s="13"/>
      <c r="AD189" s="11"/>
      <c r="AE189" s="13"/>
      <c r="AF189" s="11"/>
      <c r="AG189" s="11"/>
      <c r="AH189" s="13"/>
      <c r="AI189" s="13"/>
      <c r="AJ189" s="11"/>
      <c r="AK189" s="13"/>
      <c r="AL189" s="13"/>
      <c r="AM189" s="12"/>
      <c r="AN189" s="11"/>
      <c r="AO189" s="12"/>
      <c r="AP189" s="11"/>
    </row>
    <row r="190" spans="1:42" hidden="1" x14ac:dyDescent="0.25">
      <c r="A190" s="11" t="s">
        <v>383</v>
      </c>
      <c r="B190" s="16">
        <v>43989</v>
      </c>
      <c r="C190" s="11" t="s">
        <v>129</v>
      </c>
      <c r="D190" s="11" t="s">
        <v>58</v>
      </c>
      <c r="E190" s="11" t="s">
        <v>450</v>
      </c>
      <c r="F190" s="11" t="s">
        <v>809</v>
      </c>
      <c r="G190" s="11" t="s">
        <v>49</v>
      </c>
      <c r="H190" s="11" t="s">
        <v>810</v>
      </c>
      <c r="I190" s="13"/>
      <c r="J190" s="13"/>
      <c r="K190" s="13"/>
      <c r="L190" s="13"/>
      <c r="M190" s="13">
        <v>0</v>
      </c>
      <c r="N190" s="11"/>
      <c r="O190" s="11" t="s">
        <v>56</v>
      </c>
      <c r="P190" s="11"/>
      <c r="Q190" s="13">
        <f>SUM(S190:AH190)</f>
        <v>6461332.3799999999</v>
      </c>
      <c r="R190" s="13"/>
      <c r="S190" s="13">
        <v>5957892.3799999999</v>
      </c>
      <c r="T190" s="13">
        <v>0</v>
      </c>
      <c r="U190" s="11"/>
      <c r="V190" s="13"/>
      <c r="W190" s="13">
        <v>434000</v>
      </c>
      <c r="X190" s="11"/>
      <c r="Y190" s="13">
        <f t="shared" ref="Y190:Y200" si="19">+W190*0.16</f>
        <v>69440</v>
      </c>
      <c r="Z190" s="13">
        <v>0</v>
      </c>
      <c r="AA190" s="11"/>
      <c r="AB190" s="13"/>
      <c r="AC190" s="13"/>
      <c r="AD190" s="11"/>
      <c r="AE190" s="13"/>
      <c r="AF190" s="11"/>
      <c r="AG190" s="11"/>
      <c r="AH190" s="13"/>
      <c r="AI190" s="13"/>
      <c r="AJ190" s="11"/>
      <c r="AK190" s="13"/>
      <c r="AL190" s="13"/>
      <c r="AM190" s="12"/>
      <c r="AN190" s="11"/>
      <c r="AO190" s="12"/>
      <c r="AP190" s="11"/>
    </row>
    <row r="191" spans="1:42" hidden="1" x14ac:dyDescent="0.25">
      <c r="A191" s="11" t="s">
        <v>385</v>
      </c>
      <c r="B191" s="16">
        <v>43989</v>
      </c>
      <c r="C191" s="11" t="s">
        <v>47</v>
      </c>
      <c r="D191" s="11" t="s">
        <v>62</v>
      </c>
      <c r="E191" s="11" t="s">
        <v>63</v>
      </c>
      <c r="F191" s="11" t="s">
        <v>811</v>
      </c>
      <c r="G191" s="11" t="s">
        <v>49</v>
      </c>
      <c r="H191" s="11" t="s">
        <v>812</v>
      </c>
      <c r="I191" s="13" t="s">
        <v>48</v>
      </c>
      <c r="J191" s="13" t="s">
        <v>48</v>
      </c>
      <c r="K191" s="13" t="s">
        <v>48</v>
      </c>
      <c r="L191" s="13" t="s">
        <v>48</v>
      </c>
      <c r="M191" s="13">
        <v>0</v>
      </c>
      <c r="N191" s="11" t="s">
        <v>48</v>
      </c>
      <c r="O191" s="11" t="s">
        <v>56</v>
      </c>
      <c r="P191" s="11"/>
      <c r="Q191" s="13">
        <f>SUM(S191:AH191)</f>
        <v>69093757.453600004</v>
      </c>
      <c r="R191" s="13">
        <v>0</v>
      </c>
      <c r="S191" s="13">
        <v>52025899.140000001</v>
      </c>
      <c r="T191" s="13"/>
      <c r="U191" s="11"/>
      <c r="V191" s="13"/>
      <c r="W191" s="13">
        <v>14713670.960000001</v>
      </c>
      <c r="X191" s="11" t="s">
        <v>51</v>
      </c>
      <c r="Y191" s="13">
        <f t="shared" si="19"/>
        <v>2354187.3536</v>
      </c>
      <c r="Z191" s="13">
        <v>0</v>
      </c>
      <c r="AA191" s="11" t="s">
        <v>51</v>
      </c>
      <c r="AB191" s="13">
        <v>0</v>
      </c>
      <c r="AC191" s="13">
        <v>0</v>
      </c>
      <c r="AD191" s="11" t="s">
        <v>51</v>
      </c>
      <c r="AE191" s="13">
        <v>0</v>
      </c>
      <c r="AF191" s="11">
        <v>0</v>
      </c>
      <c r="AG191" s="11" t="s">
        <v>51</v>
      </c>
      <c r="AH191" s="13">
        <v>0</v>
      </c>
      <c r="AI191" s="13">
        <v>0</v>
      </c>
      <c r="AJ191" s="11" t="s">
        <v>51</v>
      </c>
      <c r="AK191" s="13">
        <v>0</v>
      </c>
      <c r="AL191" s="13">
        <v>0</v>
      </c>
      <c r="AM191" s="12" t="s">
        <v>48</v>
      </c>
      <c r="AN191" s="11" t="s">
        <v>48</v>
      </c>
      <c r="AO191" s="12" t="s">
        <v>48</v>
      </c>
      <c r="AP191" s="11" t="s">
        <v>48</v>
      </c>
    </row>
    <row r="192" spans="1:42" hidden="1" x14ac:dyDescent="0.25">
      <c r="A192" s="11" t="s">
        <v>387</v>
      </c>
      <c r="B192" s="16">
        <v>43989</v>
      </c>
      <c r="C192" s="11" t="s">
        <v>105</v>
      </c>
      <c r="D192" s="11" t="s">
        <v>62</v>
      </c>
      <c r="E192" s="11" t="s">
        <v>111</v>
      </c>
      <c r="F192" s="11" t="s">
        <v>486</v>
      </c>
      <c r="G192" s="11" t="s">
        <v>49</v>
      </c>
      <c r="H192" s="11" t="s">
        <v>813</v>
      </c>
      <c r="I192" s="13"/>
      <c r="J192" s="13"/>
      <c r="K192" s="13"/>
      <c r="L192" s="13"/>
      <c r="M192" s="13">
        <v>0</v>
      </c>
      <c r="N192" s="11"/>
      <c r="O192" s="11" t="s">
        <v>56</v>
      </c>
      <c r="P192" s="11"/>
      <c r="Q192" s="13">
        <f>SUBTOTAL(9,S192:Y192)</f>
        <v>0</v>
      </c>
      <c r="R192" s="13">
        <v>0</v>
      </c>
      <c r="S192" s="13">
        <v>20686704.309999999</v>
      </c>
      <c r="T192" s="13"/>
      <c r="U192" s="11"/>
      <c r="V192" s="13"/>
      <c r="W192" s="13">
        <v>1318000</v>
      </c>
      <c r="X192" s="11"/>
      <c r="Y192" s="13">
        <f t="shared" si="19"/>
        <v>210880</v>
      </c>
      <c r="Z192" s="13"/>
      <c r="AA192" s="11"/>
      <c r="AB192" s="13"/>
      <c r="AC192" s="13"/>
      <c r="AD192" s="11"/>
      <c r="AE192" s="13"/>
      <c r="AF192" s="11"/>
      <c r="AG192" s="11"/>
      <c r="AH192" s="13"/>
      <c r="AI192" s="13"/>
      <c r="AJ192" s="11"/>
      <c r="AK192" s="13"/>
      <c r="AL192" s="13"/>
      <c r="AM192" s="12"/>
      <c r="AN192" s="11"/>
      <c r="AO192" s="12"/>
      <c r="AP192" s="11"/>
    </row>
    <row r="193" spans="1:42" hidden="1" x14ac:dyDescent="0.25">
      <c r="A193" s="11" t="s">
        <v>389</v>
      </c>
      <c r="B193" s="16">
        <v>43989</v>
      </c>
      <c r="C193" s="11" t="s">
        <v>105</v>
      </c>
      <c r="D193" s="11" t="s">
        <v>62</v>
      </c>
      <c r="E193" s="11" t="s">
        <v>111</v>
      </c>
      <c r="F193" s="11" t="s">
        <v>550</v>
      </c>
      <c r="G193" s="11" t="s">
        <v>49</v>
      </c>
      <c r="H193" s="11" t="s">
        <v>814</v>
      </c>
      <c r="I193" s="13"/>
      <c r="J193" s="13"/>
      <c r="K193" s="13"/>
      <c r="L193" s="13"/>
      <c r="M193" s="13">
        <v>0</v>
      </c>
      <c r="N193" s="11"/>
      <c r="O193" s="11" t="s">
        <v>56</v>
      </c>
      <c r="P193" s="11"/>
      <c r="Q193" s="13">
        <f>SUBTOTAL(9,S193:Y193)</f>
        <v>0</v>
      </c>
      <c r="R193" s="13">
        <v>0</v>
      </c>
      <c r="S193" s="13">
        <v>1868865.46</v>
      </c>
      <c r="T193" s="13"/>
      <c r="U193" s="11"/>
      <c r="V193" s="13"/>
      <c r="W193" s="13">
        <v>344800</v>
      </c>
      <c r="X193" s="11"/>
      <c r="Y193" s="13">
        <f t="shared" si="19"/>
        <v>55168</v>
      </c>
      <c r="Z193" s="13"/>
      <c r="AA193" s="11"/>
      <c r="AB193" s="13"/>
      <c r="AC193" s="13"/>
      <c r="AD193" s="11"/>
      <c r="AE193" s="13"/>
      <c r="AF193" s="11"/>
      <c r="AG193" s="11"/>
      <c r="AH193" s="13"/>
      <c r="AI193" s="13"/>
      <c r="AJ193" s="11"/>
      <c r="AK193" s="13"/>
      <c r="AL193" s="13"/>
      <c r="AM193" s="12"/>
      <c r="AN193" s="11"/>
      <c r="AO193" s="12"/>
      <c r="AP193" s="11"/>
    </row>
    <row r="194" spans="1:42" hidden="1" x14ac:dyDescent="0.25">
      <c r="A194" s="11" t="s">
        <v>392</v>
      </c>
      <c r="B194" s="16">
        <v>43989</v>
      </c>
      <c r="C194" s="11" t="s">
        <v>129</v>
      </c>
      <c r="D194" s="11" t="s">
        <v>62</v>
      </c>
      <c r="E194" s="11" t="s">
        <v>495</v>
      </c>
      <c r="F194" s="11" t="s">
        <v>768</v>
      </c>
      <c r="G194" s="11" t="s">
        <v>49</v>
      </c>
      <c r="H194" s="11" t="s">
        <v>815</v>
      </c>
      <c r="I194" s="13"/>
      <c r="J194" s="13"/>
      <c r="K194" s="13"/>
      <c r="L194" s="13"/>
      <c r="M194" s="13">
        <v>0</v>
      </c>
      <c r="N194" s="11"/>
      <c r="O194" s="11" t="s">
        <v>56</v>
      </c>
      <c r="P194" s="11"/>
      <c r="Q194" s="13">
        <f t="shared" ref="Q194:Q199" si="20">SUM(S194:AH194)</f>
        <v>61817640.646000005</v>
      </c>
      <c r="R194" s="13">
        <v>0</v>
      </c>
      <c r="S194" s="13">
        <v>46192819.850000001</v>
      </c>
      <c r="T194" s="13">
        <v>0</v>
      </c>
      <c r="U194" s="11"/>
      <c r="V194" s="13">
        <v>0</v>
      </c>
      <c r="W194" s="13">
        <v>13469673.1</v>
      </c>
      <c r="X194" s="11"/>
      <c r="Y194" s="13">
        <f t="shared" si="19"/>
        <v>2155147.696</v>
      </c>
      <c r="Z194" s="13">
        <v>0</v>
      </c>
      <c r="AA194" s="11"/>
      <c r="AB194" s="13"/>
      <c r="AC194" s="13"/>
      <c r="AD194" s="11"/>
      <c r="AE194" s="13"/>
      <c r="AF194" s="11"/>
      <c r="AG194" s="11"/>
      <c r="AH194" s="13"/>
      <c r="AI194" s="13"/>
      <c r="AJ194" s="11"/>
      <c r="AK194" s="13"/>
      <c r="AL194" s="13"/>
      <c r="AM194" s="12"/>
      <c r="AN194" s="11"/>
      <c r="AO194" s="12"/>
      <c r="AP194" s="11"/>
    </row>
    <row r="195" spans="1:42" hidden="1" x14ac:dyDescent="0.25">
      <c r="A195" s="11" t="s">
        <v>394</v>
      </c>
      <c r="B195" s="16">
        <v>43989</v>
      </c>
      <c r="C195" s="11" t="s">
        <v>47</v>
      </c>
      <c r="D195" s="11" t="s">
        <v>66</v>
      </c>
      <c r="E195" s="11" t="s">
        <v>67</v>
      </c>
      <c r="F195" s="11" t="s">
        <v>662</v>
      </c>
      <c r="G195" s="11" t="s">
        <v>49</v>
      </c>
      <c r="H195" s="11" t="s">
        <v>816</v>
      </c>
      <c r="I195" s="13" t="s">
        <v>48</v>
      </c>
      <c r="J195" s="13" t="s">
        <v>48</v>
      </c>
      <c r="K195" s="13" t="s">
        <v>48</v>
      </c>
      <c r="L195" s="13" t="s">
        <v>48</v>
      </c>
      <c r="M195" s="13">
        <v>0</v>
      </c>
      <c r="N195" s="11" t="s">
        <v>48</v>
      </c>
      <c r="O195" s="11" t="s">
        <v>56</v>
      </c>
      <c r="P195" s="11"/>
      <c r="Q195" s="13">
        <f t="shared" si="20"/>
        <v>79261013.735599995</v>
      </c>
      <c r="R195" s="13">
        <v>0</v>
      </c>
      <c r="S195" s="13">
        <v>53620040.920000002</v>
      </c>
      <c r="T195" s="13">
        <v>0</v>
      </c>
      <c r="U195" s="11" t="s">
        <v>51</v>
      </c>
      <c r="V195" s="13">
        <v>0</v>
      </c>
      <c r="W195" s="13">
        <v>22104286.91</v>
      </c>
      <c r="X195" s="11" t="s">
        <v>51</v>
      </c>
      <c r="Y195" s="13">
        <f t="shared" si="19"/>
        <v>3536685.9056000002</v>
      </c>
      <c r="Z195" s="13">
        <v>0</v>
      </c>
      <c r="AA195" s="11" t="s">
        <v>51</v>
      </c>
      <c r="AB195" s="13">
        <v>0</v>
      </c>
      <c r="AC195" s="13">
        <v>0</v>
      </c>
      <c r="AD195" s="11" t="s">
        <v>51</v>
      </c>
      <c r="AE195" s="13">
        <v>0</v>
      </c>
      <c r="AF195" s="11">
        <v>0</v>
      </c>
      <c r="AG195" s="11" t="s">
        <v>51</v>
      </c>
      <c r="AH195" s="13">
        <v>0</v>
      </c>
      <c r="AI195" s="13">
        <v>0</v>
      </c>
      <c r="AJ195" s="11" t="s">
        <v>51</v>
      </c>
      <c r="AK195" s="13">
        <v>0</v>
      </c>
      <c r="AL195" s="13">
        <v>0</v>
      </c>
      <c r="AM195" s="12" t="s">
        <v>48</v>
      </c>
      <c r="AN195" s="11" t="s">
        <v>48</v>
      </c>
      <c r="AO195" s="12" t="s">
        <v>48</v>
      </c>
      <c r="AP195" s="11" t="s">
        <v>48</v>
      </c>
    </row>
    <row r="196" spans="1:42" hidden="1" x14ac:dyDescent="0.25">
      <c r="A196" s="11" t="s">
        <v>398</v>
      </c>
      <c r="B196" s="16">
        <v>43989</v>
      </c>
      <c r="C196" s="11" t="s">
        <v>129</v>
      </c>
      <c r="D196" s="11" t="s">
        <v>66</v>
      </c>
      <c r="E196" s="11" t="s">
        <v>145</v>
      </c>
      <c r="F196" s="11" t="s">
        <v>666</v>
      </c>
      <c r="G196" s="11" t="s">
        <v>49</v>
      </c>
      <c r="H196" s="11" t="s">
        <v>817</v>
      </c>
      <c r="I196" s="13"/>
      <c r="J196" s="13"/>
      <c r="K196" s="13"/>
      <c r="L196" s="13"/>
      <c r="M196" s="13">
        <v>0</v>
      </c>
      <c r="N196" s="11"/>
      <c r="O196" s="11" t="s">
        <v>56</v>
      </c>
      <c r="P196" s="11"/>
      <c r="Q196" s="13">
        <f t="shared" si="20"/>
        <v>99620362.626000017</v>
      </c>
      <c r="R196" s="13">
        <v>0</v>
      </c>
      <c r="S196" s="13">
        <v>63080706.450000003</v>
      </c>
      <c r="T196" s="13">
        <v>0</v>
      </c>
      <c r="U196" s="11"/>
      <c r="V196" s="13">
        <v>0</v>
      </c>
      <c r="W196" s="13">
        <v>31499703.600000001</v>
      </c>
      <c r="X196" s="11"/>
      <c r="Y196" s="13">
        <f t="shared" si="19"/>
        <v>5039952.5760000004</v>
      </c>
      <c r="Z196" s="13"/>
      <c r="AA196" s="11"/>
      <c r="AB196" s="13"/>
      <c r="AC196" s="13"/>
      <c r="AD196" s="11"/>
      <c r="AE196" s="13"/>
      <c r="AF196" s="11"/>
      <c r="AG196" s="11"/>
      <c r="AH196" s="13"/>
      <c r="AI196" s="13"/>
      <c r="AJ196" s="11"/>
      <c r="AK196" s="13"/>
      <c r="AL196" s="13"/>
      <c r="AM196" s="12"/>
      <c r="AN196" s="11"/>
      <c r="AO196" s="12"/>
      <c r="AP196" s="11"/>
    </row>
    <row r="197" spans="1:42" hidden="1" x14ac:dyDescent="0.25">
      <c r="A197" s="11" t="s">
        <v>400</v>
      </c>
      <c r="B197" s="16">
        <v>43989</v>
      </c>
      <c r="C197" s="11" t="s">
        <v>47</v>
      </c>
      <c r="D197" s="11" t="s">
        <v>70</v>
      </c>
      <c r="E197" s="11" t="s">
        <v>71</v>
      </c>
      <c r="F197" s="11" t="s">
        <v>818</v>
      </c>
      <c r="G197" s="11" t="s">
        <v>49</v>
      </c>
      <c r="H197" s="11" t="s">
        <v>819</v>
      </c>
      <c r="I197" s="13" t="s">
        <v>48</v>
      </c>
      <c r="J197" s="13" t="s">
        <v>48</v>
      </c>
      <c r="K197" s="13" t="s">
        <v>48</v>
      </c>
      <c r="L197" s="13" t="s">
        <v>48</v>
      </c>
      <c r="M197" s="13">
        <v>0</v>
      </c>
      <c r="N197" s="11" t="s">
        <v>48</v>
      </c>
      <c r="O197" s="11" t="s">
        <v>56</v>
      </c>
      <c r="P197" s="11"/>
      <c r="Q197" s="13">
        <f t="shared" si="20"/>
        <v>116073327.1444</v>
      </c>
      <c r="R197" s="13">
        <v>0</v>
      </c>
      <c r="S197" s="13">
        <v>77298024.730000004</v>
      </c>
      <c r="T197" s="13">
        <v>0</v>
      </c>
      <c r="U197" s="11" t="s">
        <v>51</v>
      </c>
      <c r="V197" s="13">
        <v>0</v>
      </c>
      <c r="W197" s="13">
        <v>33426984.84</v>
      </c>
      <c r="X197" s="11" t="s">
        <v>51</v>
      </c>
      <c r="Y197" s="13">
        <f t="shared" si="19"/>
        <v>5348317.5744000003</v>
      </c>
      <c r="Z197" s="13">
        <v>0</v>
      </c>
      <c r="AA197" s="11" t="s">
        <v>51</v>
      </c>
      <c r="AB197" s="13">
        <v>0</v>
      </c>
      <c r="AC197" s="13">
        <v>0</v>
      </c>
      <c r="AD197" s="11" t="s">
        <v>51</v>
      </c>
      <c r="AE197" s="13">
        <v>0</v>
      </c>
      <c r="AF197" s="11">
        <v>0</v>
      </c>
      <c r="AG197" s="11" t="s">
        <v>51</v>
      </c>
      <c r="AH197" s="13">
        <v>0</v>
      </c>
      <c r="AI197" s="13">
        <v>0</v>
      </c>
      <c r="AJ197" s="11" t="s">
        <v>51</v>
      </c>
      <c r="AK197" s="13">
        <v>0</v>
      </c>
      <c r="AL197" s="13">
        <v>0</v>
      </c>
      <c r="AM197" s="12" t="s">
        <v>48</v>
      </c>
      <c r="AN197" s="11" t="s">
        <v>48</v>
      </c>
      <c r="AO197" s="12" t="s">
        <v>48</v>
      </c>
      <c r="AP197" s="11" t="s">
        <v>48</v>
      </c>
    </row>
    <row r="198" spans="1:42" hidden="1" x14ac:dyDescent="0.25">
      <c r="A198" s="11" t="s">
        <v>404</v>
      </c>
      <c r="B198" s="16">
        <v>43989</v>
      </c>
      <c r="C198" s="11" t="s">
        <v>129</v>
      </c>
      <c r="D198" s="11" t="s">
        <v>70</v>
      </c>
      <c r="E198" s="11" t="s">
        <v>455</v>
      </c>
      <c r="F198" s="11" t="s">
        <v>470</v>
      </c>
      <c r="G198" s="11" t="s">
        <v>49</v>
      </c>
      <c r="H198" s="11" t="s">
        <v>784</v>
      </c>
      <c r="I198" s="13"/>
      <c r="J198" s="13"/>
      <c r="K198" s="13"/>
      <c r="L198" s="13"/>
      <c r="M198" s="13">
        <v>0</v>
      </c>
      <c r="N198" s="11"/>
      <c r="O198" s="11" t="s">
        <v>56</v>
      </c>
      <c r="P198" s="11"/>
      <c r="Q198" s="13">
        <f t="shared" si="20"/>
        <v>0</v>
      </c>
      <c r="R198" s="13">
        <v>0</v>
      </c>
      <c r="S198" s="13">
        <v>0</v>
      </c>
      <c r="T198" s="13"/>
      <c r="U198" s="11"/>
      <c r="V198" s="13"/>
      <c r="W198" s="13"/>
      <c r="X198" s="11"/>
      <c r="Y198" s="13">
        <f t="shared" si="19"/>
        <v>0</v>
      </c>
      <c r="Z198" s="13"/>
      <c r="AA198" s="11"/>
      <c r="AB198" s="13"/>
      <c r="AC198" s="13"/>
      <c r="AD198" s="11"/>
      <c r="AE198" s="13"/>
      <c r="AF198" s="11"/>
      <c r="AG198" s="11"/>
      <c r="AH198" s="13"/>
      <c r="AI198" s="13"/>
      <c r="AJ198" s="11"/>
      <c r="AK198" s="13"/>
      <c r="AL198" s="13"/>
      <c r="AM198" s="12"/>
      <c r="AN198" s="11"/>
      <c r="AO198" s="12"/>
      <c r="AP198" s="11"/>
    </row>
    <row r="199" spans="1:42" hidden="1" x14ac:dyDescent="0.25">
      <c r="A199" s="11" t="s">
        <v>406</v>
      </c>
      <c r="B199" s="16">
        <v>43989</v>
      </c>
      <c r="C199" s="11" t="s">
        <v>47</v>
      </c>
      <c r="D199" s="11" t="s">
        <v>74</v>
      </c>
      <c r="E199" s="11" t="s">
        <v>75</v>
      </c>
      <c r="F199" s="11" t="s">
        <v>820</v>
      </c>
      <c r="G199" s="11" t="s">
        <v>49</v>
      </c>
      <c r="H199" s="11" t="s">
        <v>821</v>
      </c>
      <c r="I199" s="13" t="s">
        <v>48</v>
      </c>
      <c r="J199" s="13" t="s">
        <v>48</v>
      </c>
      <c r="K199" s="13" t="s">
        <v>48</v>
      </c>
      <c r="L199" s="13" t="s">
        <v>48</v>
      </c>
      <c r="M199" s="13">
        <v>0</v>
      </c>
      <c r="N199" s="11" t="s">
        <v>48</v>
      </c>
      <c r="O199" s="11" t="s">
        <v>56</v>
      </c>
      <c r="P199" s="11"/>
      <c r="Q199" s="13">
        <f t="shared" si="20"/>
        <v>71113280.939999998</v>
      </c>
      <c r="R199" s="13">
        <v>0</v>
      </c>
      <c r="S199" s="13">
        <v>57058947.719999999</v>
      </c>
      <c r="T199" s="13">
        <v>0</v>
      </c>
      <c r="U199" s="11" t="s">
        <v>51</v>
      </c>
      <c r="V199" s="13">
        <v>0</v>
      </c>
      <c r="W199" s="13">
        <v>12115804.5</v>
      </c>
      <c r="X199" s="11" t="s">
        <v>51</v>
      </c>
      <c r="Y199" s="13">
        <f t="shared" si="19"/>
        <v>1938528.72</v>
      </c>
      <c r="Z199" s="13">
        <v>0</v>
      </c>
      <c r="AA199" s="11" t="s">
        <v>51</v>
      </c>
      <c r="AB199" s="13">
        <v>0</v>
      </c>
      <c r="AC199" s="13">
        <v>0</v>
      </c>
      <c r="AD199" s="11" t="s">
        <v>51</v>
      </c>
      <c r="AE199" s="13">
        <v>0</v>
      </c>
      <c r="AF199" s="11">
        <v>0</v>
      </c>
      <c r="AG199" s="11" t="s">
        <v>51</v>
      </c>
      <c r="AH199" s="13">
        <v>0</v>
      </c>
      <c r="AI199" s="13">
        <v>0</v>
      </c>
      <c r="AJ199" s="11" t="s">
        <v>51</v>
      </c>
      <c r="AK199" s="13">
        <v>0</v>
      </c>
      <c r="AL199" s="13">
        <v>0</v>
      </c>
      <c r="AM199" s="12" t="s">
        <v>48</v>
      </c>
      <c r="AN199" s="11" t="s">
        <v>48</v>
      </c>
      <c r="AO199" s="12" t="s">
        <v>48</v>
      </c>
      <c r="AP199" s="11" t="s">
        <v>48</v>
      </c>
    </row>
    <row r="200" spans="1:42" x14ac:dyDescent="0.25">
      <c r="A200" s="11" t="s">
        <v>408</v>
      </c>
      <c r="B200" s="16">
        <v>43989</v>
      </c>
      <c r="C200" s="11" t="s">
        <v>129</v>
      </c>
      <c r="D200" s="11" t="s">
        <v>74</v>
      </c>
      <c r="E200" s="11" t="s">
        <v>512</v>
      </c>
      <c r="F200" s="11" t="s">
        <v>1021</v>
      </c>
      <c r="G200" s="11" t="s">
        <v>49</v>
      </c>
      <c r="H200" s="11" t="s">
        <v>513</v>
      </c>
      <c r="I200" s="13"/>
      <c r="J200" s="13"/>
      <c r="K200" s="13"/>
      <c r="L200" s="13"/>
      <c r="M200" s="13">
        <v>0</v>
      </c>
      <c r="N200" s="11"/>
      <c r="O200" s="11" t="s">
        <v>490</v>
      </c>
      <c r="P200" s="11"/>
      <c r="Q200" s="13">
        <v>0</v>
      </c>
      <c r="R200" s="13">
        <v>0</v>
      </c>
      <c r="S200" s="13">
        <v>0</v>
      </c>
      <c r="T200" s="13">
        <v>0</v>
      </c>
      <c r="U200" s="11"/>
      <c r="V200" s="13">
        <v>0</v>
      </c>
      <c r="W200" s="13">
        <v>0</v>
      </c>
      <c r="X200" s="11"/>
      <c r="Y200" s="13">
        <f t="shared" si="19"/>
        <v>0</v>
      </c>
      <c r="Z200" s="13">
        <v>0</v>
      </c>
      <c r="AA200" s="11"/>
      <c r="AB200" s="13">
        <v>0</v>
      </c>
      <c r="AC200" s="13">
        <v>0</v>
      </c>
      <c r="AD200" s="11"/>
      <c r="AE200" s="13">
        <v>0</v>
      </c>
      <c r="AF200" s="11" t="s">
        <v>822</v>
      </c>
      <c r="AG200" s="11"/>
      <c r="AH200" s="13">
        <v>0</v>
      </c>
      <c r="AI200" s="13">
        <v>0</v>
      </c>
      <c r="AJ200" s="11"/>
      <c r="AK200" s="13">
        <v>0</v>
      </c>
      <c r="AL200" s="13">
        <v>0</v>
      </c>
      <c r="AM200" s="12"/>
      <c r="AN200" s="11"/>
      <c r="AO200" s="12"/>
      <c r="AP200" s="11"/>
    </row>
    <row r="201" spans="1:42" hidden="1" x14ac:dyDescent="0.25">
      <c r="A201" s="11" t="s">
        <v>410</v>
      </c>
      <c r="B201" s="16">
        <v>43989</v>
      </c>
      <c r="C201" s="11" t="s">
        <v>47</v>
      </c>
      <c r="D201" s="11" t="s">
        <v>78</v>
      </c>
      <c r="E201" s="11" t="s">
        <v>79</v>
      </c>
      <c r="F201" s="11" t="s">
        <v>823</v>
      </c>
      <c r="G201" s="11" t="s">
        <v>49</v>
      </c>
      <c r="H201" s="11" t="s">
        <v>824</v>
      </c>
      <c r="I201" s="13" t="s">
        <v>48</v>
      </c>
      <c r="J201" s="13" t="s">
        <v>48</v>
      </c>
      <c r="K201" s="13" t="s">
        <v>48</v>
      </c>
      <c r="L201" s="13" t="s">
        <v>48</v>
      </c>
      <c r="M201" s="13">
        <v>0</v>
      </c>
      <c r="N201" s="11" t="s">
        <v>48</v>
      </c>
      <c r="O201" s="11" t="s">
        <v>56</v>
      </c>
      <c r="P201" s="11"/>
      <c r="Q201" s="13">
        <f>SUM(S201:AH201)</f>
        <v>134754526.65039998</v>
      </c>
      <c r="R201" s="13">
        <v>0</v>
      </c>
      <c r="S201" s="13">
        <v>88511005.209999993</v>
      </c>
      <c r="T201" s="13">
        <v>0</v>
      </c>
      <c r="U201" s="11" t="s">
        <v>51</v>
      </c>
      <c r="V201" s="13">
        <v>0</v>
      </c>
      <c r="W201" s="13">
        <v>39865104.689999998</v>
      </c>
      <c r="X201" s="11" t="s">
        <v>51</v>
      </c>
      <c r="Y201" s="13">
        <f t="shared" ref="Y201:Y208" si="21">+W201*0.16</f>
        <v>6378416.7503999993</v>
      </c>
      <c r="Z201" s="13">
        <v>0</v>
      </c>
      <c r="AA201" s="11" t="s">
        <v>51</v>
      </c>
      <c r="AB201" s="13">
        <v>0</v>
      </c>
      <c r="AC201" s="13">
        <v>0</v>
      </c>
      <c r="AD201" s="11" t="s">
        <v>51</v>
      </c>
      <c r="AE201" s="13">
        <v>0</v>
      </c>
      <c r="AF201" s="11">
        <v>0</v>
      </c>
      <c r="AG201" s="11" t="s">
        <v>51</v>
      </c>
      <c r="AH201" s="13">
        <v>0</v>
      </c>
      <c r="AI201" s="13">
        <v>0</v>
      </c>
      <c r="AJ201" s="11" t="s">
        <v>51</v>
      </c>
      <c r="AK201" s="13">
        <v>0</v>
      </c>
      <c r="AL201" s="13">
        <v>0</v>
      </c>
      <c r="AM201" s="12" t="s">
        <v>48</v>
      </c>
      <c r="AN201" s="11" t="s">
        <v>48</v>
      </c>
      <c r="AO201" s="12" t="s">
        <v>48</v>
      </c>
      <c r="AP201" s="11" t="s">
        <v>48</v>
      </c>
    </row>
    <row r="202" spans="1:42" hidden="1" x14ac:dyDescent="0.25">
      <c r="A202" s="11" t="s">
        <v>414</v>
      </c>
      <c r="B202" s="16">
        <v>43989</v>
      </c>
      <c r="C202" s="11" t="s">
        <v>47</v>
      </c>
      <c r="D202" s="11" t="s">
        <v>82</v>
      </c>
      <c r="E202" s="11" t="s">
        <v>83</v>
      </c>
      <c r="F202" s="11" t="s">
        <v>803</v>
      </c>
      <c r="G202" s="11" t="s">
        <v>49</v>
      </c>
      <c r="H202" s="11" t="s">
        <v>825</v>
      </c>
      <c r="I202" s="13" t="s">
        <v>48</v>
      </c>
      <c r="J202" s="13" t="s">
        <v>48</v>
      </c>
      <c r="K202" s="13" t="s">
        <v>48</v>
      </c>
      <c r="L202" s="13" t="s">
        <v>48</v>
      </c>
      <c r="M202" s="13">
        <v>0</v>
      </c>
      <c r="N202" s="11" t="s">
        <v>48</v>
      </c>
      <c r="O202" s="11" t="s">
        <v>56</v>
      </c>
      <c r="P202" s="11"/>
      <c r="Q202" s="13">
        <f>SUM(S202:AH202)</f>
        <v>50621290.893600002</v>
      </c>
      <c r="R202" s="13">
        <v>0</v>
      </c>
      <c r="S202" s="13">
        <v>35056472.420000002</v>
      </c>
      <c r="T202" s="13">
        <v>0</v>
      </c>
      <c r="U202" s="11" t="s">
        <v>51</v>
      </c>
      <c r="V202" s="13">
        <v>0</v>
      </c>
      <c r="W202" s="13">
        <v>13417946.960000001</v>
      </c>
      <c r="X202" s="11" t="s">
        <v>51</v>
      </c>
      <c r="Y202" s="13">
        <f t="shared" si="21"/>
        <v>2146871.5136000002</v>
      </c>
      <c r="Z202" s="13">
        <v>0</v>
      </c>
      <c r="AA202" s="11" t="s">
        <v>51</v>
      </c>
      <c r="AB202" s="13">
        <v>0</v>
      </c>
      <c r="AC202" s="13">
        <v>0</v>
      </c>
      <c r="AD202" s="11" t="s">
        <v>51</v>
      </c>
      <c r="AE202" s="13">
        <v>0</v>
      </c>
      <c r="AF202" s="11">
        <v>0</v>
      </c>
      <c r="AG202" s="11" t="s">
        <v>51</v>
      </c>
      <c r="AH202" s="13">
        <v>0</v>
      </c>
      <c r="AI202" s="13">
        <v>0</v>
      </c>
      <c r="AJ202" s="11" t="s">
        <v>51</v>
      </c>
      <c r="AK202" s="13">
        <v>0</v>
      </c>
      <c r="AL202" s="13">
        <v>0</v>
      </c>
      <c r="AM202" s="12" t="s">
        <v>48</v>
      </c>
      <c r="AN202" s="11" t="s">
        <v>48</v>
      </c>
      <c r="AO202" s="12" t="s">
        <v>48</v>
      </c>
      <c r="AP202" s="11" t="s">
        <v>48</v>
      </c>
    </row>
    <row r="203" spans="1:42" hidden="1" x14ac:dyDescent="0.25">
      <c r="A203" s="11" t="s">
        <v>416</v>
      </c>
      <c r="B203" s="16">
        <v>43989</v>
      </c>
      <c r="C203" s="11" t="s">
        <v>47</v>
      </c>
      <c r="D203" s="11" t="s">
        <v>93</v>
      </c>
      <c r="E203" s="11" t="s">
        <v>94</v>
      </c>
      <c r="F203" s="11" t="s">
        <v>660</v>
      </c>
      <c r="G203" s="11" t="s">
        <v>49</v>
      </c>
      <c r="H203" s="11" t="s">
        <v>826</v>
      </c>
      <c r="I203" s="13" t="s">
        <v>48</v>
      </c>
      <c r="J203" s="13" t="s">
        <v>48</v>
      </c>
      <c r="K203" s="13" t="s">
        <v>48</v>
      </c>
      <c r="L203" s="13" t="s">
        <v>48</v>
      </c>
      <c r="M203" s="13">
        <v>0</v>
      </c>
      <c r="N203" s="11" t="s">
        <v>48</v>
      </c>
      <c r="O203" s="11" t="s">
        <v>56</v>
      </c>
      <c r="P203" s="11"/>
      <c r="Q203" s="13">
        <f>SUM(S203:AH203)</f>
        <v>88533361.376800001</v>
      </c>
      <c r="R203" s="13">
        <v>0</v>
      </c>
      <c r="S203" s="13">
        <v>58061757.850000001</v>
      </c>
      <c r="T203" s="13">
        <v>0</v>
      </c>
      <c r="U203" s="11" t="s">
        <v>51</v>
      </c>
      <c r="V203" s="13">
        <v>0</v>
      </c>
      <c r="W203" s="13">
        <v>26268623.73</v>
      </c>
      <c r="X203" s="11" t="s">
        <v>51</v>
      </c>
      <c r="Y203" s="13">
        <f t="shared" si="21"/>
        <v>4202979.7968000006</v>
      </c>
      <c r="Z203" s="13">
        <v>0</v>
      </c>
      <c r="AA203" s="11" t="s">
        <v>51</v>
      </c>
      <c r="AB203" s="13">
        <v>0</v>
      </c>
      <c r="AC203" s="13">
        <v>0</v>
      </c>
      <c r="AD203" s="11" t="s">
        <v>51</v>
      </c>
      <c r="AE203" s="13">
        <v>0</v>
      </c>
      <c r="AF203" s="11">
        <v>0</v>
      </c>
      <c r="AG203" s="11" t="s">
        <v>51</v>
      </c>
      <c r="AH203" s="13">
        <v>0</v>
      </c>
      <c r="AI203" s="13">
        <v>0</v>
      </c>
      <c r="AJ203" s="11" t="s">
        <v>51</v>
      </c>
      <c r="AK203" s="13">
        <v>0</v>
      </c>
      <c r="AL203" s="13">
        <v>0</v>
      </c>
      <c r="AM203" s="12" t="s">
        <v>48</v>
      </c>
      <c r="AN203" s="11" t="s">
        <v>48</v>
      </c>
      <c r="AO203" s="12" t="s">
        <v>48</v>
      </c>
      <c r="AP203" s="11" t="s">
        <v>48</v>
      </c>
    </row>
    <row r="204" spans="1:42" hidden="1" x14ac:dyDescent="0.25">
      <c r="A204" s="11" t="s">
        <v>417</v>
      </c>
      <c r="B204" s="16">
        <v>43989</v>
      </c>
      <c r="C204" s="11" t="s">
        <v>47</v>
      </c>
      <c r="D204" s="11" t="s">
        <v>163</v>
      </c>
      <c r="E204" s="11" t="s">
        <v>164</v>
      </c>
      <c r="F204" s="11" t="s">
        <v>827</v>
      </c>
      <c r="G204" s="11" t="s">
        <v>49</v>
      </c>
      <c r="H204" s="11" t="s">
        <v>828</v>
      </c>
      <c r="I204" s="13" t="s">
        <v>48</v>
      </c>
      <c r="J204" s="13" t="s">
        <v>48</v>
      </c>
      <c r="K204" s="13" t="s">
        <v>48</v>
      </c>
      <c r="L204" s="13" t="s">
        <v>48</v>
      </c>
      <c r="M204" s="13">
        <v>0</v>
      </c>
      <c r="N204" s="11" t="s">
        <v>48</v>
      </c>
      <c r="O204" s="11" t="s">
        <v>56</v>
      </c>
      <c r="P204" s="11"/>
      <c r="Q204" s="13">
        <f>SUM(S204:AH204)</f>
        <v>60125313.225599997</v>
      </c>
      <c r="R204" s="13">
        <v>0</v>
      </c>
      <c r="S204" s="13">
        <v>37006218.109999999</v>
      </c>
      <c r="T204" s="13">
        <v>0</v>
      </c>
      <c r="U204" s="11" t="s">
        <v>51</v>
      </c>
      <c r="V204" s="13">
        <v>0</v>
      </c>
      <c r="W204" s="13">
        <v>19930254.41</v>
      </c>
      <c r="X204" s="11" t="s">
        <v>51</v>
      </c>
      <c r="Y204" s="13">
        <f t="shared" si="21"/>
        <v>3188840.7056</v>
      </c>
      <c r="Z204" s="13">
        <v>0</v>
      </c>
      <c r="AA204" s="11" t="s">
        <v>51</v>
      </c>
      <c r="AB204" s="13">
        <v>0</v>
      </c>
      <c r="AC204" s="13">
        <v>0</v>
      </c>
      <c r="AD204" s="11" t="s">
        <v>51</v>
      </c>
      <c r="AE204" s="13">
        <v>0</v>
      </c>
      <c r="AF204" s="11">
        <v>0</v>
      </c>
      <c r="AG204" s="11" t="s">
        <v>51</v>
      </c>
      <c r="AH204" s="13">
        <v>0</v>
      </c>
      <c r="AI204" s="13">
        <v>0</v>
      </c>
      <c r="AJ204" s="11" t="s">
        <v>51</v>
      </c>
      <c r="AK204" s="13">
        <v>0</v>
      </c>
      <c r="AL204" s="13">
        <v>0</v>
      </c>
      <c r="AM204" s="12" t="s">
        <v>48</v>
      </c>
      <c r="AN204" s="11" t="s">
        <v>48</v>
      </c>
      <c r="AO204" s="12" t="s">
        <v>48</v>
      </c>
      <c r="AP204" s="11" t="s">
        <v>48</v>
      </c>
    </row>
    <row r="205" spans="1:42" hidden="1" x14ac:dyDescent="0.25">
      <c r="A205" s="11" t="s">
        <v>418</v>
      </c>
      <c r="B205" s="16">
        <v>43989</v>
      </c>
      <c r="C205" s="11" t="s">
        <v>47</v>
      </c>
      <c r="D205" s="11" t="s">
        <v>521</v>
      </c>
      <c r="E205" s="11" t="s">
        <v>106</v>
      </c>
      <c r="F205" s="11" t="s">
        <v>829</v>
      </c>
      <c r="G205" s="11" t="s">
        <v>830</v>
      </c>
      <c r="H205" s="11" t="s">
        <v>831</v>
      </c>
      <c r="I205" s="13"/>
      <c r="J205" s="13"/>
      <c r="K205" s="13"/>
      <c r="L205" s="13"/>
      <c r="M205" s="13">
        <v>0</v>
      </c>
      <c r="N205" s="11"/>
      <c r="O205" s="11" t="s">
        <v>56</v>
      </c>
      <c r="P205" s="11"/>
      <c r="Q205" s="13">
        <f>SUBTOTAL(9,S205:AL205)</f>
        <v>0</v>
      </c>
      <c r="R205" s="13"/>
      <c r="S205" s="13">
        <v>23833727.34</v>
      </c>
      <c r="T205" s="13"/>
      <c r="U205" s="11"/>
      <c r="V205" s="13"/>
      <c r="W205" s="13">
        <v>4282720.83</v>
      </c>
      <c r="X205" s="11"/>
      <c r="Y205" s="13">
        <f t="shared" si="21"/>
        <v>685235.33279999997</v>
      </c>
      <c r="Z205" s="13"/>
      <c r="AA205" s="11"/>
      <c r="AB205" s="13"/>
      <c r="AC205" s="13"/>
      <c r="AD205" s="11"/>
      <c r="AE205" s="13"/>
      <c r="AF205" s="11"/>
      <c r="AG205" s="11"/>
      <c r="AH205" s="13"/>
      <c r="AI205" s="13"/>
      <c r="AJ205" s="11"/>
      <c r="AK205" s="13"/>
      <c r="AL205" s="13"/>
      <c r="AM205" s="12"/>
      <c r="AN205" s="11"/>
      <c r="AO205" s="12"/>
      <c r="AP205" s="11"/>
    </row>
    <row r="206" spans="1:42" hidden="1" x14ac:dyDescent="0.25">
      <c r="A206" s="11" t="s">
        <v>419</v>
      </c>
      <c r="B206" s="16">
        <v>43989</v>
      </c>
      <c r="C206" s="11" t="s">
        <v>47</v>
      </c>
      <c r="D206" s="11" t="s">
        <v>533</v>
      </c>
      <c r="E206" s="11" t="s">
        <v>114</v>
      </c>
      <c r="F206" s="11" t="s">
        <v>832</v>
      </c>
      <c r="G206" s="11" t="s">
        <v>49</v>
      </c>
      <c r="H206" s="11" t="s">
        <v>833</v>
      </c>
      <c r="I206" s="13"/>
      <c r="J206" s="13"/>
      <c r="K206" s="13"/>
      <c r="L206" s="13"/>
      <c r="M206" s="13">
        <v>0</v>
      </c>
      <c r="N206" s="11"/>
      <c r="O206" s="11" t="s">
        <v>56</v>
      </c>
      <c r="P206" s="11"/>
      <c r="Q206" s="13">
        <f>SUBTOTAL(9,S206:Y206)</f>
        <v>0</v>
      </c>
      <c r="R206" s="13">
        <v>0</v>
      </c>
      <c r="S206" s="13">
        <v>11359427.18</v>
      </c>
      <c r="T206" s="13"/>
      <c r="U206" s="11"/>
      <c r="V206" s="13"/>
      <c r="W206" s="13">
        <v>2082241.72</v>
      </c>
      <c r="X206" s="11"/>
      <c r="Y206" s="13">
        <f t="shared" si="21"/>
        <v>333158.6752</v>
      </c>
      <c r="Z206" s="13"/>
      <c r="AA206" s="11"/>
      <c r="AB206" s="13"/>
      <c r="AC206" s="13"/>
      <c r="AD206" s="11"/>
      <c r="AE206" s="13"/>
      <c r="AF206" s="11"/>
      <c r="AG206" s="11"/>
      <c r="AH206" s="13"/>
      <c r="AI206" s="13"/>
      <c r="AJ206" s="11"/>
      <c r="AK206" s="13"/>
      <c r="AL206" s="13"/>
      <c r="AM206" s="12"/>
      <c r="AN206" s="11"/>
      <c r="AO206" s="12"/>
      <c r="AP206" s="11"/>
    </row>
    <row r="207" spans="1:42" hidden="1" x14ac:dyDescent="0.25">
      <c r="A207" s="11" t="s">
        <v>420</v>
      </c>
      <c r="B207" s="16">
        <v>43989</v>
      </c>
      <c r="C207" s="11" t="s">
        <v>47</v>
      </c>
      <c r="D207" s="11" t="s">
        <v>97</v>
      </c>
      <c r="E207" s="11" t="s">
        <v>98</v>
      </c>
      <c r="F207" s="11" t="s">
        <v>834</v>
      </c>
      <c r="G207" s="11" t="s">
        <v>49</v>
      </c>
      <c r="H207" s="11" t="s">
        <v>835</v>
      </c>
      <c r="I207" s="13" t="s">
        <v>48</v>
      </c>
      <c r="J207" s="13" t="s">
        <v>48</v>
      </c>
      <c r="K207" s="13" t="s">
        <v>48</v>
      </c>
      <c r="L207" s="13" t="s">
        <v>48</v>
      </c>
      <c r="M207" s="13">
        <v>0</v>
      </c>
      <c r="N207" s="11" t="s">
        <v>48</v>
      </c>
      <c r="O207" s="11" t="s">
        <v>56</v>
      </c>
      <c r="P207" s="11"/>
      <c r="Q207" s="13">
        <f>SUM(S207:AH207)</f>
        <v>13222409.999200001</v>
      </c>
      <c r="R207" s="13">
        <v>0</v>
      </c>
      <c r="S207" s="13">
        <v>7535210</v>
      </c>
      <c r="T207" s="13">
        <v>0</v>
      </c>
      <c r="U207" s="11" t="s">
        <v>51</v>
      </c>
      <c r="V207" s="13">
        <v>0</v>
      </c>
      <c r="W207" s="13">
        <v>4902758.62</v>
      </c>
      <c r="X207" s="11" t="s">
        <v>51</v>
      </c>
      <c r="Y207" s="13">
        <f t="shared" si="21"/>
        <v>784441.37920000008</v>
      </c>
      <c r="Z207" s="13">
        <v>0</v>
      </c>
      <c r="AA207" s="11" t="s">
        <v>51</v>
      </c>
      <c r="AB207" s="13">
        <v>0</v>
      </c>
      <c r="AC207" s="13">
        <v>0</v>
      </c>
      <c r="AD207" s="11" t="s">
        <v>51</v>
      </c>
      <c r="AE207" s="13">
        <v>0</v>
      </c>
      <c r="AF207" s="11">
        <v>0</v>
      </c>
      <c r="AG207" s="11" t="s">
        <v>51</v>
      </c>
      <c r="AH207" s="13">
        <v>0</v>
      </c>
      <c r="AI207" s="13">
        <v>0</v>
      </c>
      <c r="AJ207" s="11" t="s">
        <v>51</v>
      </c>
      <c r="AK207" s="13">
        <v>0</v>
      </c>
      <c r="AL207" s="13">
        <v>0</v>
      </c>
      <c r="AM207" s="12" t="s">
        <v>48</v>
      </c>
      <c r="AN207" s="11" t="s">
        <v>48</v>
      </c>
      <c r="AO207" s="12" t="s">
        <v>48</v>
      </c>
      <c r="AP207" s="11" t="s">
        <v>48</v>
      </c>
    </row>
    <row r="208" spans="1:42" hidden="1" x14ac:dyDescent="0.25">
      <c r="A208" s="11" t="s">
        <v>421</v>
      </c>
      <c r="B208" s="16">
        <v>43989</v>
      </c>
      <c r="C208" s="11" t="s">
        <v>47</v>
      </c>
      <c r="D208" s="11" t="s">
        <v>101</v>
      </c>
      <c r="E208" s="11" t="s">
        <v>102</v>
      </c>
      <c r="F208" s="11" t="s">
        <v>836</v>
      </c>
      <c r="G208" s="11" t="s">
        <v>49</v>
      </c>
      <c r="H208" s="11" t="s">
        <v>837</v>
      </c>
      <c r="I208" s="13" t="s">
        <v>48</v>
      </c>
      <c r="J208" s="13" t="s">
        <v>48</v>
      </c>
      <c r="K208" s="13" t="s">
        <v>48</v>
      </c>
      <c r="L208" s="13" t="s">
        <v>48</v>
      </c>
      <c r="M208" s="13">
        <v>0</v>
      </c>
      <c r="N208" s="11" t="s">
        <v>48</v>
      </c>
      <c r="O208" s="11" t="s">
        <v>56</v>
      </c>
      <c r="P208" s="11"/>
      <c r="Q208" s="13">
        <f>SUM(S208:AH208)</f>
        <v>34639651.928800002</v>
      </c>
      <c r="R208" s="13">
        <v>0</v>
      </c>
      <c r="S208" s="13">
        <v>26749192.809999999</v>
      </c>
      <c r="T208" s="13">
        <v>0</v>
      </c>
      <c r="U208" s="11" t="s">
        <v>51</v>
      </c>
      <c r="V208" s="13">
        <v>0</v>
      </c>
      <c r="W208" s="13">
        <v>6802119.9299999997</v>
      </c>
      <c r="X208" s="11" t="s">
        <v>51</v>
      </c>
      <c r="Y208" s="13">
        <f t="shared" si="21"/>
        <v>1088339.1887999999</v>
      </c>
      <c r="Z208" s="13">
        <v>0</v>
      </c>
      <c r="AA208" s="11" t="s">
        <v>51</v>
      </c>
      <c r="AB208" s="13">
        <v>0</v>
      </c>
      <c r="AC208" s="13">
        <v>0</v>
      </c>
      <c r="AD208" s="11" t="s">
        <v>51</v>
      </c>
      <c r="AE208" s="13">
        <v>0</v>
      </c>
      <c r="AF208" s="11">
        <v>0</v>
      </c>
      <c r="AG208" s="11" t="s">
        <v>51</v>
      </c>
      <c r="AH208" s="13">
        <v>0</v>
      </c>
      <c r="AI208" s="13">
        <v>0</v>
      </c>
      <c r="AJ208" s="11" t="s">
        <v>51</v>
      </c>
      <c r="AK208" s="13">
        <v>0</v>
      </c>
      <c r="AL208" s="13">
        <v>0</v>
      </c>
      <c r="AM208" s="12" t="s">
        <v>48</v>
      </c>
      <c r="AN208" s="11" t="s">
        <v>48</v>
      </c>
      <c r="AO208" s="12" t="s">
        <v>48</v>
      </c>
      <c r="AP208" s="11" t="s">
        <v>48</v>
      </c>
    </row>
    <row r="209" spans="1:42" hidden="1" x14ac:dyDescent="0.25">
      <c r="A209" s="22"/>
      <c r="B209" s="23"/>
      <c r="C209" s="22"/>
      <c r="D209" s="22"/>
      <c r="E209" s="22"/>
      <c r="F209" s="22"/>
      <c r="G209" s="22"/>
      <c r="H209" s="22"/>
      <c r="I209" s="24"/>
      <c r="J209" s="24"/>
      <c r="K209" s="24"/>
      <c r="L209" s="24"/>
      <c r="M209" s="24"/>
      <c r="N209" s="22"/>
      <c r="O209" s="22"/>
      <c r="P209" s="22"/>
      <c r="Q209" s="24"/>
      <c r="R209" s="24"/>
      <c r="S209" s="24"/>
      <c r="T209" s="24"/>
      <c r="U209" s="22"/>
      <c r="V209" s="24"/>
      <c r="W209" s="24"/>
      <c r="X209" s="22"/>
      <c r="Y209" s="24"/>
      <c r="Z209" s="24"/>
      <c r="AA209" s="22"/>
      <c r="AB209" s="24"/>
      <c r="AC209" s="24"/>
      <c r="AD209" s="22"/>
      <c r="AE209" s="24"/>
      <c r="AF209" s="22"/>
      <c r="AG209" s="22"/>
      <c r="AH209" s="24"/>
      <c r="AI209" s="24"/>
      <c r="AJ209" s="22"/>
      <c r="AK209" s="24"/>
      <c r="AL209" s="24"/>
      <c r="AM209" s="25"/>
      <c r="AN209" s="22"/>
      <c r="AO209" s="25"/>
      <c r="AP209" s="22"/>
    </row>
    <row r="210" spans="1:42" hidden="1" x14ac:dyDescent="0.25"/>
    <row r="211" spans="1:42" hidden="1" x14ac:dyDescent="0.25">
      <c r="Q211" s="10">
        <f>SUM(Q2:Q208)</f>
        <v>6986179400.9089985</v>
      </c>
      <c r="R211" s="10">
        <f>SUM(R2:R208)</f>
        <v>0</v>
      </c>
      <c r="S211" s="10">
        <f>SUM(S2:S208)</f>
        <v>6051687841.7891006</v>
      </c>
      <c r="T211" s="10">
        <f>SUM(T2:T208)</f>
        <v>1269000</v>
      </c>
      <c r="V211" s="10">
        <f>SUM(V2:V208)</f>
        <v>203040</v>
      </c>
      <c r="W211" s="10">
        <f>SUM(W2:W208)</f>
        <v>1722272862.2899997</v>
      </c>
      <c r="Y211" s="10">
        <f>SUM(Y2:Y208)</f>
        <v>275563657.96639997</v>
      </c>
      <c r="Z211" s="10">
        <f>SUM(Z2:Z208)</f>
        <v>0</v>
      </c>
      <c r="AB211" s="10">
        <f>SUM(AB2:AB208)</f>
        <v>0</v>
      </c>
      <c r="AC211" s="10">
        <f>SUM(AC2:AC208)</f>
        <v>0</v>
      </c>
      <c r="AE211" s="10">
        <f>SUM(AE2:AE208)</f>
        <v>0</v>
      </c>
      <c r="AI211" s="10">
        <f>SUM(AI2:AI208)</f>
        <v>0</v>
      </c>
      <c r="AK211" s="10">
        <f t="shared" ref="AK211:AL213" si="22">SUM(AK2:AK208)</f>
        <v>0</v>
      </c>
      <c r="AL211" s="10">
        <f t="shared" si="22"/>
        <v>0</v>
      </c>
    </row>
    <row r="212" spans="1:42" hidden="1" x14ac:dyDescent="0.25">
      <c r="Q212" s="10">
        <f>SUM(S212:AC212)</f>
        <v>2817848740.7159247</v>
      </c>
      <c r="R212" s="10">
        <f>SUM(R3:R209)</f>
        <v>0</v>
      </c>
      <c r="S212" s="10">
        <f>+S211*0.35</f>
        <v>2118090744.6261852</v>
      </c>
      <c r="T212" s="10">
        <f t="shared" ref="T212:Z212" si="23">+T211*0.35</f>
        <v>444150</v>
      </c>
      <c r="U212" s="10">
        <f t="shared" si="23"/>
        <v>0</v>
      </c>
      <c r="V212" s="10">
        <f t="shared" si="23"/>
        <v>71064</v>
      </c>
      <c r="W212" s="10">
        <f t="shared" si="23"/>
        <v>602795501.80149984</v>
      </c>
      <c r="X212" s="10">
        <f t="shared" si="23"/>
        <v>0</v>
      </c>
      <c r="Y212" s="10">
        <f t="shared" si="23"/>
        <v>96447280.288239986</v>
      </c>
      <c r="Z212" s="10">
        <f t="shared" si="23"/>
        <v>0</v>
      </c>
      <c r="AA212" s="10">
        <f t="shared" ref="AA212:AB212" si="24">+AA211*0.15</f>
        <v>0</v>
      </c>
      <c r="AB212" s="10">
        <f t="shared" si="24"/>
        <v>0</v>
      </c>
      <c r="AC212" s="10">
        <f>SUM(AC3:AC209)</f>
        <v>0</v>
      </c>
      <c r="AE212" s="10">
        <f>SUM(AE3:AE209)</f>
        <v>0</v>
      </c>
      <c r="AI212" s="10">
        <f>SUM(AI3:AI209)</f>
        <v>0</v>
      </c>
      <c r="AK212" s="10">
        <f t="shared" si="22"/>
        <v>0</v>
      </c>
      <c r="AL212" s="10">
        <f t="shared" si="22"/>
        <v>0</v>
      </c>
    </row>
    <row r="213" spans="1:42" x14ac:dyDescent="0.25">
      <c r="Q213" s="10">
        <f>SUM(S213:AC213)</f>
        <v>5233147661.3295746</v>
      </c>
      <c r="R213" s="10">
        <f>SUM(R4:R210)</f>
        <v>0</v>
      </c>
      <c r="S213" s="10">
        <f>+S211-S212</f>
        <v>3933597097.1629152</v>
      </c>
      <c r="T213" s="10">
        <f t="shared" ref="T213:Y213" si="25">+T211-T212</f>
        <v>824850</v>
      </c>
      <c r="U213" s="10">
        <f t="shared" si="25"/>
        <v>0</v>
      </c>
      <c r="V213" s="10">
        <f t="shared" si="25"/>
        <v>131976</v>
      </c>
      <c r="W213" s="10">
        <f t="shared" si="25"/>
        <v>1119477360.4884999</v>
      </c>
      <c r="X213" s="10">
        <f t="shared" si="25"/>
        <v>0</v>
      </c>
      <c r="Y213" s="10">
        <f t="shared" si="25"/>
        <v>179116377.67815998</v>
      </c>
      <c r="Z213" s="10">
        <f>SUM(Z4:Z210)</f>
        <v>0</v>
      </c>
      <c r="AB213" s="10">
        <f>SUM(AB4:AB210)</f>
        <v>0</v>
      </c>
      <c r="AC213" s="10">
        <f>SUM(AC4:AC210)</f>
        <v>0</v>
      </c>
      <c r="AE213" s="10">
        <f>SUM(AE4:AE210)</f>
        <v>0</v>
      </c>
      <c r="AI213" s="10">
        <f>SUM(AI4:AI210)</f>
        <v>0</v>
      </c>
      <c r="AK213" s="10">
        <f t="shared" si="22"/>
        <v>0</v>
      </c>
      <c r="AL213" s="10">
        <f t="shared" si="22"/>
        <v>0</v>
      </c>
    </row>
    <row r="215" spans="1:42" x14ac:dyDescent="0.25">
      <c r="H215" s="29"/>
      <c r="J215" s="13" t="s">
        <v>457</v>
      </c>
    </row>
    <row r="217" spans="1:42" x14ac:dyDescent="0.25">
      <c r="H217" s="26"/>
      <c r="I217" s="27"/>
      <c r="J217" s="13" t="s">
        <v>458</v>
      </c>
      <c r="K217" s="13" t="s">
        <v>459</v>
      </c>
      <c r="L217" s="13" t="s">
        <v>460</v>
      </c>
    </row>
    <row r="218" spans="1:42" x14ac:dyDescent="0.25">
      <c r="H218" s="26"/>
      <c r="I218" s="27"/>
      <c r="J218" s="13"/>
      <c r="K218" s="13"/>
      <c r="L218" s="13"/>
    </row>
    <row r="219" spans="1:42" x14ac:dyDescent="0.25">
      <c r="H219" s="26"/>
      <c r="I219" s="28" t="s">
        <v>461</v>
      </c>
      <c r="J219" s="13">
        <f>+S213</f>
        <v>3933597097.1629152</v>
      </c>
      <c r="K219" s="13"/>
      <c r="L219" s="13"/>
    </row>
    <row r="220" spans="1:42" x14ac:dyDescent="0.25">
      <c r="H220" s="26"/>
      <c r="I220" s="27"/>
      <c r="J220" s="13"/>
      <c r="K220" s="13"/>
      <c r="L220" s="13"/>
    </row>
    <row r="221" spans="1:42" x14ac:dyDescent="0.25">
      <c r="H221" s="26"/>
      <c r="I221" s="28" t="s">
        <v>462</v>
      </c>
      <c r="J221" s="13">
        <f>+T213+W213</f>
        <v>1120302210.4884999</v>
      </c>
      <c r="K221" s="13">
        <f>+V213+Y213</f>
        <v>179248353.67815998</v>
      </c>
      <c r="L221" s="13"/>
    </row>
    <row r="222" spans="1:42" x14ac:dyDescent="0.25">
      <c r="H222" s="26"/>
      <c r="I222" s="27"/>
      <c r="J222" s="13"/>
      <c r="K222" s="13"/>
      <c r="L222" s="13"/>
    </row>
    <row r="223" spans="1:42" x14ac:dyDescent="0.25">
      <c r="H223" s="26"/>
      <c r="I223" s="28" t="s">
        <v>463</v>
      </c>
      <c r="J223" s="13">
        <v>0</v>
      </c>
      <c r="K223" s="13">
        <v>0</v>
      </c>
      <c r="L223" s="13">
        <v>0</v>
      </c>
    </row>
    <row r="224" spans="1:42" x14ac:dyDescent="0.25">
      <c r="H224" s="26"/>
      <c r="I224" s="27"/>
      <c r="J224" s="13"/>
      <c r="K224" s="13"/>
      <c r="L224" s="13"/>
    </row>
    <row r="225" spans="8:12" x14ac:dyDescent="0.25">
      <c r="H225" s="26"/>
      <c r="I225" s="28" t="s">
        <v>464</v>
      </c>
      <c r="J225" s="13">
        <v>0</v>
      </c>
      <c r="K225" s="13">
        <v>0</v>
      </c>
      <c r="L225" s="13"/>
    </row>
    <row r="226" spans="8:12" x14ac:dyDescent="0.25">
      <c r="H226" s="26"/>
      <c r="I226" s="27"/>
      <c r="J226" s="13"/>
      <c r="K226" s="13"/>
      <c r="L226" s="13"/>
    </row>
    <row r="227" spans="8:12" x14ac:dyDescent="0.25">
      <c r="H227" s="26"/>
      <c r="I227" s="28" t="s">
        <v>465</v>
      </c>
      <c r="J227" s="13">
        <f>SUBTOTAL(9,J218:J226)</f>
        <v>5053899307.6514149</v>
      </c>
      <c r="K227" s="13">
        <f t="shared" ref="K227:L227" si="26">SUBTOTAL(9,K218:K226)</f>
        <v>179248353.67815998</v>
      </c>
      <c r="L227" s="13">
        <f t="shared" si="26"/>
        <v>0</v>
      </c>
    </row>
    <row r="228" spans="8:12" x14ac:dyDescent="0.25">
      <c r="H228" s="26"/>
      <c r="I228" s="27"/>
      <c r="J228" s="29">
        <f>+J227+K227-Q213</f>
        <v>0</v>
      </c>
    </row>
    <row r="229" spans="8:12" x14ac:dyDescent="0.25">
      <c r="H229" s="26"/>
      <c r="I229" s="27"/>
    </row>
    <row r="230" spans="8:12" x14ac:dyDescent="0.25">
      <c r="H230" s="26"/>
      <c r="I230" s="27"/>
    </row>
    <row r="231" spans="8:12" x14ac:dyDescent="0.25">
      <c r="H231" s="26"/>
      <c r="I231" s="27"/>
    </row>
    <row r="232" spans="8:12" x14ac:dyDescent="0.25">
      <c r="H232" s="26"/>
      <c r="I232" s="27"/>
    </row>
    <row r="233" spans="8:12" x14ac:dyDescent="0.25">
      <c r="H233" s="26"/>
      <c r="I233" s="27"/>
    </row>
    <row r="234" spans="8:12" x14ac:dyDescent="0.25">
      <c r="H234" s="26"/>
      <c r="I234" s="27"/>
    </row>
  </sheetData>
  <autoFilter ref="A7:AP208">
    <filterColumn colId="2">
      <filters>
        <filter val="0204"/>
      </filters>
    </filterColumn>
    <filterColumn colId="3">
      <filters>
        <filter val="006"/>
      </filters>
    </filterColumn>
    <sortState ref="A30:AP200">
      <sortCondition ref="F7:F208"/>
    </sortState>
  </autoFilter>
  <mergeCells count="4">
    <mergeCell ref="A2:I2"/>
    <mergeCell ref="A3:I3"/>
    <mergeCell ref="A4:I4"/>
    <mergeCell ref="A5:I5"/>
  </mergeCells>
  <pageMargins left="0.11811023622047245" right="0.11811023622047245" top="0.55118110236220474" bottom="0.11811023622047245" header="0" footer="0"/>
  <pageSetup paperSize="300" scale="4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6.2</vt:lpstr>
      <vt:lpstr>RESUMEN </vt:lpstr>
      <vt:lpstr>6.1</vt:lpstr>
      <vt:lpstr>'6.1'!Área_de_impresión</vt:lpstr>
      <vt:lpstr>'RESUMEN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2020-07-15T15:04:54Z</cp:lastPrinted>
  <dcterms:created xsi:type="dcterms:W3CDTF">2020-06-15T12:12:15Z</dcterms:created>
  <dcterms:modified xsi:type="dcterms:W3CDTF">2020-11-05T22:20:15Z</dcterms:modified>
</cp:coreProperties>
</file>