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AUTOMERCADO EXPRESS 2707, C.A\HISTORICO VENTAS Y COMPRAS\LIBRO DE VENTAS 2021\"/>
    </mc:Choice>
  </mc:AlternateContent>
  <bookViews>
    <workbookView xWindow="0" yWindow="0" windowWidth="9870" windowHeight="7590"/>
  </bookViews>
  <sheets>
    <sheet name="0201" sheetId="1" r:id="rId1"/>
    <sheet name="RESUMEN " sheetId="2" r:id="rId2"/>
  </sheets>
  <externalReferences>
    <externalReference r:id="rId3"/>
  </externalReferences>
  <definedNames>
    <definedName name="_xlnm._FilterDatabase" localSheetId="0" hidden="1">'0201'!$A$7:$XEU$7</definedName>
    <definedName name="_xlnm.Print_Area" localSheetId="1">'RESUMEN '!$A$1:$AB$69</definedName>
  </definedNames>
  <calcPr calcId="162913"/>
</workbook>
</file>

<file path=xl/calcChain.xml><?xml version="1.0" encoding="utf-8"?>
<calcChain xmlns="http://schemas.openxmlformats.org/spreadsheetml/2006/main">
  <c r="Y34" i="1" l="1"/>
  <c r="Q34" i="1" s="1"/>
  <c r="Y91" i="1"/>
  <c r="Q91" i="1" s="1"/>
  <c r="Y132" i="1"/>
  <c r="Q132" i="1" s="1"/>
  <c r="Y180" i="1"/>
  <c r="Q180" i="1" s="1"/>
  <c r="Y228" i="1"/>
  <c r="Q228" i="1" s="1"/>
  <c r="Y275" i="1"/>
  <c r="Q275" i="1" s="1"/>
  <c r="Y318" i="1"/>
  <c r="Q318" i="1" s="1"/>
  <c r="Y356" i="1"/>
  <c r="Q356" i="1" s="1"/>
  <c r="Y407" i="1"/>
  <c r="Q407" i="1" s="1"/>
  <c r="Y461" i="1"/>
  <c r="Q461" i="1" s="1"/>
  <c r="Y516" i="1"/>
  <c r="Q516" i="1" s="1"/>
  <c r="Y574" i="1"/>
  <c r="Q574" i="1" s="1"/>
  <c r="Y621" i="1"/>
  <c r="Q621" i="1" s="1"/>
  <c r="Y622" i="1"/>
  <c r="Q622" i="1" s="1"/>
  <c r="Y674" i="1"/>
  <c r="Q674" i="1" s="1"/>
  <c r="Y726" i="1"/>
  <c r="Q726" i="1" s="1"/>
  <c r="Y727" i="1"/>
  <c r="Q727" i="1" s="1"/>
  <c r="Y768" i="1"/>
  <c r="Q768" i="1" s="1"/>
  <c r="O36" i="2" l="1"/>
  <c r="O34" i="2"/>
  <c r="O30" i="2"/>
  <c r="AL781" i="1" l="1"/>
  <c r="AK781" i="1"/>
  <c r="AI781" i="1"/>
  <c r="AB781" i="1"/>
  <c r="Z781" i="1"/>
  <c r="R781" i="1"/>
  <c r="AL782" i="1"/>
  <c r="AK782" i="1"/>
  <c r="AI782" i="1"/>
  <c r="AB782" i="1"/>
  <c r="Z782" i="1"/>
  <c r="R782" i="1"/>
  <c r="Y466" i="1" l="1"/>
  <c r="Q466" i="1" s="1"/>
  <c r="Y777" i="1"/>
  <c r="Q777" i="1" s="1"/>
  <c r="Y733" i="1"/>
  <c r="Q733" i="1" s="1"/>
  <c r="Y681" i="1"/>
  <c r="Q681" i="1" s="1"/>
  <c r="Y629" i="1"/>
  <c r="Q629" i="1" s="1"/>
  <c r="Y585" i="1"/>
  <c r="Q585" i="1" s="1"/>
  <c r="Y525" i="1"/>
  <c r="Q525" i="1" s="1"/>
  <c r="Y361" i="1"/>
  <c r="Q361" i="1" s="1"/>
  <c r="Y325" i="1"/>
  <c r="Q325" i="1" s="1"/>
  <c r="Y280" i="1"/>
  <c r="Q280" i="1" s="1"/>
  <c r="Y235" i="1"/>
  <c r="Q235" i="1" s="1"/>
  <c r="Y186" i="1"/>
  <c r="Q186" i="1" s="1"/>
  <c r="Y140" i="1"/>
  <c r="Q140" i="1" s="1"/>
  <c r="Y96" i="1"/>
  <c r="Q96" i="1" s="1"/>
  <c r="Y42" i="1"/>
  <c r="Q42" i="1" s="1"/>
  <c r="AC780" i="1" l="1"/>
  <c r="AC781" i="1" s="1"/>
  <c r="AC782" i="1" s="1"/>
  <c r="P800" i="1" s="1"/>
  <c r="O24" i="2" s="1"/>
  <c r="W24" i="2" s="1"/>
  <c r="W367" i="1"/>
  <c r="Y367" i="1" s="1"/>
  <c r="W48" i="1"/>
  <c r="Y48" i="1" s="1"/>
  <c r="AI780" i="1"/>
  <c r="V780" i="1"/>
  <c r="V781" i="1" s="1"/>
  <c r="V782" i="1" s="1"/>
  <c r="T780" i="1"/>
  <c r="T781" i="1" s="1"/>
  <c r="T782" i="1" s="1"/>
  <c r="O66" i="2"/>
  <c r="O58" i="2"/>
  <c r="O60" i="2" s="1"/>
  <c r="W53" i="2"/>
  <c r="W61" i="2" s="1"/>
  <c r="W69" i="2" s="1"/>
  <c r="W36" i="2"/>
  <c r="W34" i="2"/>
  <c r="W37" i="2" l="1"/>
  <c r="W40" i="2" s="1"/>
  <c r="W46" i="2" s="1"/>
  <c r="O37" i="2"/>
  <c r="AC37" i="2" s="1"/>
  <c r="Q9" i="1"/>
  <c r="S9" i="1"/>
  <c r="Q101" i="1"/>
  <c r="S101" i="1"/>
  <c r="Q81" i="1"/>
  <c r="S81" i="1"/>
  <c r="Q117" i="1"/>
  <c r="S117" i="1"/>
  <c r="Q161" i="1"/>
  <c r="S161" i="1"/>
  <c r="Q169" i="1"/>
  <c r="S169" i="1"/>
  <c r="Q364" i="1"/>
  <c r="S364" i="1"/>
  <c r="Q209" i="1"/>
  <c r="S209" i="1"/>
  <c r="Q419" i="1"/>
  <c r="S419" i="1"/>
  <c r="S468" i="1"/>
  <c r="W468" i="1"/>
  <c r="Q630" i="1"/>
  <c r="Q343" i="1"/>
  <c r="S343" i="1"/>
  <c r="Q22" i="1"/>
  <c r="S22" i="1"/>
  <c r="Q15" i="1"/>
  <c r="S15" i="1"/>
  <c r="Q442" i="1"/>
  <c r="S442" i="1"/>
  <c r="Q453" i="1"/>
  <c r="S453" i="1"/>
  <c r="S492" i="1"/>
  <c r="W492" i="1"/>
  <c r="Q506" i="1"/>
  <c r="S506" i="1"/>
  <c r="W506" i="1"/>
  <c r="Y506" i="1" s="1"/>
  <c r="Q482" i="1"/>
  <c r="S482" i="1"/>
  <c r="Q551" i="1"/>
  <c r="S551" i="1"/>
  <c r="W551" i="1"/>
  <c r="Q538" i="1"/>
  <c r="S538" i="1"/>
  <c r="Q603" i="1"/>
  <c r="S603" i="1"/>
  <c r="Q692" i="1"/>
  <c r="S692" i="1"/>
  <c r="Q25" i="1"/>
  <c r="S25" i="1"/>
  <c r="Q780" i="1" l="1"/>
  <c r="S702" i="1"/>
  <c r="W738" i="1"/>
  <c r="W577" i="1" l="1"/>
  <c r="S577" i="1"/>
  <c r="W408" i="1"/>
  <c r="S408" i="1"/>
  <c r="Y223" i="1"/>
  <c r="W223" i="1"/>
  <c r="S780" i="1" l="1"/>
  <c r="S781" i="1" s="1"/>
  <c r="S782" i="1" s="1"/>
  <c r="W204" i="1"/>
  <c r="Y204" i="1" s="1"/>
  <c r="P794" i="1" l="1"/>
  <c r="O19" i="2" s="1"/>
  <c r="W780" i="1"/>
  <c r="W781" i="1" s="1"/>
  <c r="W782" i="1" s="1"/>
  <c r="P796" i="1" s="1"/>
  <c r="O21" i="2" s="1"/>
  <c r="W21" i="2" s="1"/>
  <c r="W25" i="2" s="1"/>
  <c r="W28" i="2" s="1"/>
  <c r="W49" i="2" s="1"/>
  <c r="Y780" i="1"/>
  <c r="Y781" i="1" s="1"/>
  <c r="Y782" i="1" s="1"/>
  <c r="Q796" i="1" s="1"/>
  <c r="O25" i="2" l="1"/>
  <c r="P802" i="1"/>
  <c r="AL780" i="1"/>
  <c r="AK780" i="1"/>
  <c r="AE780" i="1"/>
  <c r="AB780" i="1"/>
  <c r="Z780" i="1"/>
  <c r="R780" i="1"/>
  <c r="AE781" i="1" l="1"/>
  <c r="AE782" i="1" s="1"/>
  <c r="Q782" i="1" s="1"/>
  <c r="Q800" i="1" l="1"/>
  <c r="Q802" i="1" s="1"/>
  <c r="Q806" i="1" s="1"/>
  <c r="AC25" i="2" l="1"/>
</calcChain>
</file>

<file path=xl/comments1.xml><?xml version="1.0" encoding="utf-8"?>
<comments xmlns="http://schemas.openxmlformats.org/spreadsheetml/2006/main">
  <authors>
    <author>CONTABILIDAD AUX</author>
  </authors>
  <commentList>
    <comment ref="B8" authorId="0" shape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14/03/2020
</t>
        </r>
      </text>
    </comment>
    <comment ref="B23" authorId="0" shape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14/03/2020
</t>
        </r>
      </text>
    </comment>
    <comment ref="B26" authorId="0" shape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14/03/2020
</t>
        </r>
      </text>
    </comment>
  </commentList>
</comments>
</file>

<file path=xl/sharedStrings.xml><?xml version="1.0" encoding="utf-8"?>
<sst xmlns="http://schemas.openxmlformats.org/spreadsheetml/2006/main" count="17907" uniqueCount="2436">
  <si>
    <t>AUTOMERCADO EXPRESS 2707, C.A.</t>
  </si>
  <si>
    <t>J-406700827</t>
  </si>
  <si>
    <t>Av. Victor Baptista C.C. Modelo Nivel  1 Local 2 Sector Punta Brava  1201 Los Teques Miranda, VE</t>
  </si>
  <si>
    <t>Linea</t>
  </si>
  <si>
    <t>Fecha</t>
  </si>
  <si>
    <t>Sucursal</t>
  </si>
  <si>
    <t>Caja</t>
  </si>
  <si>
    <t>Serial Fiscal</t>
  </si>
  <si>
    <t>No. (Z)</t>
  </si>
  <si>
    <t>Concepto</t>
  </si>
  <si>
    <t>No. Factura</t>
  </si>
  <si>
    <t>No. Nota  Credito</t>
  </si>
  <si>
    <t>No. Nota Debito</t>
  </si>
  <si>
    <t>Documento  Afectado</t>
  </si>
  <si>
    <t>Fecha Factura Devuelta</t>
  </si>
  <si>
    <t>Monto Factura Devuelta</t>
  </si>
  <si>
    <t>Tipo Doc. Devuelto</t>
  </si>
  <si>
    <t>Descripcion</t>
  </si>
  <si>
    <t>Rif</t>
  </si>
  <si>
    <t>Total</t>
  </si>
  <si>
    <t>F.O.B</t>
  </si>
  <si>
    <t>Exento</t>
  </si>
  <si>
    <t>Base General Imponible Contribuyentes</t>
  </si>
  <si>
    <t>Porc.General Con</t>
  </si>
  <si>
    <t>Debito General Fiscal Contribuyentes</t>
  </si>
  <si>
    <t>Base General Imponible no Contribuyentes</t>
  </si>
  <si>
    <t>Porc.General No Con</t>
  </si>
  <si>
    <t>Debito General Fiscal no Contribuyentes</t>
  </si>
  <si>
    <t>Base General Reducida Contribuyentes</t>
  </si>
  <si>
    <t>Porc.Reducida Con</t>
  </si>
  <si>
    <t>Debito Reducido Fiscal Contribuyentes</t>
  </si>
  <si>
    <t>Base General Reducida no Contribuyentes</t>
  </si>
  <si>
    <t>Porc.Reducida No Con</t>
  </si>
  <si>
    <t>Debito Reducido Fiscal no Contribuyentes</t>
  </si>
  <si>
    <t>Base adicional contribuyente</t>
  </si>
  <si>
    <t>Porc.Adicional Con</t>
  </si>
  <si>
    <t>Alicuota adicional contribuyente</t>
  </si>
  <si>
    <t>Base adicional no contribuyente</t>
  </si>
  <si>
    <t>Porc.Adicional No Con</t>
  </si>
  <si>
    <t>Alicota adicional no contribuyente</t>
  </si>
  <si>
    <t>I.V.A. Retenido</t>
  </si>
  <si>
    <t>Fecha Factura Retencion Aplicada</t>
  </si>
  <si>
    <t>No. Comprobante</t>
  </si>
  <si>
    <t>Fecha Recepcion Comprobante</t>
  </si>
  <si>
    <t>No. Control</t>
  </si>
  <si>
    <t>16/3/2021</t>
  </si>
  <si>
    <t>0201</t>
  </si>
  <si>
    <t/>
  </si>
  <si>
    <t>FC</t>
  </si>
  <si>
    <t>-</t>
  </si>
  <si>
    <t>16</t>
  </si>
  <si>
    <t>ALIMENTOS COMARCA,C.A.</t>
  </si>
  <si>
    <t>28</t>
  </si>
  <si>
    <t>001</t>
  </si>
  <si>
    <t>Z1F0000700</t>
  </si>
  <si>
    <t>00117994-00118064</t>
  </si>
  <si>
    <t>VENTAS NO CONTRIBUYENTES</t>
  </si>
  <si>
    <t>29</t>
  </si>
  <si>
    <t>002</t>
  </si>
  <si>
    <t>Z1B8050002</t>
  </si>
  <si>
    <t>00167478-00167531</t>
  </si>
  <si>
    <t>30</t>
  </si>
  <si>
    <t>003</t>
  </si>
  <si>
    <t>Z1B8051199</t>
  </si>
  <si>
    <t>00195309-00195376</t>
  </si>
  <si>
    <t>31</t>
  </si>
  <si>
    <t>004</t>
  </si>
  <si>
    <t>Z1B8050937</t>
  </si>
  <si>
    <t>00162166-00162236</t>
  </si>
  <si>
    <t>32</t>
  </si>
  <si>
    <t>005</t>
  </si>
  <si>
    <t>Z1B8050363</t>
  </si>
  <si>
    <t>00175340-00175422</t>
  </si>
  <si>
    <t>33</t>
  </si>
  <si>
    <t>006</t>
  </si>
  <si>
    <t>Z1B8044815</t>
  </si>
  <si>
    <t>00154960-00154963</t>
  </si>
  <si>
    <t>34</t>
  </si>
  <si>
    <t>00154964</t>
  </si>
  <si>
    <t>DISTRIBUIDORA MONTOVJ C.A</t>
  </si>
  <si>
    <t>J-40786379-7</t>
  </si>
  <si>
    <t>35</t>
  </si>
  <si>
    <t>00154965-00155042</t>
  </si>
  <si>
    <t>36</t>
  </si>
  <si>
    <t>008</t>
  </si>
  <si>
    <t>Z1B8050003</t>
  </si>
  <si>
    <t>00173679-00173781</t>
  </si>
  <si>
    <t>37</t>
  </si>
  <si>
    <t>009</t>
  </si>
  <si>
    <t>Z1B8014458</t>
  </si>
  <si>
    <t>00179459-00179508</t>
  </si>
  <si>
    <t>38</t>
  </si>
  <si>
    <t>012</t>
  </si>
  <si>
    <t>Z1B8038506</t>
  </si>
  <si>
    <t>00073136-00073156</t>
  </si>
  <si>
    <t>39</t>
  </si>
  <si>
    <t>NC</t>
  </si>
  <si>
    <t>00000083</t>
  </si>
  <si>
    <t>00116810</t>
  </si>
  <si>
    <t>1/3/2021</t>
  </si>
  <si>
    <t>VEN</t>
  </si>
  <si>
    <t>ALIMARY PAEZ</t>
  </si>
  <si>
    <t xml:space="preserve">V10449255 </t>
  </si>
  <si>
    <t>40</t>
  </si>
  <si>
    <t>014</t>
  </si>
  <si>
    <t>Z1F0000338</t>
  </si>
  <si>
    <t>00058502-00058524</t>
  </si>
  <si>
    <t>41</t>
  </si>
  <si>
    <t>00058525</t>
  </si>
  <si>
    <t>EL FOGON DE ADELA</t>
  </si>
  <si>
    <t>J296833087</t>
  </si>
  <si>
    <t>42</t>
  </si>
  <si>
    <t>00058526-00058541</t>
  </si>
  <si>
    <t>43</t>
  </si>
  <si>
    <t>015</t>
  </si>
  <si>
    <t>Z1B8050356</t>
  </si>
  <si>
    <t>00088458-00088493</t>
  </si>
  <si>
    <t>17/3/2021</t>
  </si>
  <si>
    <t>66</t>
  </si>
  <si>
    <t>00118065-00118119</t>
  </si>
  <si>
    <t>67</t>
  </si>
  <si>
    <t>00118120</t>
  </si>
  <si>
    <t>INV NORMEDICA</t>
  </si>
  <si>
    <t>J-29575859-6</t>
  </si>
  <si>
    <t>68</t>
  </si>
  <si>
    <t>00118121-00118144</t>
  </si>
  <si>
    <t>69</t>
  </si>
  <si>
    <t>00167532-00167533</t>
  </si>
  <si>
    <t>70</t>
  </si>
  <si>
    <t>00167534</t>
  </si>
  <si>
    <t>PANADERIA Y PASTELERIA ROSA  GUAICAIPURO</t>
  </si>
  <si>
    <t>J001715223</t>
  </si>
  <si>
    <t>71</t>
  </si>
  <si>
    <t>00167535</t>
  </si>
  <si>
    <t>PANADERIA Y PASTELERIA LA REINA DEL NEGRO</t>
  </si>
  <si>
    <t>J002084081</t>
  </si>
  <si>
    <t>72</t>
  </si>
  <si>
    <t>00167536-00167564</t>
  </si>
  <si>
    <t>73</t>
  </si>
  <si>
    <t>00000154</t>
  </si>
  <si>
    <t>00167485</t>
  </si>
  <si>
    <t>EVELYN TORRES</t>
  </si>
  <si>
    <t>V11817369</t>
  </si>
  <si>
    <t>74</t>
  </si>
  <si>
    <t>00195377-00195384</t>
  </si>
  <si>
    <t>75</t>
  </si>
  <si>
    <t>00195385</t>
  </si>
  <si>
    <t>TURISMO DOÑA CARMEN</t>
  </si>
  <si>
    <t>J-30014727-4</t>
  </si>
  <si>
    <t>76</t>
  </si>
  <si>
    <t>00195386-00195429</t>
  </si>
  <si>
    <t>77</t>
  </si>
  <si>
    <t>00162237-00162292</t>
  </si>
  <si>
    <t>78</t>
  </si>
  <si>
    <t>00175423-00175498</t>
  </si>
  <si>
    <t>79</t>
  </si>
  <si>
    <t>00155043-00155054</t>
  </si>
  <si>
    <t>80</t>
  </si>
  <si>
    <t>00155055</t>
  </si>
  <si>
    <t>MULTIPARTES GENGISKAN.C.A</t>
  </si>
  <si>
    <t>J-41226733-7</t>
  </si>
  <si>
    <t>81</t>
  </si>
  <si>
    <t>00155056-00155113</t>
  </si>
  <si>
    <t>82</t>
  </si>
  <si>
    <t>007</t>
  </si>
  <si>
    <t>Z1B8050013</t>
  </si>
  <si>
    <t>00176973-00177016</t>
  </si>
  <si>
    <t>83</t>
  </si>
  <si>
    <t>00000199</t>
  </si>
  <si>
    <t>00176973</t>
  </si>
  <si>
    <t>WILLIAMS TORREALBA</t>
  </si>
  <si>
    <t>V14675273</t>
  </si>
  <si>
    <t>84</t>
  </si>
  <si>
    <t>00173782-00173858</t>
  </si>
  <si>
    <t>85</t>
  </si>
  <si>
    <t>00173859-00173864</t>
  </si>
  <si>
    <t>86</t>
  </si>
  <si>
    <t>00000152</t>
  </si>
  <si>
    <t>00173768</t>
  </si>
  <si>
    <t>JENIFER AVARIANO</t>
  </si>
  <si>
    <t>V15519345</t>
  </si>
  <si>
    <t>87</t>
  </si>
  <si>
    <t>00179509-00179545</t>
  </si>
  <si>
    <t>88</t>
  </si>
  <si>
    <t>00179546</t>
  </si>
  <si>
    <t>PANADERIA Y PASTELERIA MAXI-PAN</t>
  </si>
  <si>
    <t xml:space="preserve">J-31475870-5 </t>
  </si>
  <si>
    <t>89</t>
  </si>
  <si>
    <t>00179547-00179548</t>
  </si>
  <si>
    <t>90</t>
  </si>
  <si>
    <t>00073157-00073171</t>
  </si>
  <si>
    <t>91</t>
  </si>
  <si>
    <t>00058542-00058575</t>
  </si>
  <si>
    <t>92</t>
  </si>
  <si>
    <t>00088494-00088521</t>
  </si>
  <si>
    <t>121</t>
  </si>
  <si>
    <t>00118145-00118182</t>
  </si>
  <si>
    <t>122</t>
  </si>
  <si>
    <t>00167565-00167631</t>
  </si>
  <si>
    <t>123</t>
  </si>
  <si>
    <t>00195430-00195476</t>
  </si>
  <si>
    <t>124</t>
  </si>
  <si>
    <t>00162293-00162297</t>
  </si>
  <si>
    <t>125</t>
  </si>
  <si>
    <t>00162298</t>
  </si>
  <si>
    <t>126</t>
  </si>
  <si>
    <t>00162299-00162333</t>
  </si>
  <si>
    <t>127</t>
  </si>
  <si>
    <t>00162334</t>
  </si>
  <si>
    <t>J-31475870-5</t>
  </si>
  <si>
    <t>128</t>
  </si>
  <si>
    <t>00162335-00162397</t>
  </si>
  <si>
    <t>129</t>
  </si>
  <si>
    <t>00175499-00175550</t>
  </si>
  <si>
    <t>130</t>
  </si>
  <si>
    <t>00155114-00155195</t>
  </si>
  <si>
    <t>131</t>
  </si>
  <si>
    <t>00177017-00177069</t>
  </si>
  <si>
    <t>132</t>
  </si>
  <si>
    <t>00173865-00173898</t>
  </si>
  <si>
    <t>133</t>
  </si>
  <si>
    <t>00173899</t>
  </si>
  <si>
    <t>INVERSIONES CRYSRTALLINE WATER</t>
  </si>
  <si>
    <t>J50042722-0</t>
  </si>
  <si>
    <t>134</t>
  </si>
  <si>
    <t>00173900-00173930</t>
  </si>
  <si>
    <t>135</t>
  </si>
  <si>
    <t>00179549-00179611</t>
  </si>
  <si>
    <t>136</t>
  </si>
  <si>
    <t>00073172-00073181</t>
  </si>
  <si>
    <t>137</t>
  </si>
  <si>
    <t>00073182</t>
  </si>
  <si>
    <t>FUNERARIA LA QUINTA</t>
  </si>
  <si>
    <t>J-29413307-0</t>
  </si>
  <si>
    <t>138</t>
  </si>
  <si>
    <t>00073183-00073188</t>
  </si>
  <si>
    <t>139</t>
  </si>
  <si>
    <t>00058576-00058601</t>
  </si>
  <si>
    <t>140</t>
  </si>
  <si>
    <t>00058602</t>
  </si>
  <si>
    <t>PANADERIA LA TEQUENCIA</t>
  </si>
  <si>
    <t>J305005702</t>
  </si>
  <si>
    <t>141</t>
  </si>
  <si>
    <t>00058603-00058631</t>
  </si>
  <si>
    <t>142</t>
  </si>
  <si>
    <t>00088522-00088540</t>
  </si>
  <si>
    <t>19/3/2021</t>
  </si>
  <si>
    <t>170</t>
  </si>
  <si>
    <t>00118183-00118252</t>
  </si>
  <si>
    <t>171</t>
  </si>
  <si>
    <t>00167632-00167637</t>
  </si>
  <si>
    <t>172</t>
  </si>
  <si>
    <t>00167638</t>
  </si>
  <si>
    <t xml:space="preserve">J-40786379-7 </t>
  </si>
  <si>
    <t>173</t>
  </si>
  <si>
    <t>00167639-00167718</t>
  </si>
  <si>
    <t>174</t>
  </si>
  <si>
    <t>00195477-00195550</t>
  </si>
  <si>
    <t>175</t>
  </si>
  <si>
    <t>00195551</t>
  </si>
  <si>
    <t>MIGUEL ALVAREZ</t>
  </si>
  <si>
    <t>V14772733</t>
  </si>
  <si>
    <t>176</t>
  </si>
  <si>
    <t>00195552-00195569</t>
  </si>
  <si>
    <t>177</t>
  </si>
  <si>
    <t>00162398-00162492</t>
  </si>
  <si>
    <t>178</t>
  </si>
  <si>
    <t>00175551-00175643</t>
  </si>
  <si>
    <t>179</t>
  </si>
  <si>
    <t>00155196-00155308</t>
  </si>
  <si>
    <t>180</t>
  </si>
  <si>
    <t>00177070-00177147</t>
  </si>
  <si>
    <t>181</t>
  </si>
  <si>
    <t>00177148</t>
  </si>
  <si>
    <t>ARANDALES</t>
  </si>
  <si>
    <t xml:space="preserve">J-402210558 </t>
  </si>
  <si>
    <t>182</t>
  </si>
  <si>
    <t>00177149-00177156</t>
  </si>
  <si>
    <t>183</t>
  </si>
  <si>
    <t>00173931-00173940</t>
  </si>
  <si>
    <t>184</t>
  </si>
  <si>
    <t>00173941</t>
  </si>
  <si>
    <t>OH SI SALUD C.A</t>
  </si>
  <si>
    <t>J41151440-3</t>
  </si>
  <si>
    <t>185</t>
  </si>
  <si>
    <t>00173942-00174005</t>
  </si>
  <si>
    <t>186</t>
  </si>
  <si>
    <t>00179612-00179665</t>
  </si>
  <si>
    <t>187</t>
  </si>
  <si>
    <t>00073189-00073213</t>
  </si>
  <si>
    <t>188</t>
  </si>
  <si>
    <t>00000084</t>
  </si>
  <si>
    <t>00073200</t>
  </si>
  <si>
    <t>GREGORIA B</t>
  </si>
  <si>
    <t xml:space="preserve">V4457738 </t>
  </si>
  <si>
    <t>189</t>
  </si>
  <si>
    <t>00058632-00058693</t>
  </si>
  <si>
    <t>190</t>
  </si>
  <si>
    <t>00088541-00088565</t>
  </si>
  <si>
    <t>20/3/2021</t>
  </si>
  <si>
    <t>211</t>
  </si>
  <si>
    <t>215</t>
  </si>
  <si>
    <t>217</t>
  </si>
  <si>
    <t>219</t>
  </si>
  <si>
    <t>00118253-00118364</t>
  </si>
  <si>
    <t>220</t>
  </si>
  <si>
    <t>00000245</t>
  </si>
  <si>
    <t>00118336</t>
  </si>
  <si>
    <t>NEIMA PALENCIA</t>
  </si>
  <si>
    <t>V15912055</t>
  </si>
  <si>
    <t>221</t>
  </si>
  <si>
    <t>00167719-00167795</t>
  </si>
  <si>
    <t>222</t>
  </si>
  <si>
    <t>00195570-00195670</t>
  </si>
  <si>
    <t>223</t>
  </si>
  <si>
    <t>00000181</t>
  </si>
  <si>
    <t>00195614</t>
  </si>
  <si>
    <t>MERCADO LEONARDO</t>
  </si>
  <si>
    <t>V12157213</t>
  </si>
  <si>
    <t>224</t>
  </si>
  <si>
    <t>00000182</t>
  </si>
  <si>
    <t>00195665</t>
  </si>
  <si>
    <t>CHRISTOPHER CASAIS</t>
  </si>
  <si>
    <t>V27515523</t>
  </si>
  <si>
    <t>225</t>
  </si>
  <si>
    <t>00162493-00162585</t>
  </si>
  <si>
    <t>226</t>
  </si>
  <si>
    <t>00175644-00175746</t>
  </si>
  <si>
    <t>227</t>
  </si>
  <si>
    <t>00155309-00155336</t>
  </si>
  <si>
    <t>228</t>
  </si>
  <si>
    <t>00155337</t>
  </si>
  <si>
    <t>GONRECA</t>
  </si>
  <si>
    <t>J30509573-6</t>
  </si>
  <si>
    <t>229</t>
  </si>
  <si>
    <t>00155338-00155411</t>
  </si>
  <si>
    <t>230</t>
  </si>
  <si>
    <t>00177157-00177247</t>
  </si>
  <si>
    <t>231</t>
  </si>
  <si>
    <t>00174006-00174028</t>
  </si>
  <si>
    <t>232</t>
  </si>
  <si>
    <t>00174029</t>
  </si>
  <si>
    <t>RESTAURANTE ABRUZZES</t>
  </si>
  <si>
    <t>J-310636109</t>
  </si>
  <si>
    <t>233</t>
  </si>
  <si>
    <t>00174030-00174074</t>
  </si>
  <si>
    <t>234</t>
  </si>
  <si>
    <t>00179666-00179755</t>
  </si>
  <si>
    <t>235</t>
  </si>
  <si>
    <t>00000146</t>
  </si>
  <si>
    <t>00179697</t>
  </si>
  <si>
    <t>ANTONIO YAJURE</t>
  </si>
  <si>
    <t>V7324196</t>
  </si>
  <si>
    <t>236</t>
  </si>
  <si>
    <t>00073214-00073286</t>
  </si>
  <si>
    <t>237</t>
  </si>
  <si>
    <t>00058694-00058797</t>
  </si>
  <si>
    <t>238</t>
  </si>
  <si>
    <t>00058798</t>
  </si>
  <si>
    <t>DELICATECES VENEZCAFE C.A</t>
  </si>
  <si>
    <t>J500121750</t>
  </si>
  <si>
    <t>239</t>
  </si>
  <si>
    <t>00058799-00058812</t>
  </si>
  <si>
    <t>240</t>
  </si>
  <si>
    <t>00088566-00088644</t>
  </si>
  <si>
    <t>21/3/2021</t>
  </si>
  <si>
    <t>247</t>
  </si>
  <si>
    <t>00118365-00118438</t>
  </si>
  <si>
    <t>248</t>
  </si>
  <si>
    <t>00167796-00167800</t>
  </si>
  <si>
    <t>249</t>
  </si>
  <si>
    <t>00167801</t>
  </si>
  <si>
    <t>OHSISALUD C.A</t>
  </si>
  <si>
    <t xml:space="preserve">J-41151440-3 </t>
  </si>
  <si>
    <t>250</t>
  </si>
  <si>
    <t>00167802-00167878</t>
  </si>
  <si>
    <t>251</t>
  </si>
  <si>
    <t>00195672-00195739</t>
  </si>
  <si>
    <t>252</t>
  </si>
  <si>
    <t>00162586-00162600</t>
  </si>
  <si>
    <t>253</t>
  </si>
  <si>
    <t>00162601</t>
  </si>
  <si>
    <t>EGAR MIERES</t>
  </si>
  <si>
    <t>V08627447-3</t>
  </si>
  <si>
    <t>254</t>
  </si>
  <si>
    <t>00162602-00162650</t>
  </si>
  <si>
    <t>255</t>
  </si>
  <si>
    <t>00162651</t>
  </si>
  <si>
    <t>MULTISERVICIOS SOFPAC</t>
  </si>
  <si>
    <t>J-411007340</t>
  </si>
  <si>
    <t>256</t>
  </si>
  <si>
    <t>00162652-00162665</t>
  </si>
  <si>
    <t>257</t>
  </si>
  <si>
    <t>00175747-00175831</t>
  </si>
  <si>
    <t>258</t>
  </si>
  <si>
    <t>00155412-00155435</t>
  </si>
  <si>
    <t>259</t>
  </si>
  <si>
    <t>00155436</t>
  </si>
  <si>
    <t>PABLO ANTONIO DA SILVA PATUDA</t>
  </si>
  <si>
    <t>V6877384</t>
  </si>
  <si>
    <t>260</t>
  </si>
  <si>
    <t>00155437-00155502</t>
  </si>
  <si>
    <t>261</t>
  </si>
  <si>
    <t>00000206</t>
  </si>
  <si>
    <t>00155446</t>
  </si>
  <si>
    <t>ENDYMAR FERNANDEZ</t>
  </si>
  <si>
    <t xml:space="preserve">V18739370 </t>
  </si>
  <si>
    <t>262</t>
  </si>
  <si>
    <t>00000207</t>
  </si>
  <si>
    <t>00155470</t>
  </si>
  <si>
    <t>ANDRES DIAZ</t>
  </si>
  <si>
    <t xml:space="preserve">V24462070 </t>
  </si>
  <si>
    <t>263</t>
  </si>
  <si>
    <t>00177248-00177313</t>
  </si>
  <si>
    <t>264</t>
  </si>
  <si>
    <t>00174075-00174143</t>
  </si>
  <si>
    <t>265</t>
  </si>
  <si>
    <t>00179756-00179821</t>
  </si>
  <si>
    <t>266</t>
  </si>
  <si>
    <t>00073287-00073363</t>
  </si>
  <si>
    <t>267</t>
  </si>
  <si>
    <t>00058813-00058915</t>
  </si>
  <si>
    <t>268</t>
  </si>
  <si>
    <t>00088645-00088661</t>
  </si>
  <si>
    <t>22/3/2021</t>
  </si>
  <si>
    <t>299</t>
  </si>
  <si>
    <t>00118439-00118515</t>
  </si>
  <si>
    <t>300</t>
  </si>
  <si>
    <t>00000246</t>
  </si>
  <si>
    <t>00117610</t>
  </si>
  <si>
    <t>12/3/2021</t>
  </si>
  <si>
    <t>ADRIAN RESTREPO</t>
  </si>
  <si>
    <t xml:space="preserve">V19274921 </t>
  </si>
  <si>
    <t>301</t>
  </si>
  <si>
    <t>00167879</t>
  </si>
  <si>
    <t>302</t>
  </si>
  <si>
    <t>00167880-00167895</t>
  </si>
  <si>
    <t>303</t>
  </si>
  <si>
    <t>00167896</t>
  </si>
  <si>
    <t>INVERSIONES CAVAL 0713 C.A</t>
  </si>
  <si>
    <t>J-41086275-0</t>
  </si>
  <si>
    <t>304</t>
  </si>
  <si>
    <t>00167897-00167905</t>
  </si>
  <si>
    <t>305</t>
  </si>
  <si>
    <t>00195740-00195795</t>
  </si>
  <si>
    <t>306</t>
  </si>
  <si>
    <t>00195796</t>
  </si>
  <si>
    <t>INEVERSIONES VEN 2017 C.A</t>
  </si>
  <si>
    <t>J410776790</t>
  </si>
  <si>
    <t>307</t>
  </si>
  <si>
    <t>00195797-00195812</t>
  </si>
  <si>
    <t>308</t>
  </si>
  <si>
    <t>00162666-00162740</t>
  </si>
  <si>
    <t>309</t>
  </si>
  <si>
    <t>00000179</t>
  </si>
  <si>
    <t>00162698</t>
  </si>
  <si>
    <t>MARIA RIVERO</t>
  </si>
  <si>
    <t>V26601786</t>
  </si>
  <si>
    <t>310</t>
  </si>
  <si>
    <t>00175832-00175914</t>
  </si>
  <si>
    <t>311</t>
  </si>
  <si>
    <t>00155503-00155549</t>
  </si>
  <si>
    <t>312</t>
  </si>
  <si>
    <t>00174144-00174215</t>
  </si>
  <si>
    <t>313</t>
  </si>
  <si>
    <t>00179822-00179840</t>
  </si>
  <si>
    <t>314</t>
  </si>
  <si>
    <t>00073364-00073374</t>
  </si>
  <si>
    <t>315</t>
  </si>
  <si>
    <t>00073375</t>
  </si>
  <si>
    <t>PANADERIA CASONA EL PAN</t>
  </si>
  <si>
    <t xml:space="preserve">J301288017 </t>
  </si>
  <si>
    <t>316</t>
  </si>
  <si>
    <t>00073376-00073387</t>
  </si>
  <si>
    <t>317</t>
  </si>
  <si>
    <t>00058916-00058938</t>
  </si>
  <si>
    <t>318</t>
  </si>
  <si>
    <t>00088662-00088674</t>
  </si>
  <si>
    <t>23/3/2021</t>
  </si>
  <si>
    <t>341</t>
  </si>
  <si>
    <t>00118516-00118603</t>
  </si>
  <si>
    <t>342</t>
  </si>
  <si>
    <t>00000247</t>
  </si>
  <si>
    <t>00118541</t>
  </si>
  <si>
    <t>FREDDY BELLO</t>
  </si>
  <si>
    <t xml:space="preserve">V13728226 </t>
  </si>
  <si>
    <t>343</t>
  </si>
  <si>
    <t>00167906-00168000</t>
  </si>
  <si>
    <t>344</t>
  </si>
  <si>
    <t>00195813-00195879</t>
  </si>
  <si>
    <t>345</t>
  </si>
  <si>
    <t>00162741-00162750</t>
  </si>
  <si>
    <t>346</t>
  </si>
  <si>
    <t>00162751</t>
  </si>
  <si>
    <t>GRUPO BRES3 C.A</t>
  </si>
  <si>
    <t>J406154180</t>
  </si>
  <si>
    <t>347</t>
  </si>
  <si>
    <t>00162752-00162780</t>
  </si>
  <si>
    <t>348</t>
  </si>
  <si>
    <t>00175915-00175996</t>
  </si>
  <si>
    <t>349</t>
  </si>
  <si>
    <t>00155550-00155638</t>
  </si>
  <si>
    <t>350</t>
  </si>
  <si>
    <t>00177314-00177376</t>
  </si>
  <si>
    <t>351</t>
  </si>
  <si>
    <t>00174216-00174252</t>
  </si>
  <si>
    <t>352</t>
  </si>
  <si>
    <t>00179841-00179848</t>
  </si>
  <si>
    <t>353</t>
  </si>
  <si>
    <t>00179849</t>
  </si>
  <si>
    <t>MANTENIMIENTOS ARFERCA</t>
  </si>
  <si>
    <t>J-41073527-9</t>
  </si>
  <si>
    <t>354</t>
  </si>
  <si>
    <t>00179850-00179861</t>
  </si>
  <si>
    <t>355</t>
  </si>
  <si>
    <t>00179862</t>
  </si>
  <si>
    <t>GRUPO CORPORATIVO MANUBER C.A</t>
  </si>
  <si>
    <t>J-40982131-5</t>
  </si>
  <si>
    <t>356</t>
  </si>
  <si>
    <t>00179863-00179879</t>
  </si>
  <si>
    <t>357</t>
  </si>
  <si>
    <t>00073388-00073425</t>
  </si>
  <si>
    <t>358</t>
  </si>
  <si>
    <t>00058939-00058985</t>
  </si>
  <si>
    <t>359</t>
  </si>
  <si>
    <t>00088675-00088690</t>
  </si>
  <si>
    <t>24/3/2021</t>
  </si>
  <si>
    <t>385</t>
  </si>
  <si>
    <t>00118604-00118625</t>
  </si>
  <si>
    <t>386</t>
  </si>
  <si>
    <t>00118626</t>
  </si>
  <si>
    <t>A&amp;T SUPPLY 2017CA</t>
  </si>
  <si>
    <t>J40939652-5</t>
  </si>
  <si>
    <t>387</t>
  </si>
  <si>
    <t>00118627-00118705</t>
  </si>
  <si>
    <t>388</t>
  </si>
  <si>
    <t>00168001-00168088</t>
  </si>
  <si>
    <t>389</t>
  </si>
  <si>
    <t>00195880</t>
  </si>
  <si>
    <t>390</t>
  </si>
  <si>
    <t>00195881-00195947</t>
  </si>
  <si>
    <t>391</t>
  </si>
  <si>
    <t>00195948</t>
  </si>
  <si>
    <t>INVERSIONES SUVINCLA 17 C.A.</t>
  </si>
  <si>
    <t>J-40751912-3</t>
  </si>
  <si>
    <t>392</t>
  </si>
  <si>
    <t>00195949-00195969</t>
  </si>
  <si>
    <t>393</t>
  </si>
  <si>
    <t>00000183</t>
  </si>
  <si>
    <t>00195938</t>
  </si>
  <si>
    <t>OTONIEL GONCALVES</t>
  </si>
  <si>
    <t>V13727998</t>
  </si>
  <si>
    <t>394</t>
  </si>
  <si>
    <t>00162781-00162850</t>
  </si>
  <si>
    <t>395</t>
  </si>
  <si>
    <t>00000180</t>
  </si>
  <si>
    <t>00179869</t>
  </si>
  <si>
    <t>JOSE GODINHO</t>
  </si>
  <si>
    <t>V24523419</t>
  </si>
  <si>
    <t>396</t>
  </si>
  <si>
    <t>00175997-00176050</t>
  </si>
  <si>
    <t>397</t>
  </si>
  <si>
    <t>00000196</t>
  </si>
  <si>
    <t>00176038</t>
  </si>
  <si>
    <t>DAYANA GRATERON</t>
  </si>
  <si>
    <t>V12730214</t>
  </si>
  <si>
    <t>398</t>
  </si>
  <si>
    <t>00155639-00155701</t>
  </si>
  <si>
    <t>399</t>
  </si>
  <si>
    <t>00155702</t>
  </si>
  <si>
    <t>FUNDACION METANOIA</t>
  </si>
  <si>
    <t>J315792265</t>
  </si>
  <si>
    <t>400</t>
  </si>
  <si>
    <t>00155703</t>
  </si>
  <si>
    <t>DELIANNY ARAY</t>
  </si>
  <si>
    <t>V28461946</t>
  </si>
  <si>
    <t>401</t>
  </si>
  <si>
    <t>00155704</t>
  </si>
  <si>
    <t>J407069675</t>
  </si>
  <si>
    <t>402</t>
  </si>
  <si>
    <t>00155705-00155748</t>
  </si>
  <si>
    <t>403</t>
  </si>
  <si>
    <t>00177377-00177426</t>
  </si>
  <si>
    <t>404</t>
  </si>
  <si>
    <t>00174253-00174292</t>
  </si>
  <si>
    <t>405</t>
  </si>
  <si>
    <t>00174293</t>
  </si>
  <si>
    <t>INVERSIONES MD 2121 C.A.</t>
  </si>
  <si>
    <t>J40768829-4</t>
  </si>
  <si>
    <t>406</t>
  </si>
  <si>
    <t>00174294-00174308</t>
  </si>
  <si>
    <t>407</t>
  </si>
  <si>
    <t>00073426-00073448</t>
  </si>
  <si>
    <t>408</t>
  </si>
  <si>
    <t>00058986-00059018</t>
  </si>
  <si>
    <t>409</t>
  </si>
  <si>
    <t>00088691-00088693</t>
  </si>
  <si>
    <t>410</t>
  </si>
  <si>
    <t>00088694</t>
  </si>
  <si>
    <t>ALIMENTOS COMARCA</t>
  </si>
  <si>
    <t>J40706967-5</t>
  </si>
  <si>
    <t>411</t>
  </si>
  <si>
    <t>00088695</t>
  </si>
  <si>
    <t>412</t>
  </si>
  <si>
    <t>00088696-00088705</t>
  </si>
  <si>
    <t>25/3/2021</t>
  </si>
  <si>
    <t>447</t>
  </si>
  <si>
    <t>00118706-00118708</t>
  </si>
  <si>
    <t>448</t>
  </si>
  <si>
    <t>00118709</t>
  </si>
  <si>
    <t>ABASTOS FALINA, C.A</t>
  </si>
  <si>
    <t xml:space="preserve">J-30789565-9 </t>
  </si>
  <si>
    <t>449</t>
  </si>
  <si>
    <t>00118710-00118712</t>
  </si>
  <si>
    <t>450</t>
  </si>
  <si>
    <t>00118713</t>
  </si>
  <si>
    <t>GIAT C.A</t>
  </si>
  <si>
    <t xml:space="preserve">J-31313795-2 </t>
  </si>
  <si>
    <t>451</t>
  </si>
  <si>
    <t>00118714-00118721</t>
  </si>
  <si>
    <t>452</t>
  </si>
  <si>
    <t>00118722</t>
  </si>
  <si>
    <t>453</t>
  </si>
  <si>
    <t>00118723-00118791</t>
  </si>
  <si>
    <t>454</t>
  </si>
  <si>
    <t>00168089-00168091</t>
  </si>
  <si>
    <t>455</t>
  </si>
  <si>
    <t>00168092</t>
  </si>
  <si>
    <t>DELICATESES CAMINO REAL</t>
  </si>
  <si>
    <t>J-30398403-7</t>
  </si>
  <si>
    <t>456</t>
  </si>
  <si>
    <t>00168093</t>
  </si>
  <si>
    <t>457</t>
  </si>
  <si>
    <t>00168094-00168142</t>
  </si>
  <si>
    <t>458</t>
  </si>
  <si>
    <t>00168143</t>
  </si>
  <si>
    <t>459</t>
  </si>
  <si>
    <t>00168144-00168181</t>
  </si>
  <si>
    <t>460</t>
  </si>
  <si>
    <t>00195970-00196033</t>
  </si>
  <si>
    <t>461</t>
  </si>
  <si>
    <t>00196034</t>
  </si>
  <si>
    <t>DROGUERIA METROFARMA C.A</t>
  </si>
  <si>
    <t>J413269317</t>
  </si>
  <si>
    <t>462</t>
  </si>
  <si>
    <t>00196035-00196043</t>
  </si>
  <si>
    <t>463</t>
  </si>
  <si>
    <t>00162851-00162946</t>
  </si>
  <si>
    <t>464</t>
  </si>
  <si>
    <t>00162909</t>
  </si>
  <si>
    <t>YEISON PEÑA</t>
  </si>
  <si>
    <t>V24997093</t>
  </si>
  <si>
    <t>465</t>
  </si>
  <si>
    <t>00176051-00176144</t>
  </si>
  <si>
    <t>466</t>
  </si>
  <si>
    <t>00000197</t>
  </si>
  <si>
    <t>00176070</t>
  </si>
  <si>
    <t>WILMEIDA OCHOTECO</t>
  </si>
  <si>
    <t xml:space="preserve">V12880030 </t>
  </si>
  <si>
    <t>467</t>
  </si>
  <si>
    <t>00155749-00155828</t>
  </si>
  <si>
    <t>468</t>
  </si>
  <si>
    <t>00177427-00177444</t>
  </si>
  <si>
    <t>469</t>
  </si>
  <si>
    <t>00174309-00174377</t>
  </si>
  <si>
    <t>470</t>
  </si>
  <si>
    <t>00179880-00179897</t>
  </si>
  <si>
    <t>471</t>
  </si>
  <si>
    <t>00073449-00073464</t>
  </si>
  <si>
    <t>472</t>
  </si>
  <si>
    <t>00059019-00059057</t>
  </si>
  <si>
    <t>473</t>
  </si>
  <si>
    <t>00088706-00088717</t>
  </si>
  <si>
    <t>26/3/2021</t>
  </si>
  <si>
    <t>514</t>
  </si>
  <si>
    <t>00118792-00118864</t>
  </si>
  <si>
    <t>515</t>
  </si>
  <si>
    <t>00118865</t>
  </si>
  <si>
    <t>KOKO FRAPPE</t>
  </si>
  <si>
    <t>J31730449-7</t>
  </si>
  <si>
    <t>516</t>
  </si>
  <si>
    <t>00118866-00118904</t>
  </si>
  <si>
    <t>517</t>
  </si>
  <si>
    <t>00168182-00168183</t>
  </si>
  <si>
    <t>518</t>
  </si>
  <si>
    <t>00168184</t>
  </si>
  <si>
    <t>519</t>
  </si>
  <si>
    <t>00168185-00168205</t>
  </si>
  <si>
    <t>520</t>
  </si>
  <si>
    <t>00168206</t>
  </si>
  <si>
    <t>521</t>
  </si>
  <si>
    <t>00168207-00168305</t>
  </si>
  <si>
    <t>522</t>
  </si>
  <si>
    <t>00196044-00196150</t>
  </si>
  <si>
    <t>523</t>
  </si>
  <si>
    <t>00162947-00163045</t>
  </si>
  <si>
    <t>524</t>
  </si>
  <si>
    <t>00162956</t>
  </si>
  <si>
    <t>MORENO JOSE GREGORIO</t>
  </si>
  <si>
    <t xml:space="preserve">V11040851 </t>
  </si>
  <si>
    <t>525</t>
  </si>
  <si>
    <t>00176145-00176193</t>
  </si>
  <si>
    <t>526</t>
  </si>
  <si>
    <t>00176194</t>
  </si>
  <si>
    <t>527</t>
  </si>
  <si>
    <t>00176195-00176205</t>
  </si>
  <si>
    <t>528</t>
  </si>
  <si>
    <t>00155829-00155924</t>
  </si>
  <si>
    <t>529</t>
  </si>
  <si>
    <t>00177445-00177456</t>
  </si>
  <si>
    <t>530</t>
  </si>
  <si>
    <t>00177457</t>
  </si>
  <si>
    <t>DISTRIBUIDORA COVALCE MARVAL C.A</t>
  </si>
  <si>
    <t xml:space="preserve">J-500616090 </t>
  </si>
  <si>
    <t>531</t>
  </si>
  <si>
    <t>00177458-00177523</t>
  </si>
  <si>
    <t>532</t>
  </si>
  <si>
    <t>00000200</t>
  </si>
  <si>
    <t>00177510</t>
  </si>
  <si>
    <t>LUIS RODRIGUEZ</t>
  </si>
  <si>
    <t>V8092258</t>
  </si>
  <si>
    <t>533</t>
  </si>
  <si>
    <t>00174378-00174449</t>
  </si>
  <si>
    <t>534</t>
  </si>
  <si>
    <t>00179898-00179933</t>
  </si>
  <si>
    <t>535</t>
  </si>
  <si>
    <t>00073465-00073495</t>
  </si>
  <si>
    <t>536</t>
  </si>
  <si>
    <t>00073496</t>
  </si>
  <si>
    <t>INVESIONES RAMIGUASH</t>
  </si>
  <si>
    <t xml:space="preserve">J-31730449-7 </t>
  </si>
  <si>
    <t>537</t>
  </si>
  <si>
    <t>00073497-00073543</t>
  </si>
  <si>
    <t>538</t>
  </si>
  <si>
    <t>00059058-00059129</t>
  </si>
  <si>
    <t>539</t>
  </si>
  <si>
    <t>00088718-00088739</t>
  </si>
  <si>
    <t>540</t>
  </si>
  <si>
    <t>016</t>
  </si>
  <si>
    <t>Z1F0000490</t>
  </si>
  <si>
    <t>04727000</t>
  </si>
  <si>
    <t>541</t>
  </si>
  <si>
    <t>00000012</t>
  </si>
  <si>
    <t>27/3/2021</t>
  </si>
  <si>
    <t>556</t>
  </si>
  <si>
    <t>00118905-00119051</t>
  </si>
  <si>
    <t>557</t>
  </si>
  <si>
    <t>00168306-00168322</t>
  </si>
  <si>
    <t>558</t>
  </si>
  <si>
    <t>00168323</t>
  </si>
  <si>
    <t>DELICATESES VENEZCAFE C.A</t>
  </si>
  <si>
    <t xml:space="preserve">J-50012175-0 </t>
  </si>
  <si>
    <t>559</t>
  </si>
  <si>
    <t>00168324-00168389</t>
  </si>
  <si>
    <t>560</t>
  </si>
  <si>
    <t>00196151-00196265</t>
  </si>
  <si>
    <t>561</t>
  </si>
  <si>
    <t>00000184</t>
  </si>
  <si>
    <t>00196128</t>
  </si>
  <si>
    <t>LINDA PAREDES</t>
  </si>
  <si>
    <t>V12012894</t>
  </si>
  <si>
    <t>562</t>
  </si>
  <si>
    <t>00163046-00163151</t>
  </si>
  <si>
    <t>563</t>
  </si>
  <si>
    <t>00176206-00176276</t>
  </si>
  <si>
    <t>564</t>
  </si>
  <si>
    <t>00155925-00156017</t>
  </si>
  <si>
    <t>565</t>
  </si>
  <si>
    <t>00000208</t>
  </si>
  <si>
    <t>00155947</t>
  </si>
  <si>
    <t>CESAR PEREZ</t>
  </si>
  <si>
    <t xml:space="preserve">V17269413 </t>
  </si>
  <si>
    <t>566</t>
  </si>
  <si>
    <t>00000209</t>
  </si>
  <si>
    <t>00155949</t>
  </si>
  <si>
    <t>567</t>
  </si>
  <si>
    <t>00177524-00177602</t>
  </si>
  <si>
    <t>568</t>
  </si>
  <si>
    <t>00000201</t>
  </si>
  <si>
    <t>00177476</t>
  </si>
  <si>
    <t>YOLIMAIRA PULIDO</t>
  </si>
  <si>
    <t>V11820497</t>
  </si>
  <si>
    <t>569</t>
  </si>
  <si>
    <t>00000202</t>
  </si>
  <si>
    <t>00177477</t>
  </si>
  <si>
    <t>ZENAIDA  OSUNA</t>
  </si>
  <si>
    <t xml:space="preserve">V5858856 </t>
  </si>
  <si>
    <t>570</t>
  </si>
  <si>
    <t>00174450-00174496</t>
  </si>
  <si>
    <t>571</t>
  </si>
  <si>
    <t>00174497</t>
  </si>
  <si>
    <t>572</t>
  </si>
  <si>
    <t>00174498-00174520</t>
  </si>
  <si>
    <t>573</t>
  </si>
  <si>
    <t>00179934-00179994</t>
  </si>
  <si>
    <t>574</t>
  </si>
  <si>
    <t>00000147</t>
  </si>
  <si>
    <t>00179992</t>
  </si>
  <si>
    <t>DANIEL</t>
  </si>
  <si>
    <t>V32756235</t>
  </si>
  <si>
    <t>575</t>
  </si>
  <si>
    <t>00073544-00073581</t>
  </si>
  <si>
    <t>576</t>
  </si>
  <si>
    <t>00073582</t>
  </si>
  <si>
    <t>JOSUA GIRET</t>
  </si>
  <si>
    <t xml:space="preserve">V293341657 </t>
  </si>
  <si>
    <t>577</t>
  </si>
  <si>
    <t>00073583-00073649</t>
  </si>
  <si>
    <t>578</t>
  </si>
  <si>
    <t>00059130-00059196</t>
  </si>
  <si>
    <t>579</t>
  </si>
  <si>
    <t>00088740-00088806</t>
  </si>
  <si>
    <t>580</t>
  </si>
  <si>
    <t>00000072</t>
  </si>
  <si>
    <t>00175600</t>
  </si>
  <si>
    <t>MIGUEL REALES</t>
  </si>
  <si>
    <t>V6911392</t>
  </si>
  <si>
    <t>581</t>
  </si>
  <si>
    <t>04728000-04737000</t>
  </si>
  <si>
    <t>582</t>
  </si>
  <si>
    <t>04738000</t>
  </si>
  <si>
    <t>INV. SOLCARSA 7581CA</t>
  </si>
  <si>
    <t>J31216731-9</t>
  </si>
  <si>
    <t>583</t>
  </si>
  <si>
    <t>04739000-04770000</t>
  </si>
  <si>
    <t>28/3/2021</t>
  </si>
  <si>
    <t>585</t>
  </si>
  <si>
    <t>00119052-00119115</t>
  </si>
  <si>
    <t>586</t>
  </si>
  <si>
    <t>00168390-00168399</t>
  </si>
  <si>
    <t>587</t>
  </si>
  <si>
    <t>00168400</t>
  </si>
  <si>
    <t>588</t>
  </si>
  <si>
    <t>00168401-00168447</t>
  </si>
  <si>
    <t>589</t>
  </si>
  <si>
    <t>00168448</t>
  </si>
  <si>
    <t>590</t>
  </si>
  <si>
    <t>00168449-00168458</t>
  </si>
  <si>
    <t>591</t>
  </si>
  <si>
    <t>00000155</t>
  </si>
  <si>
    <t>00168369</t>
  </si>
  <si>
    <t>GERMAN MARTINEZ</t>
  </si>
  <si>
    <t>V17577497</t>
  </si>
  <si>
    <t>592</t>
  </si>
  <si>
    <t>00196266-00196331</t>
  </si>
  <si>
    <t>593</t>
  </si>
  <si>
    <t>00163152-00163181</t>
  </si>
  <si>
    <t>594</t>
  </si>
  <si>
    <t>00163182</t>
  </si>
  <si>
    <t>AYT SUPPLY 2017.CA</t>
  </si>
  <si>
    <t xml:space="preserve">J-40939652-5 </t>
  </si>
  <si>
    <t>595</t>
  </si>
  <si>
    <t>00163183-00163240</t>
  </si>
  <si>
    <t>596</t>
  </si>
  <si>
    <t>00176277-00176347</t>
  </si>
  <si>
    <t>597</t>
  </si>
  <si>
    <t>00156018-00156095</t>
  </si>
  <si>
    <t>598</t>
  </si>
  <si>
    <t>00000210</t>
  </si>
  <si>
    <t>00156051</t>
  </si>
  <si>
    <t>RAIMON HERNADEZ</t>
  </si>
  <si>
    <t>V14851783</t>
  </si>
  <si>
    <t>599</t>
  </si>
  <si>
    <t>00177603-00177678</t>
  </si>
  <si>
    <t>600</t>
  </si>
  <si>
    <t>00174521-00174555</t>
  </si>
  <si>
    <t>601</t>
  </si>
  <si>
    <t>00174556</t>
  </si>
  <si>
    <t>DIST. CULPROFRES</t>
  </si>
  <si>
    <t xml:space="preserve">J-297050116 </t>
  </si>
  <si>
    <t>602</t>
  </si>
  <si>
    <t>00174557-00174615</t>
  </si>
  <si>
    <t>603</t>
  </si>
  <si>
    <t>00000153</t>
  </si>
  <si>
    <t>00168391</t>
  </si>
  <si>
    <t>604</t>
  </si>
  <si>
    <t>00179995-00180070</t>
  </si>
  <si>
    <t>605</t>
  </si>
  <si>
    <t>00000148</t>
  </si>
  <si>
    <t>00180051</t>
  </si>
  <si>
    <t>ARMANDO SANCHEZ</t>
  </si>
  <si>
    <t xml:space="preserve">V11041256 </t>
  </si>
  <si>
    <t>606</t>
  </si>
  <si>
    <t>00073650-00073701</t>
  </si>
  <si>
    <t>607</t>
  </si>
  <si>
    <t>00059197-00059251</t>
  </si>
  <si>
    <t>608</t>
  </si>
  <si>
    <t>00000066</t>
  </si>
  <si>
    <t>00059229</t>
  </si>
  <si>
    <t>NATASHA FLORES</t>
  </si>
  <si>
    <t>V18358656</t>
  </si>
  <si>
    <t>609</t>
  </si>
  <si>
    <t>00088807-00088830</t>
  </si>
  <si>
    <t>610</t>
  </si>
  <si>
    <t>04771000-04796000</t>
  </si>
  <si>
    <t>29/3/2021</t>
  </si>
  <si>
    <t>640</t>
  </si>
  <si>
    <t>00119116-00119197</t>
  </si>
  <si>
    <t>641</t>
  </si>
  <si>
    <t>00168459-00168502</t>
  </si>
  <si>
    <t>642</t>
  </si>
  <si>
    <t>00168503</t>
  </si>
  <si>
    <t>ABASTOS FALINA C.A</t>
  </si>
  <si>
    <t>J30789565-9</t>
  </si>
  <si>
    <t>643</t>
  </si>
  <si>
    <t>00168504-00168522</t>
  </si>
  <si>
    <t>644</t>
  </si>
  <si>
    <t>00196332-00196367</t>
  </si>
  <si>
    <t>645</t>
  </si>
  <si>
    <t>00196368</t>
  </si>
  <si>
    <t>FUNDACION HAGAMOS EL BIEN</t>
  </si>
  <si>
    <t>J-41034991-3</t>
  </si>
  <si>
    <t>646</t>
  </si>
  <si>
    <t>00196369</t>
  </si>
  <si>
    <t>SUMINISTROS KEYCER 2017, C.A</t>
  </si>
  <si>
    <t>J-411378437</t>
  </si>
  <si>
    <t>647</t>
  </si>
  <si>
    <t>00196370-00196387</t>
  </si>
  <si>
    <t>648</t>
  </si>
  <si>
    <t>00196388</t>
  </si>
  <si>
    <t>649</t>
  </si>
  <si>
    <t>00196389-00196417</t>
  </si>
  <si>
    <t>650</t>
  </si>
  <si>
    <t>00163241-00163280</t>
  </si>
  <si>
    <t>651</t>
  </si>
  <si>
    <t>00163281</t>
  </si>
  <si>
    <t>652</t>
  </si>
  <si>
    <t>00163282-00163316</t>
  </si>
  <si>
    <t>653</t>
  </si>
  <si>
    <t>00176348-00176350</t>
  </si>
  <si>
    <t>654</t>
  </si>
  <si>
    <t>00176351</t>
  </si>
  <si>
    <t xml:space="preserve">J-40982131-5 </t>
  </si>
  <si>
    <t>655</t>
  </si>
  <si>
    <t>00176352-00176361</t>
  </si>
  <si>
    <t>656</t>
  </si>
  <si>
    <t>00176362</t>
  </si>
  <si>
    <t>657</t>
  </si>
  <si>
    <t>00176363-00176391</t>
  </si>
  <si>
    <t>658</t>
  </si>
  <si>
    <t>00156096-00156122</t>
  </si>
  <si>
    <t>659</t>
  </si>
  <si>
    <t>00156123</t>
  </si>
  <si>
    <t>CHARCUTERIA Y VIVERES ISAMAR</t>
  </si>
  <si>
    <t xml:space="preserve">J305483280 </t>
  </si>
  <si>
    <t>660</t>
  </si>
  <si>
    <t>00156124-00156176</t>
  </si>
  <si>
    <t>661</t>
  </si>
  <si>
    <t>00177679-00177727</t>
  </si>
  <si>
    <t>662</t>
  </si>
  <si>
    <t>00000203</t>
  </si>
  <si>
    <t>00177687</t>
  </si>
  <si>
    <t>MARIO RENDINA</t>
  </si>
  <si>
    <t>V15715113</t>
  </si>
  <si>
    <t>663</t>
  </si>
  <si>
    <t>00174616-00174673</t>
  </si>
  <si>
    <t>664</t>
  </si>
  <si>
    <t>00180071-00180125</t>
  </si>
  <si>
    <t>665</t>
  </si>
  <si>
    <t>00073702-00073725</t>
  </si>
  <si>
    <t>666</t>
  </si>
  <si>
    <t>00059252-00059281</t>
  </si>
  <si>
    <t>668</t>
  </si>
  <si>
    <t>04797000-04798000</t>
  </si>
  <si>
    <t>Resumen Libro de Ventas</t>
  </si>
  <si>
    <t>Base no Imponible</t>
  </si>
  <si>
    <t>Débito Fiscal</t>
  </si>
  <si>
    <t>IVA Retenido</t>
  </si>
  <si>
    <t>Total Ventas no Gravadas</t>
  </si>
  <si>
    <t>Total Ventas Gravadas Alícuota General</t>
  </si>
  <si>
    <t>Total Ventas Gravadas Alícuota Reducida</t>
  </si>
  <si>
    <t>Total Ventas Gravadas Alícuota General+Adicional</t>
  </si>
  <si>
    <t>Total General Ventas</t>
  </si>
  <si>
    <t>0204</t>
  </si>
  <si>
    <t>Z1F0017854</t>
  </si>
  <si>
    <t>0385-0385</t>
  </si>
  <si>
    <t>00021326-00021395</t>
  </si>
  <si>
    <t>Z1F0017998</t>
  </si>
  <si>
    <t>0376-0376</t>
  </si>
  <si>
    <t>00013234-00013292</t>
  </si>
  <si>
    <t>Z1F0017787</t>
  </si>
  <si>
    <t>0344-0344</t>
  </si>
  <si>
    <t>00004693-00004724</t>
  </si>
  <si>
    <t>1480</t>
  </si>
  <si>
    <t>1481</t>
  </si>
  <si>
    <t>1482</t>
  </si>
  <si>
    <t>1483</t>
  </si>
  <si>
    <t>1484</t>
  </si>
  <si>
    <t>1485</t>
  </si>
  <si>
    <t>1486</t>
  </si>
  <si>
    <t>1487</t>
  </si>
  <si>
    <t>1488</t>
  </si>
  <si>
    <t>1489</t>
  </si>
  <si>
    <t>1490</t>
  </si>
  <si>
    <t>1491</t>
  </si>
  <si>
    <t>1492</t>
  </si>
  <si>
    <t>1493</t>
  </si>
  <si>
    <t>1815</t>
  </si>
  <si>
    <t>1816</t>
  </si>
  <si>
    <t>1817</t>
  </si>
  <si>
    <t>1818</t>
  </si>
  <si>
    <t>1819</t>
  </si>
  <si>
    <t>1820</t>
  </si>
  <si>
    <t>1821</t>
  </si>
  <si>
    <t>1823</t>
  </si>
  <si>
    <t>1824</t>
  </si>
  <si>
    <t>1825</t>
  </si>
  <si>
    <t>1826</t>
  </si>
  <si>
    <t>1827</t>
  </si>
  <si>
    <t>1899</t>
  </si>
  <si>
    <t>1900</t>
  </si>
  <si>
    <t>1901</t>
  </si>
  <si>
    <t>1902</t>
  </si>
  <si>
    <t>1903</t>
  </si>
  <si>
    <t>1905</t>
  </si>
  <si>
    <t>1906</t>
  </si>
  <si>
    <t>1907</t>
  </si>
  <si>
    <t>1908</t>
  </si>
  <si>
    <t>1909</t>
  </si>
  <si>
    <t>1910</t>
  </si>
  <si>
    <t>1911</t>
  </si>
  <si>
    <t>1912</t>
  </si>
  <si>
    <t>1913</t>
  </si>
  <si>
    <t>1743</t>
  </si>
  <si>
    <t>0</t>
  </si>
  <si>
    <t>1744</t>
  </si>
  <si>
    <t>1745</t>
  </si>
  <si>
    <t>1746</t>
  </si>
  <si>
    <t>1747</t>
  </si>
  <si>
    <t>1748</t>
  </si>
  <si>
    <t>1749</t>
  </si>
  <si>
    <t>1750</t>
  </si>
  <si>
    <t>1751</t>
  </si>
  <si>
    <t>1752</t>
  </si>
  <si>
    <t>1753</t>
  </si>
  <si>
    <t>1754</t>
  </si>
  <si>
    <t>1755</t>
  </si>
  <si>
    <t>1756</t>
  </si>
  <si>
    <t>1894</t>
  </si>
  <si>
    <t>1895</t>
  </si>
  <si>
    <t>1896</t>
  </si>
  <si>
    <t>1897</t>
  </si>
  <si>
    <t>1898</t>
  </si>
  <si>
    <t>1904</t>
  </si>
  <si>
    <t>1804</t>
  </si>
  <si>
    <t>1805</t>
  </si>
  <si>
    <t>1806</t>
  </si>
  <si>
    <t>1807</t>
  </si>
  <si>
    <t>1808</t>
  </si>
  <si>
    <t>1809</t>
  </si>
  <si>
    <t>1810</t>
  </si>
  <si>
    <t>1812</t>
  </si>
  <si>
    <t>1813</t>
  </si>
  <si>
    <t>1814</t>
  </si>
  <si>
    <t>1811</t>
  </si>
  <si>
    <t>1842</t>
  </si>
  <si>
    <t>1843</t>
  </si>
  <si>
    <t>1844-1845</t>
  </si>
  <si>
    <t>1846</t>
  </si>
  <si>
    <t>1847</t>
  </si>
  <si>
    <t>1848</t>
  </si>
  <si>
    <t>00177313</t>
  </si>
  <si>
    <t>CAJA SIN ACTIVIDAD</t>
  </si>
  <si>
    <t>1849</t>
  </si>
  <si>
    <t>1850</t>
  </si>
  <si>
    <t>1851</t>
  </si>
  <si>
    <t>1852</t>
  </si>
  <si>
    <t>1853</t>
  </si>
  <si>
    <t>1854</t>
  </si>
  <si>
    <t>1855</t>
  </si>
  <si>
    <t>1759</t>
  </si>
  <si>
    <t>1760</t>
  </si>
  <si>
    <t>1761</t>
  </si>
  <si>
    <t>1762</t>
  </si>
  <si>
    <t>1763</t>
  </si>
  <si>
    <t>1765</t>
  </si>
  <si>
    <t>1767</t>
  </si>
  <si>
    <t>1766</t>
  </si>
  <si>
    <t>1768</t>
  </si>
  <si>
    <t>1769</t>
  </si>
  <si>
    <t>1770</t>
  </si>
  <si>
    <t>1771</t>
  </si>
  <si>
    <t>1772</t>
  </si>
  <si>
    <t>1764</t>
  </si>
  <si>
    <t>00179879</t>
  </si>
  <si>
    <t>1822</t>
  </si>
  <si>
    <t>1665</t>
  </si>
  <si>
    <t>1666</t>
  </si>
  <si>
    <t>1667</t>
  </si>
  <si>
    <t>1668</t>
  </si>
  <si>
    <t>1669</t>
  </si>
  <si>
    <t>1670</t>
  </si>
  <si>
    <t>1671</t>
  </si>
  <si>
    <t>1672</t>
  </si>
  <si>
    <t>1673</t>
  </si>
  <si>
    <t>1674</t>
  </si>
  <si>
    <t>1676</t>
  </si>
  <si>
    <t>1675</t>
  </si>
  <si>
    <t>1677</t>
  </si>
  <si>
    <t>1504</t>
  </si>
  <si>
    <t>1505</t>
  </si>
  <si>
    <t>1506</t>
  </si>
  <si>
    <t>1507</t>
  </si>
  <si>
    <t>1508</t>
  </si>
  <si>
    <t>1509</t>
  </si>
  <si>
    <t>1510</t>
  </si>
  <si>
    <t>1511</t>
  </si>
  <si>
    <t>1512</t>
  </si>
  <si>
    <t>1513</t>
  </si>
  <si>
    <t>1514</t>
  </si>
  <si>
    <t>1515</t>
  </si>
  <si>
    <t>1517</t>
  </si>
  <si>
    <t>1516</t>
  </si>
  <si>
    <t>1640</t>
  </si>
  <si>
    <t>1641</t>
  </si>
  <si>
    <t>1642</t>
  </si>
  <si>
    <t>1643</t>
  </si>
  <si>
    <t>1644</t>
  </si>
  <si>
    <t>1645</t>
  </si>
  <si>
    <t>1647</t>
  </si>
  <si>
    <t>1648</t>
  </si>
  <si>
    <t>1649</t>
  </si>
  <si>
    <t>1650</t>
  </si>
  <si>
    <t>1651</t>
  </si>
  <si>
    <t>1652</t>
  </si>
  <si>
    <t>1653</t>
  </si>
  <si>
    <t>00088830</t>
  </si>
  <si>
    <t>1646</t>
  </si>
  <si>
    <t>0279</t>
  </si>
  <si>
    <t>0280</t>
  </si>
  <si>
    <t>0281</t>
  </si>
  <si>
    <t>Z1B8050149</t>
  </si>
  <si>
    <t xml:space="preserve">FC </t>
  </si>
  <si>
    <t>1737</t>
  </si>
  <si>
    <t>00205805-00205860</t>
  </si>
  <si>
    <t>00205962</t>
  </si>
  <si>
    <t>1740</t>
  </si>
  <si>
    <t>1739</t>
  </si>
  <si>
    <t>00205963-00206037</t>
  </si>
  <si>
    <t>1741</t>
  </si>
  <si>
    <t>00206038-00206142</t>
  </si>
  <si>
    <t>1742</t>
  </si>
  <si>
    <t>00206143-00206227</t>
  </si>
  <si>
    <t>1223</t>
  </si>
  <si>
    <t>1222</t>
  </si>
  <si>
    <t>1224</t>
  </si>
  <si>
    <t>00206228-00206274</t>
  </si>
  <si>
    <t>00206275-00206312</t>
  </si>
  <si>
    <t>00206313-00206361</t>
  </si>
  <si>
    <t>00206362-00206408</t>
  </si>
  <si>
    <t>00206409-00206471</t>
  </si>
  <si>
    <t>00206472-00206530</t>
  </si>
  <si>
    <t>1225</t>
  </si>
  <si>
    <t>00206531-00206601</t>
  </si>
  <si>
    <t>00206602-00206630</t>
  </si>
  <si>
    <t>00206631-00206671</t>
  </si>
  <si>
    <t>00206672-00206717</t>
  </si>
  <si>
    <t>360</t>
  </si>
  <si>
    <t>Z1B8050365</t>
  </si>
  <si>
    <t>1287</t>
  </si>
  <si>
    <t>1288</t>
  </si>
  <si>
    <t>00088190</t>
  </si>
  <si>
    <t>00119198-19313001</t>
  </si>
  <si>
    <t>00168523-00168580</t>
  </si>
  <si>
    <t>00196418-00196498</t>
  </si>
  <si>
    <t>00163318-00163382</t>
  </si>
  <si>
    <t>00163383</t>
  </si>
  <si>
    <t>00163384</t>
  </si>
  <si>
    <t>00163385</t>
  </si>
  <si>
    <t>00163386-00163413</t>
  </si>
  <si>
    <t>00163414</t>
  </si>
  <si>
    <t>LARA WILMER</t>
  </si>
  <si>
    <t>VV13910089</t>
  </si>
  <si>
    <t>00176392-00176393</t>
  </si>
  <si>
    <t>00176394</t>
  </si>
  <si>
    <t>STARLOAF C.A EL REY DEL PAN</t>
  </si>
  <si>
    <t xml:space="preserve">J-402375999 </t>
  </si>
  <si>
    <t>00176395-00176410</t>
  </si>
  <si>
    <t>00176411</t>
  </si>
  <si>
    <t>INVERSIONES JOHIL 5060 C.A</t>
  </si>
  <si>
    <t xml:space="preserve">J408089009 </t>
  </si>
  <si>
    <t>00176412-00176469</t>
  </si>
  <si>
    <t>00176470</t>
  </si>
  <si>
    <t>JULIO CESAR RODRIGUEZ</t>
  </si>
  <si>
    <t>V148503601</t>
  </si>
  <si>
    <t>00176471-00176496</t>
  </si>
  <si>
    <t>44</t>
  </si>
  <si>
    <t>00156177-00156197</t>
  </si>
  <si>
    <t>45</t>
  </si>
  <si>
    <t>00156198</t>
  </si>
  <si>
    <t>46</t>
  </si>
  <si>
    <t>00156199-00156217</t>
  </si>
  <si>
    <t>47</t>
  </si>
  <si>
    <t>00156218</t>
  </si>
  <si>
    <t>INVERSIONES UAIDIN C.A</t>
  </si>
  <si>
    <t>J-40598917-3</t>
  </si>
  <si>
    <t>48</t>
  </si>
  <si>
    <t>00156219-00156293</t>
  </si>
  <si>
    <t>49</t>
  </si>
  <si>
    <t>00177728-00177819</t>
  </si>
  <si>
    <t>50</t>
  </si>
  <si>
    <t>00174674-00174753</t>
  </si>
  <si>
    <t>51</t>
  </si>
  <si>
    <t>00180126-00180135</t>
  </si>
  <si>
    <t>52</t>
  </si>
  <si>
    <t>010</t>
  </si>
  <si>
    <t>Z1F0000341</t>
  </si>
  <si>
    <t>78281000</t>
  </si>
  <si>
    <t>53</t>
  </si>
  <si>
    <t>00000159</t>
  </si>
  <si>
    <t>30/3/2021</t>
  </si>
  <si>
    <t>54</t>
  </si>
  <si>
    <t>00073726-00073784</t>
  </si>
  <si>
    <t>55</t>
  </si>
  <si>
    <t>00000085</t>
  </si>
  <si>
    <t>00073746</t>
  </si>
  <si>
    <t>ELIBETH SAEZ</t>
  </si>
  <si>
    <t xml:space="preserve">V15119155 </t>
  </si>
  <si>
    <t>56</t>
  </si>
  <si>
    <t>00059282-00059332</t>
  </si>
  <si>
    <t>57</t>
  </si>
  <si>
    <t>00088831-00088854</t>
  </si>
  <si>
    <t>19314000-19394000</t>
  </si>
  <si>
    <t>00000248</t>
  </si>
  <si>
    <t>19328000</t>
  </si>
  <si>
    <t>31/3/2021</t>
  </si>
  <si>
    <t>YELITZA DE GONZALEZ</t>
  </si>
  <si>
    <t>V11199872</t>
  </si>
  <si>
    <t>00168581-00168611</t>
  </si>
  <si>
    <t>00168612</t>
  </si>
  <si>
    <t>INVERSIONES ARN-LUZ</t>
  </si>
  <si>
    <t>J-41296951-0</t>
  </si>
  <si>
    <t>00168613-00168668</t>
  </si>
  <si>
    <t>00000156</t>
  </si>
  <si>
    <t>00168614</t>
  </si>
  <si>
    <t>JOSE CARVALLER</t>
  </si>
  <si>
    <t>V16369013</t>
  </si>
  <si>
    <t>00196499-00196501</t>
  </si>
  <si>
    <t>00196502</t>
  </si>
  <si>
    <t>00196503-00196584</t>
  </si>
  <si>
    <t>00163415-00163535</t>
  </si>
  <si>
    <t>00176497-00176604</t>
  </si>
  <si>
    <t>00176605</t>
  </si>
  <si>
    <t>MANTENIMIENTOS ARFERCA C.A</t>
  </si>
  <si>
    <t>J41073527-9</t>
  </si>
  <si>
    <t>00176606-00176611</t>
  </si>
  <si>
    <t>93</t>
  </si>
  <si>
    <t>00156294-00156370</t>
  </si>
  <si>
    <t>94</t>
  </si>
  <si>
    <t>00177820-00177901</t>
  </si>
  <si>
    <t>95</t>
  </si>
  <si>
    <t>00174754-00174844</t>
  </si>
  <si>
    <t>96</t>
  </si>
  <si>
    <t>00180136-00180207</t>
  </si>
  <si>
    <t>97</t>
  </si>
  <si>
    <t>78282000-78293000</t>
  </si>
  <si>
    <t>98</t>
  </si>
  <si>
    <t>00073785-00073802</t>
  </si>
  <si>
    <t>99</t>
  </si>
  <si>
    <t>00059333-00059346</t>
  </si>
  <si>
    <t>100</t>
  </si>
  <si>
    <t>00059347</t>
  </si>
  <si>
    <t>101</t>
  </si>
  <si>
    <t>00059348-00059384</t>
  </si>
  <si>
    <t>102</t>
  </si>
  <si>
    <t>00059385</t>
  </si>
  <si>
    <t>JOSHUAT YIRE</t>
  </si>
  <si>
    <t>J299341657</t>
  </si>
  <si>
    <t>103</t>
  </si>
  <si>
    <t>00059386-00059390</t>
  </si>
  <si>
    <t>1494</t>
  </si>
  <si>
    <t>1495</t>
  </si>
  <si>
    <t>1828</t>
  </si>
  <si>
    <t>1829</t>
  </si>
  <si>
    <t>1914</t>
  </si>
  <si>
    <t>1915</t>
  </si>
  <si>
    <t>1757</t>
  </si>
  <si>
    <t>1758</t>
  </si>
  <si>
    <t>1857</t>
  </si>
  <si>
    <t>1856</t>
  </si>
  <si>
    <t>1773</t>
  </si>
  <si>
    <t>1774</t>
  </si>
  <si>
    <t>1299</t>
  </si>
  <si>
    <t>1679</t>
  </si>
  <si>
    <t>1678</t>
  </si>
  <si>
    <t>1519</t>
  </si>
  <si>
    <t>1520</t>
  </si>
  <si>
    <t>1518</t>
  </si>
  <si>
    <t>0059281</t>
  </si>
  <si>
    <t>1654</t>
  </si>
  <si>
    <t>1655</t>
  </si>
  <si>
    <t>00088854</t>
  </si>
  <si>
    <t>00005061</t>
  </si>
  <si>
    <t>0355</t>
  </si>
  <si>
    <t>00004881</t>
  </si>
  <si>
    <t>0348</t>
  </si>
  <si>
    <t>00000358-00000370</t>
  </si>
  <si>
    <t>0030-0030</t>
  </si>
  <si>
    <t>Z1F0017970</t>
  </si>
  <si>
    <t>271</t>
  </si>
  <si>
    <t>00005242-00005244</t>
  </si>
  <si>
    <t>0361-0361</t>
  </si>
  <si>
    <t>270</t>
  </si>
  <si>
    <t>J317391004</t>
  </si>
  <si>
    <t>CORPORACION LENOTRE GOURMET C.A</t>
  </si>
  <si>
    <t>00005241</t>
  </si>
  <si>
    <t>0361</t>
  </si>
  <si>
    <t>269</t>
  </si>
  <si>
    <t>00005239-00005240</t>
  </si>
  <si>
    <t>00014130-00014213</t>
  </si>
  <si>
    <t>0392-0392</t>
  </si>
  <si>
    <t>E811712682</t>
  </si>
  <si>
    <t>VIOLETA FERRER</t>
  </si>
  <si>
    <t>00014129</t>
  </si>
  <si>
    <t>0392</t>
  </si>
  <si>
    <t>00014118-00014128</t>
  </si>
  <si>
    <t>00018643-00018651</t>
  </si>
  <si>
    <t>0395-0395</t>
  </si>
  <si>
    <t>Z1F0017848</t>
  </si>
  <si>
    <t>J298180811</t>
  </si>
  <si>
    <t>FUNDAVIGEA</t>
  </si>
  <si>
    <t>00018642</t>
  </si>
  <si>
    <t>0395</t>
  </si>
  <si>
    <t>00018590-00018641</t>
  </si>
  <si>
    <t>J311038078</t>
  </si>
  <si>
    <t>LEON RIVAS Y ASOCIADOS C.A.</t>
  </si>
  <si>
    <t>00018589</t>
  </si>
  <si>
    <t>00018564-00018588</t>
  </si>
  <si>
    <t>00013356-00013432</t>
  </si>
  <si>
    <t>0378-0378</t>
  </si>
  <si>
    <t>7</t>
  </si>
  <si>
    <t>00000349-00000357</t>
  </si>
  <si>
    <t>0029-0029</t>
  </si>
  <si>
    <t>00005162-00005238</t>
  </si>
  <si>
    <t>0360-0360</t>
  </si>
  <si>
    <t>00014116-00014117</t>
  </si>
  <si>
    <t>0391-0391</t>
  </si>
  <si>
    <t>00010637-00010683</t>
  </si>
  <si>
    <t>0397-0397</t>
  </si>
  <si>
    <t>Z1F0017963</t>
  </si>
  <si>
    <t>00010636</t>
  </si>
  <si>
    <t>0397</t>
  </si>
  <si>
    <t>00010578-00010635</t>
  </si>
  <si>
    <t>V18537228</t>
  </si>
  <si>
    <t>JOSE LEON</t>
  </si>
  <si>
    <t>30-03-2021</t>
  </si>
  <si>
    <t>00018560</t>
  </si>
  <si>
    <t>00000056</t>
  </si>
  <si>
    <t>0394</t>
  </si>
  <si>
    <t>00018555-00018563</t>
  </si>
  <si>
    <t>0394-0394</t>
  </si>
  <si>
    <t>246</t>
  </si>
  <si>
    <t>00000341-00000348</t>
  </si>
  <si>
    <t>0028-0028</t>
  </si>
  <si>
    <t>00010479-00010534</t>
  </si>
  <si>
    <t>0397-0398</t>
  </si>
  <si>
    <t>Z1F0017966</t>
  </si>
  <si>
    <t>245</t>
  </si>
  <si>
    <t>J411053520</t>
  </si>
  <si>
    <t>CANDY HOUSE AND CHOCOLATE. CA.</t>
  </si>
  <si>
    <t>00010478</t>
  </si>
  <si>
    <t>244</t>
  </si>
  <si>
    <t>00010445-00010477</t>
  </si>
  <si>
    <t>243</t>
  </si>
  <si>
    <t>00010415-00010444</t>
  </si>
  <si>
    <t>0396-0396</t>
  </si>
  <si>
    <t>V17556212</t>
  </si>
  <si>
    <t>YOSETH</t>
  </si>
  <si>
    <t>26-03-2021</t>
  </si>
  <si>
    <t>00018312</t>
  </si>
  <si>
    <t>00000058</t>
  </si>
  <si>
    <t>00000328-00000340</t>
  </si>
  <si>
    <t>0027-0027</t>
  </si>
  <si>
    <t>00005147-00005161</t>
  </si>
  <si>
    <t>0359-0359</t>
  </si>
  <si>
    <t>00014097-00014115</t>
  </si>
  <si>
    <t>0390-0390</t>
  </si>
  <si>
    <t>V23000500</t>
  </si>
  <si>
    <t>GENESIS FERNANDEZ</t>
  </si>
  <si>
    <t>29-03-2021</t>
  </si>
  <si>
    <t>00010550</t>
  </si>
  <si>
    <t>00000033</t>
  </si>
  <si>
    <t>0396</t>
  </si>
  <si>
    <t>00010564-00010577</t>
  </si>
  <si>
    <t>00010563</t>
  </si>
  <si>
    <t>00010554-00010562</t>
  </si>
  <si>
    <t>V119191108</t>
  </si>
  <si>
    <t>CARMEN ACEBEYE</t>
  </si>
  <si>
    <t>00010553</t>
  </si>
  <si>
    <t>00010539-00010552</t>
  </si>
  <si>
    <t>00010538</t>
  </si>
  <si>
    <t>00010532-00010537</t>
  </si>
  <si>
    <t>00018538-00018554</t>
  </si>
  <si>
    <t>0393-0393</t>
  </si>
  <si>
    <t>J307508175</t>
  </si>
  <si>
    <t>MUEBLES ROMANO C.A.</t>
  </si>
  <si>
    <t>00018537</t>
  </si>
  <si>
    <t>0393</t>
  </si>
  <si>
    <t>00018502-00018536</t>
  </si>
  <si>
    <t>00010402-00010414</t>
  </si>
  <si>
    <t>216</t>
  </si>
  <si>
    <t>J408492636</t>
  </si>
  <si>
    <t>EL DUO DE LA CARNE</t>
  </si>
  <si>
    <t>00010401</t>
  </si>
  <si>
    <t>00000301-00000327</t>
  </si>
  <si>
    <t>0026-0026</t>
  </si>
  <si>
    <t>00005127-00005146</t>
  </si>
  <si>
    <t>0358-0358</t>
  </si>
  <si>
    <t>00014031-00014096</t>
  </si>
  <si>
    <t>0389-0389</t>
  </si>
  <si>
    <t>00010528-00010531</t>
  </si>
  <si>
    <t>00018444-00018501</t>
  </si>
  <si>
    <t>00018443</t>
  </si>
  <si>
    <t>218</t>
  </si>
  <si>
    <t>00010335-00010400</t>
  </si>
  <si>
    <t>214</t>
  </si>
  <si>
    <t>V4282600</t>
  </si>
  <si>
    <t>NILLEN OVIEDO</t>
  </si>
  <si>
    <t>27-03-2021</t>
  </si>
  <si>
    <t>00013995</t>
  </si>
  <si>
    <t>00000057</t>
  </si>
  <si>
    <t>193</t>
  </si>
  <si>
    <t>00010331-00010334</t>
  </si>
  <si>
    <t>192</t>
  </si>
  <si>
    <t>J294934471</t>
  </si>
  <si>
    <t>HOGARES DE LA ESPERANZA</t>
  </si>
  <si>
    <t>00010330</t>
  </si>
  <si>
    <t>191</t>
  </si>
  <si>
    <t>00010245-00010329</t>
  </si>
  <si>
    <t>V11412052</t>
  </si>
  <si>
    <t>KEILA BRICEÑO</t>
  </si>
  <si>
    <t>00018307</t>
  </si>
  <si>
    <t>00000055</t>
  </si>
  <si>
    <t>166</t>
  </si>
  <si>
    <t>00000282-00000300</t>
  </si>
  <si>
    <t>0025-0025</t>
  </si>
  <si>
    <t>V3189039</t>
  </si>
  <si>
    <t>LUIS MANUELCABEZA</t>
  </si>
  <si>
    <t>00005081</t>
  </si>
  <si>
    <t>00000021</t>
  </si>
  <si>
    <t>0357</t>
  </si>
  <si>
    <t>210</t>
  </si>
  <si>
    <t>00005079-00005126</t>
  </si>
  <si>
    <t>0357-0357</t>
  </si>
  <si>
    <t>209</t>
  </si>
  <si>
    <t>J315012413</t>
  </si>
  <si>
    <t>CORPORACION ZAM ZAM</t>
  </si>
  <si>
    <t>00005078</t>
  </si>
  <si>
    <t>208</t>
  </si>
  <si>
    <t>00005075-00005077</t>
  </si>
  <si>
    <t>207</t>
  </si>
  <si>
    <t>00013992-00014030</t>
  </si>
  <si>
    <t>0387-0388</t>
  </si>
  <si>
    <t>206</t>
  </si>
  <si>
    <t>J405959843</t>
  </si>
  <si>
    <t>PRAGA ALIMENTOS C.A</t>
  </si>
  <si>
    <t>00013991</t>
  </si>
  <si>
    <t>0387</t>
  </si>
  <si>
    <t>205</t>
  </si>
  <si>
    <t>00013986-00013990</t>
  </si>
  <si>
    <t>0387-0387</t>
  </si>
  <si>
    <t>204</t>
  </si>
  <si>
    <t>00010457-00010527</t>
  </si>
  <si>
    <t>203</t>
  </si>
  <si>
    <t>00018437-00018442</t>
  </si>
  <si>
    <t>202</t>
  </si>
  <si>
    <t>00018436</t>
  </si>
  <si>
    <t>0391</t>
  </si>
  <si>
    <t>201</t>
  </si>
  <si>
    <t>V15715457</t>
  </si>
  <si>
    <t>CESAR BERROTERAN</t>
  </si>
  <si>
    <t>00018435</t>
  </si>
  <si>
    <t>200</t>
  </si>
  <si>
    <t>J410610832</t>
  </si>
  <si>
    <t>BODEGON BIELE VITE C.A.</t>
  </si>
  <si>
    <t>00018434</t>
  </si>
  <si>
    <t>199</t>
  </si>
  <si>
    <t>00018410-00018433</t>
  </si>
  <si>
    <t>198</t>
  </si>
  <si>
    <t>J408175541</t>
  </si>
  <si>
    <t>CACHIONO GOURMET EXPRESS 2430 C.A</t>
  </si>
  <si>
    <t>00018409</t>
  </si>
  <si>
    <t>197</t>
  </si>
  <si>
    <t>00018391-00018408</t>
  </si>
  <si>
    <t>196</t>
  </si>
  <si>
    <t>00018390</t>
  </si>
  <si>
    <t>195</t>
  </si>
  <si>
    <t>00018376-00018389</t>
  </si>
  <si>
    <t>194</t>
  </si>
  <si>
    <t>V5886710</t>
  </si>
  <si>
    <t>DIRCE</t>
  </si>
  <si>
    <t>25-03-2021</t>
  </si>
  <si>
    <t>00022187</t>
  </si>
  <si>
    <t>00000054</t>
  </si>
  <si>
    <t>165</t>
  </si>
  <si>
    <t>00010193-00010244</t>
  </si>
  <si>
    <t>164</t>
  </si>
  <si>
    <t>J003645168</t>
  </si>
  <si>
    <t>GAGOCAR C.A</t>
  </si>
  <si>
    <t>00010192</t>
  </si>
  <si>
    <t>163</t>
  </si>
  <si>
    <t>00010178-00010191</t>
  </si>
  <si>
    <t>162</t>
  </si>
  <si>
    <t>00010160-00010177</t>
  </si>
  <si>
    <t>148</t>
  </si>
  <si>
    <t>V076621710</t>
  </si>
  <si>
    <t>INVERSIONES JUAN IGNACIO G0NCALVESPEREIRA</t>
  </si>
  <si>
    <t>00010159</t>
  </si>
  <si>
    <t>147</t>
  </si>
  <si>
    <t>00010145-00010158</t>
  </si>
  <si>
    <t>146</t>
  </si>
  <si>
    <t xml:space="preserve"> J409233626</t>
  </si>
  <si>
    <t>EMPRESA KATALEX</t>
  </si>
  <si>
    <t>00000281</t>
  </si>
  <si>
    <t>0024</t>
  </si>
  <si>
    <t>158</t>
  </si>
  <si>
    <t>00005062-00005074</t>
  </si>
  <si>
    <t>0356-0356</t>
  </si>
  <si>
    <t>00013979-00013985</t>
  </si>
  <si>
    <t>0386-0386</t>
  </si>
  <si>
    <t>00013940-00013976</t>
  </si>
  <si>
    <t>J500093926</t>
  </si>
  <si>
    <t>ETNAGROUP C.A</t>
  </si>
  <si>
    <t>00013939</t>
  </si>
  <si>
    <t>0386</t>
  </si>
  <si>
    <t>00013891-00013938</t>
  </si>
  <si>
    <t>00013890</t>
  </si>
  <si>
    <t>00013887-00013889</t>
  </si>
  <si>
    <t>00010434-00010456</t>
  </si>
  <si>
    <t>J408632535</t>
  </si>
  <si>
    <t>INVERSIONES AIR SUPLY 757</t>
  </si>
  <si>
    <t>00010433</t>
  </si>
  <si>
    <t>00010375-00010432</t>
  </si>
  <si>
    <t>00018358-00018375</t>
  </si>
  <si>
    <t>00018357</t>
  </si>
  <si>
    <t>0390</t>
  </si>
  <si>
    <t>00018353-00018356</t>
  </si>
  <si>
    <t>00018326-00018351</t>
  </si>
  <si>
    <t>J002894075</t>
  </si>
  <si>
    <t>OPTICA LA ANTIGUA II SRL</t>
  </si>
  <si>
    <t>00018325</t>
  </si>
  <si>
    <t>169</t>
  </si>
  <si>
    <t>00018298-00018324</t>
  </si>
  <si>
    <t>168</t>
  </si>
  <si>
    <t>J294282792</t>
  </si>
  <si>
    <t>AUTOSERVICIOS CRISS</t>
  </si>
  <si>
    <t>24-03-2021</t>
  </si>
  <si>
    <t>00010118</t>
  </si>
  <si>
    <t>00000053</t>
  </si>
  <si>
    <t>00010120-00010144</t>
  </si>
  <si>
    <t>00010119</t>
  </si>
  <si>
    <t>00010076-00010117</t>
  </si>
  <si>
    <t>00010064-00010075</t>
  </si>
  <si>
    <t>115</t>
  </si>
  <si>
    <t>V9472829</t>
  </si>
  <si>
    <t>MABELI ACOSTA</t>
  </si>
  <si>
    <t>22-03-2021</t>
  </si>
  <si>
    <t>00010051</t>
  </si>
  <si>
    <t>00000052</t>
  </si>
  <si>
    <t>0389</t>
  </si>
  <si>
    <t>00000274-00000280</t>
  </si>
  <si>
    <t>0024-0024</t>
  </si>
  <si>
    <t>157</t>
  </si>
  <si>
    <t>00000267-00000273</t>
  </si>
  <si>
    <t>0023-0023</t>
  </si>
  <si>
    <t>00013884-00013886</t>
  </si>
  <si>
    <t>156</t>
  </si>
  <si>
    <t>J409233626</t>
  </si>
  <si>
    <t>IMPRESOS KATALEX 2952 C.A</t>
  </si>
  <si>
    <t>00013883</t>
  </si>
  <si>
    <t>0385</t>
  </si>
  <si>
    <t>155</t>
  </si>
  <si>
    <t>00013796-00013882</t>
  </si>
  <si>
    <t>154</t>
  </si>
  <si>
    <t>V3881190</t>
  </si>
  <si>
    <t>RUT VELA</t>
  </si>
  <si>
    <t>00004992</t>
  </si>
  <si>
    <t>00000032</t>
  </si>
  <si>
    <t>153</t>
  </si>
  <si>
    <t>00000031</t>
  </si>
  <si>
    <t>152</t>
  </si>
  <si>
    <t>00010339-00010374</t>
  </si>
  <si>
    <t>151</t>
  </si>
  <si>
    <t>V17743653</t>
  </si>
  <si>
    <t>ADRIANA HERNAND3Z</t>
  </si>
  <si>
    <t>00018229</t>
  </si>
  <si>
    <t>150</t>
  </si>
  <si>
    <t>00018208-00018297</t>
  </si>
  <si>
    <t>149</t>
  </si>
  <si>
    <t>00010010-00010063</t>
  </si>
  <si>
    <t>00009960-00010009</t>
  </si>
  <si>
    <t>0388-0388</t>
  </si>
  <si>
    <t>00009915-00009959</t>
  </si>
  <si>
    <t>00009859-00009914</t>
  </si>
  <si>
    <t>00009837-00009858</t>
  </si>
  <si>
    <t>00009833-00009836</t>
  </si>
  <si>
    <t>0383-0384</t>
  </si>
  <si>
    <t>20</t>
  </si>
  <si>
    <t>J402129041</t>
  </si>
  <si>
    <t>GRUPO DAWS</t>
  </si>
  <si>
    <t>00009832</t>
  </si>
  <si>
    <t>0383</t>
  </si>
  <si>
    <t>19</t>
  </si>
  <si>
    <t>00009831</t>
  </si>
  <si>
    <t>18</t>
  </si>
  <si>
    <t>00000260-00000266</t>
  </si>
  <si>
    <t>0022-0022</t>
  </si>
  <si>
    <t>00005007-00005061</t>
  </si>
  <si>
    <t>0354-0354</t>
  </si>
  <si>
    <t>00005006</t>
  </si>
  <si>
    <t>0354</t>
  </si>
  <si>
    <t>00004985-00005005</t>
  </si>
  <si>
    <t>00010333-00010338</t>
  </si>
  <si>
    <t>00010332</t>
  </si>
  <si>
    <t>00010317-00010331</t>
  </si>
  <si>
    <t>00018155-00018207</t>
  </si>
  <si>
    <t>J408738490</t>
  </si>
  <si>
    <t>COMERCIALIZADORA SUPPLY PARTS</t>
  </si>
  <si>
    <t>00018154</t>
  </si>
  <si>
    <t>0388</t>
  </si>
  <si>
    <t>00018145-00018153</t>
  </si>
  <si>
    <t>00009822-00009830</t>
  </si>
  <si>
    <t>0383-0383</t>
  </si>
  <si>
    <t>17</t>
  </si>
  <si>
    <t>00009821</t>
  </si>
  <si>
    <t>00009795-00009820</t>
  </si>
  <si>
    <t>15</t>
  </si>
  <si>
    <t>00009761-00009794</t>
  </si>
  <si>
    <t>0382-0382</t>
  </si>
  <si>
    <t>2</t>
  </si>
  <si>
    <t>00009968-00009977</t>
  </si>
  <si>
    <t>6</t>
  </si>
  <si>
    <t>00009967</t>
  </si>
  <si>
    <t>5</t>
  </si>
  <si>
    <t>00009916-00009966</t>
  </si>
  <si>
    <t>4</t>
  </si>
  <si>
    <t>00022549-00022651</t>
  </si>
  <si>
    <t>0402-0402</t>
  </si>
  <si>
    <t>00000249-00000259</t>
  </si>
  <si>
    <t>0021-0021</t>
  </si>
  <si>
    <t>113</t>
  </si>
  <si>
    <t>00004917-00004984</t>
  </si>
  <si>
    <t>0353-0353</t>
  </si>
  <si>
    <t>00013750-00013795</t>
  </si>
  <si>
    <t>0384-0384</t>
  </si>
  <si>
    <t>120</t>
  </si>
  <si>
    <t>00010265-00010316</t>
  </si>
  <si>
    <t>119</t>
  </si>
  <si>
    <t>00018112-00018144</t>
  </si>
  <si>
    <t>118</t>
  </si>
  <si>
    <t>00018111</t>
  </si>
  <si>
    <t>117</t>
  </si>
  <si>
    <t>00018073-00018110</t>
  </si>
  <si>
    <t>116</t>
  </si>
  <si>
    <t>00022529-00022548</t>
  </si>
  <si>
    <t>0401-0401</t>
  </si>
  <si>
    <t>242</t>
  </si>
  <si>
    <t>J302905516</t>
  </si>
  <si>
    <t>ADMIN MARSALA 20 .CA</t>
  </si>
  <si>
    <t>00022528</t>
  </si>
  <si>
    <t>0401</t>
  </si>
  <si>
    <t>241</t>
  </si>
  <si>
    <t>00000229-00000248</t>
  </si>
  <si>
    <t>0020-0020</t>
  </si>
  <si>
    <t>00004890-00004916</t>
  </si>
  <si>
    <t>0352-0352</t>
  </si>
  <si>
    <t>112</t>
  </si>
  <si>
    <t>00013746-00013749</t>
  </si>
  <si>
    <t>111</t>
  </si>
  <si>
    <t>V040538069</t>
  </si>
  <si>
    <t>CARMEN SANCHEZ APONTE</t>
  </si>
  <si>
    <t>00013745</t>
  </si>
  <si>
    <t>110</t>
  </si>
  <si>
    <t>00013742-00013744</t>
  </si>
  <si>
    <t>109</t>
  </si>
  <si>
    <t>J000447349</t>
  </si>
  <si>
    <t>SENA C.A</t>
  </si>
  <si>
    <t>00013741</t>
  </si>
  <si>
    <t>108</t>
  </si>
  <si>
    <t>00013730-00013740</t>
  </si>
  <si>
    <t>107</t>
  </si>
  <si>
    <t>00010218-00010264</t>
  </si>
  <si>
    <t>106</t>
  </si>
  <si>
    <t>00018044-00018072</t>
  </si>
  <si>
    <t>105</t>
  </si>
  <si>
    <t>J406773603</t>
  </si>
  <si>
    <t>PESQUERA JYP C.A</t>
  </si>
  <si>
    <t>00018043</t>
  </si>
  <si>
    <t>104</t>
  </si>
  <si>
    <t>00018025-00018042</t>
  </si>
  <si>
    <t>00022516-00022527</t>
  </si>
  <si>
    <t>00022455-00022515</t>
  </si>
  <si>
    <t>0400-0400</t>
  </si>
  <si>
    <t>V18836256</t>
  </si>
  <si>
    <t>LEON CESAR</t>
  </si>
  <si>
    <t>28-03-2021</t>
  </si>
  <si>
    <t>00022402</t>
  </si>
  <si>
    <t>00000067</t>
  </si>
  <si>
    <t>0399</t>
  </si>
  <si>
    <t>213</t>
  </si>
  <si>
    <t>00022401-00022454</t>
  </si>
  <si>
    <t>0399-0399</t>
  </si>
  <si>
    <t>212</t>
  </si>
  <si>
    <t>00022343-00022400</t>
  </si>
  <si>
    <t>0398-0398</t>
  </si>
  <si>
    <t>00022342</t>
  </si>
  <si>
    <t>0398</t>
  </si>
  <si>
    <t>00022327-00022341</t>
  </si>
  <si>
    <t>V2552349</t>
  </si>
  <si>
    <t>CANTONIO DURAN</t>
  </si>
  <si>
    <t>20-03-2021</t>
  </si>
  <si>
    <t>00000226</t>
  </si>
  <si>
    <t>00000005</t>
  </si>
  <si>
    <t>0019</t>
  </si>
  <si>
    <t>00004882-00004889</t>
  </si>
  <si>
    <t>0351-0351</t>
  </si>
  <si>
    <t>V14216106</t>
  </si>
  <si>
    <t>DANIEL FIGUEILA</t>
  </si>
  <si>
    <t>21-03-2021</t>
  </si>
  <si>
    <t>00013671</t>
  </si>
  <si>
    <t>00000038</t>
  </si>
  <si>
    <t>0382</t>
  </si>
  <si>
    <t>00013689-00013729</t>
  </si>
  <si>
    <t>00013688</t>
  </si>
  <si>
    <t>00013661-00013687</t>
  </si>
  <si>
    <t>00010199-00010217</t>
  </si>
  <si>
    <t>00018021-00018024</t>
  </si>
  <si>
    <t>V410459611</t>
  </si>
  <si>
    <t>JUAN PEÑA</t>
  </si>
  <si>
    <t>00018020</t>
  </si>
  <si>
    <t>00017961-00018019</t>
  </si>
  <si>
    <t>00022303-00022326</t>
  </si>
  <si>
    <t>160</t>
  </si>
  <si>
    <t>00022262-00022301</t>
  </si>
  <si>
    <t>159</t>
  </si>
  <si>
    <t>00022260-00022261</t>
  </si>
  <si>
    <t>145</t>
  </si>
  <si>
    <t>00022259</t>
  </si>
  <si>
    <t>144</t>
  </si>
  <si>
    <t>00022208-00022258</t>
  </si>
  <si>
    <t>143</t>
  </si>
  <si>
    <t>J306533176</t>
  </si>
  <si>
    <t>CAFE RESTAURANT GOTA DULCE</t>
  </si>
  <si>
    <t>00022207</t>
  </si>
  <si>
    <t>00000214-00000228</t>
  </si>
  <si>
    <t>0019-0019</t>
  </si>
  <si>
    <t>00000200-00000213</t>
  </si>
  <si>
    <t>0018-0018</t>
  </si>
  <si>
    <t>60</t>
  </si>
  <si>
    <t>00013636-00013660</t>
  </si>
  <si>
    <t>0381-0381</t>
  </si>
  <si>
    <t>00013635</t>
  </si>
  <si>
    <t>0381</t>
  </si>
  <si>
    <t>00013591-00013634</t>
  </si>
  <si>
    <t>00010153-00010198</t>
  </si>
  <si>
    <t>00017943-00017960</t>
  </si>
  <si>
    <t>V040624674</t>
  </si>
  <si>
    <t>CARLOS OLMOS</t>
  </si>
  <si>
    <t>00017942</t>
  </si>
  <si>
    <t>0384</t>
  </si>
  <si>
    <t>00017917-00017941</t>
  </si>
  <si>
    <t>00022152-00022206</t>
  </si>
  <si>
    <t>00022067-00022151</t>
  </si>
  <si>
    <t>V401726011</t>
  </si>
  <si>
    <t>JESUS NAVA</t>
  </si>
  <si>
    <t>00022066</t>
  </si>
  <si>
    <t>V15369622</t>
  </si>
  <si>
    <t>URSUMIS PEÑA</t>
  </si>
  <si>
    <t>00022065</t>
  </si>
  <si>
    <t>00022030-00022064</t>
  </si>
  <si>
    <t>114</t>
  </si>
  <si>
    <t>V6275015</t>
  </si>
  <si>
    <t>CESAR</t>
  </si>
  <si>
    <t>00021996</t>
  </si>
  <si>
    <t>V16369968</t>
  </si>
  <si>
    <t>ELIANA PACHECO</t>
  </si>
  <si>
    <t>00021994</t>
  </si>
  <si>
    <t>00000065</t>
  </si>
  <si>
    <t>00022025-00022029</t>
  </si>
  <si>
    <t>00022024</t>
  </si>
  <si>
    <t>00021961-00022023</t>
  </si>
  <si>
    <t>00000188-00000199</t>
  </si>
  <si>
    <t>0017-0017</t>
  </si>
  <si>
    <t>00013509-00013590</t>
  </si>
  <si>
    <t>0380-0380</t>
  </si>
  <si>
    <t>59</t>
  </si>
  <si>
    <t>J305893306</t>
  </si>
  <si>
    <t>DISTRIBUIDORA MEDICA EXPORTMEDEX. C.A</t>
  </si>
  <si>
    <t>00013508</t>
  </si>
  <si>
    <t>0380</t>
  </si>
  <si>
    <t>58</t>
  </si>
  <si>
    <t>00013506-00013507</t>
  </si>
  <si>
    <t>00010123-00010152</t>
  </si>
  <si>
    <t>00010122</t>
  </si>
  <si>
    <t>00010118-00010121</t>
  </si>
  <si>
    <t>00017868-00017916</t>
  </si>
  <si>
    <t>00017867</t>
  </si>
  <si>
    <t>00017865-00017866</t>
  </si>
  <si>
    <t>J411415898</t>
  </si>
  <si>
    <t>GRUPO DOPERCA C.A</t>
  </si>
  <si>
    <t>00017864</t>
  </si>
  <si>
    <t>V18249007</t>
  </si>
  <si>
    <t>ANA RIOS</t>
  </si>
  <si>
    <t>00017863</t>
  </si>
  <si>
    <t>00017862</t>
  </si>
  <si>
    <t>00017857-00017861</t>
  </si>
  <si>
    <t>00021925-00021960</t>
  </si>
  <si>
    <t>J402243740</t>
  </si>
  <si>
    <t>LABORATORIO CLINICO CGPLUS</t>
  </si>
  <si>
    <t>00021924</t>
  </si>
  <si>
    <t>00000184-00000187</t>
  </si>
  <si>
    <t>0016-0016</t>
  </si>
  <si>
    <t>V10379996</t>
  </si>
  <si>
    <t>LICETH MEJIAS</t>
  </si>
  <si>
    <t>18-03-2021</t>
  </si>
  <si>
    <t>00013483</t>
  </si>
  <si>
    <t>00000037</t>
  </si>
  <si>
    <t>0379</t>
  </si>
  <si>
    <t>V28073643</t>
  </si>
  <si>
    <t>RONAIKER SILVA</t>
  </si>
  <si>
    <t>00013474</t>
  </si>
  <si>
    <t>00000036</t>
  </si>
  <si>
    <t>00013441-00013505</t>
  </si>
  <si>
    <t>0379-0379</t>
  </si>
  <si>
    <t>00013440</t>
  </si>
  <si>
    <t>00013433-00013439</t>
  </si>
  <si>
    <t>00010054-00010117</t>
  </si>
  <si>
    <t>00017820-00017856</t>
  </si>
  <si>
    <t>00017819</t>
  </si>
  <si>
    <t>00017773-00017818</t>
  </si>
  <si>
    <t>00021901-00021923</t>
  </si>
  <si>
    <t>J298741783</t>
  </si>
  <si>
    <t>SERVICIOS DE LIMPIEZA SANCHEZ</t>
  </si>
  <si>
    <t>00021900</t>
  </si>
  <si>
    <t>00021875-00021899</t>
  </si>
  <si>
    <t>00021789-00021874</t>
  </si>
  <si>
    <t>00000171-00000183</t>
  </si>
  <si>
    <t>0015-0015</t>
  </si>
  <si>
    <t>9</t>
  </si>
  <si>
    <t>00004838-00004881</t>
  </si>
  <si>
    <t>0347-0347</t>
  </si>
  <si>
    <t>00004837</t>
  </si>
  <si>
    <t>0347</t>
  </si>
  <si>
    <t>00004819-00004836</t>
  </si>
  <si>
    <t>27</t>
  </si>
  <si>
    <t>J316485129</t>
  </si>
  <si>
    <t>ROYAL PRESTIGE DE VZLA C.A</t>
  </si>
  <si>
    <t>00004818</t>
  </si>
  <si>
    <t>26</t>
  </si>
  <si>
    <t>00004808-00004817</t>
  </si>
  <si>
    <t>25</t>
  </si>
  <si>
    <t>00010046-00010053</t>
  </si>
  <si>
    <t>24</t>
  </si>
  <si>
    <t>00010045</t>
  </si>
  <si>
    <t>23</t>
  </si>
  <si>
    <t>00009978-00010044</t>
  </si>
  <si>
    <t>22</t>
  </si>
  <si>
    <t>00017738-00017772</t>
  </si>
  <si>
    <t>21</t>
  </si>
  <si>
    <t>J500246811</t>
  </si>
  <si>
    <t>MARTHUCAR C.A.</t>
  </si>
  <si>
    <t>00021788</t>
  </si>
  <si>
    <t>00021785-00021787</t>
  </si>
  <si>
    <t>00021784</t>
  </si>
  <si>
    <t>00021758-00021783</t>
  </si>
  <si>
    <t>65</t>
  </si>
  <si>
    <t>00021757</t>
  </si>
  <si>
    <t>64</t>
  </si>
  <si>
    <t>00021755-00021756</t>
  </si>
  <si>
    <t>63</t>
  </si>
  <si>
    <t>00021754</t>
  </si>
  <si>
    <t>62</t>
  </si>
  <si>
    <t>V16887690</t>
  </si>
  <si>
    <t>JESUS PEREZ</t>
  </si>
  <si>
    <t>00021753</t>
  </si>
  <si>
    <t>61</t>
  </si>
  <si>
    <t>00021688-00021752</t>
  </si>
  <si>
    <t>00021683-00021687</t>
  </si>
  <si>
    <t>00021682</t>
  </si>
  <si>
    <t>00021627-00021681</t>
  </si>
  <si>
    <t>00021567-00021626</t>
  </si>
  <si>
    <t>14</t>
  </si>
  <si>
    <t>J308580538</t>
  </si>
  <si>
    <t>FARMACIA SAN CHARBEL C.A</t>
  </si>
  <si>
    <t>00021566</t>
  </si>
  <si>
    <t>13</t>
  </si>
  <si>
    <t>00021553-00021565</t>
  </si>
  <si>
    <t>12</t>
  </si>
  <si>
    <t>J408889021</t>
  </si>
  <si>
    <t>AGROPECUARIA MI REMANZO C.A</t>
  </si>
  <si>
    <t>00021552</t>
  </si>
  <si>
    <t>11</t>
  </si>
  <si>
    <t>00021535-00021551</t>
  </si>
  <si>
    <t>10</t>
  </si>
  <si>
    <t>00021475-00021534</t>
  </si>
  <si>
    <t>1</t>
  </si>
  <si>
    <t>00017691-00017737</t>
  </si>
  <si>
    <t>3</t>
  </si>
  <si>
    <t>00004750-00004807</t>
  </si>
  <si>
    <t>0346-0346</t>
  </si>
  <si>
    <t>8</t>
  </si>
  <si>
    <t>1738</t>
  </si>
  <si>
    <t>00205861-00205913</t>
  </si>
  <si>
    <t>RESUMEN CONSOLIDADO SEGÚN ART 72 REGLAMENTO DEL IMPUESTO AL VALOR AGREGADO</t>
  </si>
  <si>
    <t>PERIODO DE IMPOSICION</t>
  </si>
  <si>
    <t>mes</t>
  </si>
  <si>
    <t>año</t>
  </si>
  <si>
    <t xml:space="preserve">Si esta es una declaración sustitutiva o complementaria, indique el No. Y la fecha de la declaración No. </t>
  </si>
  <si>
    <t xml:space="preserve">Fecha: </t>
  </si>
  <si>
    <t>/</t>
  </si>
  <si>
    <t>A.- DATOS DEL CONTRIBUYENTE</t>
  </si>
  <si>
    <t>No. RIF</t>
  </si>
  <si>
    <t>J</t>
  </si>
  <si>
    <t>Nombre / razon social:</t>
  </si>
  <si>
    <t xml:space="preserve"> </t>
  </si>
  <si>
    <t xml:space="preserve">  </t>
  </si>
  <si>
    <t>A.- DATOS DEL APODERADO O REPRESENTANTE LEGAL</t>
  </si>
  <si>
    <t>Apellidos y Nombres</t>
  </si>
  <si>
    <t>DEBITOS FISCALES</t>
  </si>
  <si>
    <t>BASE IMPONIBLE</t>
  </si>
  <si>
    <t>DEBITO FISCAL</t>
  </si>
  <si>
    <t>Ventas internas no gravadas</t>
  </si>
  <si>
    <t>Ventas de exportacion</t>
  </si>
  <si>
    <t>Ventas internas gravadas por alicuota general</t>
  </si>
  <si>
    <t>Ventas internas gravadas por alicuota general contribuyente</t>
  </si>
  <si>
    <t>Ventas internas gravadas por alicuota general mas adicional</t>
  </si>
  <si>
    <t>Ventas internas gravadas por alicuota reducida</t>
  </si>
  <si>
    <t xml:space="preserve">Total ventas y debitos Fiscales </t>
  </si>
  <si>
    <t>Ajustes a los debitos fiscales de periodos anteriores</t>
  </si>
  <si>
    <t>Certificados de débitos fiscales exonerados (emitidos por entes exonerados) del período</t>
  </si>
  <si>
    <t>Total débitos fiscales</t>
  </si>
  <si>
    <t>CREDITOS FISCALES</t>
  </si>
  <si>
    <t>CREDITO FISCAL</t>
  </si>
  <si>
    <t>Compras Exentas y/o sin derecho a credito fiscal</t>
  </si>
  <si>
    <t>Importacion gravadas por alicuota general</t>
  </si>
  <si>
    <t>Importacion gravadas por alicuota general mas adicional</t>
  </si>
  <si>
    <t>Importacion gravadas por alicuota reducida</t>
  </si>
  <si>
    <t>Compras internas gravadas solo por alicuota general</t>
  </si>
  <si>
    <t>Compras internas gravadas solo por alicuota general + adic.</t>
  </si>
  <si>
    <t>Compras internas gravadas solo por alicuota reducida</t>
  </si>
  <si>
    <t>Total compras y creditos Fiscales del período</t>
  </si>
  <si>
    <t>Credito Fiscales totalmente deducibles</t>
  </si>
  <si>
    <t>Credito Fiscales producto de la aplicación del porcentaje de la prorrata</t>
  </si>
  <si>
    <t>Total de Creditos Fiscales deducibles</t>
  </si>
  <si>
    <t>Excedente de Creditos Fiscales del mes anterior</t>
  </si>
  <si>
    <t>Reintegro solicitado (solo Exportadores)</t>
  </si>
  <si>
    <t>Reintegro solicitado (sólo quien suministre bienes o presten servicios a entes exonerados)</t>
  </si>
  <si>
    <t>Ajustes de Creditos Fiscales de Periodos anteriores</t>
  </si>
  <si>
    <t>Total de creditos fiscales</t>
  </si>
  <si>
    <t>AUTOLIQUIDACION</t>
  </si>
  <si>
    <t xml:space="preserve">Total cuota tributaria del período </t>
  </si>
  <si>
    <t>Excedente de Creditos Fiscales para el mes siguiente</t>
  </si>
  <si>
    <t>Impuesto pagado en declaracion sustituida</t>
  </si>
  <si>
    <t>retenciones descontadas en declaración sustituida</t>
  </si>
  <si>
    <t>Percepciones descontadas en declaración sustituida</t>
  </si>
  <si>
    <t>Sub-total Impuesto a pagar (si item 53 - item 22 - item 24 &gt;cero, indique la diferencia</t>
  </si>
  <si>
    <t>Retenciones acumuladas por descontar</t>
  </si>
  <si>
    <t>Retenciones del periodo</t>
  </si>
  <si>
    <t>Créditos adquiridos por cesión de retenciones</t>
  </si>
  <si>
    <t xml:space="preserve">Recuperación de retenciones solicitado </t>
  </si>
  <si>
    <t>Total retenciones</t>
  </si>
  <si>
    <t>Retenciones Soportadas descontadas en esta declaracion</t>
  </si>
  <si>
    <t>Saldo de retenciones de Iva no aplicado</t>
  </si>
  <si>
    <t xml:space="preserve">Sub-total Impuesto a Pagar  </t>
  </si>
  <si>
    <t>Percepciones Acumuladas en Importaciones por descontar</t>
  </si>
  <si>
    <t>Percepciones del período</t>
  </si>
  <si>
    <t>Créditos adquiridos por cesion de percepciones</t>
  </si>
  <si>
    <t>Recuperación de percepciones solicitado</t>
  </si>
  <si>
    <t>Total percepciones</t>
  </si>
  <si>
    <t>Percepciones en Aduanas descontadas en esta declaración</t>
  </si>
  <si>
    <t>Saldo de percepciones en aduanas no aplicado</t>
  </si>
  <si>
    <t>Total a Pagar</t>
  </si>
  <si>
    <t>|</t>
  </si>
  <si>
    <t>SEMANA DE16/03/2021 HASTA EL 31/03/2021</t>
  </si>
  <si>
    <t>671</t>
  </si>
  <si>
    <t>017</t>
  </si>
  <si>
    <t>Z7C0004030</t>
  </si>
  <si>
    <t>0104</t>
  </si>
  <si>
    <t>00003739-00003797</t>
  </si>
  <si>
    <t>00003798-00003835</t>
  </si>
  <si>
    <t>00003836-00003849</t>
  </si>
  <si>
    <t>0105</t>
  </si>
  <si>
    <t>0106</t>
  </si>
  <si>
    <t>0107</t>
  </si>
  <si>
    <t>00003849</t>
  </si>
  <si>
    <t>0108</t>
  </si>
  <si>
    <t>0109</t>
  </si>
  <si>
    <t>00003850-00003917</t>
  </si>
  <si>
    <t>00003917</t>
  </si>
  <si>
    <t>00003918-00003943</t>
  </si>
  <si>
    <t>0112</t>
  </si>
  <si>
    <t>0113</t>
  </si>
  <si>
    <t>00003944-00003954</t>
  </si>
  <si>
    <t>0114</t>
  </si>
  <si>
    <t>00003954</t>
  </si>
  <si>
    <t>0115</t>
  </si>
  <si>
    <t>0116</t>
  </si>
  <si>
    <t>00003955-00003972</t>
  </si>
  <si>
    <t>0117</t>
  </si>
  <si>
    <t>00003972</t>
  </si>
  <si>
    <t>0118</t>
  </si>
  <si>
    <t>0110</t>
  </si>
  <si>
    <t>0111</t>
  </si>
  <si>
    <t>161</t>
  </si>
  <si>
    <t>167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</si>
  <si>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</si>
  <si>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</si>
  <si>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</si>
  <si>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</si>
  <si>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</si>
  <si>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</si>
  <si>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</si>
  <si>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</si>
  <si>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</si>
  <si>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</si>
  <si>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</si>
  <si>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</si>
  <si>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</si>
  <si>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</si>
  <si>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</si>
  <si>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</si>
  <si>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</si>
  <si>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</si>
  <si>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</si>
  <si>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</si>
  <si>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</si>
  <si>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</si>
  <si>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</si>
  <si>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</si>
  <si>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</si>
  <si>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</si>
  <si>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</si>
  <si>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</si>
  <si>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</si>
  <si>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</si>
  <si>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</si>
  <si>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</si>
  <si>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</si>
  <si>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</si>
  <si>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</si>
  <si>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</si>
  <si>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</si>
  <si>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</si>
  <si>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</si>
  <si>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</si>
  <si>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</si>
  <si>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</si>
  <si>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</si>
  <si>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</si>
  <si>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</si>
  <si>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</si>
  <si>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</si>
  <si>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</si>
  <si>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</si>
  <si>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</si>
  <si>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</si>
  <si>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</si>
  <si>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</si>
  <si>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</si>
  <si>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</si>
  <si>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</si>
  <si>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</si>
  <si>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</si>
  <si>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</si>
  <si>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</si>
  <si>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</si>
  <si>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</si>
  <si>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</si>
  <si>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</si>
  <si>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</si>
  <si>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</si>
  <si>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</si>
  <si>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</si>
  <si>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</si>
  <si>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</si>
  <si>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</si>
  <si>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</si>
  <si>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</si>
  <si>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</si>
  <si>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</si>
  <si>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</si>
  <si>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</si>
  <si>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</si>
  <si>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</si>
  <si>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</si>
  <si>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</si>
  <si>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</si>
  <si>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</si>
  <si>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</si>
  <si>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</si>
  <si>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</si>
  <si>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</si>
  <si>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</si>
  <si>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</si>
  <si>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</si>
  <si>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</si>
  <si>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</si>
  <si>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</si>
  <si>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</si>
  <si>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</si>
  <si>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</si>
  <si>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</si>
  <si>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</si>
  <si>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</si>
  <si>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</si>
  <si>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</si>
  <si>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</si>
  <si>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</si>
  <si>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</si>
  <si>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</si>
  <si>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</si>
  <si>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</si>
  <si>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</si>
  <si>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</si>
  <si>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</si>
  <si>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</si>
  <si>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</si>
  <si>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</si>
  <si>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</si>
  <si>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</si>
  <si>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</si>
  <si>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</si>
  <si>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</si>
  <si>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</si>
  <si>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</si>
  <si>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</si>
  <si>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</si>
  <si>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</si>
  <si>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</si>
  <si>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</si>
  <si>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</si>
  <si>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</si>
  <si>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</si>
  <si>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</si>
  <si>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</si>
  <si>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</si>
  <si>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</si>
  <si>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</si>
  <si>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</si>
  <si>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</si>
  <si>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</si>
  <si>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</si>
  <si>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</si>
  <si>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</si>
  <si>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</si>
  <si>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</si>
  <si>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</si>
  <si>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</si>
  <si>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</si>
  <si>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</si>
  <si>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</si>
  <si>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</si>
  <si>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</si>
  <si>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</si>
  <si>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</si>
  <si>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</si>
  <si>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</si>
  <si>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</si>
  <si>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</si>
  <si>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</si>
  <si>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</si>
  <si>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</si>
  <si>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</si>
  <si>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</si>
  <si>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</si>
  <si>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</si>
  <si>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584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</si>
  <si>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</si>
  <si>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</si>
  <si>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</si>
  <si>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</si>
  <si>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</si>
  <si>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</si>
  <si>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</si>
  <si>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</si>
  <si>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</si>
  <si>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</si>
  <si>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</si>
  <si>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</si>
  <si>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</si>
  <si>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</si>
  <si>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</si>
  <si>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</si>
  <si>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</si>
  <si>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</si>
  <si>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</si>
  <si>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</si>
  <si>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</si>
  <si>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</si>
  <si>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</si>
  <si>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</si>
  <si>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</si>
  <si>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</si>
  <si>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</si>
  <si>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</si>
  <si>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</si>
  <si>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667</t>
  </si>
  <si>
    <t>669</t>
  </si>
  <si>
    <t>670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</si>
  <si>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</si>
  <si>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</si>
  <si>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</si>
  <si>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</si>
  <si>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</si>
  <si>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</si>
  <si>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</si>
  <si>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</si>
  <si>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</si>
  <si>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</si>
  <si>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</si>
  <si>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</si>
  <si>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</si>
  <si>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</si>
  <si>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</si>
  <si>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</si>
  <si>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</si>
  <si>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</si>
  <si>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</si>
  <si>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</si>
  <si>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</si>
  <si>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</si>
  <si>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</si>
  <si>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</si>
  <si>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</si>
  <si>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</si>
  <si>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</si>
  <si>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</si>
  <si>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</si>
  <si>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MPAL SER. PUBL. SERVIGUAICAIPURO, S.A.</t>
  </si>
  <si>
    <t>G200120614</t>
  </si>
  <si>
    <t>011</t>
  </si>
  <si>
    <t>Z1F0004616</t>
  </si>
  <si>
    <t>0714</t>
  </si>
  <si>
    <t>00097036-00097170</t>
  </si>
  <si>
    <t>0715</t>
  </si>
  <si>
    <t>00097171-00097284</t>
  </si>
  <si>
    <t>0716</t>
  </si>
  <si>
    <t>00097285-00097421</t>
  </si>
  <si>
    <t>0717</t>
  </si>
  <si>
    <t>00097422-00097587</t>
  </si>
  <si>
    <t>0718</t>
  </si>
  <si>
    <t>00097588-00097756</t>
  </si>
  <si>
    <t>0719</t>
  </si>
  <si>
    <t>00097757-00097862</t>
  </si>
  <si>
    <t>0720</t>
  </si>
  <si>
    <t>00097863-00097978</t>
  </si>
  <si>
    <t>0721</t>
  </si>
  <si>
    <t>00097979-00098119</t>
  </si>
  <si>
    <t>0722</t>
  </si>
  <si>
    <t>00098120-00098254</t>
  </si>
  <si>
    <t>0723</t>
  </si>
  <si>
    <t>00098255-00098420</t>
  </si>
  <si>
    <t>0724</t>
  </si>
  <si>
    <t>00098421-00098592</t>
  </si>
  <si>
    <t>0725</t>
  </si>
  <si>
    <t>00098593-00098686</t>
  </si>
  <si>
    <t>0726</t>
  </si>
  <si>
    <t>00098687-00098812</t>
  </si>
  <si>
    <t>00000109</t>
  </si>
  <si>
    <t>0727</t>
  </si>
  <si>
    <t>00098813-00098949</t>
  </si>
  <si>
    <t>0728</t>
  </si>
  <si>
    <t>00098950-00099120</t>
  </si>
  <si>
    <t>00000110</t>
  </si>
  <si>
    <t>0729</t>
  </si>
  <si>
    <t>00099121-00099230</t>
  </si>
  <si>
    <t>NOTA DE CREDITO</t>
  </si>
  <si>
    <t>0202</t>
  </si>
  <si>
    <t>Z1F0008858</t>
  </si>
  <si>
    <t>0837</t>
  </si>
  <si>
    <t>0838</t>
  </si>
  <si>
    <t>00112041-00112223</t>
  </si>
  <si>
    <t>00000137</t>
  </si>
  <si>
    <t>0839</t>
  </si>
  <si>
    <t>00112224-00112353</t>
  </si>
  <si>
    <t>0840</t>
  </si>
  <si>
    <t>00112354-00112427</t>
  </si>
  <si>
    <t>0841</t>
  </si>
  <si>
    <t>00112428-00112547</t>
  </si>
  <si>
    <t>0842</t>
  </si>
  <si>
    <t>00112548-00112700</t>
  </si>
  <si>
    <t>0843</t>
  </si>
  <si>
    <t>00112701-00112806</t>
  </si>
  <si>
    <t>0844</t>
  </si>
  <si>
    <t>00112807-00112876</t>
  </si>
  <si>
    <t>0845</t>
  </si>
  <si>
    <t>00112877-00112968</t>
  </si>
  <si>
    <t>00000138</t>
  </si>
  <si>
    <t>0846</t>
  </si>
  <si>
    <t>00112969-00112999</t>
  </si>
  <si>
    <t>0847</t>
  </si>
  <si>
    <t>00113000-00113105</t>
  </si>
  <si>
    <t>0848</t>
  </si>
  <si>
    <t>00113106-00113194</t>
  </si>
  <si>
    <t>0849</t>
  </si>
  <si>
    <t>00113195-00113305</t>
  </si>
  <si>
    <t>00000139</t>
  </si>
  <si>
    <t>0850</t>
  </si>
  <si>
    <t>00113306-00113527</t>
  </si>
  <si>
    <t>0851</t>
  </si>
  <si>
    <t>00113528-00113655</t>
  </si>
  <si>
    <t>0852</t>
  </si>
  <si>
    <t>00113656-00113765</t>
  </si>
  <si>
    <t>0853</t>
  </si>
  <si>
    <t>00113766-00113884</t>
  </si>
  <si>
    <t>0854</t>
  </si>
  <si>
    <t>00000140</t>
  </si>
  <si>
    <t>00113885-00114010</t>
  </si>
  <si>
    <t>Z1F0008965</t>
  </si>
  <si>
    <t>0830</t>
  </si>
  <si>
    <t>00108728-00108818</t>
  </si>
  <si>
    <t>0831</t>
  </si>
  <si>
    <t>00108819-00108933</t>
  </si>
  <si>
    <t>0832</t>
  </si>
  <si>
    <t>00108934-00109014</t>
  </si>
  <si>
    <t>0833</t>
  </si>
  <si>
    <t>00109015-00109163</t>
  </si>
  <si>
    <t>0834</t>
  </si>
  <si>
    <t>00109164-00109317</t>
  </si>
  <si>
    <t>0835</t>
  </si>
  <si>
    <t>00109318-00109411</t>
  </si>
  <si>
    <t>0836</t>
  </si>
  <si>
    <t>00109412-00109518</t>
  </si>
  <si>
    <t>00109519-00109629</t>
  </si>
  <si>
    <t>00109630-00109722</t>
  </si>
  <si>
    <t>00109723-00109819</t>
  </si>
  <si>
    <t>00109820-00109913</t>
  </si>
  <si>
    <t>00109914-00110062</t>
  </si>
  <si>
    <t>00110063-00110186</t>
  </si>
  <si>
    <t>00110187-00110300</t>
  </si>
  <si>
    <t>00110301-00110380</t>
  </si>
  <si>
    <t>00110381-00110535</t>
  </si>
  <si>
    <t>013</t>
  </si>
  <si>
    <t>Z1B8050578</t>
  </si>
  <si>
    <t>1620</t>
  </si>
  <si>
    <t>00148939-00148965</t>
  </si>
  <si>
    <t>1621</t>
  </si>
  <si>
    <t>00148966-00148991</t>
  </si>
  <si>
    <t>1622-1623</t>
  </si>
  <si>
    <t>00148992-00149044</t>
  </si>
  <si>
    <t>1624</t>
  </si>
  <si>
    <t>00149045-00149108</t>
  </si>
  <si>
    <t>1625</t>
  </si>
  <si>
    <t>00149109-00149142</t>
  </si>
  <si>
    <t>1626</t>
  </si>
  <si>
    <t>00149143-00149153</t>
  </si>
  <si>
    <t>1627</t>
  </si>
  <si>
    <t>00149154-00149199</t>
  </si>
  <si>
    <t>1628</t>
  </si>
  <si>
    <t>1629</t>
  </si>
  <si>
    <t>00149200-00149248</t>
  </si>
  <si>
    <t>00149249-00149276</t>
  </si>
  <si>
    <t>1630</t>
  </si>
  <si>
    <t>00149277-00149347</t>
  </si>
  <si>
    <t>1631</t>
  </si>
  <si>
    <t>00149348-00149434</t>
  </si>
  <si>
    <t>1632</t>
  </si>
  <si>
    <t>00149435-00149468</t>
  </si>
  <si>
    <t>1633</t>
  </si>
  <si>
    <t>00149469-00149484</t>
  </si>
  <si>
    <t>1634</t>
  </si>
  <si>
    <t>00149485-00149548</t>
  </si>
  <si>
    <t>1635</t>
  </si>
  <si>
    <t>00149549-00149630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</si>
  <si>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</si>
  <si>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</si>
  <si>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</si>
  <si>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</si>
  <si>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</si>
  <si>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</si>
  <si>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</si>
  <si>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</si>
  <si>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</si>
  <si>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</si>
  <si>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</si>
  <si>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</si>
  <si>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</si>
  <si>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</si>
  <si>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</si>
  <si>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</si>
  <si>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</si>
  <si>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</si>
  <si>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</si>
  <si>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</si>
  <si>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</si>
  <si>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</si>
  <si>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</si>
  <si>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</si>
  <si>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</si>
  <si>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</si>
  <si>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</si>
  <si>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</si>
  <si>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</si>
  <si>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</si>
  <si>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</si>
  <si>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</si>
  <si>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</si>
  <si>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</si>
  <si>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</si>
  <si>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</si>
  <si>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</si>
  <si>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</si>
  <si>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</si>
  <si>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</si>
  <si>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</si>
  <si>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</si>
  <si>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</si>
  <si>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</si>
  <si>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</si>
  <si>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</si>
  <si>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</si>
  <si>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</si>
  <si>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</si>
  <si>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</si>
  <si>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</si>
  <si>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</si>
  <si>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</si>
  <si>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</si>
  <si>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</si>
  <si>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</si>
  <si>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</si>
  <si>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</si>
  <si>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</si>
  <si>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</si>
  <si>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</si>
  <si>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</si>
  <si>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</si>
  <si>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</si>
  <si>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</si>
  <si>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</si>
  <si>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</si>
  <si>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</si>
  <si>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</si>
  <si>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</si>
  <si>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</si>
  <si>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LIBRO DE VENTAS DEL 16-03-2021 HASTA EL 31-03-2021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</si>
</sst>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 * #,##0.00_ ;_ * \-#,##0.00_ ;_ * &quot;-&quot;??_ ;_ @_ "/>
    <numFmt numFmtId="164" formatCode="##########################"/>
    <numFmt numFmtId="165" formatCode="yyyy\-mm\-dd"/>
    <numFmt numFmtId="166" formatCode="###,###,###,###,##0.00"/>
    <numFmt numFmtId="167" formatCode="_ * #,##0.000_ ;_ * \-#,##0.000_ ;_ * &quot;-&quot;??_ ;_ @_ "/>
    <numFmt numFmtId="168" formatCode="_-* #,##0.00\ _P_t_s_-;\-* #,##0.00\ _P_t_s_-;_-* &quot;-&quot;??\ _P_t_s_-;_-@_-"/>
    <numFmt numFmtId="169" formatCode="_ * #,##0.000_ ;_ * \-#,##0.000_ ;_ * &quot;-&quot;???_ ;_ @_ "/>
  </numFmts>
  <fonts count="22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sz val="11"/>
      <color rgb="FFFF000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i/>
      <sz val="11"/>
      <name val="Arial"/>
      <family val="2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</cellStyleXfs>
  <cellXfs count="222">
    <xf numFmtId="0" fontId="0" fillId="0" borderId="0" xfId="0"/>
    <xf numFmtId="0" fontId="0" fillId="2" borderId="0" xfId="0" applyFill="1"/>
    <xf numFmtId="0" fontId="6" fillId="2" borderId="0" xfId="0" applyFont="1" applyFill="1"/>
    <xf numFmtId="49" fontId="0" fillId="2" borderId="0" xfId="0" applyNumberFormat="1" applyFill="1"/>
    <xf numFmtId="165" fontId="0" fillId="2" borderId="0" xfId="0" applyNumberFormat="1" applyFill="1"/>
    <xf numFmtId="166" fontId="0" fillId="2" borderId="0" xfId="0" applyNumberFormat="1" applyFill="1"/>
    <xf numFmtId="43" fontId="0" fillId="2" borderId="0" xfId="1" applyFont="1" applyFill="1"/>
    <xf numFmtId="166" fontId="1" fillId="2" borderId="0" xfId="0" applyNumberFormat="1" applyFont="1" applyFill="1" applyAlignment="1">
      <alignment horizontal="left"/>
    </xf>
    <xf numFmtId="43" fontId="1" fillId="2" borderId="0" xfId="1" applyFont="1" applyFill="1" applyAlignment="1">
      <alignment horizontal="left"/>
    </xf>
    <xf numFmtId="49" fontId="1" fillId="2" borderId="0" xfId="0" applyNumberFormat="1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167" fontId="0" fillId="2" borderId="0" xfId="1" applyNumberFormat="1" applyFont="1" applyFill="1"/>
    <xf numFmtId="166" fontId="1" fillId="2" borderId="0" xfId="0" applyNumberFormat="1" applyFont="1" applyFill="1"/>
    <xf numFmtId="166" fontId="5" fillId="2" borderId="0" xfId="0" applyNumberFormat="1" applyFont="1" applyFill="1"/>
    <xf numFmtId="49" fontId="0" fillId="2" borderId="0" xfId="0" applyNumberFormat="1" applyFill="1" applyBorder="1"/>
    <xf numFmtId="166" fontId="0" fillId="2" borderId="0" xfId="0" applyNumberFormat="1" applyFill="1" applyBorder="1"/>
    <xf numFmtId="0" fontId="1" fillId="2" borderId="0" xfId="0" applyFont="1" applyFill="1" applyAlignment="1">
      <alignment horizontal="left"/>
    </xf>
    <xf numFmtId="0" fontId="8" fillId="2" borderId="0" xfId="2" applyFill="1"/>
    <xf numFmtId="0" fontId="9" fillId="2" borderId="0" xfId="2" applyFont="1" applyFill="1"/>
    <xf numFmtId="0" fontId="10" fillId="2" borderId="0" xfId="2" applyFont="1" applyFill="1"/>
    <xf numFmtId="0" fontId="8" fillId="2" borderId="0" xfId="2" applyFill="1" applyBorder="1"/>
    <xf numFmtId="0" fontId="9" fillId="2" borderId="0" xfId="2" applyFont="1" applyFill="1" applyBorder="1"/>
    <xf numFmtId="0" fontId="11" fillId="2" borderId="0" xfId="2" applyFont="1" applyFill="1" applyBorder="1" applyAlignment="1">
      <alignment horizontal="center"/>
    </xf>
    <xf numFmtId="0" fontId="10" fillId="2" borderId="0" xfId="2" applyFont="1" applyFill="1" applyAlignment="1">
      <alignment horizontal="center"/>
    </xf>
    <xf numFmtId="0" fontId="8" fillId="0" borderId="0" xfId="2"/>
    <xf numFmtId="0" fontId="8" fillId="2" borderId="0" xfId="2" applyFont="1" applyFill="1"/>
    <xf numFmtId="4" fontId="8" fillId="2" borderId="0" xfId="2" applyNumberFormat="1" applyFill="1"/>
    <xf numFmtId="0" fontId="10" fillId="0" borderId="1" xfId="2" applyFont="1" applyBorder="1" applyAlignment="1">
      <alignment horizontal="center"/>
    </xf>
    <xf numFmtId="0" fontId="10" fillId="0" borderId="9" xfId="2" applyFont="1" applyBorder="1" applyAlignment="1">
      <alignment horizontal="center"/>
    </xf>
    <xf numFmtId="0" fontId="10" fillId="0" borderId="8" xfId="2" applyFont="1" applyBorder="1" applyAlignment="1">
      <alignment horizontal="center"/>
    </xf>
    <xf numFmtId="0" fontId="13" fillId="0" borderId="5" xfId="2" applyFont="1" applyBorder="1"/>
    <xf numFmtId="0" fontId="13" fillId="0" borderId="7" xfId="2" applyFont="1" applyBorder="1"/>
    <xf numFmtId="0" fontId="13" fillId="0" borderId="3" xfId="2" applyFont="1" applyBorder="1"/>
    <xf numFmtId="0" fontId="13" fillId="0" borderId="10" xfId="2" applyFont="1" applyBorder="1"/>
    <xf numFmtId="0" fontId="9" fillId="0" borderId="10" xfId="2" applyFont="1" applyBorder="1"/>
    <xf numFmtId="0" fontId="13" fillId="0" borderId="10" xfId="2" quotePrefix="1" applyFont="1" applyBorder="1"/>
    <xf numFmtId="0" fontId="13" fillId="0" borderId="11" xfId="2" applyFont="1" applyBorder="1"/>
    <xf numFmtId="0" fontId="16" fillId="0" borderId="4" xfId="2" applyFont="1" applyBorder="1" applyAlignment="1">
      <alignment horizontal="center"/>
    </xf>
    <xf numFmtId="0" fontId="16" fillId="0" borderId="12" xfId="2" applyFont="1" applyBorder="1" applyAlignment="1">
      <alignment horizontal="center"/>
    </xf>
    <xf numFmtId="0" fontId="16" fillId="2" borderId="3" xfId="2" applyFont="1" applyFill="1" applyBorder="1" applyAlignment="1">
      <alignment horizontal="center"/>
    </xf>
    <xf numFmtId="0" fontId="16" fillId="2" borderId="4" xfId="2" applyFont="1" applyFill="1" applyBorder="1" applyAlignment="1">
      <alignment horizontal="center"/>
    </xf>
    <xf numFmtId="0" fontId="8" fillId="0" borderId="0" xfId="2" applyFill="1"/>
    <xf numFmtId="0" fontId="16" fillId="2" borderId="0" xfId="2" applyFont="1" applyFill="1" applyBorder="1" applyAlignment="1">
      <alignment horizontal="center"/>
    </xf>
    <xf numFmtId="0" fontId="16" fillId="2" borderId="14" xfId="2" applyFont="1" applyFill="1" applyBorder="1" applyAlignment="1">
      <alignment horizontal="center"/>
    </xf>
    <xf numFmtId="0" fontId="16" fillId="2" borderId="12" xfId="2" applyFont="1" applyFill="1" applyBorder="1" applyAlignment="1">
      <alignment horizontal="center"/>
    </xf>
    <xf numFmtId="0" fontId="16" fillId="2" borderId="15" xfId="2" applyFont="1" applyFill="1" applyBorder="1" applyAlignment="1">
      <alignment horizontal="center"/>
    </xf>
    <xf numFmtId="0" fontId="16" fillId="2" borderId="10" xfId="2" applyFont="1" applyFill="1" applyBorder="1" applyAlignment="1">
      <alignment horizontal="center"/>
    </xf>
    <xf numFmtId="0" fontId="16" fillId="2" borderId="11" xfId="2" applyFont="1" applyFill="1" applyBorder="1" applyAlignment="1">
      <alignment horizontal="center"/>
    </xf>
    <xf numFmtId="0" fontId="8" fillId="4" borderId="5" xfId="2" applyFill="1" applyBorder="1"/>
    <xf numFmtId="0" fontId="13" fillId="0" borderId="1" xfId="2" applyFont="1" applyBorder="1"/>
    <xf numFmtId="3" fontId="13" fillId="0" borderId="1" xfId="2" applyNumberFormat="1" applyFont="1" applyBorder="1" applyAlignment="1"/>
    <xf numFmtId="0" fontId="9" fillId="4" borderId="5" xfId="2" applyFont="1" applyFill="1" applyBorder="1"/>
    <xf numFmtId="0" fontId="9" fillId="4" borderId="7" xfId="2" applyFont="1" applyFill="1" applyBorder="1"/>
    <xf numFmtId="0" fontId="9" fillId="4" borderId="8" xfId="2" applyFont="1" applyFill="1" applyBorder="1"/>
    <xf numFmtId="2" fontId="8" fillId="2" borderId="0" xfId="1" applyNumberFormat="1" applyFont="1" applyFill="1"/>
    <xf numFmtId="2" fontId="8" fillId="2" borderId="0" xfId="2" applyNumberFormat="1" applyFill="1"/>
    <xf numFmtId="43" fontId="8" fillId="2" borderId="0" xfId="1" applyFont="1" applyFill="1"/>
    <xf numFmtId="4" fontId="8" fillId="2" borderId="0" xfId="2" applyNumberFormat="1" applyFont="1" applyFill="1"/>
    <xf numFmtId="3" fontId="13" fillId="0" borderId="5" xfId="2" applyNumberFormat="1" applyFont="1" applyBorder="1" applyAlignment="1"/>
    <xf numFmtId="3" fontId="13" fillId="0" borderId="8" xfId="2" applyNumberFormat="1" applyFont="1" applyBorder="1" applyAlignment="1"/>
    <xf numFmtId="2" fontId="8" fillId="2" borderId="0" xfId="2" applyNumberFormat="1" applyFont="1" applyFill="1"/>
    <xf numFmtId="3" fontId="15" fillId="0" borderId="5" xfId="2" applyNumberFormat="1" applyFont="1" applyBorder="1" applyAlignment="1"/>
    <xf numFmtId="3" fontId="15" fillId="0" borderId="1" xfId="2" applyNumberFormat="1" applyFont="1" applyBorder="1" applyAlignment="1"/>
    <xf numFmtId="43" fontId="10" fillId="2" borderId="0" xfId="1" applyFont="1" applyFill="1" applyBorder="1"/>
    <xf numFmtId="4" fontId="10" fillId="2" borderId="0" xfId="2" applyNumberFormat="1" applyFont="1" applyFill="1" applyBorder="1"/>
    <xf numFmtId="4" fontId="8" fillId="2" borderId="0" xfId="2" applyNumberFormat="1" applyFill="1" applyBorder="1"/>
    <xf numFmtId="0" fontId="10" fillId="2" borderId="0" xfId="2" applyFont="1" applyFill="1" applyBorder="1"/>
    <xf numFmtId="0" fontId="13" fillId="0" borderId="1" xfId="2" applyFont="1" applyFill="1" applyBorder="1"/>
    <xf numFmtId="2" fontId="9" fillId="2" borderId="0" xfId="2" applyNumberFormat="1" applyFont="1" applyFill="1" applyBorder="1" applyAlignment="1"/>
    <xf numFmtId="2" fontId="8" fillId="2" borderId="0" xfId="2" applyNumberFormat="1" applyFill="1" applyBorder="1"/>
    <xf numFmtId="2" fontId="0" fillId="2" borderId="0" xfId="3" applyNumberFormat="1" applyFont="1" applyFill="1" applyBorder="1"/>
    <xf numFmtId="2" fontId="10" fillId="2" borderId="0" xfId="3" applyNumberFormat="1" applyFont="1" applyFill="1" applyBorder="1"/>
    <xf numFmtId="2" fontId="10" fillId="2" borderId="0" xfId="2" applyNumberFormat="1" applyFont="1" applyFill="1" applyBorder="1"/>
    <xf numFmtId="2" fontId="8" fillId="2" borderId="0" xfId="1" applyNumberFormat="1" applyFont="1" applyFill="1" applyBorder="1"/>
    <xf numFmtId="43" fontId="9" fillId="2" borderId="0" xfId="1" applyFont="1" applyFill="1" applyBorder="1" applyAlignment="1"/>
    <xf numFmtId="43" fontId="8" fillId="2" borderId="0" xfId="1" applyFont="1" applyFill="1" applyBorder="1"/>
    <xf numFmtId="168" fontId="0" fillId="2" borderId="0" xfId="3" applyFont="1" applyFill="1" applyBorder="1"/>
    <xf numFmtId="0" fontId="13" fillId="0" borderId="1" xfId="2" applyFont="1" applyFill="1" applyBorder="1" applyAlignment="1">
      <alignment horizontal="center"/>
    </xf>
    <xf numFmtId="0" fontId="13" fillId="0" borderId="1" xfId="2" applyFont="1" applyBorder="1" applyAlignment="1">
      <alignment horizontal="center"/>
    </xf>
    <xf numFmtId="169" fontId="8" fillId="2" borderId="0" xfId="2" applyNumberFormat="1" applyFill="1"/>
    <xf numFmtId="0" fontId="13" fillId="0" borderId="12" xfId="2" applyFont="1" applyBorder="1" applyAlignment="1">
      <alignment horizontal="center"/>
    </xf>
    <xf numFmtId="3" fontId="13" fillId="0" borderId="4" xfId="2" applyNumberFormat="1" applyFont="1" applyBorder="1" applyAlignment="1"/>
    <xf numFmtId="3" fontId="9" fillId="4" borderId="5" xfId="2" applyNumberFormat="1" applyFont="1" applyFill="1" applyBorder="1" applyAlignment="1">
      <alignment horizontal="center"/>
    </xf>
    <xf numFmtId="3" fontId="9" fillId="4" borderId="7" xfId="2" applyNumberFormat="1" applyFont="1" applyFill="1" applyBorder="1" applyAlignment="1">
      <alignment horizontal="center"/>
    </xf>
    <xf numFmtId="3" fontId="9" fillId="4" borderId="8" xfId="2" applyNumberFormat="1" applyFont="1" applyFill="1" applyBorder="1" applyAlignment="1">
      <alignment horizontal="center"/>
    </xf>
    <xf numFmtId="0" fontId="13" fillId="0" borderId="12" xfId="2" applyFont="1" applyFill="1" applyBorder="1"/>
    <xf numFmtId="3" fontId="13" fillId="0" borderId="2" xfId="2" applyNumberFormat="1" applyFont="1" applyBorder="1" applyAlignment="1"/>
    <xf numFmtId="0" fontId="13" fillId="0" borderId="4" xfId="2" applyFont="1" applyBorder="1" applyAlignment="1">
      <alignment horizontal="center"/>
    </xf>
    <xf numFmtId="0" fontId="13" fillId="0" borderId="15" xfId="2" applyFont="1" applyFill="1" applyBorder="1"/>
    <xf numFmtId="3" fontId="13" fillId="0" borderId="13" xfId="2" applyNumberFormat="1" applyFont="1" applyBorder="1" applyAlignment="1"/>
    <xf numFmtId="0" fontId="13" fillId="0" borderId="8" xfId="2" applyFont="1" applyBorder="1" applyAlignment="1">
      <alignment horizontal="center"/>
    </xf>
    <xf numFmtId="0" fontId="19" fillId="2" borderId="0" xfId="2" applyFont="1" applyFill="1"/>
    <xf numFmtId="0" fontId="20" fillId="2" borderId="0" xfId="2" applyFont="1" applyFill="1"/>
    <xf numFmtId="0" fontId="9" fillId="0" borderId="0" xfId="2" applyFont="1"/>
    <xf numFmtId="166" fontId="0" fillId="2" borderId="1" xfId="0" applyNumberFormat="1" applyFill="1" applyBorder="1"/>
    <xf numFmtId="166" fontId="0" fillId="2" borderId="5" xfId="0" applyNumberFormat="1" applyFill="1" applyBorder="1"/>
    <xf numFmtId="166" fontId="0" fillId="2" borderId="12" xfId="0" applyNumberFormat="1" applyFill="1" applyBorder="1"/>
    <xf numFmtId="49" fontId="0" fillId="2" borderId="1" xfId="0" applyNumberFormat="1" applyFill="1" applyBorder="1"/>
    <xf numFmtId="14" fontId="0" fillId="2" borderId="1" xfId="0" applyNumberFormat="1" applyFill="1" applyBorder="1"/>
    <xf numFmtId="165" fontId="0" fillId="2" borderId="1" xfId="0" applyNumberFormat="1" applyFill="1" applyBorder="1"/>
    <xf numFmtId="4" fontId="0" fillId="2" borderId="0" xfId="0" applyNumberFormat="1" applyFill="1"/>
    <xf numFmtId="49" fontId="6" fillId="2" borderId="1" xfId="0" applyNumberFormat="1" applyFont="1" applyFill="1" applyBorder="1"/>
    <xf numFmtId="14" fontId="6" fillId="2" borderId="1" xfId="0" applyNumberFormat="1" applyFont="1" applyFill="1" applyBorder="1"/>
    <xf numFmtId="166" fontId="6" fillId="2" borderId="1" xfId="0" applyNumberFormat="1" applyFont="1" applyFill="1" applyBorder="1"/>
    <xf numFmtId="166" fontId="6" fillId="2" borderId="0" xfId="0" applyNumberFormat="1" applyFont="1" applyFill="1"/>
    <xf numFmtId="4" fontId="6" fillId="2" borderId="0" xfId="0" applyNumberFormat="1" applyFont="1" applyFill="1"/>
    <xf numFmtId="49" fontId="7" fillId="2" borderId="1" xfId="0" applyNumberFormat="1" applyFont="1" applyFill="1" applyBorder="1"/>
    <xf numFmtId="14" fontId="0" fillId="2" borderId="0" xfId="0" applyNumberFormat="1" applyFill="1" applyBorder="1"/>
    <xf numFmtId="165" fontId="0" fillId="2" borderId="0" xfId="0" applyNumberFormat="1" applyFill="1" applyBorder="1"/>
    <xf numFmtId="0" fontId="0" fillId="2" borderId="1" xfId="0" applyFill="1" applyBorder="1"/>
    <xf numFmtId="0" fontId="0" fillId="2" borderId="0" xfId="0" applyFill="1" applyBorder="1"/>
    <xf numFmtId="14" fontId="0" fillId="2" borderId="1" xfId="0" applyNumberFormat="1" applyFill="1" applyBorder="1" applyAlignment="1">
      <alignment horizontal="right"/>
    </xf>
    <xf numFmtId="49" fontId="1" fillId="2" borderId="1" xfId="0" applyNumberFormat="1" applyFont="1" applyFill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166" fontId="1" fillId="2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49" fontId="0" fillId="2" borderId="12" xfId="0" applyNumberFormat="1" applyFill="1" applyBorder="1"/>
    <xf numFmtId="49" fontId="0" fillId="2" borderId="15" xfId="0" applyNumberFormat="1" applyFill="1" applyBorder="1"/>
    <xf numFmtId="0" fontId="0" fillId="2" borderId="15" xfId="0" applyFill="1" applyBorder="1"/>
    <xf numFmtId="0" fontId="0" fillId="2" borderId="12" xfId="0" applyFill="1" applyBorder="1"/>
    <xf numFmtId="165" fontId="6" fillId="2" borderId="1" xfId="0" applyNumberFormat="1" applyFont="1" applyFill="1" applyBorder="1"/>
    <xf numFmtId="167" fontId="1" fillId="2" borderId="0" xfId="1" applyNumberFormat="1" applyFont="1" applyFill="1" applyAlignment="1">
      <alignment horizontal="left"/>
    </xf>
    <xf numFmtId="0" fontId="1" fillId="2" borderId="0" xfId="0" applyFont="1" applyFill="1" applyAlignment="1">
      <alignment horizontal="left"/>
    </xf>
    <xf numFmtId="164" fontId="1" fillId="2" borderId="0" xfId="0" applyNumberFormat="1" applyFont="1" applyFill="1" applyAlignment="1">
      <alignment horizontal="left"/>
    </xf>
    <xf numFmtId="0" fontId="10" fillId="2" borderId="0" xfId="2" applyFont="1" applyFill="1" applyAlignment="1">
      <alignment horizontal="center"/>
    </xf>
    <xf numFmtId="0" fontId="10" fillId="2" borderId="0" xfId="2" applyFont="1" applyFill="1" applyBorder="1" applyAlignment="1">
      <alignment horizontal="center"/>
    </xf>
    <xf numFmtId="0" fontId="12" fillId="0" borderId="2" xfId="2" applyFont="1" applyBorder="1" applyAlignment="1">
      <alignment horizontal="center"/>
    </xf>
    <xf numFmtId="0" fontId="12" fillId="0" borderId="3" xfId="2" applyFont="1" applyBorder="1" applyAlignment="1">
      <alignment horizontal="center"/>
    </xf>
    <xf numFmtId="0" fontId="12" fillId="0" borderId="4" xfId="2" applyFont="1" applyBorder="1" applyAlignment="1">
      <alignment horizontal="center"/>
    </xf>
    <xf numFmtId="0" fontId="8" fillId="0" borderId="5" xfId="2" applyBorder="1" applyAlignment="1">
      <alignment horizontal="center"/>
    </xf>
    <xf numFmtId="0" fontId="8" fillId="0" borderId="6" xfId="2" applyBorder="1" applyAlignment="1">
      <alignment horizontal="center"/>
    </xf>
    <xf numFmtId="0" fontId="8" fillId="0" borderId="7" xfId="2" applyBorder="1" applyAlignment="1">
      <alignment horizontal="center"/>
    </xf>
    <xf numFmtId="0" fontId="8" fillId="0" borderId="8" xfId="2" applyBorder="1" applyAlignment="1">
      <alignment horizontal="center"/>
    </xf>
    <xf numFmtId="0" fontId="14" fillId="3" borderId="5" xfId="2" applyFont="1" applyFill="1" applyBorder="1" applyAlignment="1">
      <alignment horizontal="center"/>
    </xf>
    <xf numFmtId="0" fontId="14" fillId="3" borderId="7" xfId="2" applyFont="1" applyFill="1" applyBorder="1" applyAlignment="1">
      <alignment horizontal="center"/>
    </xf>
    <xf numFmtId="0" fontId="14" fillId="3" borderId="8" xfId="2" applyFont="1" applyFill="1" applyBorder="1" applyAlignment="1">
      <alignment horizontal="center"/>
    </xf>
    <xf numFmtId="0" fontId="8" fillId="2" borderId="2" xfId="2" applyFont="1" applyFill="1" applyBorder="1" applyAlignment="1">
      <alignment horizontal="left"/>
    </xf>
    <xf numFmtId="0" fontId="8" fillId="2" borderId="3" xfId="2" applyFont="1" applyFill="1" applyBorder="1" applyAlignment="1">
      <alignment horizontal="left"/>
    </xf>
    <xf numFmtId="0" fontId="8" fillId="2" borderId="4" xfId="2" applyFont="1" applyFill="1" applyBorder="1" applyAlignment="1">
      <alignment horizontal="left"/>
    </xf>
    <xf numFmtId="0" fontId="15" fillId="2" borderId="2" xfId="2" applyFont="1" applyFill="1" applyBorder="1" applyAlignment="1">
      <alignment horizontal="center"/>
    </xf>
    <xf numFmtId="0" fontId="15" fillId="2" borderId="3" xfId="2" applyFont="1" applyFill="1" applyBorder="1" applyAlignment="1">
      <alignment horizontal="center"/>
    </xf>
    <xf numFmtId="0" fontId="8" fillId="2" borderId="13" xfId="2" applyFill="1" applyBorder="1" applyAlignment="1">
      <alignment horizontal="center"/>
    </xf>
    <xf numFmtId="0" fontId="8" fillId="2" borderId="10" xfId="2" applyFill="1" applyBorder="1" applyAlignment="1">
      <alignment horizontal="center"/>
    </xf>
    <xf numFmtId="0" fontId="8" fillId="2" borderId="11" xfId="2" applyFill="1" applyBorder="1" applyAlignment="1">
      <alignment horizontal="center"/>
    </xf>
    <xf numFmtId="0" fontId="15" fillId="2" borderId="13" xfId="2" applyFont="1" applyFill="1" applyBorder="1" applyAlignment="1">
      <alignment horizontal="center"/>
    </xf>
    <xf numFmtId="0" fontId="15" fillId="2" borderId="10" xfId="2" applyFont="1" applyFill="1" applyBorder="1" applyAlignment="1">
      <alignment horizontal="center"/>
    </xf>
    <xf numFmtId="0" fontId="10" fillId="4" borderId="5" xfId="2" applyFont="1" applyFill="1" applyBorder="1" applyAlignment="1">
      <alignment horizontal="center"/>
    </xf>
    <xf numFmtId="0" fontId="10" fillId="4" borderId="7" xfId="2" applyFont="1" applyFill="1" applyBorder="1" applyAlignment="1">
      <alignment horizontal="center"/>
    </xf>
    <xf numFmtId="0" fontId="10" fillId="4" borderId="8" xfId="2" applyFont="1" applyFill="1" applyBorder="1" applyAlignment="1">
      <alignment horizontal="center"/>
    </xf>
    <xf numFmtId="0" fontId="16" fillId="4" borderId="5" xfId="2" applyFont="1" applyFill="1" applyBorder="1" applyAlignment="1">
      <alignment horizontal="center"/>
    </xf>
    <xf numFmtId="0" fontId="16" fillId="4" borderId="7" xfId="2" applyFont="1" applyFill="1" applyBorder="1" applyAlignment="1">
      <alignment horizontal="center"/>
    </xf>
    <xf numFmtId="0" fontId="16" fillId="4" borderId="8" xfId="2" applyFont="1" applyFill="1" applyBorder="1" applyAlignment="1">
      <alignment horizontal="center"/>
    </xf>
    <xf numFmtId="0" fontId="15" fillId="0" borderId="2" xfId="2" applyFont="1" applyBorder="1" applyAlignment="1">
      <alignment horizontal="center"/>
    </xf>
    <xf numFmtId="0" fontId="15" fillId="0" borderId="4" xfId="2" applyFont="1" applyBorder="1" applyAlignment="1">
      <alignment horizontal="center"/>
    </xf>
    <xf numFmtId="14" fontId="8" fillId="2" borderId="13" xfId="2" applyNumberFormat="1" applyFont="1" applyFill="1" applyBorder="1" applyAlignment="1">
      <alignment horizontal="center"/>
    </xf>
    <xf numFmtId="14" fontId="8" fillId="2" borderId="10" xfId="2" applyNumberFormat="1" applyFill="1" applyBorder="1" applyAlignment="1">
      <alignment horizontal="center"/>
    </xf>
    <xf numFmtId="0" fontId="15" fillId="2" borderId="0" xfId="2" applyFont="1" applyFill="1" applyBorder="1" applyAlignment="1">
      <alignment horizontal="center"/>
    </xf>
    <xf numFmtId="43" fontId="9" fillId="0" borderId="5" xfId="1" applyFont="1" applyBorder="1" applyAlignment="1">
      <alignment horizontal="center"/>
    </xf>
    <xf numFmtId="43" fontId="9" fillId="0" borderId="7" xfId="1" applyFont="1" applyBorder="1" applyAlignment="1">
      <alignment horizontal="center"/>
    </xf>
    <xf numFmtId="43" fontId="9" fillId="0" borderId="8" xfId="1" applyFont="1" applyBorder="1" applyAlignment="1">
      <alignment horizontal="center"/>
    </xf>
    <xf numFmtId="0" fontId="8" fillId="0" borderId="5" xfId="2" applyFont="1" applyFill="1" applyBorder="1" applyAlignment="1">
      <alignment horizontal="left" vertical="justify"/>
    </xf>
    <xf numFmtId="0" fontId="8" fillId="0" borderId="7" xfId="2" applyFont="1" applyFill="1" applyBorder="1" applyAlignment="1">
      <alignment horizontal="left" vertical="justify"/>
    </xf>
    <xf numFmtId="0" fontId="8" fillId="0" borderId="8" xfId="2" applyFont="1" applyFill="1" applyBorder="1" applyAlignment="1">
      <alignment horizontal="left" vertical="justify"/>
    </xf>
    <xf numFmtId="0" fontId="8" fillId="0" borderId="5" xfId="2" applyBorder="1" applyAlignment="1">
      <alignment horizontal="left"/>
    </xf>
    <xf numFmtId="0" fontId="8" fillId="0" borderId="7" xfId="2" applyBorder="1" applyAlignment="1">
      <alignment horizontal="left"/>
    </xf>
    <xf numFmtId="0" fontId="8" fillId="0" borderId="8" xfId="2" applyBorder="1" applyAlignment="1">
      <alignment horizontal="left"/>
    </xf>
    <xf numFmtId="4" fontId="9" fillId="0" borderId="5" xfId="2" applyNumberFormat="1" applyFont="1" applyBorder="1" applyAlignment="1">
      <alignment horizontal="center"/>
    </xf>
    <xf numFmtId="4" fontId="9" fillId="0" borderId="7" xfId="2" applyNumberFormat="1" applyFont="1" applyBorder="1" applyAlignment="1">
      <alignment horizontal="center"/>
    </xf>
    <xf numFmtId="4" fontId="9" fillId="0" borderId="8" xfId="2" applyNumberFormat="1" applyFont="1" applyBorder="1" applyAlignment="1">
      <alignment horizontal="center"/>
    </xf>
    <xf numFmtId="0" fontId="10" fillId="0" borderId="5" xfId="2" applyFont="1" applyBorder="1" applyAlignment="1">
      <alignment horizontal="left"/>
    </xf>
    <xf numFmtId="0" fontId="10" fillId="0" borderId="7" xfId="2" applyFont="1" applyBorder="1" applyAlignment="1">
      <alignment horizontal="left"/>
    </xf>
    <xf numFmtId="0" fontId="10" fillId="0" borderId="8" xfId="2" applyFont="1" applyBorder="1" applyAlignment="1">
      <alignment horizontal="left"/>
    </xf>
    <xf numFmtId="4" fontId="16" fillId="0" borderId="5" xfId="2" applyNumberFormat="1" applyFont="1" applyBorder="1" applyAlignment="1">
      <alignment horizontal="center"/>
    </xf>
    <xf numFmtId="4" fontId="16" fillId="0" borderId="7" xfId="2" applyNumberFormat="1" applyFont="1" applyBorder="1" applyAlignment="1">
      <alignment horizontal="center"/>
    </xf>
    <xf numFmtId="4" fontId="16" fillId="0" borderId="8" xfId="2" applyNumberFormat="1" applyFont="1" applyBorder="1" applyAlignment="1">
      <alignment horizontal="center"/>
    </xf>
    <xf numFmtId="0" fontId="10" fillId="0" borderId="5" xfId="2" applyFont="1" applyBorder="1" applyAlignment="1">
      <alignment horizontal="center"/>
    </xf>
    <xf numFmtId="0" fontId="10" fillId="0" borderId="7" xfId="2" applyFont="1" applyBorder="1" applyAlignment="1">
      <alignment horizontal="center"/>
    </xf>
    <xf numFmtId="0" fontId="10" fillId="0" borderId="8" xfId="2" applyFont="1" applyBorder="1" applyAlignment="1">
      <alignment horizontal="center"/>
    </xf>
    <xf numFmtId="3" fontId="16" fillId="4" borderId="5" xfId="2" applyNumberFormat="1" applyFont="1" applyFill="1" applyBorder="1" applyAlignment="1">
      <alignment horizontal="center"/>
    </xf>
    <xf numFmtId="3" fontId="16" fillId="4" borderId="7" xfId="2" applyNumberFormat="1" applyFont="1" applyFill="1" applyBorder="1" applyAlignment="1">
      <alignment horizontal="center"/>
    </xf>
    <xf numFmtId="3" fontId="16" fillId="4" borderId="8" xfId="2" applyNumberFormat="1" applyFont="1" applyFill="1" applyBorder="1" applyAlignment="1">
      <alignment horizontal="center"/>
    </xf>
    <xf numFmtId="3" fontId="9" fillId="4" borderId="5" xfId="2" applyNumberFormat="1" applyFont="1" applyFill="1" applyBorder="1" applyAlignment="1">
      <alignment horizontal="center"/>
    </xf>
    <xf numFmtId="3" fontId="9" fillId="4" borderId="7" xfId="2" applyNumberFormat="1" applyFont="1" applyFill="1" applyBorder="1" applyAlignment="1">
      <alignment horizontal="center"/>
    </xf>
    <xf numFmtId="3" fontId="9" fillId="4" borderId="8" xfId="2" applyNumberFormat="1" applyFont="1" applyFill="1" applyBorder="1" applyAlignment="1">
      <alignment horizontal="center"/>
    </xf>
    <xf numFmtId="4" fontId="9" fillId="0" borderId="5" xfId="2" applyNumberFormat="1" applyFont="1" applyBorder="1" applyAlignment="1">
      <alignment horizontal="center" wrapText="1"/>
    </xf>
    <xf numFmtId="43" fontId="17" fillId="0" borderId="5" xfId="1" applyFont="1" applyBorder="1" applyAlignment="1">
      <alignment horizontal="center"/>
    </xf>
    <xf numFmtId="43" fontId="17" fillId="0" borderId="7" xfId="1" applyFont="1" applyBorder="1" applyAlignment="1">
      <alignment horizontal="center"/>
    </xf>
    <xf numFmtId="43" fontId="17" fillId="0" borderId="8" xfId="1" applyFont="1" applyBorder="1" applyAlignment="1">
      <alignment horizontal="center"/>
    </xf>
    <xf numFmtId="167" fontId="9" fillId="0" borderId="5" xfId="1" applyNumberFormat="1" applyFont="1" applyBorder="1" applyAlignment="1">
      <alignment horizontal="center"/>
    </xf>
    <xf numFmtId="167" fontId="9" fillId="0" borderId="7" xfId="1" applyNumberFormat="1" applyFont="1" applyBorder="1" applyAlignment="1">
      <alignment horizontal="center"/>
    </xf>
    <xf numFmtId="167" fontId="9" fillId="0" borderId="8" xfId="1" applyNumberFormat="1" applyFont="1" applyBorder="1" applyAlignment="1">
      <alignment horizontal="center"/>
    </xf>
    <xf numFmtId="0" fontId="10" fillId="0" borderId="5" xfId="2" applyFont="1" applyFill="1" applyBorder="1" applyAlignment="1">
      <alignment horizontal="left" vertical="justify"/>
    </xf>
    <xf numFmtId="0" fontId="10" fillId="0" borderId="7" xfId="2" applyFont="1" applyFill="1" applyBorder="1" applyAlignment="1">
      <alignment horizontal="left" vertical="justify"/>
    </xf>
    <xf numFmtId="0" fontId="10" fillId="0" borderId="8" xfId="2" applyFont="1" applyFill="1" applyBorder="1" applyAlignment="1">
      <alignment horizontal="left" vertical="justify"/>
    </xf>
    <xf numFmtId="0" fontId="10" fillId="4" borderId="5" xfId="2" applyFont="1" applyFill="1" applyBorder="1" applyAlignment="1">
      <alignment horizontal="center" vertical="center"/>
    </xf>
    <xf numFmtId="0" fontId="10" fillId="4" borderId="7" xfId="2" applyFont="1" applyFill="1" applyBorder="1" applyAlignment="1">
      <alignment horizontal="center" vertical="center"/>
    </xf>
    <xf numFmtId="0" fontId="10" fillId="4" borderId="8" xfId="2" applyFont="1" applyFill="1" applyBorder="1" applyAlignment="1">
      <alignment horizontal="center" vertical="center"/>
    </xf>
    <xf numFmtId="4" fontId="9" fillId="0" borderId="2" xfId="2" applyNumberFormat="1" applyFont="1" applyBorder="1" applyAlignment="1">
      <alignment horizontal="center"/>
    </xf>
    <xf numFmtId="4" fontId="9" fillId="0" borderId="3" xfId="2" applyNumberFormat="1" applyFont="1" applyBorder="1" applyAlignment="1">
      <alignment horizontal="center"/>
    </xf>
    <xf numFmtId="4" fontId="9" fillId="0" borderId="4" xfId="2" applyNumberFormat="1" applyFont="1" applyBorder="1" applyAlignment="1">
      <alignment horizontal="center"/>
    </xf>
    <xf numFmtId="4" fontId="8" fillId="0" borderId="5" xfId="2" applyNumberFormat="1" applyFont="1" applyBorder="1" applyAlignment="1">
      <alignment horizontal="center"/>
    </xf>
    <xf numFmtId="4" fontId="8" fillId="0" borderId="7" xfId="2" applyNumberFormat="1" applyFont="1" applyBorder="1" applyAlignment="1">
      <alignment horizontal="center"/>
    </xf>
    <xf numFmtId="0" fontId="18" fillId="0" borderId="5" xfId="2" applyFont="1" applyFill="1" applyBorder="1" applyAlignment="1">
      <alignment horizontal="left" vertical="justify"/>
    </xf>
    <xf numFmtId="0" fontId="18" fillId="0" borderId="7" xfId="2" applyFont="1" applyFill="1" applyBorder="1" applyAlignment="1">
      <alignment horizontal="left" vertical="justify"/>
    </xf>
    <xf numFmtId="0" fontId="18" fillId="0" borderId="8" xfId="2" applyFont="1" applyFill="1" applyBorder="1" applyAlignment="1">
      <alignment horizontal="left" vertical="justify"/>
    </xf>
    <xf numFmtId="4" fontId="10" fillId="0" borderId="2" xfId="2" applyNumberFormat="1" applyFont="1" applyBorder="1" applyAlignment="1">
      <alignment horizontal="center"/>
    </xf>
    <xf numFmtId="4" fontId="10" fillId="0" borderId="3" xfId="2" applyNumberFormat="1" applyFont="1" applyBorder="1" applyAlignment="1">
      <alignment horizontal="center"/>
    </xf>
    <xf numFmtId="0" fontId="19" fillId="0" borderId="5" xfId="2" applyFont="1" applyFill="1" applyBorder="1" applyAlignment="1">
      <alignment horizontal="left" vertical="justify"/>
    </xf>
    <xf numFmtId="0" fontId="19" fillId="0" borderId="7" xfId="2" applyFont="1" applyFill="1" applyBorder="1" applyAlignment="1">
      <alignment horizontal="left" vertical="justify"/>
    </xf>
    <xf numFmtId="0" fontId="19" fillId="0" borderId="8" xfId="2" applyFont="1" applyFill="1" applyBorder="1" applyAlignment="1">
      <alignment horizontal="left" vertical="justify"/>
    </xf>
    <xf numFmtId="4" fontId="9" fillId="4" borderId="5" xfId="2" applyNumberFormat="1" applyFont="1" applyFill="1" applyBorder="1" applyAlignment="1">
      <alignment horizontal="center"/>
    </xf>
    <xf numFmtId="0" fontId="9" fillId="4" borderId="7" xfId="2" applyFont="1" applyFill="1" applyBorder="1" applyAlignment="1">
      <alignment horizontal="center"/>
    </xf>
    <xf numFmtId="0" fontId="9" fillId="4" borderId="8" xfId="2" applyFont="1" applyFill="1" applyBorder="1" applyAlignment="1">
      <alignment horizontal="center"/>
    </xf>
    <xf numFmtId="166" fontId="21" fillId="2" borderId="0" xfId="0" applyNumberFormat="1" applyFont="1" applyFill="1"/>
    <xf numFmtId="0" fontId="0" fillId="2" borderId="8" xfId="0" applyFill="1" applyBorder="1"/>
    <xf numFmtId="165" fontId="0" fillId="2" borderId="8" xfId="0" applyNumberFormat="1" applyFill="1" applyBorder="1"/>
    <xf numFmtId="0" fontId="0" fillId="2" borderId="4" xfId="0" applyFill="1" applyBorder="1"/>
    <xf numFmtId="165" fontId="0" fillId="2" borderId="11" xfId="0" applyNumberFormat="1" applyFill="1" applyBorder="1"/>
    <xf numFmtId="165" fontId="0" fillId="2" borderId="4" xfId="0" applyNumberFormat="1" applyFill="1" applyBorder="1"/>
    <xf numFmtId="0" fontId="0" fillId="2" borderId="11" xfId="0" applyFill="1" applyBorder="1"/>
    <xf numFmtId="165" fontId="6" fillId="2" borderId="8" xfId="0" applyNumberFormat="1" applyFont="1" applyFill="1" applyBorder="1"/>
    <xf numFmtId="4" fontId="0" fillId="2" borderId="1" xfId="0" applyNumberFormat="1" applyFill="1" applyBorder="1"/>
  </cellXfs>
  <cellStyles count="4">
    <cellStyle name="Millares" xfId="1" builtinId="3"/>
    <cellStyle name="Millares 2" xf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IBRO%20DE%20COMPRAS%20DEL%2001-03-2021%20HASTA%20EL%2031-03-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CLARAR"/>
      <sheetName val="GASTO"/>
    </sheetNames>
    <sheetDataSet>
      <sheetData sheetId="0">
        <row r="470">
          <cell r="J470">
            <v>152882882011.95996</v>
          </cell>
        </row>
        <row r="472">
          <cell r="J472">
            <v>62504034703.949966</v>
          </cell>
        </row>
        <row r="474">
          <cell r="J474">
            <v>0</v>
          </cell>
        </row>
        <row r="478">
          <cell r="J478">
            <v>215386916715.90991</v>
          </cell>
          <cell r="K478">
            <v>10000645552.619999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EU806"/>
  <sheetViews>
    <sheetView tabSelected="1" view="pageBreakPreview" topLeftCell="A611" zoomScale="17" zoomScaleNormal="100" zoomScaleSheetLayoutView="17" workbookViewId="0">
      <selection activeCell="A2" sqref="A2:AN802"/>
    </sheetView>
  </sheetViews>
  <sheetFormatPr baseColWidth="10" defaultRowHeight="15" x14ac:dyDescent="0.25"/>
  <cols>
    <col min="1" max="1" width="6.28515625" style="3" bestFit="1" customWidth="1"/>
    <col min="2" max="2" width="11.28515625" style="4" bestFit="1" customWidth="1"/>
    <col min="3" max="3" width="9" style="3" bestFit="1" customWidth="1"/>
    <col min="4" max="4" width="5.5703125" style="3" bestFit="1" customWidth="1"/>
    <col min="5" max="5" width="12" style="3" bestFit="1" customWidth="1"/>
    <col min="6" max="6" width="9.7109375" style="3" bestFit="1" customWidth="1"/>
    <col min="7" max="7" width="9.85546875" style="3" bestFit="1" customWidth="1"/>
    <col min="8" max="8" width="17.85546875" style="3" bestFit="1" customWidth="1"/>
    <col min="9" max="9" width="9.5703125" style="5" customWidth="1"/>
    <col min="10" max="10" width="7.7109375" style="5" customWidth="1"/>
    <col min="11" max="11" width="9.140625" style="5" customWidth="1"/>
    <col min="12" max="12" width="9.5703125" style="5" customWidth="1"/>
    <col min="13" max="13" width="16.140625" style="5" customWidth="1"/>
    <col min="14" max="14" width="18.140625" style="3" customWidth="1"/>
    <col min="15" max="15" width="45.42578125" style="3" customWidth="1"/>
    <col min="16" max="16" width="23.7109375" style="3" bestFit="1" customWidth="1"/>
    <col min="17" max="17" width="19.42578125" style="5" bestFit="1" customWidth="1"/>
    <col min="18" max="18" width="12.7109375" style="5" bestFit="1" customWidth="1"/>
    <col min="19" max="19" width="18" style="5" bestFit="1" customWidth="1"/>
    <col min="20" max="20" width="16.85546875" style="5" customWidth="1"/>
    <col min="21" max="21" width="11.5703125" style="3" customWidth="1"/>
    <col min="22" max="22" width="14.5703125" style="5" customWidth="1"/>
    <col min="23" max="23" width="18.5703125" style="5" customWidth="1"/>
    <col min="24" max="24" width="9" style="3" customWidth="1"/>
    <col min="25" max="25" width="20.85546875" style="5" customWidth="1"/>
    <col min="26" max="26" width="13.28515625" style="5" hidden="1" customWidth="1"/>
    <col min="27" max="27" width="9" style="3" hidden="1" customWidth="1"/>
    <col min="28" max="28" width="13.140625" style="5" hidden="1" customWidth="1"/>
    <col min="29" max="29" width="15.7109375" style="5" customWidth="1"/>
    <col min="30" max="30" width="21.140625" style="3" hidden="1" customWidth="1"/>
    <col min="31" max="31" width="18.140625" style="5" customWidth="1"/>
    <col min="32" max="32" width="27.5703125" style="3" hidden="1" customWidth="1"/>
    <col min="33" max="33" width="18.42578125" style="3" hidden="1" customWidth="1"/>
    <col min="34" max="34" width="12.42578125" style="5" hidden="1" customWidth="1"/>
    <col min="35" max="35" width="14.7109375" style="5" hidden="1" customWidth="1"/>
    <col min="36" max="36" width="10.7109375" style="3" hidden="1" customWidth="1"/>
    <col min="37" max="37" width="13.42578125" style="5" hidden="1" customWidth="1"/>
    <col min="38" max="38" width="8.42578125" style="5" hidden="1" customWidth="1"/>
    <col min="39" max="39" width="31.85546875" style="4" hidden="1" customWidth="1"/>
    <col min="40" max="40" width="13.42578125" style="3" customWidth="1"/>
    <col min="41" max="41" width="29" style="4" hidden="1" customWidth="1"/>
    <col min="42" max="42" width="11.7109375" style="3" hidden="1" customWidth="1"/>
    <col min="43" max="43" width="11.42578125" style="1"/>
    <col min="44" max="44" width="16.140625" style="1" bestFit="1" customWidth="1"/>
    <col min="45" max="45" width="5.28515625" style="1" bestFit="1" customWidth="1"/>
    <col min="46" max="16384" width="11.42578125" style="1"/>
  </cols>
  <sheetData>
    <row r="1" spans="1:45" x14ac:dyDescent="0.25">
      <c r="N1" s="6"/>
      <c r="O1" s="6"/>
      <c r="P1" s="6"/>
    </row>
    <row r="2" spans="1:45" s="16" customFormat="1" x14ac:dyDescent="0.25">
      <c r="A2" s="122" t="s">
        <v>0</v>
      </c>
      <c r="B2" s="122"/>
      <c r="C2" s="122"/>
      <c r="D2" s="122"/>
      <c r="E2" s="122"/>
      <c r="F2" s="122"/>
      <c r="G2" s="122"/>
      <c r="H2" s="122"/>
      <c r="I2" s="122"/>
      <c r="J2" s="7"/>
      <c r="K2" s="8"/>
      <c r="L2" s="8"/>
      <c r="M2" s="7"/>
      <c r="N2" s="8"/>
      <c r="O2" s="8"/>
      <c r="P2" s="8"/>
      <c r="Q2" s="7"/>
      <c r="R2" s="7"/>
      <c r="S2" s="7"/>
      <c r="T2" s="7"/>
      <c r="U2" s="9"/>
      <c r="V2" s="7"/>
      <c r="W2" s="7"/>
      <c r="X2" s="9"/>
      <c r="Y2" s="7"/>
      <c r="Z2" s="7"/>
      <c r="AA2" s="9"/>
      <c r="AB2" s="7"/>
      <c r="AC2" s="7"/>
      <c r="AD2" s="9"/>
      <c r="AE2" s="7"/>
      <c r="AF2" s="9"/>
      <c r="AG2" s="9"/>
      <c r="AH2" s="7"/>
      <c r="AI2" s="7"/>
      <c r="AJ2" s="9"/>
      <c r="AK2" s="7"/>
      <c r="AL2" s="7"/>
      <c r="AM2" s="10"/>
      <c r="AN2" s="9"/>
      <c r="AO2" s="10"/>
      <c r="AP2" s="9"/>
    </row>
    <row r="3" spans="1:45" s="16" customFormat="1" x14ac:dyDescent="0.25">
      <c r="A3" s="123" t="s">
        <v>1</v>
      </c>
      <c r="B3" s="123"/>
      <c r="C3" s="123"/>
      <c r="D3" s="123"/>
      <c r="E3" s="123"/>
      <c r="F3" s="123"/>
      <c r="G3" s="123"/>
      <c r="H3" s="123"/>
      <c r="I3" s="123"/>
      <c r="J3" s="7"/>
      <c r="K3" s="8"/>
      <c r="L3" s="8"/>
      <c r="M3" s="7"/>
      <c r="N3" s="8"/>
      <c r="O3" s="8"/>
      <c r="P3" s="8"/>
      <c r="Q3" s="7"/>
      <c r="R3" s="7"/>
      <c r="S3" s="7"/>
      <c r="T3" s="7"/>
      <c r="U3" s="9"/>
      <c r="V3" s="7"/>
      <c r="W3" s="7"/>
      <c r="X3" s="9"/>
      <c r="Y3" s="7"/>
      <c r="Z3" s="7"/>
      <c r="AA3" s="9"/>
      <c r="AB3" s="7"/>
      <c r="AC3" s="7"/>
      <c r="AD3" s="9"/>
      <c r="AE3" s="7"/>
      <c r="AF3" s="9"/>
      <c r="AG3" s="9"/>
      <c r="AH3" s="7"/>
      <c r="AI3" s="7"/>
      <c r="AJ3" s="9"/>
      <c r="AK3" s="7"/>
      <c r="AL3" s="7"/>
      <c r="AM3" s="10"/>
      <c r="AN3" s="9"/>
      <c r="AO3" s="10"/>
      <c r="AP3" s="9"/>
    </row>
    <row r="4" spans="1:45" s="16" customFormat="1" x14ac:dyDescent="0.25">
      <c r="A4" s="123" t="s">
        <v>2435</v>
      </c>
      <c r="B4" s="123"/>
      <c r="C4" s="123"/>
      <c r="D4" s="123"/>
      <c r="E4" s="123"/>
      <c r="F4" s="123"/>
      <c r="G4" s="123"/>
      <c r="H4" s="123"/>
      <c r="I4" s="123"/>
      <c r="J4" s="7"/>
      <c r="K4" s="121"/>
      <c r="L4" s="8"/>
      <c r="M4" s="7"/>
      <c r="N4" s="8"/>
      <c r="O4" s="8"/>
      <c r="P4" s="8"/>
      <c r="Q4" s="7"/>
      <c r="R4" s="7"/>
      <c r="S4" s="7"/>
      <c r="T4" s="7"/>
      <c r="U4" s="9"/>
      <c r="V4" s="7"/>
      <c r="W4" s="7"/>
      <c r="X4" s="9"/>
      <c r="Y4" s="7"/>
      <c r="Z4" s="7"/>
      <c r="AA4" s="9"/>
      <c r="AB4" s="7"/>
      <c r="AC4" s="7"/>
      <c r="AD4" s="9"/>
      <c r="AE4" s="7"/>
      <c r="AF4" s="9"/>
      <c r="AG4" s="9"/>
      <c r="AH4" s="7"/>
      <c r="AI4" s="7"/>
      <c r="AJ4" s="9"/>
      <c r="AK4" s="7"/>
      <c r="AL4" s="7"/>
      <c r="AM4" s="10"/>
      <c r="AN4" s="9"/>
      <c r="AO4" s="10"/>
      <c r="AP4" s="9"/>
    </row>
    <row r="5" spans="1:45" s="16" customFormat="1" x14ac:dyDescent="0.25">
      <c r="A5" s="122" t="s">
        <v>2</v>
      </c>
      <c r="B5" s="122"/>
      <c r="C5" s="122"/>
      <c r="D5" s="122"/>
      <c r="E5" s="122"/>
      <c r="F5" s="122"/>
      <c r="G5" s="122"/>
      <c r="H5" s="122"/>
      <c r="I5" s="122"/>
      <c r="J5" s="7"/>
      <c r="K5" s="7"/>
      <c r="L5" s="7"/>
      <c r="M5" s="7"/>
      <c r="N5" s="8"/>
      <c r="O5" s="8"/>
      <c r="P5" s="8"/>
      <c r="Q5" s="7"/>
      <c r="R5" s="7"/>
      <c r="S5" s="7"/>
      <c r="T5" s="7"/>
      <c r="U5" s="9"/>
      <c r="V5" s="7"/>
      <c r="W5" s="7"/>
      <c r="X5" s="9"/>
      <c r="Y5" s="7"/>
      <c r="Z5" s="7"/>
      <c r="AA5" s="9"/>
      <c r="AB5" s="7"/>
      <c r="AC5" s="7"/>
      <c r="AD5" s="9"/>
      <c r="AE5" s="7"/>
      <c r="AF5" s="9"/>
      <c r="AG5" s="9"/>
      <c r="AH5" s="7"/>
      <c r="AI5" s="7"/>
      <c r="AJ5" s="9"/>
      <c r="AK5" s="7"/>
      <c r="AL5" s="7"/>
      <c r="AM5" s="10"/>
      <c r="AN5" s="9"/>
      <c r="AO5" s="10"/>
      <c r="AP5" s="9"/>
    </row>
    <row r="6" spans="1:45" ht="13.5" customHeight="1" x14ac:dyDescent="0.25">
      <c r="N6" s="6"/>
      <c r="O6" s="11"/>
      <c r="P6" s="6"/>
    </row>
    <row r="7" spans="1:45" s="115" customFormat="1" ht="45" x14ac:dyDescent="0.25">
      <c r="A7" s="112" t="s">
        <v>3</v>
      </c>
      <c r="B7" s="113" t="s">
        <v>4</v>
      </c>
      <c r="C7" s="112" t="s">
        <v>5</v>
      </c>
      <c r="D7" s="112" t="s">
        <v>6</v>
      </c>
      <c r="E7" s="112" t="s">
        <v>7</v>
      </c>
      <c r="F7" s="112" t="s">
        <v>8</v>
      </c>
      <c r="G7" s="112" t="s">
        <v>9</v>
      </c>
      <c r="H7" s="112" t="s">
        <v>10</v>
      </c>
      <c r="I7" s="114" t="s">
        <v>11</v>
      </c>
      <c r="J7" s="114" t="s">
        <v>12</v>
      </c>
      <c r="K7" s="114" t="s">
        <v>13</v>
      </c>
      <c r="L7" s="114" t="s">
        <v>14</v>
      </c>
      <c r="M7" s="114" t="s">
        <v>15</v>
      </c>
      <c r="N7" s="112" t="s">
        <v>16</v>
      </c>
      <c r="O7" s="112" t="s">
        <v>17</v>
      </c>
      <c r="P7" s="112" t="s">
        <v>18</v>
      </c>
      <c r="Q7" s="114" t="s">
        <v>19</v>
      </c>
      <c r="R7" s="114" t="s">
        <v>20</v>
      </c>
      <c r="S7" s="114" t="s">
        <v>21</v>
      </c>
      <c r="T7" s="114" t="s">
        <v>22</v>
      </c>
      <c r="U7" s="112" t="s">
        <v>23</v>
      </c>
      <c r="V7" s="114" t="s">
        <v>24</v>
      </c>
      <c r="W7" s="114" t="s">
        <v>25</v>
      </c>
      <c r="X7" s="112" t="s">
        <v>26</v>
      </c>
      <c r="Y7" s="114" t="s">
        <v>27</v>
      </c>
      <c r="Z7" s="114" t="s">
        <v>28</v>
      </c>
      <c r="AA7" s="112" t="s">
        <v>29</v>
      </c>
      <c r="AB7" s="114" t="s">
        <v>30</v>
      </c>
      <c r="AC7" s="114" t="s">
        <v>31</v>
      </c>
      <c r="AD7" s="112" t="s">
        <v>32</v>
      </c>
      <c r="AE7" s="114" t="s">
        <v>33</v>
      </c>
      <c r="AF7" s="112" t="s">
        <v>34</v>
      </c>
      <c r="AG7" s="112" t="s">
        <v>35</v>
      </c>
      <c r="AH7" s="114" t="s">
        <v>36</v>
      </c>
      <c r="AI7" s="114" t="s">
        <v>37</v>
      </c>
      <c r="AJ7" s="112" t="s">
        <v>38</v>
      </c>
      <c r="AK7" s="114" t="s">
        <v>39</v>
      </c>
      <c r="AL7" s="114" t="s">
        <v>40</v>
      </c>
      <c r="AM7" s="113" t="s">
        <v>41</v>
      </c>
      <c r="AN7" s="112" t="s">
        <v>42</v>
      </c>
      <c r="AO7" s="113" t="s">
        <v>43</v>
      </c>
      <c r="AP7" s="112" t="s">
        <v>44</v>
      </c>
    </row>
    <row r="8" spans="1:45" x14ac:dyDescent="0.25">
      <c r="A8" s="97" t="s">
        <v>1895</v>
      </c>
      <c r="B8" s="98">
        <v>44271</v>
      </c>
      <c r="C8" s="97" t="s">
        <v>973</v>
      </c>
      <c r="D8" s="97" t="s">
        <v>53</v>
      </c>
      <c r="E8" s="97" t="s">
        <v>974</v>
      </c>
      <c r="F8" s="97" t="s">
        <v>975</v>
      </c>
      <c r="G8" s="97" t="s">
        <v>48</v>
      </c>
      <c r="H8" s="97" t="s">
        <v>976</v>
      </c>
      <c r="I8" s="94" t="s">
        <v>47</v>
      </c>
      <c r="J8" s="94" t="s">
        <v>47</v>
      </c>
      <c r="K8" s="94" t="s">
        <v>47</v>
      </c>
      <c r="L8" s="94" t="s">
        <v>47</v>
      </c>
      <c r="M8" s="94">
        <v>0</v>
      </c>
      <c r="N8" s="97" t="s">
        <v>47</v>
      </c>
      <c r="O8" s="97" t="s">
        <v>56</v>
      </c>
      <c r="P8" s="97" t="s">
        <v>47</v>
      </c>
      <c r="Q8" s="94">
        <v>38950.002400159799</v>
      </c>
      <c r="R8" s="94">
        <v>0</v>
      </c>
      <c r="S8" s="94">
        <v>38950.002400159799</v>
      </c>
      <c r="T8" s="94">
        <v>0</v>
      </c>
      <c r="U8" s="97" t="s">
        <v>49</v>
      </c>
      <c r="V8" s="94">
        <v>0</v>
      </c>
      <c r="W8" s="94">
        <v>0</v>
      </c>
      <c r="X8" s="97" t="s">
        <v>50</v>
      </c>
      <c r="Y8" s="94">
        <v>0</v>
      </c>
      <c r="Z8" s="94">
        <v>0</v>
      </c>
      <c r="AA8" s="97" t="s">
        <v>49</v>
      </c>
      <c r="AB8" s="94">
        <v>0</v>
      </c>
      <c r="AC8" s="94">
        <v>0</v>
      </c>
      <c r="AD8" s="97" t="s">
        <v>49</v>
      </c>
      <c r="AE8" s="94">
        <v>0</v>
      </c>
      <c r="AF8" s="97">
        <v>0</v>
      </c>
      <c r="AG8" s="97" t="s">
        <v>49</v>
      </c>
      <c r="AH8" s="94">
        <v>0</v>
      </c>
      <c r="AI8" s="94">
        <v>0</v>
      </c>
      <c r="AJ8" s="97" t="s">
        <v>49</v>
      </c>
      <c r="AK8" s="94">
        <v>0</v>
      </c>
      <c r="AL8" s="94">
        <v>0</v>
      </c>
      <c r="AM8" s="109"/>
      <c r="AN8" s="109"/>
      <c r="AO8" s="109"/>
      <c r="AP8" s="109"/>
      <c r="AR8" s="5"/>
      <c r="AS8" s="100"/>
    </row>
    <row r="9" spans="1:45" x14ac:dyDescent="0.25">
      <c r="A9" s="97" t="s">
        <v>1629</v>
      </c>
      <c r="B9" s="98">
        <v>44271</v>
      </c>
      <c r="C9" s="97" t="s">
        <v>973</v>
      </c>
      <c r="D9" s="97" t="s">
        <v>53</v>
      </c>
      <c r="E9" s="97" t="s">
        <v>974</v>
      </c>
      <c r="F9" s="97" t="s">
        <v>1460</v>
      </c>
      <c r="G9" s="97" t="s">
        <v>48</v>
      </c>
      <c r="H9" s="97" t="s">
        <v>1894</v>
      </c>
      <c r="I9" s="94" t="s">
        <v>47</v>
      </c>
      <c r="J9" s="94" t="s">
        <v>47</v>
      </c>
      <c r="K9" s="94" t="s">
        <v>47</v>
      </c>
      <c r="L9" s="94" t="s">
        <v>47</v>
      </c>
      <c r="M9" s="94">
        <v>0</v>
      </c>
      <c r="N9" s="97" t="s">
        <v>47</v>
      </c>
      <c r="O9" s="97" t="s">
        <v>56</v>
      </c>
      <c r="P9" s="97" t="s">
        <v>47</v>
      </c>
      <c r="Q9" s="94">
        <f>849110167.792+75850</f>
        <v>849186017.79200006</v>
      </c>
      <c r="R9" s="94">
        <v>0</v>
      </c>
      <c r="S9" s="94">
        <f>690188278.5+75850</f>
        <v>690264128.5</v>
      </c>
      <c r="T9" s="94">
        <v>0</v>
      </c>
      <c r="U9" s="97" t="s">
        <v>49</v>
      </c>
      <c r="V9" s="94">
        <v>0</v>
      </c>
      <c r="W9" s="94">
        <v>137001628.69999999</v>
      </c>
      <c r="X9" s="97" t="s">
        <v>49</v>
      </c>
      <c r="Y9" s="94">
        <v>21920260.592</v>
      </c>
      <c r="Z9" s="94">
        <v>0</v>
      </c>
      <c r="AA9" s="97" t="s">
        <v>49</v>
      </c>
      <c r="AB9" s="94">
        <v>0</v>
      </c>
      <c r="AC9" s="94">
        <v>0</v>
      </c>
      <c r="AD9" s="97" t="s">
        <v>49</v>
      </c>
      <c r="AE9" s="94">
        <v>0</v>
      </c>
      <c r="AF9" s="97">
        <v>0</v>
      </c>
      <c r="AG9" s="97" t="s">
        <v>49</v>
      </c>
      <c r="AH9" s="94">
        <v>0</v>
      </c>
      <c r="AI9" s="94">
        <v>0</v>
      </c>
      <c r="AJ9" s="97" t="s">
        <v>49</v>
      </c>
      <c r="AK9" s="94">
        <v>0</v>
      </c>
      <c r="AL9" s="94">
        <v>0</v>
      </c>
      <c r="AM9" s="99" t="s">
        <v>47</v>
      </c>
      <c r="AN9" s="97" t="s">
        <v>47</v>
      </c>
      <c r="AO9" s="99" t="s">
        <v>47</v>
      </c>
      <c r="AP9" s="97" t="s">
        <v>47</v>
      </c>
      <c r="AR9" s="5"/>
      <c r="AS9" s="100"/>
    </row>
    <row r="10" spans="1:45" x14ac:dyDescent="0.25">
      <c r="A10" s="97" t="s">
        <v>1897</v>
      </c>
      <c r="B10" s="98">
        <v>44271</v>
      </c>
      <c r="C10" s="97" t="s">
        <v>46</v>
      </c>
      <c r="D10" s="97" t="s">
        <v>53</v>
      </c>
      <c r="E10" s="97" t="s">
        <v>54</v>
      </c>
      <c r="F10" s="97" t="s">
        <v>983</v>
      </c>
      <c r="G10" s="97" t="s">
        <v>48</v>
      </c>
      <c r="H10" s="97" t="s">
        <v>55</v>
      </c>
      <c r="I10" s="94" t="s">
        <v>47</v>
      </c>
      <c r="J10" s="94" t="s">
        <v>47</v>
      </c>
      <c r="K10" s="94" t="s">
        <v>47</v>
      </c>
      <c r="L10" s="94" t="s">
        <v>47</v>
      </c>
      <c r="M10" s="94">
        <v>0</v>
      </c>
      <c r="N10" s="97" t="s">
        <v>47</v>
      </c>
      <c r="O10" s="97" t="s">
        <v>56</v>
      </c>
      <c r="P10" s="97" t="s">
        <v>47</v>
      </c>
      <c r="Q10" s="94">
        <v>1228560866.0888</v>
      </c>
      <c r="R10" s="94">
        <v>0</v>
      </c>
      <c r="S10" s="94">
        <v>1030963175.25</v>
      </c>
      <c r="T10" s="94">
        <v>0</v>
      </c>
      <c r="U10" s="97" t="s">
        <v>49</v>
      </c>
      <c r="V10" s="94">
        <v>0</v>
      </c>
      <c r="W10" s="94">
        <v>170342836.93000001</v>
      </c>
      <c r="X10" s="97" t="s">
        <v>49</v>
      </c>
      <c r="Y10" s="94">
        <v>27254853.908800002</v>
      </c>
      <c r="Z10" s="94">
        <v>0</v>
      </c>
      <c r="AA10" s="97" t="s">
        <v>49</v>
      </c>
      <c r="AB10" s="94">
        <v>0</v>
      </c>
      <c r="AC10" s="94">
        <v>0</v>
      </c>
      <c r="AD10" s="97" t="s">
        <v>49</v>
      </c>
      <c r="AE10" s="94">
        <v>0</v>
      </c>
      <c r="AF10" s="97">
        <v>0</v>
      </c>
      <c r="AG10" s="97" t="s">
        <v>49</v>
      </c>
      <c r="AH10" s="94">
        <v>0</v>
      </c>
      <c r="AI10" s="94">
        <v>0</v>
      </c>
      <c r="AJ10" s="97" t="s">
        <v>49</v>
      </c>
      <c r="AK10" s="94">
        <v>0</v>
      </c>
      <c r="AL10" s="94">
        <v>0</v>
      </c>
      <c r="AM10" s="99" t="s">
        <v>47</v>
      </c>
      <c r="AN10" s="97" t="s">
        <v>47</v>
      </c>
      <c r="AO10" s="99" t="s">
        <v>47</v>
      </c>
      <c r="AP10" s="97" t="s">
        <v>47</v>
      </c>
      <c r="AR10" s="5"/>
      <c r="AS10" s="100"/>
    </row>
    <row r="11" spans="1:45" x14ac:dyDescent="0.25">
      <c r="A11" s="97" t="s">
        <v>1635</v>
      </c>
      <c r="B11" s="98">
        <v>44271</v>
      </c>
      <c r="C11" s="97" t="s">
        <v>2267</v>
      </c>
      <c r="D11" s="97" t="s">
        <v>58</v>
      </c>
      <c r="E11" s="97" t="s">
        <v>2268</v>
      </c>
      <c r="F11" s="97" t="s">
        <v>2270</v>
      </c>
      <c r="G11" s="97" t="s">
        <v>48</v>
      </c>
      <c r="H11" s="97" t="s">
        <v>2271</v>
      </c>
      <c r="I11" s="94" t="s">
        <v>47</v>
      </c>
      <c r="J11" s="94" t="s">
        <v>47</v>
      </c>
      <c r="K11" s="94" t="s">
        <v>47</v>
      </c>
      <c r="L11" s="94" t="s">
        <v>47</v>
      </c>
      <c r="M11" s="94">
        <v>0</v>
      </c>
      <c r="N11" s="97" t="s">
        <v>47</v>
      </c>
      <c r="O11" s="97" t="s">
        <v>56</v>
      </c>
      <c r="P11" s="97" t="s">
        <v>47</v>
      </c>
      <c r="Q11" s="94">
        <v>796004811.75</v>
      </c>
      <c r="R11" s="94">
        <v>0</v>
      </c>
      <c r="S11" s="94">
        <v>757192487.75</v>
      </c>
      <c r="T11" s="94">
        <v>0</v>
      </c>
      <c r="U11" s="97" t="s">
        <v>49</v>
      </c>
      <c r="V11" s="94">
        <v>0</v>
      </c>
      <c r="W11" s="94">
        <v>33458900</v>
      </c>
      <c r="X11" s="97" t="s">
        <v>49</v>
      </c>
      <c r="Y11" s="94">
        <v>5353424</v>
      </c>
      <c r="Z11" s="94">
        <v>0</v>
      </c>
      <c r="AA11" s="97" t="s">
        <v>49</v>
      </c>
      <c r="AB11" s="94">
        <v>0</v>
      </c>
      <c r="AC11" s="94">
        <v>0</v>
      </c>
      <c r="AD11" s="97" t="s">
        <v>49</v>
      </c>
      <c r="AE11" s="94">
        <v>0</v>
      </c>
      <c r="AF11" s="97">
        <v>0</v>
      </c>
      <c r="AG11" s="97" t="s">
        <v>49</v>
      </c>
      <c r="AH11" s="109">
        <v>0</v>
      </c>
      <c r="AI11" s="109">
        <v>0</v>
      </c>
      <c r="AJ11" s="109"/>
      <c r="AK11" s="109">
        <v>0</v>
      </c>
      <c r="AL11" s="109">
        <v>0</v>
      </c>
      <c r="AM11" s="109"/>
      <c r="AN11" s="109"/>
      <c r="AO11" s="214"/>
      <c r="AP11" s="109"/>
      <c r="AR11" s="5"/>
      <c r="AS11" s="100"/>
    </row>
    <row r="12" spans="1:45" x14ac:dyDescent="0.25">
      <c r="A12" s="97" t="s">
        <v>1633</v>
      </c>
      <c r="B12" s="98">
        <v>44271</v>
      </c>
      <c r="C12" s="97" t="s">
        <v>2267</v>
      </c>
      <c r="D12" s="97" t="s">
        <v>58</v>
      </c>
      <c r="E12" s="97" t="s">
        <v>2268</v>
      </c>
      <c r="F12" s="97" t="s">
        <v>2270</v>
      </c>
      <c r="G12" s="97" t="s">
        <v>96</v>
      </c>
      <c r="H12" s="97"/>
      <c r="I12" s="97" t="s">
        <v>2272</v>
      </c>
      <c r="J12" s="94" t="s">
        <v>47</v>
      </c>
      <c r="K12" s="94" t="s">
        <v>47</v>
      </c>
      <c r="L12" s="94" t="s">
        <v>47</v>
      </c>
      <c r="M12" s="94">
        <v>0</v>
      </c>
      <c r="N12" s="97" t="s">
        <v>47</v>
      </c>
      <c r="O12" s="97" t="s">
        <v>56</v>
      </c>
      <c r="P12" s="97" t="s">
        <v>47</v>
      </c>
      <c r="Q12" s="94">
        <v>-425500</v>
      </c>
      <c r="R12" s="94">
        <v>0</v>
      </c>
      <c r="S12" s="94">
        <v>-425500</v>
      </c>
      <c r="T12" s="94">
        <v>0</v>
      </c>
      <c r="U12" s="97" t="s">
        <v>49</v>
      </c>
      <c r="V12" s="94">
        <v>0</v>
      </c>
      <c r="W12" s="94"/>
      <c r="X12" s="97" t="s">
        <v>49</v>
      </c>
      <c r="Y12" s="94"/>
      <c r="Z12" s="94">
        <v>0</v>
      </c>
      <c r="AA12" s="97" t="s">
        <v>49</v>
      </c>
      <c r="AB12" s="94">
        <v>0</v>
      </c>
      <c r="AC12" s="94">
        <v>0</v>
      </c>
      <c r="AD12" s="97" t="s">
        <v>49</v>
      </c>
      <c r="AE12" s="94">
        <v>0</v>
      </c>
      <c r="AF12" s="97">
        <v>0</v>
      </c>
      <c r="AG12" s="97" t="s">
        <v>49</v>
      </c>
      <c r="AH12" s="109">
        <v>0</v>
      </c>
      <c r="AI12" s="109">
        <v>0</v>
      </c>
      <c r="AJ12" s="109"/>
      <c r="AK12" s="109">
        <v>0</v>
      </c>
      <c r="AL12" s="109">
        <v>0</v>
      </c>
      <c r="AM12" s="109"/>
      <c r="AN12" s="109"/>
      <c r="AO12" s="1"/>
      <c r="AP12" s="1"/>
    </row>
    <row r="13" spans="1:45" x14ac:dyDescent="0.25">
      <c r="A13" s="97" t="s">
        <v>1631</v>
      </c>
      <c r="B13" s="98">
        <v>44271</v>
      </c>
      <c r="C13" s="97" t="s">
        <v>46</v>
      </c>
      <c r="D13" s="97" t="s">
        <v>58</v>
      </c>
      <c r="E13" s="97" t="s">
        <v>59</v>
      </c>
      <c r="F13" s="97" t="s">
        <v>997</v>
      </c>
      <c r="G13" s="97" t="s">
        <v>48</v>
      </c>
      <c r="H13" s="97" t="s">
        <v>60</v>
      </c>
      <c r="I13" s="94" t="s">
        <v>47</v>
      </c>
      <c r="J13" s="94" t="s">
        <v>47</v>
      </c>
      <c r="K13" s="94" t="s">
        <v>47</v>
      </c>
      <c r="L13" s="94" t="s">
        <v>47</v>
      </c>
      <c r="M13" s="94">
        <v>0</v>
      </c>
      <c r="N13" s="97" t="s">
        <v>47</v>
      </c>
      <c r="O13" s="97" t="s">
        <v>56</v>
      </c>
      <c r="P13" s="97" t="s">
        <v>47</v>
      </c>
      <c r="Q13" s="94">
        <v>1100437182.6300001</v>
      </c>
      <c r="R13" s="94">
        <v>0</v>
      </c>
      <c r="S13" s="94">
        <v>833228196.5</v>
      </c>
      <c r="T13" s="94">
        <v>0</v>
      </c>
      <c r="U13" s="97" t="s">
        <v>49</v>
      </c>
      <c r="V13" s="94">
        <v>0</v>
      </c>
      <c r="W13" s="94">
        <v>230352574.25</v>
      </c>
      <c r="X13" s="97" t="s">
        <v>50</v>
      </c>
      <c r="Y13" s="94">
        <v>36856411.879999995</v>
      </c>
      <c r="Z13" s="94">
        <v>0</v>
      </c>
      <c r="AA13" s="97" t="s">
        <v>49</v>
      </c>
      <c r="AB13" s="94">
        <v>0</v>
      </c>
      <c r="AC13" s="94">
        <v>0</v>
      </c>
      <c r="AD13" s="97" t="s">
        <v>49</v>
      </c>
      <c r="AE13" s="94">
        <v>0</v>
      </c>
      <c r="AF13" s="97">
        <v>0</v>
      </c>
      <c r="AG13" s="97" t="s">
        <v>49</v>
      </c>
      <c r="AH13" s="94">
        <v>0</v>
      </c>
      <c r="AI13" s="94">
        <v>0</v>
      </c>
      <c r="AJ13" s="97" t="s">
        <v>49</v>
      </c>
      <c r="AK13" s="94">
        <v>0</v>
      </c>
      <c r="AL13" s="94">
        <v>0</v>
      </c>
      <c r="AM13" s="99" t="s">
        <v>47</v>
      </c>
      <c r="AN13" s="97" t="s">
        <v>47</v>
      </c>
      <c r="AO13" s="108" t="s">
        <v>47</v>
      </c>
      <c r="AP13" s="14" t="s">
        <v>47</v>
      </c>
    </row>
    <row r="14" spans="1:45" x14ac:dyDescent="0.25">
      <c r="A14" s="97" t="s">
        <v>1330</v>
      </c>
      <c r="B14" s="111">
        <v>44271</v>
      </c>
      <c r="C14" s="97" t="s">
        <v>46</v>
      </c>
      <c r="D14" s="97" t="s">
        <v>58</v>
      </c>
      <c r="E14" s="97" t="s">
        <v>1131</v>
      </c>
      <c r="F14" s="106" t="s">
        <v>1133</v>
      </c>
      <c r="G14" s="97" t="s">
        <v>1132</v>
      </c>
      <c r="H14" s="97" t="s">
        <v>1134</v>
      </c>
      <c r="I14" s="97"/>
      <c r="J14" s="94"/>
      <c r="K14" s="94"/>
      <c r="L14" s="94"/>
      <c r="M14" s="94">
        <v>0</v>
      </c>
      <c r="N14" s="97"/>
      <c r="O14" s="97" t="s">
        <v>56</v>
      </c>
      <c r="P14" s="97"/>
      <c r="Q14" s="94">
        <v>254521947.19999999</v>
      </c>
      <c r="R14" s="94">
        <v>0</v>
      </c>
      <c r="S14" s="94">
        <v>254521947.19999999</v>
      </c>
      <c r="T14" s="94">
        <v>0</v>
      </c>
      <c r="U14" s="97" t="s">
        <v>49</v>
      </c>
      <c r="V14" s="94">
        <v>0</v>
      </c>
      <c r="W14" s="94">
        <v>0</v>
      </c>
      <c r="X14" s="97" t="s">
        <v>49</v>
      </c>
      <c r="Y14" s="94">
        <v>0</v>
      </c>
      <c r="Z14" s="94">
        <v>0</v>
      </c>
      <c r="AA14" s="97" t="s">
        <v>49</v>
      </c>
      <c r="AB14" s="94">
        <v>0</v>
      </c>
      <c r="AC14" s="94">
        <v>0</v>
      </c>
      <c r="AD14" s="97" t="s">
        <v>49</v>
      </c>
      <c r="AE14" s="94">
        <v>0</v>
      </c>
      <c r="AF14" s="109"/>
      <c r="AG14" s="109"/>
      <c r="AH14" s="109">
        <v>0</v>
      </c>
      <c r="AI14" s="94">
        <v>0</v>
      </c>
      <c r="AJ14" s="97" t="s">
        <v>49</v>
      </c>
      <c r="AK14" s="94">
        <v>0</v>
      </c>
      <c r="AL14" s="94">
        <v>0</v>
      </c>
      <c r="AM14" s="109"/>
      <c r="AN14" s="109"/>
      <c r="AO14" s="110"/>
      <c r="AP14" s="110"/>
    </row>
    <row r="15" spans="1:45" x14ac:dyDescent="0.25">
      <c r="A15" s="97" t="s">
        <v>1900</v>
      </c>
      <c r="B15" s="98">
        <v>44271</v>
      </c>
      <c r="C15" s="97" t="s">
        <v>973</v>
      </c>
      <c r="D15" s="97" t="s">
        <v>58</v>
      </c>
      <c r="E15" s="97" t="s">
        <v>1356</v>
      </c>
      <c r="F15" s="97" t="s">
        <v>1628</v>
      </c>
      <c r="G15" s="97" t="s">
        <v>48</v>
      </c>
      <c r="H15" s="97" t="s">
        <v>1627</v>
      </c>
      <c r="I15" s="94" t="s">
        <v>47</v>
      </c>
      <c r="J15" s="94" t="s">
        <v>47</v>
      </c>
      <c r="K15" s="94" t="s">
        <v>47</v>
      </c>
      <c r="L15" s="94" t="s">
        <v>47</v>
      </c>
      <c r="M15" s="94">
        <v>0</v>
      </c>
      <c r="N15" s="97" t="s">
        <v>47</v>
      </c>
      <c r="O15" s="97" t="s">
        <v>56</v>
      </c>
      <c r="P15" s="97" t="s">
        <v>47</v>
      </c>
      <c r="Q15" s="94">
        <f>670564881.48-37925</f>
        <v>670526956.48000002</v>
      </c>
      <c r="R15" s="94">
        <v>0</v>
      </c>
      <c r="S15" s="94">
        <f>508453884.75-37925</f>
        <v>508415959.75</v>
      </c>
      <c r="T15" s="94">
        <v>0</v>
      </c>
      <c r="U15" s="97" t="s">
        <v>49</v>
      </c>
      <c r="V15" s="94">
        <v>0</v>
      </c>
      <c r="W15" s="94">
        <v>139750859.25</v>
      </c>
      <c r="X15" s="97" t="s">
        <v>49</v>
      </c>
      <c r="Y15" s="94">
        <v>22360137.48</v>
      </c>
      <c r="Z15" s="94">
        <v>0</v>
      </c>
      <c r="AA15" s="97" t="s">
        <v>49</v>
      </c>
      <c r="AB15" s="94">
        <v>0</v>
      </c>
      <c r="AC15" s="94">
        <v>0</v>
      </c>
      <c r="AD15" s="97" t="s">
        <v>49</v>
      </c>
      <c r="AE15" s="94">
        <v>0</v>
      </c>
      <c r="AF15" s="97">
        <v>0</v>
      </c>
      <c r="AG15" s="97" t="s">
        <v>49</v>
      </c>
      <c r="AH15" s="94">
        <v>0</v>
      </c>
      <c r="AI15" s="94">
        <v>0</v>
      </c>
      <c r="AJ15" s="97" t="s">
        <v>49</v>
      </c>
      <c r="AK15" s="94">
        <v>0</v>
      </c>
      <c r="AL15" s="94">
        <v>0</v>
      </c>
      <c r="AM15" s="99" t="s">
        <v>47</v>
      </c>
      <c r="AN15" s="97" t="s">
        <v>47</v>
      </c>
      <c r="AO15" s="108" t="s">
        <v>47</v>
      </c>
      <c r="AP15" s="14" t="s">
        <v>47</v>
      </c>
    </row>
    <row r="16" spans="1:45" x14ac:dyDescent="0.25">
      <c r="A16" s="97" t="s">
        <v>1838</v>
      </c>
      <c r="B16" s="98">
        <v>44271</v>
      </c>
      <c r="C16" s="97" t="s">
        <v>2267</v>
      </c>
      <c r="D16" s="97" t="s">
        <v>62</v>
      </c>
      <c r="E16" s="97" t="s">
        <v>2308</v>
      </c>
      <c r="F16" s="97" t="s">
        <v>2309</v>
      </c>
      <c r="G16" s="97" t="s">
        <v>48</v>
      </c>
      <c r="H16" s="97" t="s">
        <v>2310</v>
      </c>
      <c r="I16" s="94" t="s">
        <v>47</v>
      </c>
      <c r="J16" s="94" t="s">
        <v>47</v>
      </c>
      <c r="K16" s="94" t="s">
        <v>47</v>
      </c>
      <c r="L16" s="94" t="s">
        <v>47</v>
      </c>
      <c r="M16" s="94">
        <v>0</v>
      </c>
      <c r="N16" s="97" t="s">
        <v>47</v>
      </c>
      <c r="O16" s="97" t="s">
        <v>56</v>
      </c>
      <c r="P16" s="97" t="s">
        <v>47</v>
      </c>
      <c r="Q16" s="94">
        <v>400064033</v>
      </c>
      <c r="R16" s="94">
        <v>0</v>
      </c>
      <c r="S16" s="94">
        <v>362116315</v>
      </c>
      <c r="T16" s="94"/>
      <c r="U16" s="97"/>
      <c r="V16" s="94"/>
      <c r="W16" s="94">
        <v>32713550</v>
      </c>
      <c r="X16" s="97" t="s">
        <v>49</v>
      </c>
      <c r="Y16" s="94">
        <v>5234168</v>
      </c>
      <c r="Z16" s="94">
        <v>0</v>
      </c>
      <c r="AA16" s="97" t="s">
        <v>49</v>
      </c>
      <c r="AB16" s="94">
        <v>0</v>
      </c>
      <c r="AC16" s="94">
        <v>0</v>
      </c>
      <c r="AD16" s="97" t="s">
        <v>49</v>
      </c>
      <c r="AE16" s="94">
        <v>0</v>
      </c>
      <c r="AF16" s="97">
        <v>0</v>
      </c>
      <c r="AG16" s="97" t="s">
        <v>49</v>
      </c>
      <c r="AH16" s="109">
        <v>0</v>
      </c>
      <c r="AI16" s="109">
        <v>0</v>
      </c>
      <c r="AJ16" s="109"/>
      <c r="AK16" s="109">
        <v>0</v>
      </c>
      <c r="AL16" s="109">
        <v>0</v>
      </c>
      <c r="AM16" s="109"/>
      <c r="AN16" s="109"/>
      <c r="AO16" s="1"/>
      <c r="AP16" s="1"/>
    </row>
    <row r="17" spans="1:42" x14ac:dyDescent="0.25">
      <c r="A17" s="97" t="s">
        <v>1893</v>
      </c>
      <c r="B17" s="98">
        <v>44271</v>
      </c>
      <c r="C17" s="97" t="s">
        <v>46</v>
      </c>
      <c r="D17" s="97" t="s">
        <v>62</v>
      </c>
      <c r="E17" s="97" t="s">
        <v>63</v>
      </c>
      <c r="F17" s="97" t="s">
        <v>1009</v>
      </c>
      <c r="G17" s="97" t="s">
        <v>48</v>
      </c>
      <c r="H17" s="97" t="s">
        <v>64</v>
      </c>
      <c r="I17" s="94" t="s">
        <v>47</v>
      </c>
      <c r="J17" s="94" t="s">
        <v>47</v>
      </c>
      <c r="K17" s="94" t="s">
        <v>47</v>
      </c>
      <c r="L17" s="94" t="s">
        <v>47</v>
      </c>
      <c r="M17" s="94">
        <v>0</v>
      </c>
      <c r="N17" s="97" t="s">
        <v>47</v>
      </c>
      <c r="O17" s="97" t="s">
        <v>56</v>
      </c>
      <c r="P17" s="97" t="s">
        <v>47</v>
      </c>
      <c r="Q17" s="94">
        <v>1366698884.1700001</v>
      </c>
      <c r="R17" s="94">
        <v>0</v>
      </c>
      <c r="S17" s="94">
        <v>994882402.75</v>
      </c>
      <c r="T17" s="94">
        <v>0</v>
      </c>
      <c r="U17" s="97" t="s">
        <v>49</v>
      </c>
      <c r="V17" s="94">
        <v>0</v>
      </c>
      <c r="W17" s="94">
        <v>320531449.5</v>
      </c>
      <c r="X17" s="97" t="s">
        <v>50</v>
      </c>
      <c r="Y17" s="94">
        <v>51285031.920000002</v>
      </c>
      <c r="Z17" s="94">
        <v>0</v>
      </c>
      <c r="AA17" s="97" t="s">
        <v>49</v>
      </c>
      <c r="AB17" s="94">
        <v>0</v>
      </c>
      <c r="AC17" s="94">
        <v>0</v>
      </c>
      <c r="AD17" s="97" t="s">
        <v>49</v>
      </c>
      <c r="AE17" s="94">
        <v>0</v>
      </c>
      <c r="AF17" s="97">
        <v>0</v>
      </c>
      <c r="AG17" s="97" t="s">
        <v>49</v>
      </c>
      <c r="AH17" s="94">
        <v>0</v>
      </c>
      <c r="AI17" s="94">
        <v>0</v>
      </c>
      <c r="AJ17" s="97" t="s">
        <v>49</v>
      </c>
      <c r="AK17" s="94">
        <v>0</v>
      </c>
      <c r="AL17" s="94">
        <v>0</v>
      </c>
      <c r="AM17" s="99" t="s">
        <v>47</v>
      </c>
      <c r="AN17" s="97" t="s">
        <v>47</v>
      </c>
      <c r="AO17" s="108" t="s">
        <v>47</v>
      </c>
      <c r="AP17" s="14" t="s">
        <v>47</v>
      </c>
    </row>
    <row r="18" spans="1:42" x14ac:dyDescent="0.25">
      <c r="A18" s="97" t="s">
        <v>1891</v>
      </c>
      <c r="B18" s="98">
        <v>44271</v>
      </c>
      <c r="C18" s="97" t="s">
        <v>973</v>
      </c>
      <c r="D18" s="97" t="s">
        <v>62</v>
      </c>
      <c r="E18" s="97" t="s">
        <v>1318</v>
      </c>
      <c r="F18" s="97" t="s">
        <v>1784</v>
      </c>
      <c r="G18" s="97" t="s">
        <v>48</v>
      </c>
      <c r="H18" s="97" t="s">
        <v>1896</v>
      </c>
      <c r="I18" s="94" t="s">
        <v>47</v>
      </c>
      <c r="J18" s="94" t="s">
        <v>47</v>
      </c>
      <c r="K18" s="94" t="s">
        <v>47</v>
      </c>
      <c r="L18" s="94" t="s">
        <v>47</v>
      </c>
      <c r="M18" s="94">
        <v>0</v>
      </c>
      <c r="N18" s="97" t="s">
        <v>47</v>
      </c>
      <c r="O18" s="97" t="s">
        <v>56</v>
      </c>
      <c r="P18" s="97" t="s">
        <v>47</v>
      </c>
      <c r="Q18" s="94">
        <v>578216566.75</v>
      </c>
      <c r="R18" s="94">
        <v>0</v>
      </c>
      <c r="S18" s="94">
        <v>400369716.75</v>
      </c>
      <c r="T18" s="94">
        <v>0</v>
      </c>
      <c r="U18" s="97" t="s">
        <v>49</v>
      </c>
      <c r="V18" s="94">
        <v>0</v>
      </c>
      <c r="W18" s="94">
        <v>153316250</v>
      </c>
      <c r="X18" s="97" t="s">
        <v>50</v>
      </c>
      <c r="Y18" s="94">
        <v>24530600</v>
      </c>
      <c r="Z18" s="94">
        <v>0</v>
      </c>
      <c r="AA18" s="97" t="s">
        <v>49</v>
      </c>
      <c r="AB18" s="94">
        <v>0</v>
      </c>
      <c r="AC18" s="94">
        <v>0</v>
      </c>
      <c r="AD18" s="97" t="s">
        <v>49</v>
      </c>
      <c r="AE18" s="94">
        <v>0</v>
      </c>
      <c r="AF18" s="97">
        <v>0</v>
      </c>
      <c r="AG18" s="97" t="s">
        <v>49</v>
      </c>
      <c r="AH18" s="94">
        <v>0</v>
      </c>
      <c r="AI18" s="94">
        <v>0</v>
      </c>
      <c r="AJ18" s="97" t="s">
        <v>49</v>
      </c>
      <c r="AK18" s="94">
        <v>0</v>
      </c>
      <c r="AL18" s="94">
        <v>0</v>
      </c>
      <c r="AM18" s="99" t="s">
        <v>47</v>
      </c>
      <c r="AN18" s="97" t="s">
        <v>47</v>
      </c>
      <c r="AO18" s="108" t="s">
        <v>47</v>
      </c>
      <c r="AP18" s="14" t="s">
        <v>47</v>
      </c>
    </row>
    <row r="19" spans="1:42" x14ac:dyDescent="0.25">
      <c r="A19" s="97" t="s">
        <v>1887</v>
      </c>
      <c r="B19" s="98">
        <v>44271</v>
      </c>
      <c r="C19" s="97" t="s">
        <v>46</v>
      </c>
      <c r="D19" s="97" t="s">
        <v>66</v>
      </c>
      <c r="E19" s="97" t="s">
        <v>67</v>
      </c>
      <c r="F19" s="97" t="s">
        <v>1023</v>
      </c>
      <c r="G19" s="97" t="s">
        <v>48</v>
      </c>
      <c r="H19" s="97" t="s">
        <v>68</v>
      </c>
      <c r="I19" s="94" t="s">
        <v>47</v>
      </c>
      <c r="J19" s="94" t="s">
        <v>47</v>
      </c>
      <c r="K19" s="94" t="s">
        <v>47</v>
      </c>
      <c r="L19" s="94" t="s">
        <v>47</v>
      </c>
      <c r="M19" s="94">
        <v>0</v>
      </c>
      <c r="N19" s="97" t="s">
        <v>47</v>
      </c>
      <c r="O19" s="97" t="s">
        <v>56</v>
      </c>
      <c r="P19" s="97" t="s">
        <v>47</v>
      </c>
      <c r="Q19" s="94">
        <v>1664484586.7547996</v>
      </c>
      <c r="R19" s="94">
        <v>0</v>
      </c>
      <c r="S19" s="94">
        <v>1213986677</v>
      </c>
      <c r="T19" s="94">
        <v>0</v>
      </c>
      <c r="U19" s="97" t="s">
        <v>49</v>
      </c>
      <c r="V19" s="94">
        <v>0</v>
      </c>
      <c r="W19" s="94">
        <v>388360267.02999997</v>
      </c>
      <c r="X19" s="97" t="s">
        <v>50</v>
      </c>
      <c r="Y19" s="94">
        <v>62137642.724799998</v>
      </c>
      <c r="Z19" s="94">
        <v>0</v>
      </c>
      <c r="AA19" s="97" t="s">
        <v>49</v>
      </c>
      <c r="AB19" s="94">
        <v>0</v>
      </c>
      <c r="AC19" s="94">
        <v>0</v>
      </c>
      <c r="AD19" s="97" t="s">
        <v>49</v>
      </c>
      <c r="AE19" s="94">
        <v>0</v>
      </c>
      <c r="AF19" s="97">
        <v>0</v>
      </c>
      <c r="AG19" s="97" t="s">
        <v>49</v>
      </c>
      <c r="AH19" s="94">
        <v>0</v>
      </c>
      <c r="AI19" s="94">
        <v>0</v>
      </c>
      <c r="AJ19" s="97" t="s">
        <v>49</v>
      </c>
      <c r="AK19" s="94">
        <v>0</v>
      </c>
      <c r="AL19" s="94">
        <v>0</v>
      </c>
      <c r="AM19" s="99" t="s">
        <v>47</v>
      </c>
      <c r="AN19" s="97" t="s">
        <v>47</v>
      </c>
      <c r="AO19" s="108" t="s">
        <v>47</v>
      </c>
      <c r="AP19" s="14" t="s">
        <v>47</v>
      </c>
    </row>
    <row r="20" spans="1:42" x14ac:dyDescent="0.25">
      <c r="A20" s="97" t="s">
        <v>1885</v>
      </c>
      <c r="B20" s="98">
        <v>44271</v>
      </c>
      <c r="C20" s="97" t="s">
        <v>973</v>
      </c>
      <c r="D20" s="97" t="s">
        <v>66</v>
      </c>
      <c r="E20" s="97" t="s">
        <v>1339</v>
      </c>
      <c r="F20" s="97" t="s">
        <v>1622</v>
      </c>
      <c r="G20" s="97" t="s">
        <v>48</v>
      </c>
      <c r="H20" s="97" t="s">
        <v>1634</v>
      </c>
      <c r="I20" s="94" t="s">
        <v>47</v>
      </c>
      <c r="J20" s="94" t="s">
        <v>47</v>
      </c>
      <c r="K20" s="94" t="s">
        <v>47</v>
      </c>
      <c r="L20" s="94" t="s">
        <v>47</v>
      </c>
      <c r="M20" s="94">
        <v>0</v>
      </c>
      <c r="N20" s="97" t="s">
        <v>47</v>
      </c>
      <c r="O20" s="97" t="s">
        <v>56</v>
      </c>
      <c r="P20" s="97" t="s">
        <v>47</v>
      </c>
      <c r="Q20" s="94">
        <v>625664992.83000004</v>
      </c>
      <c r="R20" s="94">
        <v>0</v>
      </c>
      <c r="S20" s="94">
        <v>353719406.25</v>
      </c>
      <c r="T20" s="94">
        <v>0</v>
      </c>
      <c r="U20" s="97" t="s">
        <v>49</v>
      </c>
      <c r="V20" s="94">
        <v>0</v>
      </c>
      <c r="W20" s="94">
        <v>234435850.5</v>
      </c>
      <c r="X20" s="97" t="s">
        <v>50</v>
      </c>
      <c r="Y20" s="94">
        <v>37509736.079999991</v>
      </c>
      <c r="Z20" s="94">
        <v>0</v>
      </c>
      <c r="AA20" s="97" t="s">
        <v>49</v>
      </c>
      <c r="AB20" s="94">
        <v>0</v>
      </c>
      <c r="AC20" s="94">
        <v>0</v>
      </c>
      <c r="AD20" s="97" t="s">
        <v>49</v>
      </c>
      <c r="AE20" s="94">
        <v>0</v>
      </c>
      <c r="AF20" s="97">
        <v>0</v>
      </c>
      <c r="AG20" s="97" t="s">
        <v>49</v>
      </c>
      <c r="AH20" s="94">
        <v>0</v>
      </c>
      <c r="AI20" s="94">
        <v>0</v>
      </c>
      <c r="AJ20" s="97" t="s">
        <v>49</v>
      </c>
      <c r="AK20" s="94">
        <v>0</v>
      </c>
      <c r="AL20" s="94">
        <v>0</v>
      </c>
      <c r="AM20" s="99" t="s">
        <v>47</v>
      </c>
      <c r="AN20" s="97" t="s">
        <v>47</v>
      </c>
      <c r="AO20" s="108" t="s">
        <v>47</v>
      </c>
      <c r="AP20" s="14" t="s">
        <v>47</v>
      </c>
    </row>
    <row r="21" spans="1:42" x14ac:dyDescent="0.25">
      <c r="A21" s="97" t="s">
        <v>1881</v>
      </c>
      <c r="B21" s="98">
        <v>44271</v>
      </c>
      <c r="C21" s="97" t="s">
        <v>973</v>
      </c>
      <c r="D21" s="97" t="s">
        <v>66</v>
      </c>
      <c r="E21" s="97" t="s">
        <v>1339</v>
      </c>
      <c r="F21" s="97" t="s">
        <v>1601</v>
      </c>
      <c r="G21" s="97" t="s">
        <v>48</v>
      </c>
      <c r="H21" s="97" t="s">
        <v>1632</v>
      </c>
      <c r="I21" s="94" t="s">
        <v>47</v>
      </c>
      <c r="J21" s="94" t="s">
        <v>47</v>
      </c>
      <c r="K21" s="94" t="s">
        <v>47</v>
      </c>
      <c r="L21" s="94" t="s">
        <v>47</v>
      </c>
      <c r="M21" s="94">
        <v>0</v>
      </c>
      <c r="N21" s="97" t="s">
        <v>47</v>
      </c>
      <c r="O21" s="97" t="s">
        <v>1522</v>
      </c>
      <c r="P21" s="97" t="s">
        <v>1521</v>
      </c>
      <c r="Q21" s="94">
        <v>11082984.439999999</v>
      </c>
      <c r="R21" s="94">
        <v>0</v>
      </c>
      <c r="S21" s="94">
        <v>4230506</v>
      </c>
      <c r="T21" s="94">
        <v>5907309</v>
      </c>
      <c r="U21" s="97" t="s">
        <v>50</v>
      </c>
      <c r="V21" s="94">
        <v>945169.44</v>
      </c>
      <c r="W21" s="94">
        <v>0</v>
      </c>
      <c r="X21" s="97" t="s">
        <v>49</v>
      </c>
      <c r="Y21" s="94">
        <v>0</v>
      </c>
      <c r="Z21" s="94">
        <v>0</v>
      </c>
      <c r="AA21" s="97" t="s">
        <v>49</v>
      </c>
      <c r="AB21" s="94">
        <v>0</v>
      </c>
      <c r="AC21" s="94">
        <v>0</v>
      </c>
      <c r="AD21" s="97" t="s">
        <v>49</v>
      </c>
      <c r="AE21" s="94">
        <v>0</v>
      </c>
      <c r="AF21" s="97">
        <v>0</v>
      </c>
      <c r="AG21" s="97" t="s">
        <v>49</v>
      </c>
      <c r="AH21" s="94">
        <v>0</v>
      </c>
      <c r="AI21" s="94">
        <v>0</v>
      </c>
      <c r="AJ21" s="97" t="s">
        <v>49</v>
      </c>
      <c r="AK21" s="94">
        <v>0</v>
      </c>
      <c r="AL21" s="94">
        <v>0</v>
      </c>
      <c r="AM21" s="99" t="s">
        <v>47</v>
      </c>
      <c r="AN21" s="97" t="s">
        <v>47</v>
      </c>
      <c r="AO21" s="108" t="s">
        <v>47</v>
      </c>
      <c r="AP21" s="14" t="s">
        <v>47</v>
      </c>
    </row>
    <row r="22" spans="1:42" x14ac:dyDescent="0.25">
      <c r="A22" s="97" t="s">
        <v>1626</v>
      </c>
      <c r="B22" s="98">
        <v>44271</v>
      </c>
      <c r="C22" s="97" t="s">
        <v>973</v>
      </c>
      <c r="D22" s="97" t="s">
        <v>66</v>
      </c>
      <c r="E22" s="97" t="s">
        <v>1339</v>
      </c>
      <c r="F22" s="97" t="s">
        <v>1622</v>
      </c>
      <c r="G22" s="97" t="s">
        <v>48</v>
      </c>
      <c r="H22" s="97" t="s">
        <v>1630</v>
      </c>
      <c r="I22" s="94" t="s">
        <v>47</v>
      </c>
      <c r="J22" s="94" t="s">
        <v>47</v>
      </c>
      <c r="K22" s="94" t="s">
        <v>47</v>
      </c>
      <c r="L22" s="94" t="s">
        <v>47</v>
      </c>
      <c r="M22" s="94">
        <v>0</v>
      </c>
      <c r="N22" s="97" t="s">
        <v>47</v>
      </c>
      <c r="O22" s="97" t="s">
        <v>56</v>
      </c>
      <c r="P22" s="97" t="s">
        <v>47</v>
      </c>
      <c r="Q22" s="94">
        <f>63878301+75850</f>
        <v>63954151</v>
      </c>
      <c r="R22" s="94">
        <v>0</v>
      </c>
      <c r="S22" s="94">
        <f>40023365+75850</f>
        <v>40099215</v>
      </c>
      <c r="T22" s="94">
        <v>0</v>
      </c>
      <c r="U22" s="97" t="s">
        <v>49</v>
      </c>
      <c r="V22" s="94">
        <v>0</v>
      </c>
      <c r="W22" s="94">
        <v>20564600</v>
      </c>
      <c r="X22" s="97" t="s">
        <v>50</v>
      </c>
      <c r="Y22" s="94">
        <v>3290336</v>
      </c>
      <c r="Z22" s="94">
        <v>0</v>
      </c>
      <c r="AA22" s="97" t="s">
        <v>49</v>
      </c>
      <c r="AB22" s="94">
        <v>0</v>
      </c>
      <c r="AC22" s="94">
        <v>0</v>
      </c>
      <c r="AD22" s="97" t="s">
        <v>49</v>
      </c>
      <c r="AE22" s="94">
        <v>0</v>
      </c>
      <c r="AF22" s="97">
        <v>0</v>
      </c>
      <c r="AG22" s="97" t="s">
        <v>49</v>
      </c>
      <c r="AH22" s="94">
        <v>0</v>
      </c>
      <c r="AI22" s="94">
        <v>0</v>
      </c>
      <c r="AJ22" s="97" t="s">
        <v>49</v>
      </c>
      <c r="AK22" s="94">
        <v>0</v>
      </c>
      <c r="AL22" s="94">
        <v>0</v>
      </c>
      <c r="AM22" s="99" t="s">
        <v>47</v>
      </c>
      <c r="AN22" s="97" t="s">
        <v>47</v>
      </c>
      <c r="AO22" s="108" t="s">
        <v>47</v>
      </c>
      <c r="AP22" s="14" t="s">
        <v>47</v>
      </c>
    </row>
    <row r="23" spans="1:42" x14ac:dyDescent="0.25">
      <c r="A23" s="97" t="s">
        <v>50</v>
      </c>
      <c r="B23" s="98">
        <v>44271</v>
      </c>
      <c r="C23" s="97" t="s">
        <v>973</v>
      </c>
      <c r="D23" s="97" t="s">
        <v>70</v>
      </c>
      <c r="E23" s="97" t="s">
        <v>977</v>
      </c>
      <c r="F23" s="97" t="s">
        <v>978</v>
      </c>
      <c r="G23" s="97" t="s">
        <v>48</v>
      </c>
      <c r="H23" s="97" t="s">
        <v>979</v>
      </c>
      <c r="I23" s="94" t="s">
        <v>47</v>
      </c>
      <c r="J23" s="94" t="s">
        <v>47</v>
      </c>
      <c r="K23" s="94" t="s">
        <v>47</v>
      </c>
      <c r="L23" s="94" t="s">
        <v>47</v>
      </c>
      <c r="M23" s="94">
        <v>0</v>
      </c>
      <c r="N23" s="97" t="s">
        <v>47</v>
      </c>
      <c r="O23" s="97" t="s">
        <v>56</v>
      </c>
      <c r="P23" s="97" t="s">
        <v>47</v>
      </c>
      <c r="Q23" s="94">
        <v>77899.995999932289</v>
      </c>
      <c r="R23" s="94">
        <v>0</v>
      </c>
      <c r="S23" s="94">
        <v>77899.995999932289</v>
      </c>
      <c r="T23" s="94">
        <v>0</v>
      </c>
      <c r="U23" s="97" t="s">
        <v>49</v>
      </c>
      <c r="V23" s="94">
        <v>0</v>
      </c>
      <c r="W23" s="94">
        <v>0</v>
      </c>
      <c r="X23" s="97" t="s">
        <v>50</v>
      </c>
      <c r="Y23" s="94">
        <v>0</v>
      </c>
      <c r="Z23" s="94">
        <v>0</v>
      </c>
      <c r="AA23" s="97" t="s">
        <v>49</v>
      </c>
      <c r="AB23" s="94">
        <v>0</v>
      </c>
      <c r="AC23" s="94">
        <v>0</v>
      </c>
      <c r="AD23" s="97" t="s">
        <v>49</v>
      </c>
      <c r="AE23" s="94">
        <v>0</v>
      </c>
      <c r="AF23" s="97">
        <v>0</v>
      </c>
      <c r="AG23" s="97" t="s">
        <v>49</v>
      </c>
      <c r="AH23" s="94">
        <v>0</v>
      </c>
      <c r="AI23" s="221">
        <v>0</v>
      </c>
      <c r="AJ23" s="109"/>
      <c r="AK23" s="94">
        <v>0</v>
      </c>
      <c r="AL23" s="94">
        <v>0</v>
      </c>
      <c r="AM23" s="109"/>
      <c r="AN23" s="109"/>
      <c r="AO23" s="110"/>
      <c r="AP23" s="110"/>
    </row>
    <row r="24" spans="1:42" x14ac:dyDescent="0.25">
      <c r="A24" s="97" t="s">
        <v>1623</v>
      </c>
      <c r="B24" s="98">
        <v>44271</v>
      </c>
      <c r="C24" s="97" t="s">
        <v>46</v>
      </c>
      <c r="D24" s="97" t="s">
        <v>70</v>
      </c>
      <c r="E24" s="97" t="s">
        <v>71</v>
      </c>
      <c r="F24" s="97" t="s">
        <v>1038</v>
      </c>
      <c r="G24" s="97" t="s">
        <v>48</v>
      </c>
      <c r="H24" s="97" t="s">
        <v>72</v>
      </c>
      <c r="I24" s="94" t="s">
        <v>47</v>
      </c>
      <c r="J24" s="94" t="s">
        <v>47</v>
      </c>
      <c r="K24" s="94" t="s">
        <v>47</v>
      </c>
      <c r="L24" s="94" t="s">
        <v>47</v>
      </c>
      <c r="M24" s="94">
        <v>0</v>
      </c>
      <c r="N24" s="97" t="s">
        <v>47</v>
      </c>
      <c r="O24" s="97" t="s">
        <v>56</v>
      </c>
      <c r="P24" s="97" t="s">
        <v>47</v>
      </c>
      <c r="Q24" s="94">
        <v>1378429326.78</v>
      </c>
      <c r="R24" s="94">
        <v>0</v>
      </c>
      <c r="S24" s="94">
        <v>999194142.5</v>
      </c>
      <c r="T24" s="94">
        <v>0</v>
      </c>
      <c r="U24" s="97" t="s">
        <v>49</v>
      </c>
      <c r="V24" s="94">
        <v>0</v>
      </c>
      <c r="W24" s="94">
        <v>326926883</v>
      </c>
      <c r="X24" s="97" t="s">
        <v>49</v>
      </c>
      <c r="Y24" s="94">
        <v>52308301.280000016</v>
      </c>
      <c r="Z24" s="94">
        <v>0</v>
      </c>
      <c r="AA24" s="97" t="s">
        <v>49</v>
      </c>
      <c r="AB24" s="94">
        <v>0</v>
      </c>
      <c r="AC24" s="94">
        <v>0</v>
      </c>
      <c r="AD24" s="97" t="s">
        <v>49</v>
      </c>
      <c r="AE24" s="94">
        <v>0</v>
      </c>
      <c r="AF24" s="97">
        <v>0</v>
      </c>
      <c r="AG24" s="97" t="s">
        <v>49</v>
      </c>
      <c r="AH24" s="94">
        <v>0</v>
      </c>
      <c r="AI24" s="94">
        <v>0</v>
      </c>
      <c r="AJ24" s="97" t="s">
        <v>49</v>
      </c>
      <c r="AK24" s="94">
        <v>0</v>
      </c>
      <c r="AL24" s="94">
        <v>0</v>
      </c>
      <c r="AM24" s="99" t="s">
        <v>47</v>
      </c>
      <c r="AN24" s="97" t="s">
        <v>47</v>
      </c>
      <c r="AO24" s="108" t="s">
        <v>47</v>
      </c>
      <c r="AP24" s="14" t="s">
        <v>47</v>
      </c>
    </row>
    <row r="25" spans="1:42" x14ac:dyDescent="0.25">
      <c r="A25" s="97" t="s">
        <v>1604</v>
      </c>
      <c r="B25" s="98">
        <v>44271</v>
      </c>
      <c r="C25" s="97" t="s">
        <v>973</v>
      </c>
      <c r="D25" s="97" t="s">
        <v>70</v>
      </c>
      <c r="E25" s="97" t="s">
        <v>977</v>
      </c>
      <c r="F25" s="97" t="s">
        <v>1329</v>
      </c>
      <c r="G25" s="97" t="s">
        <v>48</v>
      </c>
      <c r="H25" s="97" t="s">
        <v>1328</v>
      </c>
      <c r="I25" s="94" t="s">
        <v>47</v>
      </c>
      <c r="J25" s="94" t="s">
        <v>47</v>
      </c>
      <c r="K25" s="94" t="s">
        <v>47</v>
      </c>
      <c r="L25" s="94" t="s">
        <v>47</v>
      </c>
      <c r="M25" s="94">
        <v>0</v>
      </c>
      <c r="N25" s="97" t="s">
        <v>47</v>
      </c>
      <c r="O25" s="97" t="s">
        <v>56</v>
      </c>
      <c r="P25" s="97" t="s">
        <v>47</v>
      </c>
      <c r="Q25" s="94">
        <f>1324926906.3532+37925</f>
        <v>1324964831.3532</v>
      </c>
      <c r="R25" s="94">
        <v>0</v>
      </c>
      <c r="S25" s="94">
        <f>913923833+37925</f>
        <v>913961758</v>
      </c>
      <c r="T25" s="94">
        <v>0</v>
      </c>
      <c r="U25" s="97" t="s">
        <v>49</v>
      </c>
      <c r="V25" s="94">
        <v>0</v>
      </c>
      <c r="W25" s="94">
        <v>354312994.26999998</v>
      </c>
      <c r="X25" s="97" t="s">
        <v>49</v>
      </c>
      <c r="Y25" s="94">
        <v>56690079.0832</v>
      </c>
      <c r="Z25" s="94">
        <v>0</v>
      </c>
      <c r="AA25" s="97" t="s">
        <v>49</v>
      </c>
      <c r="AB25" s="94">
        <v>0</v>
      </c>
      <c r="AC25" s="94">
        <v>0</v>
      </c>
      <c r="AD25" s="97" t="s">
        <v>49</v>
      </c>
      <c r="AE25" s="94">
        <v>0</v>
      </c>
      <c r="AF25" s="97">
        <v>0</v>
      </c>
      <c r="AG25" s="97" t="s">
        <v>49</v>
      </c>
      <c r="AH25" s="94">
        <v>0</v>
      </c>
      <c r="AI25" s="94">
        <v>0</v>
      </c>
      <c r="AJ25" s="97" t="s">
        <v>49</v>
      </c>
      <c r="AK25" s="94">
        <v>0</v>
      </c>
      <c r="AL25" s="94">
        <v>0</v>
      </c>
      <c r="AM25" s="99" t="s">
        <v>47</v>
      </c>
      <c r="AN25" s="97" t="s">
        <v>47</v>
      </c>
      <c r="AO25" s="108" t="s">
        <v>47</v>
      </c>
      <c r="AP25" s="14" t="s">
        <v>47</v>
      </c>
    </row>
    <row r="26" spans="1:42" x14ac:dyDescent="0.25">
      <c r="A26" s="97" t="s">
        <v>1602</v>
      </c>
      <c r="B26" s="98">
        <v>44271</v>
      </c>
      <c r="C26" s="97" t="s">
        <v>973</v>
      </c>
      <c r="D26" s="97" t="s">
        <v>74</v>
      </c>
      <c r="E26" s="97" t="s">
        <v>980</v>
      </c>
      <c r="F26" s="97" t="s">
        <v>981</v>
      </c>
      <c r="G26" s="97" t="s">
        <v>48</v>
      </c>
      <c r="H26" s="97" t="s">
        <v>982</v>
      </c>
      <c r="I26" s="94" t="s">
        <v>47</v>
      </c>
      <c r="J26" s="94" t="s">
        <v>47</v>
      </c>
      <c r="K26" s="94" t="s">
        <v>47</v>
      </c>
      <c r="L26" s="94" t="s">
        <v>47</v>
      </c>
      <c r="M26" s="94">
        <v>0</v>
      </c>
      <c r="N26" s="97" t="s">
        <v>47</v>
      </c>
      <c r="O26" s="97" t="s">
        <v>56</v>
      </c>
      <c r="P26" s="97" t="s">
        <v>47</v>
      </c>
      <c r="Q26" s="94">
        <v>-38949.997599959373</v>
      </c>
      <c r="R26" s="94">
        <v>0</v>
      </c>
      <c r="S26" s="94">
        <v>-38949.997599959373</v>
      </c>
      <c r="T26" s="94">
        <v>0</v>
      </c>
      <c r="U26" s="97" t="s">
        <v>49</v>
      </c>
      <c r="V26" s="94">
        <v>0</v>
      </c>
      <c r="W26" s="94">
        <v>0</v>
      </c>
      <c r="X26" s="97" t="s">
        <v>50</v>
      </c>
      <c r="Y26" s="94">
        <v>0</v>
      </c>
      <c r="Z26" s="94">
        <v>0</v>
      </c>
      <c r="AA26" s="97" t="s">
        <v>49</v>
      </c>
      <c r="AB26" s="94">
        <v>0</v>
      </c>
      <c r="AC26" s="94">
        <v>0</v>
      </c>
      <c r="AD26" s="97" t="s">
        <v>49</v>
      </c>
      <c r="AE26" s="94">
        <v>0</v>
      </c>
      <c r="AF26" s="97">
        <v>0</v>
      </c>
      <c r="AG26" s="97" t="s">
        <v>49</v>
      </c>
      <c r="AH26" s="94">
        <v>0</v>
      </c>
      <c r="AI26" s="94">
        <v>0</v>
      </c>
      <c r="AJ26" s="97" t="s">
        <v>49</v>
      </c>
      <c r="AK26" s="94">
        <v>0</v>
      </c>
      <c r="AL26" s="94">
        <v>0</v>
      </c>
      <c r="AM26" s="109"/>
      <c r="AN26" s="109"/>
      <c r="AO26" s="110"/>
      <c r="AP26" s="110"/>
    </row>
    <row r="27" spans="1:42" x14ac:dyDescent="0.25">
      <c r="A27" s="97" t="s">
        <v>1597</v>
      </c>
      <c r="B27" s="98">
        <v>44271</v>
      </c>
      <c r="C27" s="97" t="s">
        <v>46</v>
      </c>
      <c r="D27" s="97" t="s">
        <v>74</v>
      </c>
      <c r="E27" s="97" t="s">
        <v>75</v>
      </c>
      <c r="F27" s="97" t="s">
        <v>1044</v>
      </c>
      <c r="G27" s="97" t="s">
        <v>48</v>
      </c>
      <c r="H27" s="97" t="s">
        <v>76</v>
      </c>
      <c r="I27" s="94" t="s">
        <v>47</v>
      </c>
      <c r="J27" s="94" t="s">
        <v>47</v>
      </c>
      <c r="K27" s="94" t="s">
        <v>47</v>
      </c>
      <c r="L27" s="94" t="s">
        <v>47</v>
      </c>
      <c r="M27" s="94">
        <v>0</v>
      </c>
      <c r="N27" s="97" t="s">
        <v>47</v>
      </c>
      <c r="O27" s="97" t="s">
        <v>56</v>
      </c>
      <c r="P27" s="97" t="s">
        <v>47</v>
      </c>
      <c r="Q27" s="94">
        <v>114450242.9448</v>
      </c>
      <c r="R27" s="94">
        <v>0</v>
      </c>
      <c r="S27" s="94">
        <v>104556449.5</v>
      </c>
      <c r="T27" s="94">
        <v>0</v>
      </c>
      <c r="U27" s="97" t="s">
        <v>49</v>
      </c>
      <c r="V27" s="94">
        <v>0</v>
      </c>
      <c r="W27" s="94">
        <v>8529132.2799999993</v>
      </c>
      <c r="X27" s="97" t="s">
        <v>50</v>
      </c>
      <c r="Y27" s="94">
        <v>1364661.1647999999</v>
      </c>
      <c r="Z27" s="94">
        <v>0</v>
      </c>
      <c r="AA27" s="97" t="s">
        <v>49</v>
      </c>
      <c r="AB27" s="94">
        <v>0</v>
      </c>
      <c r="AC27" s="94">
        <v>0</v>
      </c>
      <c r="AD27" s="97" t="s">
        <v>49</v>
      </c>
      <c r="AE27" s="94">
        <v>0</v>
      </c>
      <c r="AF27" s="97">
        <v>0</v>
      </c>
      <c r="AG27" s="97" t="s">
        <v>49</v>
      </c>
      <c r="AH27" s="94">
        <v>0</v>
      </c>
      <c r="AI27" s="94">
        <v>0</v>
      </c>
      <c r="AJ27" s="97" t="s">
        <v>49</v>
      </c>
      <c r="AK27" s="94">
        <v>0</v>
      </c>
      <c r="AL27" s="94">
        <v>0</v>
      </c>
      <c r="AM27" s="99" t="s">
        <v>47</v>
      </c>
      <c r="AN27" s="97" t="s">
        <v>47</v>
      </c>
      <c r="AO27" s="108" t="s">
        <v>47</v>
      </c>
      <c r="AP27" s="14" t="s">
        <v>47</v>
      </c>
    </row>
    <row r="28" spans="1:42" x14ac:dyDescent="0.25">
      <c r="A28" s="97" t="s">
        <v>1858</v>
      </c>
      <c r="B28" s="98">
        <v>44271</v>
      </c>
      <c r="C28" s="97" t="s">
        <v>46</v>
      </c>
      <c r="D28" s="97" t="s">
        <v>74</v>
      </c>
      <c r="E28" s="97" t="s">
        <v>75</v>
      </c>
      <c r="F28" s="97" t="s">
        <v>1044</v>
      </c>
      <c r="G28" s="97" t="s">
        <v>48</v>
      </c>
      <c r="H28" s="97" t="s">
        <v>78</v>
      </c>
      <c r="I28" s="94" t="s">
        <v>47</v>
      </c>
      <c r="J28" s="94" t="s">
        <v>47</v>
      </c>
      <c r="K28" s="94" t="s">
        <v>47</v>
      </c>
      <c r="L28" s="94" t="s">
        <v>47</v>
      </c>
      <c r="M28" s="94">
        <v>0</v>
      </c>
      <c r="N28" s="97" t="s">
        <v>47</v>
      </c>
      <c r="O28" s="97" t="s">
        <v>79</v>
      </c>
      <c r="P28" s="97" t="s">
        <v>80</v>
      </c>
      <c r="Q28" s="94">
        <v>9287925</v>
      </c>
      <c r="R28" s="94">
        <v>0</v>
      </c>
      <c r="S28" s="94">
        <v>9287925</v>
      </c>
      <c r="T28" s="94">
        <v>0</v>
      </c>
      <c r="U28" s="97" t="s">
        <v>49</v>
      </c>
      <c r="V28" s="94">
        <v>0</v>
      </c>
      <c r="W28" s="94">
        <v>0</v>
      </c>
      <c r="X28" s="97" t="s">
        <v>49</v>
      </c>
      <c r="Y28" s="94">
        <v>0</v>
      </c>
      <c r="Z28" s="94">
        <v>0</v>
      </c>
      <c r="AA28" s="97" t="s">
        <v>49</v>
      </c>
      <c r="AB28" s="94">
        <v>0</v>
      </c>
      <c r="AC28" s="94">
        <v>0</v>
      </c>
      <c r="AD28" s="97" t="s">
        <v>49</v>
      </c>
      <c r="AE28" s="94">
        <v>0</v>
      </c>
      <c r="AF28" s="97">
        <v>0</v>
      </c>
      <c r="AG28" s="97" t="s">
        <v>49</v>
      </c>
      <c r="AH28" s="94">
        <v>0</v>
      </c>
      <c r="AI28" s="94">
        <v>0</v>
      </c>
      <c r="AJ28" s="97" t="s">
        <v>49</v>
      </c>
      <c r="AK28" s="94">
        <v>0</v>
      </c>
      <c r="AL28" s="94">
        <v>0</v>
      </c>
      <c r="AM28" s="99" t="s">
        <v>47</v>
      </c>
      <c r="AN28" s="97" t="s">
        <v>47</v>
      </c>
      <c r="AO28" s="108" t="s">
        <v>47</v>
      </c>
      <c r="AP28" s="14" t="s">
        <v>47</v>
      </c>
    </row>
    <row r="29" spans="1:42" x14ac:dyDescent="0.25">
      <c r="A29" s="97" t="s">
        <v>1856</v>
      </c>
      <c r="B29" s="98">
        <v>44271</v>
      </c>
      <c r="C29" s="97" t="s">
        <v>46</v>
      </c>
      <c r="D29" s="97" t="s">
        <v>74</v>
      </c>
      <c r="E29" s="97" t="s">
        <v>75</v>
      </c>
      <c r="F29" s="97" t="s">
        <v>1044</v>
      </c>
      <c r="G29" s="97" t="s">
        <v>48</v>
      </c>
      <c r="H29" s="97" t="s">
        <v>82</v>
      </c>
      <c r="I29" s="94" t="s">
        <v>47</v>
      </c>
      <c r="J29" s="94" t="s">
        <v>47</v>
      </c>
      <c r="K29" s="94" t="s">
        <v>47</v>
      </c>
      <c r="L29" s="94" t="s">
        <v>47</v>
      </c>
      <c r="M29" s="94">
        <v>0</v>
      </c>
      <c r="N29" s="97" t="s">
        <v>47</v>
      </c>
      <c r="O29" s="97" t="s">
        <v>56</v>
      </c>
      <c r="P29" s="97" t="s">
        <v>47</v>
      </c>
      <c r="Q29" s="94">
        <v>1152033116.1936002</v>
      </c>
      <c r="R29" s="94">
        <v>0</v>
      </c>
      <c r="S29" s="94">
        <v>936540712</v>
      </c>
      <c r="T29" s="94">
        <v>0</v>
      </c>
      <c r="U29" s="97" t="s">
        <v>49</v>
      </c>
      <c r="V29" s="94">
        <v>0</v>
      </c>
      <c r="W29" s="94">
        <v>185769313.96000001</v>
      </c>
      <c r="X29" s="97" t="s">
        <v>50</v>
      </c>
      <c r="Y29" s="94">
        <v>29723090.233599998</v>
      </c>
      <c r="Z29" s="94">
        <v>0</v>
      </c>
      <c r="AA29" s="97" t="s">
        <v>49</v>
      </c>
      <c r="AB29" s="94">
        <v>0</v>
      </c>
      <c r="AC29" s="94">
        <v>0</v>
      </c>
      <c r="AD29" s="97" t="s">
        <v>49</v>
      </c>
      <c r="AE29" s="94">
        <v>0</v>
      </c>
      <c r="AF29" s="97">
        <v>0</v>
      </c>
      <c r="AG29" s="97" t="s">
        <v>49</v>
      </c>
      <c r="AH29" s="94">
        <v>0</v>
      </c>
      <c r="AI29" s="94">
        <v>0</v>
      </c>
      <c r="AJ29" s="97" t="s">
        <v>49</v>
      </c>
      <c r="AK29" s="94">
        <v>0</v>
      </c>
      <c r="AL29" s="94">
        <v>0</v>
      </c>
      <c r="AM29" s="99" t="s">
        <v>47</v>
      </c>
      <c r="AN29" s="97" t="s">
        <v>47</v>
      </c>
      <c r="AO29" s="108" t="s">
        <v>47</v>
      </c>
      <c r="AP29" s="14" t="s">
        <v>47</v>
      </c>
    </row>
    <row r="30" spans="1:42" x14ac:dyDescent="0.25">
      <c r="A30" s="97" t="s">
        <v>1854</v>
      </c>
      <c r="B30" s="98">
        <v>44271</v>
      </c>
      <c r="C30" s="97" t="s">
        <v>973</v>
      </c>
      <c r="D30" s="97" t="s">
        <v>74</v>
      </c>
      <c r="E30" s="97" t="s">
        <v>980</v>
      </c>
      <c r="F30" s="97" t="s">
        <v>1899</v>
      </c>
      <c r="G30" s="97" t="s">
        <v>48</v>
      </c>
      <c r="H30" s="97" t="s">
        <v>1898</v>
      </c>
      <c r="I30" s="94" t="s">
        <v>47</v>
      </c>
      <c r="J30" s="94" t="s">
        <v>47</v>
      </c>
      <c r="K30" s="94" t="s">
        <v>47</v>
      </c>
      <c r="L30" s="94" t="s">
        <v>47</v>
      </c>
      <c r="M30" s="94">
        <v>0</v>
      </c>
      <c r="N30" s="97" t="s">
        <v>47</v>
      </c>
      <c r="O30" s="97" t="s">
        <v>56</v>
      </c>
      <c r="P30" s="97" t="s">
        <v>47</v>
      </c>
      <c r="Q30" s="94">
        <v>767025346.27999997</v>
      </c>
      <c r="R30" s="94">
        <v>0</v>
      </c>
      <c r="S30" s="94">
        <v>526652304.75</v>
      </c>
      <c r="T30" s="94">
        <v>0</v>
      </c>
      <c r="U30" s="97" t="s">
        <v>49</v>
      </c>
      <c r="V30" s="94">
        <v>0</v>
      </c>
      <c r="W30" s="94">
        <v>207218139.25</v>
      </c>
      <c r="X30" s="97" t="s">
        <v>49</v>
      </c>
      <c r="Y30" s="94">
        <v>33154902.280000001</v>
      </c>
      <c r="Z30" s="94">
        <v>0</v>
      </c>
      <c r="AA30" s="97" t="s">
        <v>49</v>
      </c>
      <c r="AB30" s="94">
        <v>0</v>
      </c>
      <c r="AC30" s="94">
        <v>0</v>
      </c>
      <c r="AD30" s="97" t="s">
        <v>49</v>
      </c>
      <c r="AE30" s="94">
        <v>0</v>
      </c>
      <c r="AF30" s="97">
        <v>0</v>
      </c>
      <c r="AG30" s="97" t="s">
        <v>49</v>
      </c>
      <c r="AH30" s="94">
        <v>0</v>
      </c>
      <c r="AI30" s="94">
        <v>0</v>
      </c>
      <c r="AJ30" s="97" t="s">
        <v>49</v>
      </c>
      <c r="AK30" s="94">
        <v>0</v>
      </c>
      <c r="AL30" s="94">
        <v>0</v>
      </c>
      <c r="AM30" s="99" t="s">
        <v>47</v>
      </c>
      <c r="AN30" s="97" t="s">
        <v>47</v>
      </c>
      <c r="AO30" s="108" t="s">
        <v>47</v>
      </c>
      <c r="AP30" s="14" t="s">
        <v>47</v>
      </c>
    </row>
    <row r="31" spans="1:42" x14ac:dyDescent="0.25">
      <c r="A31" s="97" t="s">
        <v>1852</v>
      </c>
      <c r="B31" s="98">
        <v>44271</v>
      </c>
      <c r="C31" s="97" t="s">
        <v>46</v>
      </c>
      <c r="D31" s="97" t="s">
        <v>84</v>
      </c>
      <c r="E31" s="97" t="s">
        <v>85</v>
      </c>
      <c r="F31" s="97" t="s">
        <v>1070</v>
      </c>
      <c r="G31" s="97" t="s">
        <v>48</v>
      </c>
      <c r="H31" s="97" t="s">
        <v>86</v>
      </c>
      <c r="I31" s="94" t="s">
        <v>47</v>
      </c>
      <c r="J31" s="94" t="s">
        <v>47</v>
      </c>
      <c r="K31" s="94" t="s">
        <v>47</v>
      </c>
      <c r="L31" s="94" t="s">
        <v>47</v>
      </c>
      <c r="M31" s="94">
        <v>0</v>
      </c>
      <c r="N31" s="97" t="s">
        <v>47</v>
      </c>
      <c r="O31" s="97" t="s">
        <v>56</v>
      </c>
      <c r="P31" s="97" t="s">
        <v>47</v>
      </c>
      <c r="Q31" s="94">
        <v>1577682575.9196002</v>
      </c>
      <c r="R31" s="94">
        <v>0</v>
      </c>
      <c r="S31" s="94">
        <v>1208429827.25</v>
      </c>
      <c r="T31" s="94">
        <v>0</v>
      </c>
      <c r="U31" s="97" t="s">
        <v>49</v>
      </c>
      <c r="V31" s="94">
        <v>0</v>
      </c>
      <c r="W31" s="94">
        <v>318321335.06</v>
      </c>
      <c r="X31" s="97" t="s">
        <v>49</v>
      </c>
      <c r="Y31" s="94">
        <v>50931413.6096</v>
      </c>
      <c r="Z31" s="94">
        <v>0</v>
      </c>
      <c r="AA31" s="97" t="s">
        <v>49</v>
      </c>
      <c r="AB31" s="94">
        <v>0</v>
      </c>
      <c r="AC31" s="94">
        <v>0</v>
      </c>
      <c r="AD31" s="97" t="s">
        <v>49</v>
      </c>
      <c r="AE31" s="94">
        <v>0</v>
      </c>
      <c r="AF31" s="97">
        <v>0</v>
      </c>
      <c r="AG31" s="97" t="s">
        <v>49</v>
      </c>
      <c r="AH31" s="94">
        <v>0</v>
      </c>
      <c r="AI31" s="94">
        <v>0</v>
      </c>
      <c r="AJ31" s="97" t="s">
        <v>49</v>
      </c>
      <c r="AK31" s="94">
        <v>0</v>
      </c>
      <c r="AL31" s="94">
        <v>0</v>
      </c>
      <c r="AM31" s="99" t="s">
        <v>47</v>
      </c>
      <c r="AN31" s="97" t="s">
        <v>47</v>
      </c>
      <c r="AO31" s="108" t="s">
        <v>47</v>
      </c>
      <c r="AP31" s="14" t="s">
        <v>47</v>
      </c>
    </row>
    <row r="32" spans="1:42" x14ac:dyDescent="0.25">
      <c r="A32" s="97" t="s">
        <v>1850</v>
      </c>
      <c r="B32" s="98">
        <v>44271</v>
      </c>
      <c r="C32" s="97" t="s">
        <v>973</v>
      </c>
      <c r="D32" s="97" t="s">
        <v>84</v>
      </c>
      <c r="E32" s="97" t="s">
        <v>1298</v>
      </c>
      <c r="F32" s="97" t="s">
        <v>1837</v>
      </c>
      <c r="G32" s="97" t="s">
        <v>48</v>
      </c>
      <c r="H32" s="97" t="s">
        <v>1836</v>
      </c>
      <c r="I32" s="94" t="s">
        <v>47</v>
      </c>
      <c r="J32" s="94" t="s">
        <v>47</v>
      </c>
      <c r="K32" s="94" t="s">
        <v>47</v>
      </c>
      <c r="L32" s="94" t="s">
        <v>47</v>
      </c>
      <c r="M32" s="94">
        <v>0</v>
      </c>
      <c r="N32" s="97" t="s">
        <v>47</v>
      </c>
      <c r="O32" s="97" t="s">
        <v>56</v>
      </c>
      <c r="P32" s="97" t="s">
        <v>47</v>
      </c>
      <c r="Q32" s="94">
        <v>56209586</v>
      </c>
      <c r="R32" s="94">
        <v>0</v>
      </c>
      <c r="S32" s="94">
        <v>1130350</v>
      </c>
      <c r="T32" s="94">
        <v>0</v>
      </c>
      <c r="U32" s="97" t="s">
        <v>49</v>
      </c>
      <c r="V32" s="94">
        <v>0</v>
      </c>
      <c r="W32" s="94">
        <v>47482100</v>
      </c>
      <c r="X32" s="97" t="s">
        <v>50</v>
      </c>
      <c r="Y32" s="94">
        <v>7597136</v>
      </c>
      <c r="Z32" s="94">
        <v>0</v>
      </c>
      <c r="AA32" s="97" t="s">
        <v>49</v>
      </c>
      <c r="AB32" s="94">
        <v>0</v>
      </c>
      <c r="AC32" s="94">
        <v>0</v>
      </c>
      <c r="AD32" s="97" t="s">
        <v>49</v>
      </c>
      <c r="AE32" s="94">
        <v>0</v>
      </c>
      <c r="AF32" s="97">
        <v>0</v>
      </c>
      <c r="AG32" s="97" t="s">
        <v>49</v>
      </c>
      <c r="AH32" s="94">
        <v>0</v>
      </c>
      <c r="AI32" s="94">
        <v>0</v>
      </c>
      <c r="AJ32" s="97" t="s">
        <v>49</v>
      </c>
      <c r="AK32" s="94">
        <v>0</v>
      </c>
      <c r="AL32" s="94">
        <v>0</v>
      </c>
      <c r="AM32" s="99" t="s">
        <v>47</v>
      </c>
      <c r="AN32" s="97" t="s">
        <v>47</v>
      </c>
      <c r="AO32" s="108" t="s">
        <v>47</v>
      </c>
      <c r="AP32" s="14" t="s">
        <v>47</v>
      </c>
    </row>
    <row r="33" spans="1:42" x14ac:dyDescent="0.25">
      <c r="A33" s="97" t="s">
        <v>1848</v>
      </c>
      <c r="B33" s="98">
        <v>44271</v>
      </c>
      <c r="C33" s="97" t="s">
        <v>46</v>
      </c>
      <c r="D33" s="97" t="s">
        <v>88</v>
      </c>
      <c r="E33" s="97" t="s">
        <v>89</v>
      </c>
      <c r="F33" s="97" t="s">
        <v>1051</v>
      </c>
      <c r="G33" s="97" t="s">
        <v>48</v>
      </c>
      <c r="H33" s="97" t="s">
        <v>90</v>
      </c>
      <c r="I33" s="94" t="s">
        <v>47</v>
      </c>
      <c r="J33" s="94" t="s">
        <v>47</v>
      </c>
      <c r="K33" s="94" t="s">
        <v>47</v>
      </c>
      <c r="L33" s="94" t="s">
        <v>47</v>
      </c>
      <c r="M33" s="94">
        <v>0</v>
      </c>
      <c r="N33" s="97" t="s">
        <v>47</v>
      </c>
      <c r="O33" s="97" t="s">
        <v>56</v>
      </c>
      <c r="P33" s="97" t="s">
        <v>47</v>
      </c>
      <c r="Q33" s="94">
        <v>722074200.25</v>
      </c>
      <c r="R33" s="94">
        <v>0</v>
      </c>
      <c r="S33" s="94">
        <v>577362982.25</v>
      </c>
      <c r="T33" s="94">
        <v>0</v>
      </c>
      <c r="U33" s="97" t="s">
        <v>49</v>
      </c>
      <c r="V33" s="94">
        <v>0</v>
      </c>
      <c r="W33" s="94">
        <v>124751050</v>
      </c>
      <c r="X33" s="97" t="s">
        <v>50</v>
      </c>
      <c r="Y33" s="94">
        <v>19960168</v>
      </c>
      <c r="Z33" s="94">
        <v>0</v>
      </c>
      <c r="AA33" s="97" t="s">
        <v>49</v>
      </c>
      <c r="AB33" s="94">
        <v>0</v>
      </c>
      <c r="AC33" s="94">
        <v>0</v>
      </c>
      <c r="AD33" s="97" t="s">
        <v>49</v>
      </c>
      <c r="AE33" s="94">
        <v>0</v>
      </c>
      <c r="AF33" s="97">
        <v>0</v>
      </c>
      <c r="AG33" s="97" t="s">
        <v>49</v>
      </c>
      <c r="AH33" s="94">
        <v>0</v>
      </c>
      <c r="AI33" s="94">
        <v>0</v>
      </c>
      <c r="AJ33" s="97" t="s">
        <v>49</v>
      </c>
      <c r="AK33" s="94">
        <v>0</v>
      </c>
      <c r="AL33" s="94">
        <v>0</v>
      </c>
      <c r="AM33" s="99" t="s">
        <v>47</v>
      </c>
      <c r="AN33" s="97" t="s">
        <v>47</v>
      </c>
      <c r="AO33" s="108" t="s">
        <v>47</v>
      </c>
      <c r="AP33" s="14" t="s">
        <v>47</v>
      </c>
    </row>
    <row r="34" spans="1:42" x14ac:dyDescent="0.25">
      <c r="A34" s="97" t="s">
        <v>1844</v>
      </c>
      <c r="B34" s="98">
        <v>44271</v>
      </c>
      <c r="C34" s="97" t="s">
        <v>46</v>
      </c>
      <c r="D34" s="97" t="s">
        <v>2230</v>
      </c>
      <c r="E34" s="97" t="s">
        <v>2231</v>
      </c>
      <c r="F34" s="97" t="s">
        <v>2232</v>
      </c>
      <c r="G34" s="97" t="s">
        <v>48</v>
      </c>
      <c r="H34" s="97" t="s">
        <v>2233</v>
      </c>
      <c r="I34" s="94" t="s">
        <v>47</v>
      </c>
      <c r="J34" s="94" t="s">
        <v>47</v>
      </c>
      <c r="K34" s="94" t="s">
        <v>47</v>
      </c>
      <c r="L34" s="94" t="s">
        <v>47</v>
      </c>
      <c r="M34" s="94">
        <v>0</v>
      </c>
      <c r="N34" s="97" t="s">
        <v>47</v>
      </c>
      <c r="O34" s="97" t="s">
        <v>56</v>
      </c>
      <c r="P34" s="97" t="s">
        <v>47</v>
      </c>
      <c r="Q34" s="94">
        <f>SUM(R34:Y34)</f>
        <v>627324297.11000001</v>
      </c>
      <c r="R34" s="94">
        <v>0</v>
      </c>
      <c r="S34" s="94">
        <v>601997205.11000001</v>
      </c>
      <c r="T34" s="94">
        <v>0</v>
      </c>
      <c r="U34" s="97" t="s">
        <v>49</v>
      </c>
      <c r="V34" s="94">
        <v>0</v>
      </c>
      <c r="W34" s="94">
        <v>21833700</v>
      </c>
      <c r="X34" s="97" t="s">
        <v>49</v>
      </c>
      <c r="Y34" s="94">
        <f>+W34*0.16</f>
        <v>3493392</v>
      </c>
      <c r="Z34" s="94">
        <v>0</v>
      </c>
      <c r="AA34" s="97" t="s">
        <v>49</v>
      </c>
      <c r="AB34" s="94">
        <v>0</v>
      </c>
      <c r="AC34" s="94">
        <v>0</v>
      </c>
      <c r="AD34" s="97" t="s">
        <v>49</v>
      </c>
      <c r="AE34" s="94">
        <v>0</v>
      </c>
      <c r="AF34" s="97">
        <v>0</v>
      </c>
      <c r="AG34" s="97" t="s">
        <v>49</v>
      </c>
      <c r="AH34" s="109">
        <v>0</v>
      </c>
      <c r="AI34" s="109">
        <v>0</v>
      </c>
      <c r="AJ34" s="109"/>
      <c r="AK34" s="109">
        <v>0</v>
      </c>
      <c r="AL34" s="109">
        <v>0</v>
      </c>
      <c r="AM34" s="109"/>
      <c r="AN34" s="109"/>
      <c r="AO34" s="1"/>
      <c r="AP34" s="1"/>
    </row>
    <row r="35" spans="1:42" x14ac:dyDescent="0.25">
      <c r="A35" s="97" t="s">
        <v>52</v>
      </c>
      <c r="B35" s="98">
        <v>44271</v>
      </c>
      <c r="C35" s="97" t="s">
        <v>46</v>
      </c>
      <c r="D35" s="97" t="s">
        <v>92</v>
      </c>
      <c r="E35" s="97" t="s">
        <v>93</v>
      </c>
      <c r="F35" s="97" t="s">
        <v>1086</v>
      </c>
      <c r="G35" s="97" t="s">
        <v>48</v>
      </c>
      <c r="H35" s="97" t="s">
        <v>94</v>
      </c>
      <c r="I35" s="94" t="s">
        <v>47</v>
      </c>
      <c r="J35" s="94" t="s">
        <v>47</v>
      </c>
      <c r="K35" s="94" t="s">
        <v>47</v>
      </c>
      <c r="L35" s="94" t="s">
        <v>47</v>
      </c>
      <c r="M35" s="94">
        <v>0</v>
      </c>
      <c r="N35" s="97" t="s">
        <v>47</v>
      </c>
      <c r="O35" s="97" t="s">
        <v>56</v>
      </c>
      <c r="P35" s="97" t="s">
        <v>47</v>
      </c>
      <c r="Q35" s="94">
        <v>201953662.75</v>
      </c>
      <c r="R35" s="94">
        <v>0</v>
      </c>
      <c r="S35" s="94">
        <v>116417321.75</v>
      </c>
      <c r="T35" s="94">
        <v>0</v>
      </c>
      <c r="U35" s="97" t="s">
        <v>49</v>
      </c>
      <c r="V35" s="94">
        <v>0</v>
      </c>
      <c r="W35" s="94">
        <v>73738225</v>
      </c>
      <c r="X35" s="97" t="s">
        <v>50</v>
      </c>
      <c r="Y35" s="94">
        <v>11798116</v>
      </c>
      <c r="Z35" s="94">
        <v>0</v>
      </c>
      <c r="AA35" s="97" t="s">
        <v>49</v>
      </c>
      <c r="AB35" s="94">
        <v>0</v>
      </c>
      <c r="AC35" s="94">
        <v>0</v>
      </c>
      <c r="AD35" s="97" t="s">
        <v>49</v>
      </c>
      <c r="AE35" s="94">
        <v>0</v>
      </c>
      <c r="AF35" s="97">
        <v>0</v>
      </c>
      <c r="AG35" s="97" t="s">
        <v>49</v>
      </c>
      <c r="AH35" s="94">
        <v>0</v>
      </c>
      <c r="AI35" s="94">
        <v>0</v>
      </c>
      <c r="AJ35" s="97" t="s">
        <v>49</v>
      </c>
      <c r="AK35" s="94">
        <v>0</v>
      </c>
      <c r="AL35" s="94">
        <v>0</v>
      </c>
      <c r="AM35" s="99" t="s">
        <v>47</v>
      </c>
      <c r="AN35" s="97" t="s">
        <v>47</v>
      </c>
      <c r="AO35" s="108" t="s">
        <v>47</v>
      </c>
      <c r="AP35" s="14" t="s">
        <v>47</v>
      </c>
    </row>
    <row r="36" spans="1:42" x14ac:dyDescent="0.25">
      <c r="A36" s="97" t="s">
        <v>57</v>
      </c>
      <c r="B36" s="98">
        <v>44271</v>
      </c>
      <c r="C36" s="97" t="s">
        <v>46</v>
      </c>
      <c r="D36" s="97" t="s">
        <v>92</v>
      </c>
      <c r="E36" s="97" t="s">
        <v>93</v>
      </c>
      <c r="F36" s="97" t="s">
        <v>1086</v>
      </c>
      <c r="G36" s="97" t="s">
        <v>96</v>
      </c>
      <c r="H36" s="97" t="s">
        <v>47</v>
      </c>
      <c r="I36" s="94" t="s">
        <v>97</v>
      </c>
      <c r="J36" s="94" t="s">
        <v>47</v>
      </c>
      <c r="K36" s="94" t="s">
        <v>98</v>
      </c>
      <c r="L36" s="94" t="s">
        <v>99</v>
      </c>
      <c r="M36" s="94">
        <v>10821640</v>
      </c>
      <c r="N36" s="97" t="s">
        <v>100</v>
      </c>
      <c r="O36" s="97" t="s">
        <v>101</v>
      </c>
      <c r="P36" s="97" t="s">
        <v>102</v>
      </c>
      <c r="Q36" s="94">
        <v>-10821640</v>
      </c>
      <c r="R36" s="94">
        <v>0</v>
      </c>
      <c r="S36" s="94">
        <v>0</v>
      </c>
      <c r="T36" s="94">
        <v>0</v>
      </c>
      <c r="U36" s="97" t="s">
        <v>49</v>
      </c>
      <c r="V36" s="94">
        <v>0</v>
      </c>
      <c r="W36" s="94">
        <v>-9329000</v>
      </c>
      <c r="X36" s="97" t="s">
        <v>50</v>
      </c>
      <c r="Y36" s="94">
        <v>-1492640</v>
      </c>
      <c r="Z36" s="94">
        <v>0</v>
      </c>
      <c r="AA36" s="97" t="s">
        <v>49</v>
      </c>
      <c r="AB36" s="94">
        <v>0</v>
      </c>
      <c r="AC36" s="94">
        <v>0</v>
      </c>
      <c r="AD36" s="97" t="s">
        <v>49</v>
      </c>
      <c r="AE36" s="94">
        <v>0</v>
      </c>
      <c r="AF36" s="97">
        <v>0</v>
      </c>
      <c r="AG36" s="97" t="s">
        <v>49</v>
      </c>
      <c r="AH36" s="94">
        <v>0</v>
      </c>
      <c r="AI36" s="94">
        <v>0</v>
      </c>
      <c r="AJ36" s="97" t="s">
        <v>49</v>
      </c>
      <c r="AK36" s="94">
        <v>0</v>
      </c>
      <c r="AL36" s="94">
        <v>0</v>
      </c>
      <c r="AM36" s="99" t="s">
        <v>47</v>
      </c>
      <c r="AN36" s="97" t="s">
        <v>47</v>
      </c>
      <c r="AO36" s="108" t="s">
        <v>47</v>
      </c>
      <c r="AP36" s="14" t="s">
        <v>47</v>
      </c>
    </row>
    <row r="37" spans="1:42" x14ac:dyDescent="0.25">
      <c r="A37" s="97" t="s">
        <v>61</v>
      </c>
      <c r="B37" s="98">
        <v>44271</v>
      </c>
      <c r="C37" s="97" t="s">
        <v>46</v>
      </c>
      <c r="D37" s="97" t="s">
        <v>2332</v>
      </c>
      <c r="E37" s="97" t="s">
        <v>2333</v>
      </c>
      <c r="F37" s="97" t="s">
        <v>2334</v>
      </c>
      <c r="G37" s="97" t="s">
        <v>48</v>
      </c>
      <c r="H37" s="97" t="s">
        <v>2335</v>
      </c>
      <c r="I37" s="94" t="s">
        <v>47</v>
      </c>
      <c r="J37" s="94" t="s">
        <v>47</v>
      </c>
      <c r="K37" s="94" t="s">
        <v>47</v>
      </c>
      <c r="L37" s="94" t="s">
        <v>47</v>
      </c>
      <c r="M37" s="94"/>
      <c r="N37" s="97" t="s">
        <v>47</v>
      </c>
      <c r="O37" s="97" t="s">
        <v>56</v>
      </c>
      <c r="P37" s="97"/>
      <c r="Q37" s="94">
        <v>173128478</v>
      </c>
      <c r="R37" s="94">
        <v>0</v>
      </c>
      <c r="S37" s="94">
        <v>154271576</v>
      </c>
      <c r="T37" s="94">
        <v>0</v>
      </c>
      <c r="U37" s="97" t="s">
        <v>49</v>
      </c>
      <c r="V37" s="94">
        <v>0</v>
      </c>
      <c r="W37" s="94">
        <v>16255950</v>
      </c>
      <c r="X37" s="97" t="s">
        <v>49</v>
      </c>
      <c r="Y37" s="94">
        <v>2600952</v>
      </c>
      <c r="Z37" s="94">
        <v>0</v>
      </c>
      <c r="AA37" s="97" t="s">
        <v>49</v>
      </c>
      <c r="AB37" s="94">
        <v>0</v>
      </c>
      <c r="AC37" s="94">
        <v>0</v>
      </c>
      <c r="AD37" s="97" t="s">
        <v>49</v>
      </c>
      <c r="AE37" s="94">
        <v>0</v>
      </c>
      <c r="AF37" s="97">
        <v>0</v>
      </c>
      <c r="AG37" s="97" t="s">
        <v>49</v>
      </c>
      <c r="AH37" s="109">
        <v>0</v>
      </c>
      <c r="AI37" s="109">
        <v>0</v>
      </c>
      <c r="AJ37" s="109"/>
      <c r="AK37" s="109">
        <v>0</v>
      </c>
      <c r="AL37" s="109">
        <v>0</v>
      </c>
      <c r="AM37" s="109"/>
      <c r="AN37" s="109"/>
      <c r="AO37" s="1"/>
      <c r="AP37" s="1"/>
    </row>
    <row r="38" spans="1:42" x14ac:dyDescent="0.25">
      <c r="A38" s="97" t="s">
        <v>65</v>
      </c>
      <c r="B38" s="98">
        <v>44271</v>
      </c>
      <c r="C38" s="97" t="s">
        <v>46</v>
      </c>
      <c r="D38" s="97" t="s">
        <v>104</v>
      </c>
      <c r="E38" s="97" t="s">
        <v>105</v>
      </c>
      <c r="F38" s="97" t="s">
        <v>1099</v>
      </c>
      <c r="G38" s="97" t="s">
        <v>48</v>
      </c>
      <c r="H38" s="97" t="s">
        <v>106</v>
      </c>
      <c r="I38" s="94" t="s">
        <v>47</v>
      </c>
      <c r="J38" s="94" t="s">
        <v>47</v>
      </c>
      <c r="K38" s="94" t="s">
        <v>47</v>
      </c>
      <c r="L38" s="94" t="s">
        <v>47</v>
      </c>
      <c r="M38" s="94">
        <v>0</v>
      </c>
      <c r="N38" s="97" t="s">
        <v>47</v>
      </c>
      <c r="O38" s="97" t="s">
        <v>56</v>
      </c>
      <c r="P38" s="97" t="s">
        <v>47</v>
      </c>
      <c r="Q38" s="94">
        <v>70217416</v>
      </c>
      <c r="R38" s="94">
        <v>0</v>
      </c>
      <c r="S38" s="94">
        <v>44098450</v>
      </c>
      <c r="T38" s="94">
        <v>0</v>
      </c>
      <c r="U38" s="97" t="s">
        <v>49</v>
      </c>
      <c r="V38" s="94">
        <v>0</v>
      </c>
      <c r="W38" s="94">
        <v>22516350</v>
      </c>
      <c r="X38" s="97" t="s">
        <v>50</v>
      </c>
      <c r="Y38" s="94">
        <v>3602616</v>
      </c>
      <c r="Z38" s="94">
        <v>0</v>
      </c>
      <c r="AA38" s="97" t="s">
        <v>49</v>
      </c>
      <c r="AB38" s="94">
        <v>0</v>
      </c>
      <c r="AC38" s="94">
        <v>0</v>
      </c>
      <c r="AD38" s="97" t="s">
        <v>49</v>
      </c>
      <c r="AE38" s="94">
        <v>0</v>
      </c>
      <c r="AF38" s="97">
        <v>0</v>
      </c>
      <c r="AG38" s="97" t="s">
        <v>49</v>
      </c>
      <c r="AH38" s="94">
        <v>0</v>
      </c>
      <c r="AI38" s="94">
        <v>0</v>
      </c>
      <c r="AJ38" s="97" t="s">
        <v>49</v>
      </c>
      <c r="AK38" s="94">
        <v>0</v>
      </c>
      <c r="AL38" s="94">
        <v>0</v>
      </c>
      <c r="AM38" s="99" t="s">
        <v>47</v>
      </c>
      <c r="AN38" s="97" t="s">
        <v>47</v>
      </c>
      <c r="AO38" s="108" t="s">
        <v>47</v>
      </c>
      <c r="AP38" s="14" t="s">
        <v>47</v>
      </c>
    </row>
    <row r="39" spans="1:42" x14ac:dyDescent="0.25">
      <c r="A39" s="97" t="s">
        <v>69</v>
      </c>
      <c r="B39" s="98">
        <v>44271</v>
      </c>
      <c r="C39" s="97" t="s">
        <v>46</v>
      </c>
      <c r="D39" s="97" t="s">
        <v>104</v>
      </c>
      <c r="E39" s="97" t="s">
        <v>105</v>
      </c>
      <c r="F39" s="97" t="s">
        <v>1099</v>
      </c>
      <c r="G39" s="97" t="s">
        <v>48</v>
      </c>
      <c r="H39" s="97" t="s">
        <v>108</v>
      </c>
      <c r="I39" s="94" t="s">
        <v>47</v>
      </c>
      <c r="J39" s="94" t="s">
        <v>47</v>
      </c>
      <c r="K39" s="94" t="s">
        <v>47</v>
      </c>
      <c r="L39" s="94" t="s">
        <v>47</v>
      </c>
      <c r="M39" s="94">
        <v>0</v>
      </c>
      <c r="N39" s="97" t="s">
        <v>47</v>
      </c>
      <c r="O39" s="97" t="s">
        <v>109</v>
      </c>
      <c r="P39" s="97" t="s">
        <v>110</v>
      </c>
      <c r="Q39" s="94">
        <v>3607500</v>
      </c>
      <c r="R39" s="94">
        <v>0</v>
      </c>
      <c r="S39" s="94">
        <v>3607500</v>
      </c>
      <c r="T39" s="94">
        <v>0</v>
      </c>
      <c r="U39" s="97" t="s">
        <v>49</v>
      </c>
      <c r="V39" s="94">
        <v>0</v>
      </c>
      <c r="W39" s="94">
        <v>0</v>
      </c>
      <c r="X39" s="97" t="s">
        <v>49</v>
      </c>
      <c r="Y39" s="94">
        <v>0</v>
      </c>
      <c r="Z39" s="94">
        <v>0</v>
      </c>
      <c r="AA39" s="97" t="s">
        <v>49</v>
      </c>
      <c r="AB39" s="94">
        <v>0</v>
      </c>
      <c r="AC39" s="94">
        <v>0</v>
      </c>
      <c r="AD39" s="97" t="s">
        <v>49</v>
      </c>
      <c r="AE39" s="94">
        <v>0</v>
      </c>
      <c r="AF39" s="97">
        <v>0</v>
      </c>
      <c r="AG39" s="97" t="s">
        <v>49</v>
      </c>
      <c r="AH39" s="94">
        <v>0</v>
      </c>
      <c r="AI39" s="94">
        <v>0</v>
      </c>
      <c r="AJ39" s="97" t="s">
        <v>49</v>
      </c>
      <c r="AK39" s="94">
        <v>0</v>
      </c>
      <c r="AL39" s="94">
        <v>0</v>
      </c>
      <c r="AM39" s="99" t="s">
        <v>47</v>
      </c>
      <c r="AN39" s="97" t="s">
        <v>47</v>
      </c>
      <c r="AO39" s="108" t="s">
        <v>47</v>
      </c>
      <c r="AP39" s="14" t="s">
        <v>47</v>
      </c>
    </row>
    <row r="40" spans="1:42" x14ac:dyDescent="0.25">
      <c r="A40" s="97" t="s">
        <v>73</v>
      </c>
      <c r="B40" s="98">
        <v>44271</v>
      </c>
      <c r="C40" s="97" t="s">
        <v>46</v>
      </c>
      <c r="D40" s="97" t="s">
        <v>104</v>
      </c>
      <c r="E40" s="97" t="s">
        <v>105</v>
      </c>
      <c r="F40" s="97" t="s">
        <v>1099</v>
      </c>
      <c r="G40" s="97" t="s">
        <v>48</v>
      </c>
      <c r="H40" s="97" t="s">
        <v>112</v>
      </c>
      <c r="I40" s="94" t="s">
        <v>47</v>
      </c>
      <c r="J40" s="94" t="s">
        <v>47</v>
      </c>
      <c r="K40" s="94" t="s">
        <v>47</v>
      </c>
      <c r="L40" s="94" t="s">
        <v>47</v>
      </c>
      <c r="M40" s="94">
        <v>0</v>
      </c>
      <c r="N40" s="97" t="s">
        <v>47</v>
      </c>
      <c r="O40" s="97" t="s">
        <v>56</v>
      </c>
      <c r="P40" s="97" t="s">
        <v>47</v>
      </c>
      <c r="Q40" s="94">
        <v>42522694</v>
      </c>
      <c r="R40" s="94">
        <v>0</v>
      </c>
      <c r="S40" s="94">
        <v>40293000</v>
      </c>
      <c r="T40" s="94">
        <v>0</v>
      </c>
      <c r="U40" s="97" t="s">
        <v>49</v>
      </c>
      <c r="V40" s="94">
        <v>0</v>
      </c>
      <c r="W40" s="94">
        <v>1922150</v>
      </c>
      <c r="X40" s="97" t="s">
        <v>49</v>
      </c>
      <c r="Y40" s="94">
        <v>307544</v>
      </c>
      <c r="Z40" s="94">
        <v>0</v>
      </c>
      <c r="AA40" s="97" t="s">
        <v>49</v>
      </c>
      <c r="AB40" s="94">
        <v>0</v>
      </c>
      <c r="AC40" s="94">
        <v>0</v>
      </c>
      <c r="AD40" s="97" t="s">
        <v>49</v>
      </c>
      <c r="AE40" s="94">
        <v>0</v>
      </c>
      <c r="AF40" s="97">
        <v>0</v>
      </c>
      <c r="AG40" s="97" t="s">
        <v>49</v>
      </c>
      <c r="AH40" s="94">
        <v>0</v>
      </c>
      <c r="AI40" s="94">
        <v>0</v>
      </c>
      <c r="AJ40" s="97" t="s">
        <v>49</v>
      </c>
      <c r="AK40" s="94">
        <v>0</v>
      </c>
      <c r="AL40" s="94">
        <v>0</v>
      </c>
      <c r="AM40" s="99" t="s">
        <v>47</v>
      </c>
      <c r="AN40" s="97" t="s">
        <v>47</v>
      </c>
      <c r="AO40" s="108" t="s">
        <v>47</v>
      </c>
      <c r="AP40" s="14" t="s">
        <v>47</v>
      </c>
    </row>
    <row r="41" spans="1:42" x14ac:dyDescent="0.25">
      <c r="A41" s="97" t="s">
        <v>77</v>
      </c>
      <c r="B41" s="98">
        <v>44271</v>
      </c>
      <c r="C41" s="97" t="s">
        <v>46</v>
      </c>
      <c r="D41" s="97" t="s">
        <v>114</v>
      </c>
      <c r="E41" s="97" t="s">
        <v>115</v>
      </c>
      <c r="F41" s="97" t="s">
        <v>1113</v>
      </c>
      <c r="G41" s="97" t="s">
        <v>48</v>
      </c>
      <c r="H41" s="97" t="s">
        <v>116</v>
      </c>
      <c r="I41" s="94" t="s">
        <v>47</v>
      </c>
      <c r="J41" s="94" t="s">
        <v>47</v>
      </c>
      <c r="K41" s="94" t="s">
        <v>47</v>
      </c>
      <c r="L41" s="94" t="s">
        <v>47</v>
      </c>
      <c r="M41" s="94">
        <v>0</v>
      </c>
      <c r="N41" s="97" t="s">
        <v>47</v>
      </c>
      <c r="O41" s="97" t="s">
        <v>56</v>
      </c>
      <c r="P41" s="97" t="s">
        <v>47</v>
      </c>
      <c r="Q41" s="94">
        <v>824846903.22000003</v>
      </c>
      <c r="R41" s="94">
        <v>0</v>
      </c>
      <c r="S41" s="94">
        <v>643456371.25</v>
      </c>
      <c r="T41" s="94">
        <v>0</v>
      </c>
      <c r="U41" s="97" t="s">
        <v>49</v>
      </c>
      <c r="V41" s="94">
        <v>0</v>
      </c>
      <c r="W41" s="94">
        <v>156371148.25</v>
      </c>
      <c r="X41" s="97" t="s">
        <v>49</v>
      </c>
      <c r="Y41" s="94">
        <v>25019383.720000003</v>
      </c>
      <c r="Z41" s="94">
        <v>0</v>
      </c>
      <c r="AA41" s="97" t="s">
        <v>49</v>
      </c>
      <c r="AB41" s="94">
        <v>0</v>
      </c>
      <c r="AC41" s="94">
        <v>0</v>
      </c>
      <c r="AD41" s="97" t="s">
        <v>49</v>
      </c>
      <c r="AE41" s="94">
        <v>0</v>
      </c>
      <c r="AF41" s="97">
        <v>0</v>
      </c>
      <c r="AG41" s="97" t="s">
        <v>49</v>
      </c>
      <c r="AH41" s="94">
        <v>0</v>
      </c>
      <c r="AI41" s="94">
        <v>0</v>
      </c>
      <c r="AJ41" s="97" t="s">
        <v>49</v>
      </c>
      <c r="AK41" s="94">
        <v>0</v>
      </c>
      <c r="AL41" s="94">
        <v>0</v>
      </c>
      <c r="AM41" s="99" t="s">
        <v>47</v>
      </c>
      <c r="AN41" s="97" t="s">
        <v>47</v>
      </c>
      <c r="AO41" s="108" t="s">
        <v>47</v>
      </c>
      <c r="AP41" s="14" t="s">
        <v>47</v>
      </c>
    </row>
    <row r="42" spans="1:42" x14ac:dyDescent="0.25">
      <c r="A42" s="97" t="s">
        <v>81</v>
      </c>
      <c r="B42" s="111">
        <v>44271</v>
      </c>
      <c r="C42" s="97" t="s">
        <v>46</v>
      </c>
      <c r="D42" s="97" t="s">
        <v>1975</v>
      </c>
      <c r="E42" s="97" t="s">
        <v>1976</v>
      </c>
      <c r="F42" s="106" t="s">
        <v>1977</v>
      </c>
      <c r="G42" s="97" t="s">
        <v>48</v>
      </c>
      <c r="H42" s="97" t="s">
        <v>1978</v>
      </c>
      <c r="I42" s="94" t="s">
        <v>47</v>
      </c>
      <c r="J42" s="94" t="s">
        <v>47</v>
      </c>
      <c r="K42" s="94" t="s">
        <v>47</v>
      </c>
      <c r="L42" s="94" t="s">
        <v>47</v>
      </c>
      <c r="M42" s="94">
        <v>0</v>
      </c>
      <c r="N42" s="97" t="s">
        <v>47</v>
      </c>
      <c r="O42" s="97" t="s">
        <v>56</v>
      </c>
      <c r="P42" s="97" t="s">
        <v>47</v>
      </c>
      <c r="Q42" s="94">
        <f>SUM(R42:AC42)</f>
        <v>487810608.13</v>
      </c>
      <c r="R42" s="94">
        <v>0</v>
      </c>
      <c r="S42" s="94">
        <v>348737694.25</v>
      </c>
      <c r="T42" s="94">
        <v>0</v>
      </c>
      <c r="U42" s="97" t="s">
        <v>49</v>
      </c>
      <c r="V42" s="94">
        <v>0</v>
      </c>
      <c r="W42" s="94">
        <v>119890443</v>
      </c>
      <c r="X42" s="97" t="s">
        <v>50</v>
      </c>
      <c r="Y42" s="94">
        <f>+W42*0.16</f>
        <v>19182470.879999999</v>
      </c>
      <c r="Z42" s="94">
        <v>0</v>
      </c>
      <c r="AA42" s="97" t="s">
        <v>49</v>
      </c>
      <c r="AB42" s="94">
        <v>0</v>
      </c>
      <c r="AC42" s="94">
        <v>0</v>
      </c>
      <c r="AD42" s="97" t="s">
        <v>49</v>
      </c>
      <c r="AE42" s="94">
        <v>0</v>
      </c>
      <c r="AF42" s="109"/>
      <c r="AG42" s="109"/>
      <c r="AH42" s="109"/>
      <c r="AI42" s="94">
        <v>0</v>
      </c>
      <c r="AJ42" s="109"/>
      <c r="AK42" s="94">
        <v>0</v>
      </c>
      <c r="AL42" s="94">
        <v>0</v>
      </c>
      <c r="AM42" s="109"/>
      <c r="AN42" s="109"/>
      <c r="AO42" s="110"/>
      <c r="AP42" s="110"/>
    </row>
    <row r="43" spans="1:42" x14ac:dyDescent="0.25">
      <c r="A43" s="97" t="s">
        <v>83</v>
      </c>
      <c r="B43" s="98">
        <v>44272</v>
      </c>
      <c r="C43" s="97" t="s">
        <v>973</v>
      </c>
      <c r="D43" s="97" t="s">
        <v>53</v>
      </c>
      <c r="E43" s="97" t="s">
        <v>974</v>
      </c>
      <c r="F43" s="97" t="s">
        <v>1591</v>
      </c>
      <c r="G43" s="97" t="s">
        <v>48</v>
      </c>
      <c r="H43" s="97" t="s">
        <v>1892</v>
      </c>
      <c r="I43" s="94" t="s">
        <v>47</v>
      </c>
      <c r="J43" s="94" t="s">
        <v>47</v>
      </c>
      <c r="K43" s="94" t="s">
        <v>47</v>
      </c>
      <c r="L43" s="94" t="s">
        <v>47</v>
      </c>
      <c r="M43" s="94">
        <v>0</v>
      </c>
      <c r="N43" s="97" t="s">
        <v>47</v>
      </c>
      <c r="O43" s="97" t="s">
        <v>56</v>
      </c>
      <c r="P43" s="97" t="s">
        <v>47</v>
      </c>
      <c r="Q43" s="94">
        <v>106194195.5</v>
      </c>
      <c r="R43" s="94">
        <v>0</v>
      </c>
      <c r="S43" s="94">
        <v>85599033.5</v>
      </c>
      <c r="T43" s="94">
        <v>0</v>
      </c>
      <c r="U43" s="97" t="s">
        <v>49</v>
      </c>
      <c r="V43" s="94">
        <v>0</v>
      </c>
      <c r="W43" s="94">
        <v>17754450</v>
      </c>
      <c r="X43" s="97" t="s">
        <v>50</v>
      </c>
      <c r="Y43" s="94">
        <v>2840712</v>
      </c>
      <c r="Z43" s="94">
        <v>0</v>
      </c>
      <c r="AA43" s="97" t="s">
        <v>49</v>
      </c>
      <c r="AB43" s="94">
        <v>0</v>
      </c>
      <c r="AC43" s="94">
        <v>0</v>
      </c>
      <c r="AD43" s="97" t="s">
        <v>49</v>
      </c>
      <c r="AE43" s="94">
        <v>0</v>
      </c>
      <c r="AF43" s="97">
        <v>0</v>
      </c>
      <c r="AG43" s="97" t="s">
        <v>49</v>
      </c>
      <c r="AH43" s="94">
        <v>0</v>
      </c>
      <c r="AI43" s="94">
        <v>0</v>
      </c>
      <c r="AJ43" s="97" t="s">
        <v>49</v>
      </c>
      <c r="AK43" s="94">
        <v>0</v>
      </c>
      <c r="AL43" s="94">
        <v>0</v>
      </c>
      <c r="AM43" s="99" t="s">
        <v>47</v>
      </c>
      <c r="AN43" s="97" t="s">
        <v>47</v>
      </c>
      <c r="AO43" s="108" t="s">
        <v>47</v>
      </c>
      <c r="AP43" s="14" t="s">
        <v>47</v>
      </c>
    </row>
    <row r="44" spans="1:42" x14ac:dyDescent="0.25">
      <c r="A44" s="97" t="s">
        <v>87</v>
      </c>
      <c r="B44" s="98">
        <v>44272</v>
      </c>
      <c r="C44" s="97" t="s">
        <v>973</v>
      </c>
      <c r="D44" s="97" t="s">
        <v>53</v>
      </c>
      <c r="E44" s="97" t="s">
        <v>974</v>
      </c>
      <c r="F44" s="97" t="s">
        <v>1619</v>
      </c>
      <c r="G44" s="97" t="s">
        <v>48</v>
      </c>
      <c r="H44" s="97" t="s">
        <v>1890</v>
      </c>
      <c r="I44" s="94" t="s">
        <v>47</v>
      </c>
      <c r="J44" s="94" t="s">
        <v>47</v>
      </c>
      <c r="K44" s="94" t="s">
        <v>47</v>
      </c>
      <c r="L44" s="94" t="s">
        <v>47</v>
      </c>
      <c r="M44" s="94">
        <v>0</v>
      </c>
      <c r="N44" s="97" t="s">
        <v>47</v>
      </c>
      <c r="O44" s="97" t="s">
        <v>1889</v>
      </c>
      <c r="P44" s="97" t="s">
        <v>1888</v>
      </c>
      <c r="Q44" s="94">
        <v>9222009.5</v>
      </c>
      <c r="R44" s="94">
        <v>0</v>
      </c>
      <c r="S44" s="94">
        <v>3788337.5</v>
      </c>
      <c r="T44" s="94">
        <v>4684200</v>
      </c>
      <c r="U44" s="97" t="s">
        <v>50</v>
      </c>
      <c r="V44" s="94">
        <v>749472</v>
      </c>
      <c r="W44" s="94">
        <v>0</v>
      </c>
      <c r="X44" s="97" t="s">
        <v>49</v>
      </c>
      <c r="Y44" s="94">
        <v>0</v>
      </c>
      <c r="Z44" s="94">
        <v>0</v>
      </c>
      <c r="AA44" s="97" t="s">
        <v>49</v>
      </c>
      <c r="AB44" s="94">
        <v>0</v>
      </c>
      <c r="AC44" s="94">
        <v>0</v>
      </c>
      <c r="AD44" s="97" t="s">
        <v>49</v>
      </c>
      <c r="AE44" s="94">
        <v>0</v>
      </c>
      <c r="AF44" s="97">
        <v>0</v>
      </c>
      <c r="AG44" s="97" t="s">
        <v>49</v>
      </c>
      <c r="AH44" s="94">
        <v>0</v>
      </c>
      <c r="AI44" s="94">
        <v>0</v>
      </c>
      <c r="AJ44" s="97" t="s">
        <v>49</v>
      </c>
      <c r="AK44" s="94">
        <v>0</v>
      </c>
      <c r="AL44" s="94">
        <v>0</v>
      </c>
      <c r="AM44" s="99" t="s">
        <v>47</v>
      </c>
      <c r="AN44" s="97" t="s">
        <v>47</v>
      </c>
      <c r="AO44" s="108" t="s">
        <v>47</v>
      </c>
      <c r="AP44" s="14" t="s">
        <v>47</v>
      </c>
    </row>
    <row r="45" spans="1:42" x14ac:dyDescent="0.25">
      <c r="A45" s="97" t="s">
        <v>91</v>
      </c>
      <c r="B45" s="98">
        <v>44272</v>
      </c>
      <c r="C45" s="97" t="s">
        <v>973</v>
      </c>
      <c r="D45" s="97" t="s">
        <v>53</v>
      </c>
      <c r="E45" s="97" t="s">
        <v>974</v>
      </c>
      <c r="F45" s="97" t="s">
        <v>1591</v>
      </c>
      <c r="G45" s="97" t="s">
        <v>48</v>
      </c>
      <c r="H45" s="97" t="s">
        <v>1886</v>
      </c>
      <c r="I45" s="94" t="s">
        <v>47</v>
      </c>
      <c r="J45" s="94" t="s">
        <v>47</v>
      </c>
      <c r="K45" s="94" t="s">
        <v>47</v>
      </c>
      <c r="L45" s="94" t="s">
        <v>47</v>
      </c>
      <c r="M45" s="94">
        <v>0</v>
      </c>
      <c r="N45" s="97" t="s">
        <v>47</v>
      </c>
      <c r="O45" s="97" t="s">
        <v>56</v>
      </c>
      <c r="P45" s="97" t="s">
        <v>47</v>
      </c>
      <c r="Q45" s="94">
        <v>132964444.75</v>
      </c>
      <c r="R45" s="94">
        <v>0</v>
      </c>
      <c r="S45" s="94">
        <v>105375468.75</v>
      </c>
      <c r="T45" s="94">
        <v>0</v>
      </c>
      <c r="U45" s="97" t="s">
        <v>49</v>
      </c>
      <c r="V45" s="94">
        <v>0</v>
      </c>
      <c r="W45" s="94">
        <v>23783600</v>
      </c>
      <c r="X45" s="97" t="s">
        <v>50</v>
      </c>
      <c r="Y45" s="94">
        <v>3805376</v>
      </c>
      <c r="Z45" s="94">
        <v>0</v>
      </c>
      <c r="AA45" s="97" t="s">
        <v>49</v>
      </c>
      <c r="AB45" s="94">
        <v>0</v>
      </c>
      <c r="AC45" s="94">
        <v>0</v>
      </c>
      <c r="AD45" s="97" t="s">
        <v>49</v>
      </c>
      <c r="AE45" s="94">
        <v>0</v>
      </c>
      <c r="AF45" s="97">
        <v>0</v>
      </c>
      <c r="AG45" s="97" t="s">
        <v>49</v>
      </c>
      <c r="AH45" s="94">
        <v>0</v>
      </c>
      <c r="AI45" s="94">
        <v>0</v>
      </c>
      <c r="AJ45" s="97" t="s">
        <v>49</v>
      </c>
      <c r="AK45" s="94">
        <v>0</v>
      </c>
      <c r="AL45" s="94">
        <v>0</v>
      </c>
      <c r="AM45" s="99" t="s">
        <v>47</v>
      </c>
      <c r="AN45" s="97" t="s">
        <v>47</v>
      </c>
      <c r="AO45" s="108" t="s">
        <v>47</v>
      </c>
      <c r="AP45" s="14" t="s">
        <v>47</v>
      </c>
    </row>
    <row r="46" spans="1:42" x14ac:dyDescent="0.25">
      <c r="A46" s="97" t="s">
        <v>95</v>
      </c>
      <c r="B46" s="98">
        <v>44272</v>
      </c>
      <c r="C46" s="97" t="s">
        <v>973</v>
      </c>
      <c r="D46" s="97" t="s">
        <v>53</v>
      </c>
      <c r="E46" s="97" t="s">
        <v>974</v>
      </c>
      <c r="F46" s="97" t="s">
        <v>1619</v>
      </c>
      <c r="G46" s="97" t="s">
        <v>48</v>
      </c>
      <c r="H46" s="97" t="s">
        <v>1884</v>
      </c>
      <c r="I46" s="94" t="s">
        <v>47</v>
      </c>
      <c r="J46" s="94" t="s">
        <v>47</v>
      </c>
      <c r="K46" s="94" t="s">
        <v>47</v>
      </c>
      <c r="L46" s="94" t="s">
        <v>47</v>
      </c>
      <c r="M46" s="94">
        <v>0</v>
      </c>
      <c r="N46" s="97" t="s">
        <v>47</v>
      </c>
      <c r="O46" s="97" t="s">
        <v>1883</v>
      </c>
      <c r="P46" s="97" t="s">
        <v>1882</v>
      </c>
      <c r="Q46" s="94">
        <v>1952860</v>
      </c>
      <c r="R46" s="94">
        <v>0</v>
      </c>
      <c r="S46" s="94">
        <v>0</v>
      </c>
      <c r="T46" s="94">
        <v>1683500</v>
      </c>
      <c r="U46" s="97" t="s">
        <v>50</v>
      </c>
      <c r="V46" s="94">
        <v>269360</v>
      </c>
      <c r="W46" s="94">
        <v>0</v>
      </c>
      <c r="X46" s="97" t="s">
        <v>49</v>
      </c>
      <c r="Y46" s="94">
        <v>0</v>
      </c>
      <c r="Z46" s="94">
        <v>0</v>
      </c>
      <c r="AA46" s="97" t="s">
        <v>49</v>
      </c>
      <c r="AB46" s="94">
        <v>0</v>
      </c>
      <c r="AC46" s="94">
        <v>0</v>
      </c>
      <c r="AD46" s="97" t="s">
        <v>49</v>
      </c>
      <c r="AE46" s="94">
        <v>0</v>
      </c>
      <c r="AF46" s="97">
        <v>0</v>
      </c>
      <c r="AG46" s="97" t="s">
        <v>49</v>
      </c>
      <c r="AH46" s="94">
        <v>0</v>
      </c>
      <c r="AI46" s="94">
        <v>0</v>
      </c>
      <c r="AJ46" s="97" t="s">
        <v>49</v>
      </c>
      <c r="AK46" s="94">
        <v>0</v>
      </c>
      <c r="AL46" s="94">
        <v>0</v>
      </c>
      <c r="AM46" s="99" t="s">
        <v>47</v>
      </c>
      <c r="AN46" s="97" t="s">
        <v>47</v>
      </c>
      <c r="AO46" s="108" t="s">
        <v>47</v>
      </c>
      <c r="AP46" s="14" t="s">
        <v>47</v>
      </c>
    </row>
    <row r="47" spans="1:42" x14ac:dyDescent="0.25">
      <c r="A47" s="97" t="s">
        <v>103</v>
      </c>
      <c r="B47" s="98">
        <v>44272</v>
      </c>
      <c r="C47" s="97" t="s">
        <v>973</v>
      </c>
      <c r="D47" s="97" t="s">
        <v>53</v>
      </c>
      <c r="E47" s="97" t="s">
        <v>974</v>
      </c>
      <c r="F47" s="97" t="s">
        <v>1591</v>
      </c>
      <c r="G47" s="97" t="s">
        <v>48</v>
      </c>
      <c r="H47" s="97" t="s">
        <v>1880</v>
      </c>
      <c r="I47" s="94" t="s">
        <v>47</v>
      </c>
      <c r="J47" s="94" t="s">
        <v>47</v>
      </c>
      <c r="K47" s="94" t="s">
        <v>47</v>
      </c>
      <c r="L47" s="94" t="s">
        <v>47</v>
      </c>
      <c r="M47" s="94">
        <v>0</v>
      </c>
      <c r="N47" s="97" t="s">
        <v>47</v>
      </c>
      <c r="O47" s="97" t="s">
        <v>56</v>
      </c>
      <c r="P47" s="97" t="s">
        <v>47</v>
      </c>
      <c r="Q47" s="94">
        <v>960581625.25159991</v>
      </c>
      <c r="R47" s="94">
        <v>0</v>
      </c>
      <c r="S47" s="94">
        <v>621553310</v>
      </c>
      <c r="T47" s="94">
        <v>0</v>
      </c>
      <c r="U47" s="97" t="s">
        <v>49</v>
      </c>
      <c r="V47" s="94">
        <v>0</v>
      </c>
      <c r="W47" s="94">
        <v>292265789.00999999</v>
      </c>
      <c r="X47" s="97" t="s">
        <v>50</v>
      </c>
      <c r="Y47" s="94">
        <v>46762526.241600007</v>
      </c>
      <c r="Z47" s="94">
        <v>0</v>
      </c>
      <c r="AA47" s="97" t="s">
        <v>49</v>
      </c>
      <c r="AB47" s="94">
        <v>0</v>
      </c>
      <c r="AC47" s="94">
        <v>0</v>
      </c>
      <c r="AD47" s="97" t="s">
        <v>49</v>
      </c>
      <c r="AE47" s="94">
        <v>0</v>
      </c>
      <c r="AF47" s="97">
        <v>0</v>
      </c>
      <c r="AG47" s="97" t="s">
        <v>49</v>
      </c>
      <c r="AH47" s="94">
        <v>0</v>
      </c>
      <c r="AI47" s="94">
        <v>0</v>
      </c>
      <c r="AJ47" s="97" t="s">
        <v>49</v>
      </c>
      <c r="AK47" s="94">
        <v>0</v>
      </c>
      <c r="AL47" s="94">
        <v>0</v>
      </c>
      <c r="AM47" s="99" t="s">
        <v>47</v>
      </c>
      <c r="AN47" s="97" t="s">
        <v>47</v>
      </c>
      <c r="AO47" s="108" t="s">
        <v>47</v>
      </c>
      <c r="AP47" s="14" t="s">
        <v>47</v>
      </c>
    </row>
    <row r="48" spans="1:42" x14ac:dyDescent="0.25">
      <c r="A48" s="97" t="s">
        <v>107</v>
      </c>
      <c r="B48" s="98">
        <v>44272</v>
      </c>
      <c r="C48" s="97" t="s">
        <v>46</v>
      </c>
      <c r="D48" s="97" t="s">
        <v>53</v>
      </c>
      <c r="E48" s="97" t="s">
        <v>54</v>
      </c>
      <c r="F48" s="97" t="s">
        <v>984</v>
      </c>
      <c r="G48" s="97" t="s">
        <v>48</v>
      </c>
      <c r="H48" s="97" t="s">
        <v>119</v>
      </c>
      <c r="I48" s="94" t="s">
        <v>47</v>
      </c>
      <c r="J48" s="94" t="s">
        <v>47</v>
      </c>
      <c r="K48" s="94" t="s">
        <v>47</v>
      </c>
      <c r="L48" s="94" t="s">
        <v>47</v>
      </c>
      <c r="M48" s="94">
        <v>0</v>
      </c>
      <c r="N48" s="97" t="s">
        <v>47</v>
      </c>
      <c r="O48" s="97" t="s">
        <v>56</v>
      </c>
      <c r="P48" s="97" t="s">
        <v>47</v>
      </c>
      <c r="Q48" s="94">
        <v>908489033.95000005</v>
      </c>
      <c r="R48" s="94">
        <v>0</v>
      </c>
      <c r="S48" s="94">
        <v>741934557</v>
      </c>
      <c r="T48" s="94">
        <v>0</v>
      </c>
      <c r="U48" s="97" t="s">
        <v>49</v>
      </c>
      <c r="V48" s="94">
        <v>0</v>
      </c>
      <c r="W48" s="94">
        <f>143830238.75-3607500</f>
        <v>140222738.75</v>
      </c>
      <c r="X48" s="97" t="s">
        <v>49</v>
      </c>
      <c r="Y48" s="94">
        <f>+W48*0.16</f>
        <v>22435638.199999999</v>
      </c>
      <c r="Z48" s="94">
        <v>0</v>
      </c>
      <c r="AA48" s="97" t="s">
        <v>49</v>
      </c>
      <c r="AB48" s="94">
        <v>0</v>
      </c>
      <c r="AC48" s="94">
        <v>3607500</v>
      </c>
      <c r="AD48" s="97" t="s">
        <v>49</v>
      </c>
      <c r="AE48" s="94">
        <v>288600</v>
      </c>
      <c r="AF48" s="97">
        <v>0</v>
      </c>
      <c r="AG48" s="97" t="s">
        <v>49</v>
      </c>
      <c r="AH48" s="94">
        <v>0</v>
      </c>
      <c r="AI48" s="94">
        <v>0</v>
      </c>
      <c r="AJ48" s="97" t="s">
        <v>49</v>
      </c>
      <c r="AK48" s="94">
        <v>0</v>
      </c>
      <c r="AL48" s="94">
        <v>0</v>
      </c>
      <c r="AM48" s="99" t="s">
        <v>47</v>
      </c>
      <c r="AN48" s="97" t="s">
        <v>47</v>
      </c>
      <c r="AO48" s="108" t="s">
        <v>47</v>
      </c>
      <c r="AP48" s="14" t="s">
        <v>47</v>
      </c>
    </row>
    <row r="49" spans="1:42" x14ac:dyDescent="0.25">
      <c r="A49" s="97" t="s">
        <v>111</v>
      </c>
      <c r="B49" s="98">
        <v>44272</v>
      </c>
      <c r="C49" s="97" t="s">
        <v>46</v>
      </c>
      <c r="D49" s="97" t="s">
        <v>53</v>
      </c>
      <c r="E49" s="97" t="s">
        <v>54</v>
      </c>
      <c r="F49" s="97" t="s">
        <v>984</v>
      </c>
      <c r="G49" s="97" t="s">
        <v>48</v>
      </c>
      <c r="H49" s="97" t="s">
        <v>121</v>
      </c>
      <c r="I49" s="94" t="s">
        <v>47</v>
      </c>
      <c r="J49" s="94" t="s">
        <v>47</v>
      </c>
      <c r="K49" s="94" t="s">
        <v>47</v>
      </c>
      <c r="L49" s="94" t="s">
        <v>47</v>
      </c>
      <c r="M49" s="94">
        <v>0</v>
      </c>
      <c r="N49" s="97" t="s">
        <v>47</v>
      </c>
      <c r="O49" s="97" t="s">
        <v>122</v>
      </c>
      <c r="P49" s="97" t="s">
        <v>123</v>
      </c>
      <c r="Q49" s="94">
        <v>92505476.370000005</v>
      </c>
      <c r="R49" s="94">
        <v>0</v>
      </c>
      <c r="S49" s="94">
        <v>34163580</v>
      </c>
      <c r="T49" s="94">
        <v>50294738.25</v>
      </c>
      <c r="U49" s="97" t="s">
        <v>50</v>
      </c>
      <c r="V49" s="94">
        <v>8047158.1200000001</v>
      </c>
      <c r="W49" s="94">
        <v>0</v>
      </c>
      <c r="X49" s="97" t="s">
        <v>49</v>
      </c>
      <c r="Y49" s="94">
        <v>0</v>
      </c>
      <c r="Z49" s="94">
        <v>0</v>
      </c>
      <c r="AA49" s="97" t="s">
        <v>49</v>
      </c>
      <c r="AB49" s="94">
        <v>0</v>
      </c>
      <c r="AC49" s="94">
        <v>0</v>
      </c>
      <c r="AD49" s="97" t="s">
        <v>49</v>
      </c>
      <c r="AE49" s="94">
        <v>0</v>
      </c>
      <c r="AF49" s="97">
        <v>0</v>
      </c>
      <c r="AG49" s="97" t="s">
        <v>49</v>
      </c>
      <c r="AH49" s="94">
        <v>0</v>
      </c>
      <c r="AI49" s="94">
        <v>0</v>
      </c>
      <c r="AJ49" s="97" t="s">
        <v>49</v>
      </c>
      <c r="AK49" s="94">
        <v>0</v>
      </c>
      <c r="AL49" s="94">
        <v>0</v>
      </c>
      <c r="AM49" s="99" t="s">
        <v>47</v>
      </c>
      <c r="AN49" s="97" t="s">
        <v>47</v>
      </c>
      <c r="AO49" s="108" t="s">
        <v>47</v>
      </c>
      <c r="AP49" s="14" t="s">
        <v>47</v>
      </c>
    </row>
    <row r="50" spans="1:42" x14ac:dyDescent="0.25">
      <c r="A50" s="97" t="s">
        <v>113</v>
      </c>
      <c r="B50" s="98">
        <v>44272</v>
      </c>
      <c r="C50" s="97" t="s">
        <v>46</v>
      </c>
      <c r="D50" s="97" t="s">
        <v>53</v>
      </c>
      <c r="E50" s="97" t="s">
        <v>54</v>
      </c>
      <c r="F50" s="97" t="s">
        <v>984</v>
      </c>
      <c r="G50" s="97" t="s">
        <v>48</v>
      </c>
      <c r="H50" s="97" t="s">
        <v>125</v>
      </c>
      <c r="I50" s="94" t="s">
        <v>47</v>
      </c>
      <c r="J50" s="94" t="s">
        <v>47</v>
      </c>
      <c r="K50" s="94" t="s">
        <v>47</v>
      </c>
      <c r="L50" s="94" t="s">
        <v>47</v>
      </c>
      <c r="M50" s="94">
        <v>0</v>
      </c>
      <c r="N50" s="97" t="s">
        <v>47</v>
      </c>
      <c r="O50" s="97" t="s">
        <v>56</v>
      </c>
      <c r="P50" s="97" t="s">
        <v>47</v>
      </c>
      <c r="Q50" s="94">
        <v>340441919.01999998</v>
      </c>
      <c r="R50" s="94">
        <v>0</v>
      </c>
      <c r="S50" s="94">
        <v>284301765</v>
      </c>
      <c r="T50" s="94">
        <v>0</v>
      </c>
      <c r="U50" s="97" t="s">
        <v>49</v>
      </c>
      <c r="V50" s="94">
        <v>0</v>
      </c>
      <c r="W50" s="94">
        <v>48396684.5</v>
      </c>
      <c r="X50" s="97" t="s">
        <v>50</v>
      </c>
      <c r="Y50" s="94">
        <v>7743469.5199999996</v>
      </c>
      <c r="Z50" s="94">
        <v>0</v>
      </c>
      <c r="AA50" s="97" t="s">
        <v>49</v>
      </c>
      <c r="AB50" s="94">
        <v>0</v>
      </c>
      <c r="AC50" s="94"/>
      <c r="AD50" s="97" t="s">
        <v>49</v>
      </c>
      <c r="AE50" s="94">
        <v>0</v>
      </c>
      <c r="AF50" s="97">
        <v>0</v>
      </c>
      <c r="AG50" s="97" t="s">
        <v>49</v>
      </c>
      <c r="AH50" s="94">
        <v>0</v>
      </c>
      <c r="AI50" s="94">
        <v>0</v>
      </c>
      <c r="AJ50" s="97" t="s">
        <v>49</v>
      </c>
      <c r="AK50" s="94">
        <v>0</v>
      </c>
      <c r="AL50" s="94">
        <v>0</v>
      </c>
      <c r="AM50" s="99" t="s">
        <v>47</v>
      </c>
      <c r="AN50" s="97" t="s">
        <v>47</v>
      </c>
      <c r="AO50" s="108" t="s">
        <v>47</v>
      </c>
      <c r="AP50" s="14" t="s">
        <v>47</v>
      </c>
    </row>
    <row r="51" spans="1:42" x14ac:dyDescent="0.25">
      <c r="A51" s="97" t="s">
        <v>1186</v>
      </c>
      <c r="B51" s="98">
        <v>44272</v>
      </c>
      <c r="C51" s="97" t="s">
        <v>2267</v>
      </c>
      <c r="D51" s="97" t="s">
        <v>58</v>
      </c>
      <c r="E51" s="97" t="s">
        <v>2268</v>
      </c>
      <c r="F51" s="97" t="s">
        <v>2273</v>
      </c>
      <c r="G51" s="97" t="s">
        <v>48</v>
      </c>
      <c r="H51" s="97" t="s">
        <v>2274</v>
      </c>
      <c r="I51" s="94" t="s">
        <v>47</v>
      </c>
      <c r="J51" s="94" t="s">
        <v>47</v>
      </c>
      <c r="K51" s="94" t="s">
        <v>47</v>
      </c>
      <c r="L51" s="94" t="s">
        <v>47</v>
      </c>
      <c r="M51" s="94">
        <v>0</v>
      </c>
      <c r="N51" s="97" t="s">
        <v>47</v>
      </c>
      <c r="O51" s="97" t="s">
        <v>56</v>
      </c>
      <c r="P51" s="97" t="s">
        <v>47</v>
      </c>
      <c r="Q51" s="94">
        <v>506528045.62</v>
      </c>
      <c r="R51" s="94">
        <v>0</v>
      </c>
      <c r="S51" s="94">
        <v>463281853.62</v>
      </c>
      <c r="T51" s="94">
        <v>0</v>
      </c>
      <c r="U51" s="97" t="s">
        <v>49</v>
      </c>
      <c r="V51" s="94">
        <v>0</v>
      </c>
      <c r="W51" s="94">
        <v>37281200</v>
      </c>
      <c r="X51" s="97" t="s">
        <v>49</v>
      </c>
      <c r="Y51" s="94">
        <v>5964992</v>
      </c>
      <c r="Z51" s="94">
        <v>0</v>
      </c>
      <c r="AA51" s="97" t="s">
        <v>49</v>
      </c>
      <c r="AB51" s="94">
        <v>0</v>
      </c>
      <c r="AC51" s="94">
        <v>0</v>
      </c>
      <c r="AD51" s="97" t="s">
        <v>49</v>
      </c>
      <c r="AE51" s="94">
        <v>0</v>
      </c>
      <c r="AF51" s="97">
        <v>0</v>
      </c>
      <c r="AG51" s="97" t="s">
        <v>49</v>
      </c>
      <c r="AH51" s="109"/>
      <c r="AI51" s="109"/>
      <c r="AJ51" s="109"/>
      <c r="AK51" s="109"/>
      <c r="AL51" s="109"/>
      <c r="AM51" s="109"/>
      <c r="AN51" s="109"/>
      <c r="AO51" s="1"/>
      <c r="AP51" s="1"/>
    </row>
    <row r="52" spans="1:42" x14ac:dyDescent="0.25">
      <c r="A52" s="97" t="s">
        <v>1188</v>
      </c>
      <c r="B52" s="98">
        <v>44272</v>
      </c>
      <c r="C52" s="97" t="s">
        <v>46</v>
      </c>
      <c r="D52" s="97" t="s">
        <v>58</v>
      </c>
      <c r="E52" s="97" t="s">
        <v>59</v>
      </c>
      <c r="F52" s="97" t="s">
        <v>998</v>
      </c>
      <c r="G52" s="97" t="s">
        <v>48</v>
      </c>
      <c r="H52" s="97" t="s">
        <v>127</v>
      </c>
      <c r="I52" s="94" t="s">
        <v>47</v>
      </c>
      <c r="J52" s="94" t="s">
        <v>47</v>
      </c>
      <c r="K52" s="94" t="s">
        <v>47</v>
      </c>
      <c r="L52" s="94" t="s">
        <v>47</v>
      </c>
      <c r="M52" s="94">
        <v>0</v>
      </c>
      <c r="N52" s="97" t="s">
        <v>47</v>
      </c>
      <c r="O52" s="97" t="s">
        <v>56</v>
      </c>
      <c r="P52" s="97" t="s">
        <v>47</v>
      </c>
      <c r="Q52" s="94">
        <v>48907784</v>
      </c>
      <c r="R52" s="94">
        <v>0</v>
      </c>
      <c r="S52" s="94">
        <v>43105000</v>
      </c>
      <c r="T52" s="94">
        <v>0</v>
      </c>
      <c r="U52" s="97" t="s">
        <v>49</v>
      </c>
      <c r="V52" s="94">
        <v>0</v>
      </c>
      <c r="W52" s="94">
        <v>5002400</v>
      </c>
      <c r="X52" s="97" t="s">
        <v>49</v>
      </c>
      <c r="Y52" s="94">
        <v>800384</v>
      </c>
      <c r="Z52" s="94">
        <v>0</v>
      </c>
      <c r="AA52" s="97" t="s">
        <v>49</v>
      </c>
      <c r="AB52" s="94">
        <v>0</v>
      </c>
      <c r="AC52" s="94">
        <v>0</v>
      </c>
      <c r="AD52" s="97" t="s">
        <v>49</v>
      </c>
      <c r="AE52" s="94">
        <v>0</v>
      </c>
      <c r="AF52" s="97">
        <v>0</v>
      </c>
      <c r="AG52" s="97" t="s">
        <v>49</v>
      </c>
      <c r="AH52" s="94">
        <v>0</v>
      </c>
      <c r="AI52" s="94">
        <v>0</v>
      </c>
      <c r="AJ52" s="97" t="s">
        <v>49</v>
      </c>
      <c r="AK52" s="94">
        <v>0</v>
      </c>
      <c r="AL52" s="94">
        <v>0</v>
      </c>
      <c r="AM52" s="99" t="s">
        <v>47</v>
      </c>
      <c r="AN52" s="97" t="s">
        <v>47</v>
      </c>
      <c r="AO52" s="108" t="s">
        <v>47</v>
      </c>
      <c r="AP52" s="14" t="s">
        <v>47</v>
      </c>
    </row>
    <row r="53" spans="1:42" x14ac:dyDescent="0.25">
      <c r="A53" s="97" t="s">
        <v>1190</v>
      </c>
      <c r="B53" s="98">
        <v>44272</v>
      </c>
      <c r="C53" s="97" t="s">
        <v>46</v>
      </c>
      <c r="D53" s="97" t="s">
        <v>58</v>
      </c>
      <c r="E53" s="97" t="s">
        <v>59</v>
      </c>
      <c r="F53" s="97" t="s">
        <v>998</v>
      </c>
      <c r="G53" s="97" t="s">
        <v>48</v>
      </c>
      <c r="H53" s="97" t="s">
        <v>129</v>
      </c>
      <c r="I53" s="94" t="s">
        <v>47</v>
      </c>
      <c r="J53" s="94" t="s">
        <v>47</v>
      </c>
      <c r="K53" s="94" t="s">
        <v>47</v>
      </c>
      <c r="L53" s="94" t="s">
        <v>47</v>
      </c>
      <c r="M53" s="94">
        <v>0</v>
      </c>
      <c r="N53" s="97" t="s">
        <v>47</v>
      </c>
      <c r="O53" s="97" t="s">
        <v>130</v>
      </c>
      <c r="P53" s="97" t="s">
        <v>131</v>
      </c>
      <c r="Q53" s="94">
        <v>77700000</v>
      </c>
      <c r="R53" s="94">
        <v>0</v>
      </c>
      <c r="S53" s="94">
        <v>77700000</v>
      </c>
      <c r="T53" s="94">
        <v>0</v>
      </c>
      <c r="U53" s="97" t="s">
        <v>49</v>
      </c>
      <c r="V53" s="94">
        <v>0</v>
      </c>
      <c r="W53" s="94">
        <v>0</v>
      </c>
      <c r="X53" s="97" t="s">
        <v>49</v>
      </c>
      <c r="Y53" s="94">
        <v>0</v>
      </c>
      <c r="Z53" s="94">
        <v>0</v>
      </c>
      <c r="AA53" s="97" t="s">
        <v>49</v>
      </c>
      <c r="AB53" s="94">
        <v>0</v>
      </c>
      <c r="AC53" s="94">
        <v>0</v>
      </c>
      <c r="AD53" s="97" t="s">
        <v>49</v>
      </c>
      <c r="AE53" s="94">
        <v>0</v>
      </c>
      <c r="AF53" s="97">
        <v>0</v>
      </c>
      <c r="AG53" s="97" t="s">
        <v>49</v>
      </c>
      <c r="AH53" s="94">
        <v>0</v>
      </c>
      <c r="AI53" s="94">
        <v>0</v>
      </c>
      <c r="AJ53" s="97" t="s">
        <v>49</v>
      </c>
      <c r="AK53" s="94">
        <v>0</v>
      </c>
      <c r="AL53" s="94">
        <v>0</v>
      </c>
      <c r="AM53" s="99" t="s">
        <v>47</v>
      </c>
      <c r="AN53" s="97" t="s">
        <v>47</v>
      </c>
      <c r="AO53" s="108" t="s">
        <v>47</v>
      </c>
      <c r="AP53" s="14" t="s">
        <v>47</v>
      </c>
    </row>
    <row r="54" spans="1:42" x14ac:dyDescent="0.25">
      <c r="A54" s="97" t="s">
        <v>1192</v>
      </c>
      <c r="B54" s="98">
        <v>44272</v>
      </c>
      <c r="C54" s="97" t="s">
        <v>46</v>
      </c>
      <c r="D54" s="97" t="s">
        <v>58</v>
      </c>
      <c r="E54" s="97" t="s">
        <v>59</v>
      </c>
      <c r="F54" s="97" t="s">
        <v>998</v>
      </c>
      <c r="G54" s="97" t="s">
        <v>48</v>
      </c>
      <c r="H54" s="97" t="s">
        <v>133</v>
      </c>
      <c r="I54" s="94" t="s">
        <v>47</v>
      </c>
      <c r="J54" s="94" t="s">
        <v>47</v>
      </c>
      <c r="K54" s="94" t="s">
        <v>47</v>
      </c>
      <c r="L54" s="94" t="s">
        <v>47</v>
      </c>
      <c r="M54" s="94">
        <v>0</v>
      </c>
      <c r="N54" s="97" t="s">
        <v>47</v>
      </c>
      <c r="O54" s="97" t="s">
        <v>134</v>
      </c>
      <c r="P54" s="97" t="s">
        <v>135</v>
      </c>
      <c r="Q54" s="94">
        <v>77700000</v>
      </c>
      <c r="R54" s="94">
        <v>0</v>
      </c>
      <c r="S54" s="94">
        <v>77700000</v>
      </c>
      <c r="T54" s="94">
        <v>0</v>
      </c>
      <c r="U54" s="97" t="s">
        <v>49</v>
      </c>
      <c r="V54" s="94">
        <v>0</v>
      </c>
      <c r="W54" s="94">
        <v>0</v>
      </c>
      <c r="X54" s="97" t="s">
        <v>49</v>
      </c>
      <c r="Y54" s="94">
        <v>0</v>
      </c>
      <c r="Z54" s="94">
        <v>0</v>
      </c>
      <c r="AA54" s="97" t="s">
        <v>49</v>
      </c>
      <c r="AB54" s="94">
        <v>0</v>
      </c>
      <c r="AC54" s="94">
        <v>0</v>
      </c>
      <c r="AD54" s="97" t="s">
        <v>49</v>
      </c>
      <c r="AE54" s="94">
        <v>0</v>
      </c>
      <c r="AF54" s="97">
        <v>0</v>
      </c>
      <c r="AG54" s="97" t="s">
        <v>49</v>
      </c>
      <c r="AH54" s="94">
        <v>0</v>
      </c>
      <c r="AI54" s="94">
        <v>0</v>
      </c>
      <c r="AJ54" s="97" t="s">
        <v>49</v>
      </c>
      <c r="AK54" s="94">
        <v>0</v>
      </c>
      <c r="AL54" s="94">
        <v>0</v>
      </c>
      <c r="AM54" s="99" t="s">
        <v>47</v>
      </c>
      <c r="AN54" s="97" t="s">
        <v>47</v>
      </c>
      <c r="AO54" s="108" t="s">
        <v>47</v>
      </c>
      <c r="AP54" s="14" t="s">
        <v>47</v>
      </c>
    </row>
    <row r="55" spans="1:42" x14ac:dyDescent="0.25">
      <c r="A55" s="97" t="s">
        <v>1196</v>
      </c>
      <c r="B55" s="98">
        <v>44272</v>
      </c>
      <c r="C55" s="97" t="s">
        <v>46</v>
      </c>
      <c r="D55" s="97" t="s">
        <v>58</v>
      </c>
      <c r="E55" s="97" t="s">
        <v>59</v>
      </c>
      <c r="F55" s="97" t="s">
        <v>998</v>
      </c>
      <c r="G55" s="97" t="s">
        <v>48</v>
      </c>
      <c r="H55" s="97" t="s">
        <v>137</v>
      </c>
      <c r="I55" s="94" t="s">
        <v>47</v>
      </c>
      <c r="J55" s="94" t="s">
        <v>47</v>
      </c>
      <c r="K55" s="94" t="s">
        <v>47</v>
      </c>
      <c r="L55" s="94" t="s">
        <v>47</v>
      </c>
      <c r="M55" s="94">
        <v>0</v>
      </c>
      <c r="N55" s="97" t="s">
        <v>47</v>
      </c>
      <c r="O55" s="97" t="s">
        <v>56</v>
      </c>
      <c r="P55" s="97" t="s">
        <v>47</v>
      </c>
      <c r="Q55" s="94">
        <v>495475743.61959994</v>
      </c>
      <c r="R55" s="94">
        <v>0</v>
      </c>
      <c r="S55" s="94">
        <v>348596624.74999994</v>
      </c>
      <c r="T55" s="94">
        <v>0</v>
      </c>
      <c r="U55" s="97" t="s">
        <v>49</v>
      </c>
      <c r="V55" s="94">
        <v>0</v>
      </c>
      <c r="W55" s="94">
        <v>126619930.06</v>
      </c>
      <c r="X55" s="97" t="s">
        <v>50</v>
      </c>
      <c r="Y55" s="94">
        <v>20259188.809599999</v>
      </c>
      <c r="Z55" s="94">
        <v>0</v>
      </c>
      <c r="AA55" s="97" t="s">
        <v>49</v>
      </c>
      <c r="AB55" s="94">
        <v>0</v>
      </c>
      <c r="AC55" s="94">
        <v>0</v>
      </c>
      <c r="AD55" s="97" t="s">
        <v>49</v>
      </c>
      <c r="AE55" s="94">
        <v>0</v>
      </c>
      <c r="AF55" s="97">
        <v>0</v>
      </c>
      <c r="AG55" s="97" t="s">
        <v>49</v>
      </c>
      <c r="AH55" s="94">
        <v>0</v>
      </c>
      <c r="AI55" s="94">
        <v>0</v>
      </c>
      <c r="AJ55" s="97" t="s">
        <v>49</v>
      </c>
      <c r="AK55" s="94">
        <v>0</v>
      </c>
      <c r="AL55" s="94">
        <v>0</v>
      </c>
      <c r="AM55" s="99" t="s">
        <v>47</v>
      </c>
      <c r="AN55" s="97" t="s">
        <v>47</v>
      </c>
      <c r="AO55" s="108" t="s">
        <v>47</v>
      </c>
      <c r="AP55" s="14" t="s">
        <v>47</v>
      </c>
    </row>
    <row r="56" spans="1:42" x14ac:dyDescent="0.25">
      <c r="A56" s="97" t="s">
        <v>1198</v>
      </c>
      <c r="B56" s="98">
        <v>44272</v>
      </c>
      <c r="C56" s="97" t="s">
        <v>46</v>
      </c>
      <c r="D56" s="97" t="s">
        <v>58</v>
      </c>
      <c r="E56" s="97" t="s">
        <v>59</v>
      </c>
      <c r="F56" s="97" t="s">
        <v>998</v>
      </c>
      <c r="G56" s="97" t="s">
        <v>96</v>
      </c>
      <c r="H56" s="97" t="s">
        <v>47</v>
      </c>
      <c r="I56" s="94" t="s">
        <v>139</v>
      </c>
      <c r="J56" s="94" t="s">
        <v>47</v>
      </c>
      <c r="K56" s="94" t="s">
        <v>140</v>
      </c>
      <c r="L56" s="94" t="s">
        <v>45</v>
      </c>
      <c r="M56" s="94">
        <v>13455975</v>
      </c>
      <c r="N56" s="97" t="s">
        <v>100</v>
      </c>
      <c r="O56" s="97" t="s">
        <v>141</v>
      </c>
      <c r="P56" s="97" t="s">
        <v>142</v>
      </c>
      <c r="Q56" s="94">
        <v>-2682500</v>
      </c>
      <c r="R56" s="94">
        <v>0</v>
      </c>
      <c r="S56" s="94">
        <v>-2682500</v>
      </c>
      <c r="T56" s="94">
        <v>0</v>
      </c>
      <c r="U56" s="97" t="s">
        <v>49</v>
      </c>
      <c r="V56" s="94">
        <v>0</v>
      </c>
      <c r="W56" s="94">
        <v>0</v>
      </c>
      <c r="X56" s="97" t="s">
        <v>49</v>
      </c>
      <c r="Y56" s="94">
        <v>0</v>
      </c>
      <c r="Z56" s="94">
        <v>0</v>
      </c>
      <c r="AA56" s="97" t="s">
        <v>49</v>
      </c>
      <c r="AB56" s="94">
        <v>0</v>
      </c>
      <c r="AC56" s="94">
        <v>0</v>
      </c>
      <c r="AD56" s="97" t="s">
        <v>49</v>
      </c>
      <c r="AE56" s="94">
        <v>0</v>
      </c>
      <c r="AF56" s="97">
        <v>0</v>
      </c>
      <c r="AG56" s="97" t="s">
        <v>49</v>
      </c>
      <c r="AH56" s="94">
        <v>0</v>
      </c>
      <c r="AI56" s="94">
        <v>0</v>
      </c>
      <c r="AJ56" s="97" t="s">
        <v>49</v>
      </c>
      <c r="AK56" s="94">
        <v>0</v>
      </c>
      <c r="AL56" s="94">
        <v>0</v>
      </c>
      <c r="AM56" s="99" t="s">
        <v>47</v>
      </c>
      <c r="AN56" s="97" t="s">
        <v>47</v>
      </c>
      <c r="AO56" s="108" t="s">
        <v>47</v>
      </c>
      <c r="AP56" s="14" t="s">
        <v>47</v>
      </c>
    </row>
    <row r="57" spans="1:42" x14ac:dyDescent="0.25">
      <c r="A57" s="97" t="s">
        <v>1200</v>
      </c>
      <c r="B57" s="111">
        <v>44272</v>
      </c>
      <c r="C57" s="97" t="s">
        <v>46</v>
      </c>
      <c r="D57" s="97" t="s">
        <v>58</v>
      </c>
      <c r="E57" s="97" t="s">
        <v>1131</v>
      </c>
      <c r="F57" s="106" t="s">
        <v>1901</v>
      </c>
      <c r="G57" s="97" t="s">
        <v>1132</v>
      </c>
      <c r="H57" s="97" t="s">
        <v>1902</v>
      </c>
      <c r="I57" s="97"/>
      <c r="J57" s="94"/>
      <c r="K57" s="94"/>
      <c r="L57" s="94"/>
      <c r="M57" s="94">
        <v>0</v>
      </c>
      <c r="N57" s="97"/>
      <c r="O57" s="97" t="s">
        <v>56</v>
      </c>
      <c r="P57" s="97"/>
      <c r="Q57" s="94">
        <v>262125884</v>
      </c>
      <c r="R57" s="94">
        <v>0</v>
      </c>
      <c r="S57" s="94">
        <v>262125884</v>
      </c>
      <c r="T57" s="94">
        <v>0</v>
      </c>
      <c r="U57" s="97" t="s">
        <v>49</v>
      </c>
      <c r="V57" s="94">
        <v>0</v>
      </c>
      <c r="W57" s="94">
        <v>0</v>
      </c>
      <c r="X57" s="97" t="s">
        <v>49</v>
      </c>
      <c r="Y57" s="94">
        <v>0</v>
      </c>
      <c r="Z57" s="94">
        <v>0</v>
      </c>
      <c r="AA57" s="97" t="s">
        <v>49</v>
      </c>
      <c r="AB57" s="94">
        <v>0</v>
      </c>
      <c r="AC57" s="94">
        <v>0</v>
      </c>
      <c r="AD57" s="97" t="s">
        <v>49</v>
      </c>
      <c r="AE57" s="94">
        <v>0</v>
      </c>
      <c r="AF57" s="109"/>
      <c r="AG57" s="109"/>
      <c r="AH57" s="109"/>
      <c r="AI57" s="94">
        <v>0</v>
      </c>
      <c r="AJ57" s="109"/>
      <c r="AK57" s="94">
        <v>0</v>
      </c>
      <c r="AL57" s="94">
        <v>0</v>
      </c>
      <c r="AM57" s="109"/>
      <c r="AN57" s="109"/>
      <c r="AO57" s="110"/>
      <c r="AP57" s="110"/>
    </row>
    <row r="58" spans="1:42" x14ac:dyDescent="0.25">
      <c r="A58" s="97" t="s">
        <v>1202</v>
      </c>
      <c r="B58" s="98">
        <v>44272</v>
      </c>
      <c r="C58" s="97" t="s">
        <v>973</v>
      </c>
      <c r="D58" s="97" t="s">
        <v>58</v>
      </c>
      <c r="E58" s="97" t="s">
        <v>1356</v>
      </c>
      <c r="F58" s="97" t="s">
        <v>1622</v>
      </c>
      <c r="G58" s="97" t="s">
        <v>48</v>
      </c>
      <c r="H58" s="97" t="s">
        <v>1625</v>
      </c>
      <c r="I58" s="94" t="s">
        <v>47</v>
      </c>
      <c r="J58" s="94" t="s">
        <v>47</v>
      </c>
      <c r="K58" s="94" t="s">
        <v>47</v>
      </c>
      <c r="L58" s="94" t="s">
        <v>47</v>
      </c>
      <c r="M58" s="94">
        <v>0</v>
      </c>
      <c r="N58" s="97" t="s">
        <v>47</v>
      </c>
      <c r="O58" s="97" t="s">
        <v>56</v>
      </c>
      <c r="P58" s="97" t="s">
        <v>47</v>
      </c>
      <c r="Q58" s="94">
        <v>232030441</v>
      </c>
      <c r="R58" s="94">
        <v>0</v>
      </c>
      <c r="S58" s="94">
        <v>162301267.75</v>
      </c>
      <c r="T58" s="94">
        <v>0</v>
      </c>
      <c r="U58" s="97" t="s">
        <v>49</v>
      </c>
      <c r="V58" s="94">
        <v>0</v>
      </c>
      <c r="W58" s="94">
        <v>60111356.25</v>
      </c>
      <c r="X58" s="97" t="s">
        <v>50</v>
      </c>
      <c r="Y58" s="94">
        <v>9617817</v>
      </c>
      <c r="Z58" s="94">
        <v>0</v>
      </c>
      <c r="AA58" s="97" t="s">
        <v>49</v>
      </c>
      <c r="AB58" s="94">
        <v>0</v>
      </c>
      <c r="AC58" s="94">
        <v>0</v>
      </c>
      <c r="AD58" s="97" t="s">
        <v>49</v>
      </c>
      <c r="AE58" s="94">
        <v>0</v>
      </c>
      <c r="AF58" s="97">
        <v>0</v>
      </c>
      <c r="AG58" s="97" t="s">
        <v>49</v>
      </c>
      <c r="AH58" s="94">
        <v>0</v>
      </c>
      <c r="AI58" s="94">
        <v>0</v>
      </c>
      <c r="AJ58" s="97" t="s">
        <v>49</v>
      </c>
      <c r="AK58" s="94">
        <v>0</v>
      </c>
      <c r="AL58" s="94">
        <v>0</v>
      </c>
      <c r="AM58" s="99" t="s">
        <v>47</v>
      </c>
      <c r="AN58" s="97" t="s">
        <v>47</v>
      </c>
      <c r="AO58" s="108" t="s">
        <v>47</v>
      </c>
      <c r="AP58" s="14" t="s">
        <v>47</v>
      </c>
    </row>
    <row r="59" spans="1:42" x14ac:dyDescent="0.25">
      <c r="A59" s="97" t="s">
        <v>1204</v>
      </c>
      <c r="B59" s="98">
        <v>44272</v>
      </c>
      <c r="C59" s="97" t="s">
        <v>973</v>
      </c>
      <c r="D59" s="97" t="s">
        <v>58</v>
      </c>
      <c r="E59" s="97" t="s">
        <v>1356</v>
      </c>
      <c r="F59" s="97" t="s">
        <v>1601</v>
      </c>
      <c r="G59" s="97" t="s">
        <v>48</v>
      </c>
      <c r="H59" s="97" t="s">
        <v>1624</v>
      </c>
      <c r="I59" s="94" t="s">
        <v>47</v>
      </c>
      <c r="J59" s="94" t="s">
        <v>47</v>
      </c>
      <c r="K59" s="94" t="s">
        <v>47</v>
      </c>
      <c r="L59" s="94" t="s">
        <v>47</v>
      </c>
      <c r="M59" s="94">
        <v>0</v>
      </c>
      <c r="N59" s="97" t="s">
        <v>47</v>
      </c>
      <c r="O59" s="97" t="s">
        <v>1359</v>
      </c>
      <c r="P59" s="97" t="s">
        <v>1358</v>
      </c>
      <c r="Q59" s="94">
        <v>52835352.5</v>
      </c>
      <c r="R59" s="94">
        <v>0</v>
      </c>
      <c r="S59" s="94">
        <v>43607552.5</v>
      </c>
      <c r="T59" s="94">
        <v>7955000</v>
      </c>
      <c r="U59" s="97" t="s">
        <v>50</v>
      </c>
      <c r="V59" s="94">
        <v>1272800</v>
      </c>
      <c r="W59" s="94">
        <v>0</v>
      </c>
      <c r="X59" s="97" t="s">
        <v>49</v>
      </c>
      <c r="Y59" s="94">
        <v>0</v>
      </c>
      <c r="Z59" s="94">
        <v>0</v>
      </c>
      <c r="AA59" s="97" t="s">
        <v>49</v>
      </c>
      <c r="AB59" s="94">
        <v>0</v>
      </c>
      <c r="AC59" s="94">
        <v>0</v>
      </c>
      <c r="AD59" s="97" t="s">
        <v>49</v>
      </c>
      <c r="AE59" s="94">
        <v>0</v>
      </c>
      <c r="AF59" s="97">
        <v>0</v>
      </c>
      <c r="AG59" s="97" t="s">
        <v>49</v>
      </c>
      <c r="AH59" s="94">
        <v>0</v>
      </c>
      <c r="AI59" s="94">
        <v>0</v>
      </c>
      <c r="AJ59" s="97" t="s">
        <v>49</v>
      </c>
      <c r="AK59" s="94">
        <v>0</v>
      </c>
      <c r="AL59" s="94">
        <v>0</v>
      </c>
      <c r="AM59" s="99" t="s">
        <v>47</v>
      </c>
      <c r="AN59" s="97" t="s">
        <v>47</v>
      </c>
      <c r="AO59" s="108" t="s">
        <v>47</v>
      </c>
      <c r="AP59" s="14" t="s">
        <v>47</v>
      </c>
    </row>
    <row r="60" spans="1:42" x14ac:dyDescent="0.25">
      <c r="A60" s="97" t="s">
        <v>1208</v>
      </c>
      <c r="B60" s="98">
        <v>44272</v>
      </c>
      <c r="C60" s="97" t="s">
        <v>973</v>
      </c>
      <c r="D60" s="97" t="s">
        <v>58</v>
      </c>
      <c r="E60" s="97" t="s">
        <v>1356</v>
      </c>
      <c r="F60" s="97" t="s">
        <v>1622</v>
      </c>
      <c r="G60" s="97" t="s">
        <v>48</v>
      </c>
      <c r="H60" s="97" t="s">
        <v>1621</v>
      </c>
      <c r="I60" s="94" t="s">
        <v>47</v>
      </c>
      <c r="J60" s="94" t="s">
        <v>47</v>
      </c>
      <c r="K60" s="94" t="s">
        <v>47</v>
      </c>
      <c r="L60" s="94" t="s">
        <v>47</v>
      </c>
      <c r="M60" s="94">
        <v>0</v>
      </c>
      <c r="N60" s="97" t="s">
        <v>47</v>
      </c>
      <c r="O60" s="97" t="s">
        <v>56</v>
      </c>
      <c r="P60" s="97" t="s">
        <v>47</v>
      </c>
      <c r="Q60" s="94">
        <v>143458530</v>
      </c>
      <c r="R60" s="94">
        <v>0</v>
      </c>
      <c r="S60" s="94">
        <v>108386452</v>
      </c>
      <c r="T60" s="94">
        <v>0</v>
      </c>
      <c r="U60" s="97" t="s">
        <v>49</v>
      </c>
      <c r="V60" s="94">
        <v>0</v>
      </c>
      <c r="W60" s="94">
        <v>30234550</v>
      </c>
      <c r="X60" s="97" t="s">
        <v>49</v>
      </c>
      <c r="Y60" s="94">
        <v>4837528</v>
      </c>
      <c r="Z60" s="94">
        <v>0</v>
      </c>
      <c r="AA60" s="97" t="s">
        <v>49</v>
      </c>
      <c r="AB60" s="94">
        <v>0</v>
      </c>
      <c r="AC60" s="94">
        <v>0</v>
      </c>
      <c r="AD60" s="97" t="s">
        <v>49</v>
      </c>
      <c r="AE60" s="94">
        <v>0</v>
      </c>
      <c r="AF60" s="97">
        <v>0</v>
      </c>
      <c r="AG60" s="97" t="s">
        <v>49</v>
      </c>
      <c r="AH60" s="94">
        <v>0</v>
      </c>
      <c r="AI60" s="94">
        <v>0</v>
      </c>
      <c r="AJ60" s="97" t="s">
        <v>49</v>
      </c>
      <c r="AK60" s="94">
        <v>0</v>
      </c>
      <c r="AL60" s="94">
        <v>0</v>
      </c>
      <c r="AM60" s="99" t="s">
        <v>47</v>
      </c>
      <c r="AN60" s="97" t="s">
        <v>47</v>
      </c>
      <c r="AO60" s="108" t="s">
        <v>47</v>
      </c>
      <c r="AP60" s="14" t="s">
        <v>47</v>
      </c>
    </row>
    <row r="61" spans="1:42" x14ac:dyDescent="0.25">
      <c r="A61" s="97" t="s">
        <v>1211</v>
      </c>
      <c r="B61" s="98">
        <v>44272</v>
      </c>
      <c r="C61" s="97" t="s">
        <v>973</v>
      </c>
      <c r="D61" s="97" t="s">
        <v>58</v>
      </c>
      <c r="E61" s="97" t="s">
        <v>1356</v>
      </c>
      <c r="F61" s="97" t="s">
        <v>1601</v>
      </c>
      <c r="G61" s="97" t="s">
        <v>48</v>
      </c>
      <c r="H61" s="97" t="s">
        <v>1603</v>
      </c>
      <c r="I61" s="94" t="s">
        <v>47</v>
      </c>
      <c r="J61" s="94" t="s">
        <v>47</v>
      </c>
      <c r="K61" s="94" t="s">
        <v>47</v>
      </c>
      <c r="L61" s="94" t="s">
        <v>47</v>
      </c>
      <c r="M61" s="94">
        <v>0</v>
      </c>
      <c r="N61" s="97" t="s">
        <v>47</v>
      </c>
      <c r="O61" s="97" t="s">
        <v>1599</v>
      </c>
      <c r="P61" s="97" t="s">
        <v>1598</v>
      </c>
      <c r="Q61" s="94">
        <v>35087100</v>
      </c>
      <c r="R61" s="94">
        <v>0</v>
      </c>
      <c r="S61" s="94">
        <v>0</v>
      </c>
      <c r="T61" s="94">
        <v>30247500</v>
      </c>
      <c r="U61" s="97" t="s">
        <v>50</v>
      </c>
      <c r="V61" s="94">
        <v>4839600</v>
      </c>
      <c r="W61" s="94">
        <v>0</v>
      </c>
      <c r="X61" s="97" t="s">
        <v>49</v>
      </c>
      <c r="Y61" s="94">
        <v>0</v>
      </c>
      <c r="Z61" s="94">
        <v>0</v>
      </c>
      <c r="AA61" s="97" t="s">
        <v>49</v>
      </c>
      <c r="AB61" s="94">
        <v>0</v>
      </c>
      <c r="AC61" s="94">
        <v>0</v>
      </c>
      <c r="AD61" s="97" t="s">
        <v>49</v>
      </c>
      <c r="AE61" s="94">
        <v>0</v>
      </c>
      <c r="AF61" s="97">
        <v>0</v>
      </c>
      <c r="AG61" s="97" t="s">
        <v>49</v>
      </c>
      <c r="AH61" s="94">
        <v>0</v>
      </c>
      <c r="AI61" s="94">
        <v>0</v>
      </c>
      <c r="AJ61" s="97" t="s">
        <v>49</v>
      </c>
      <c r="AK61" s="94">
        <v>0</v>
      </c>
      <c r="AL61" s="94">
        <v>0</v>
      </c>
      <c r="AM61" s="99" t="s">
        <v>47</v>
      </c>
      <c r="AN61" s="97" t="s">
        <v>47</v>
      </c>
      <c r="AO61" s="108" t="s">
        <v>47</v>
      </c>
      <c r="AP61" s="14" t="s">
        <v>47</v>
      </c>
    </row>
    <row r="62" spans="1:42" x14ac:dyDescent="0.25">
      <c r="A62" s="97" t="s">
        <v>1213</v>
      </c>
      <c r="B62" s="98">
        <v>44272</v>
      </c>
      <c r="C62" s="97" t="s">
        <v>973</v>
      </c>
      <c r="D62" s="97" t="s">
        <v>58</v>
      </c>
      <c r="E62" s="97" t="s">
        <v>1356</v>
      </c>
      <c r="F62" s="97" t="s">
        <v>1601</v>
      </c>
      <c r="G62" s="97" t="s">
        <v>48</v>
      </c>
      <c r="H62" s="97" t="s">
        <v>1600</v>
      </c>
      <c r="I62" s="94" t="s">
        <v>47</v>
      </c>
      <c r="J62" s="94" t="s">
        <v>47</v>
      </c>
      <c r="K62" s="94" t="s">
        <v>47</v>
      </c>
      <c r="L62" s="94" t="s">
        <v>47</v>
      </c>
      <c r="M62" s="94">
        <v>0</v>
      </c>
      <c r="N62" s="97" t="s">
        <v>47</v>
      </c>
      <c r="O62" s="97" t="s">
        <v>1599</v>
      </c>
      <c r="P62" s="97" t="s">
        <v>1598</v>
      </c>
      <c r="Q62" s="94">
        <v>4678280</v>
      </c>
      <c r="R62" s="94">
        <v>0</v>
      </c>
      <c r="S62" s="94">
        <v>0</v>
      </c>
      <c r="T62" s="94">
        <v>4033000</v>
      </c>
      <c r="U62" s="97" t="s">
        <v>50</v>
      </c>
      <c r="V62" s="94">
        <v>645280</v>
      </c>
      <c r="W62" s="94">
        <v>0</v>
      </c>
      <c r="X62" s="97" t="s">
        <v>49</v>
      </c>
      <c r="Y62" s="94">
        <v>0</v>
      </c>
      <c r="Z62" s="94">
        <v>0</v>
      </c>
      <c r="AA62" s="97" t="s">
        <v>49</v>
      </c>
      <c r="AB62" s="94">
        <v>0</v>
      </c>
      <c r="AC62" s="94">
        <v>0</v>
      </c>
      <c r="AD62" s="97" t="s">
        <v>49</v>
      </c>
      <c r="AE62" s="94">
        <v>0</v>
      </c>
      <c r="AF62" s="97">
        <v>0</v>
      </c>
      <c r="AG62" s="97" t="s">
        <v>49</v>
      </c>
      <c r="AH62" s="94">
        <v>0</v>
      </c>
      <c r="AI62" s="94">
        <v>0</v>
      </c>
      <c r="AJ62" s="97" t="s">
        <v>49</v>
      </c>
      <c r="AK62" s="94">
        <v>0</v>
      </c>
      <c r="AL62" s="94">
        <v>0</v>
      </c>
      <c r="AM62" s="99" t="s">
        <v>47</v>
      </c>
      <c r="AN62" s="97" t="s">
        <v>47</v>
      </c>
      <c r="AO62" s="108" t="s">
        <v>47</v>
      </c>
      <c r="AP62" s="14" t="s">
        <v>47</v>
      </c>
    </row>
    <row r="63" spans="1:42" x14ac:dyDescent="0.25">
      <c r="A63" s="97" t="s">
        <v>1218</v>
      </c>
      <c r="B63" s="98">
        <v>44272</v>
      </c>
      <c r="C63" s="97" t="s">
        <v>973</v>
      </c>
      <c r="D63" s="97" t="s">
        <v>58</v>
      </c>
      <c r="E63" s="97" t="s">
        <v>1356</v>
      </c>
      <c r="F63" s="97" t="s">
        <v>1596</v>
      </c>
      <c r="G63" s="97" t="s">
        <v>48</v>
      </c>
      <c r="H63" s="97" t="s">
        <v>1595</v>
      </c>
      <c r="I63" s="94" t="s">
        <v>47</v>
      </c>
      <c r="J63" s="94" t="s">
        <v>47</v>
      </c>
      <c r="K63" s="94" t="s">
        <v>47</v>
      </c>
      <c r="L63" s="94" t="s">
        <v>47</v>
      </c>
      <c r="M63" s="94">
        <v>0</v>
      </c>
      <c r="N63" s="97" t="s">
        <v>47</v>
      </c>
      <c r="O63" s="97" t="s">
        <v>56</v>
      </c>
      <c r="P63" s="97" t="s">
        <v>47</v>
      </c>
      <c r="Q63" s="94">
        <v>56005836.25</v>
      </c>
      <c r="R63" s="94">
        <v>0</v>
      </c>
      <c r="S63" s="94">
        <v>41247794.25</v>
      </c>
      <c r="T63" s="94">
        <v>0</v>
      </c>
      <c r="U63" s="97" t="s">
        <v>49</v>
      </c>
      <c r="V63" s="94">
        <v>0</v>
      </c>
      <c r="W63" s="94">
        <v>12722450</v>
      </c>
      <c r="X63" s="97" t="s">
        <v>50</v>
      </c>
      <c r="Y63" s="94">
        <v>2035592</v>
      </c>
      <c r="Z63" s="94">
        <v>0</v>
      </c>
      <c r="AA63" s="97" t="s">
        <v>49</v>
      </c>
      <c r="AB63" s="94">
        <v>0</v>
      </c>
      <c r="AC63" s="94">
        <v>0</v>
      </c>
      <c r="AD63" s="97" t="s">
        <v>49</v>
      </c>
      <c r="AE63" s="94">
        <v>0</v>
      </c>
      <c r="AF63" s="97">
        <v>0</v>
      </c>
      <c r="AG63" s="97" t="s">
        <v>49</v>
      </c>
      <c r="AH63" s="94">
        <v>0</v>
      </c>
      <c r="AI63" s="94">
        <v>0</v>
      </c>
      <c r="AJ63" s="97" t="s">
        <v>49</v>
      </c>
      <c r="AK63" s="94">
        <v>0</v>
      </c>
      <c r="AL63" s="94">
        <v>0</v>
      </c>
      <c r="AM63" s="99" t="s">
        <v>47</v>
      </c>
      <c r="AN63" s="97" t="s">
        <v>47</v>
      </c>
      <c r="AO63" s="108" t="s">
        <v>47</v>
      </c>
      <c r="AP63" s="14" t="s">
        <v>47</v>
      </c>
    </row>
    <row r="64" spans="1:42" x14ac:dyDescent="0.25">
      <c r="A64" s="97" t="s">
        <v>1220</v>
      </c>
      <c r="B64" s="98">
        <v>44272</v>
      </c>
      <c r="C64" s="97" t="s">
        <v>2267</v>
      </c>
      <c r="D64" s="97" t="s">
        <v>62</v>
      </c>
      <c r="E64" s="97" t="s">
        <v>2308</v>
      </c>
      <c r="F64" s="97" t="s">
        <v>2311</v>
      </c>
      <c r="G64" s="97" t="s">
        <v>48</v>
      </c>
      <c r="H64" s="97" t="s">
        <v>2312</v>
      </c>
      <c r="I64" s="94" t="s">
        <v>47</v>
      </c>
      <c r="J64" s="94" t="s">
        <v>47</v>
      </c>
      <c r="K64" s="94" t="s">
        <v>47</v>
      </c>
      <c r="L64" s="94" t="s">
        <v>47</v>
      </c>
      <c r="M64" s="94">
        <v>0</v>
      </c>
      <c r="N64" s="97" t="s">
        <v>47</v>
      </c>
      <c r="O64" s="97" t="s">
        <v>56</v>
      </c>
      <c r="P64" s="97" t="s">
        <v>47</v>
      </c>
      <c r="Q64" s="94">
        <v>439681323.75</v>
      </c>
      <c r="R64" s="94">
        <v>0</v>
      </c>
      <c r="S64" s="94">
        <v>389535741.75</v>
      </c>
      <c r="T64" s="94"/>
      <c r="U64" s="97"/>
      <c r="V64" s="94"/>
      <c r="W64" s="94">
        <v>43228950</v>
      </c>
      <c r="X64" s="97" t="s">
        <v>49</v>
      </c>
      <c r="Y64" s="94">
        <v>6916632</v>
      </c>
      <c r="Z64" s="94">
        <v>0</v>
      </c>
      <c r="AA64" s="97" t="s">
        <v>49</v>
      </c>
      <c r="AB64" s="94">
        <v>0</v>
      </c>
      <c r="AC64" s="94">
        <v>0</v>
      </c>
      <c r="AD64" s="97" t="s">
        <v>49</v>
      </c>
      <c r="AE64" s="94">
        <v>0</v>
      </c>
      <c r="AF64" s="97">
        <v>0</v>
      </c>
      <c r="AG64" s="97" t="s">
        <v>49</v>
      </c>
      <c r="AH64" s="109"/>
      <c r="AI64" s="109"/>
      <c r="AJ64" s="109"/>
      <c r="AK64" s="109"/>
      <c r="AL64" s="109"/>
      <c r="AM64" s="109"/>
      <c r="AN64" s="109"/>
      <c r="AO64" s="1"/>
      <c r="AP64" s="1"/>
    </row>
    <row r="65" spans="1:42" x14ac:dyDescent="0.25">
      <c r="A65" s="97" t="s">
        <v>1790</v>
      </c>
      <c r="B65" s="98">
        <v>44272</v>
      </c>
      <c r="C65" s="97" t="s">
        <v>46</v>
      </c>
      <c r="D65" s="97" t="s">
        <v>62</v>
      </c>
      <c r="E65" s="97" t="s">
        <v>63</v>
      </c>
      <c r="F65" s="97" t="s">
        <v>1010</v>
      </c>
      <c r="G65" s="97" t="s">
        <v>48</v>
      </c>
      <c r="H65" s="97" t="s">
        <v>144</v>
      </c>
      <c r="I65" s="94" t="s">
        <v>47</v>
      </c>
      <c r="J65" s="94" t="s">
        <v>47</v>
      </c>
      <c r="K65" s="94" t="s">
        <v>47</v>
      </c>
      <c r="L65" s="94" t="s">
        <v>47</v>
      </c>
      <c r="M65" s="94">
        <v>0</v>
      </c>
      <c r="N65" s="97" t="s">
        <v>47</v>
      </c>
      <c r="O65" s="97" t="s">
        <v>56</v>
      </c>
      <c r="P65" s="97" t="s">
        <v>47</v>
      </c>
      <c r="Q65" s="94">
        <v>125635571.34999999</v>
      </c>
      <c r="R65" s="94">
        <v>0</v>
      </c>
      <c r="S65" s="94">
        <v>64174670.75</v>
      </c>
      <c r="T65" s="94">
        <v>0</v>
      </c>
      <c r="U65" s="97" t="s">
        <v>49</v>
      </c>
      <c r="V65" s="94">
        <v>0</v>
      </c>
      <c r="W65" s="94">
        <v>52983535</v>
      </c>
      <c r="X65" s="97" t="s">
        <v>49</v>
      </c>
      <c r="Y65" s="94">
        <v>8477365.5999999996</v>
      </c>
      <c r="Z65" s="94">
        <v>0</v>
      </c>
      <c r="AA65" s="97" t="s">
        <v>49</v>
      </c>
      <c r="AB65" s="94">
        <v>0</v>
      </c>
      <c r="AC65" s="94">
        <v>0</v>
      </c>
      <c r="AD65" s="97" t="s">
        <v>49</v>
      </c>
      <c r="AE65" s="94">
        <v>0</v>
      </c>
      <c r="AF65" s="97">
        <v>0</v>
      </c>
      <c r="AG65" s="97" t="s">
        <v>49</v>
      </c>
      <c r="AH65" s="94">
        <v>0</v>
      </c>
      <c r="AI65" s="94">
        <v>0</v>
      </c>
      <c r="AJ65" s="97" t="s">
        <v>49</v>
      </c>
      <c r="AK65" s="94">
        <v>0</v>
      </c>
      <c r="AL65" s="94">
        <v>0</v>
      </c>
      <c r="AM65" s="99" t="s">
        <v>47</v>
      </c>
      <c r="AN65" s="97" t="s">
        <v>47</v>
      </c>
      <c r="AO65" s="108" t="s">
        <v>47</v>
      </c>
      <c r="AP65" s="14" t="s">
        <v>47</v>
      </c>
    </row>
    <row r="66" spans="1:42" x14ac:dyDescent="0.25">
      <c r="A66" s="97" t="s">
        <v>1785</v>
      </c>
      <c r="B66" s="98">
        <v>44272</v>
      </c>
      <c r="C66" s="97" t="s">
        <v>46</v>
      </c>
      <c r="D66" s="97" t="s">
        <v>62</v>
      </c>
      <c r="E66" s="97" t="s">
        <v>63</v>
      </c>
      <c r="F66" s="97" t="s">
        <v>1010</v>
      </c>
      <c r="G66" s="97" t="s">
        <v>48</v>
      </c>
      <c r="H66" s="97" t="s">
        <v>146</v>
      </c>
      <c r="I66" s="94" t="s">
        <v>47</v>
      </c>
      <c r="J66" s="94" t="s">
        <v>47</v>
      </c>
      <c r="K66" s="94" t="s">
        <v>47</v>
      </c>
      <c r="L66" s="94" t="s">
        <v>47</v>
      </c>
      <c r="M66" s="94">
        <v>0</v>
      </c>
      <c r="N66" s="97" t="s">
        <v>47</v>
      </c>
      <c r="O66" s="97" t="s">
        <v>147</v>
      </c>
      <c r="P66" s="97" t="s">
        <v>148</v>
      </c>
      <c r="Q66" s="94">
        <v>18472543.780000001</v>
      </c>
      <c r="R66" s="94">
        <v>0</v>
      </c>
      <c r="S66" s="94">
        <v>13099110</v>
      </c>
      <c r="T66" s="94">
        <v>4632270.5</v>
      </c>
      <c r="U66" s="97" t="s">
        <v>50</v>
      </c>
      <c r="V66" s="94">
        <v>741163.28</v>
      </c>
      <c r="W66" s="94">
        <v>0</v>
      </c>
      <c r="X66" s="97" t="s">
        <v>49</v>
      </c>
      <c r="Y66" s="94">
        <v>0</v>
      </c>
      <c r="Z66" s="94">
        <v>0</v>
      </c>
      <c r="AA66" s="97" t="s">
        <v>49</v>
      </c>
      <c r="AB66" s="94">
        <v>0</v>
      </c>
      <c r="AC66" s="94">
        <v>0</v>
      </c>
      <c r="AD66" s="97" t="s">
        <v>49</v>
      </c>
      <c r="AE66" s="94">
        <v>0</v>
      </c>
      <c r="AF66" s="97">
        <v>0</v>
      </c>
      <c r="AG66" s="97" t="s">
        <v>49</v>
      </c>
      <c r="AH66" s="94">
        <v>0</v>
      </c>
      <c r="AI66" s="94">
        <v>0</v>
      </c>
      <c r="AJ66" s="97" t="s">
        <v>49</v>
      </c>
      <c r="AK66" s="94">
        <v>0</v>
      </c>
      <c r="AL66" s="94">
        <v>0</v>
      </c>
      <c r="AM66" s="99" t="s">
        <v>47</v>
      </c>
      <c r="AN66" s="97" t="s">
        <v>47</v>
      </c>
      <c r="AO66" s="108" t="s">
        <v>47</v>
      </c>
      <c r="AP66" s="14" t="s">
        <v>47</v>
      </c>
    </row>
    <row r="67" spans="1:42" x14ac:dyDescent="0.25">
      <c r="A67" s="97" t="s">
        <v>1748</v>
      </c>
      <c r="B67" s="98">
        <v>44272</v>
      </c>
      <c r="C67" s="97" t="s">
        <v>46</v>
      </c>
      <c r="D67" s="97" t="s">
        <v>62</v>
      </c>
      <c r="E67" s="97" t="s">
        <v>63</v>
      </c>
      <c r="F67" s="97" t="s">
        <v>1010</v>
      </c>
      <c r="G67" s="97" t="s">
        <v>48</v>
      </c>
      <c r="H67" s="97" t="s">
        <v>150</v>
      </c>
      <c r="I67" s="94" t="s">
        <v>47</v>
      </c>
      <c r="J67" s="94" t="s">
        <v>47</v>
      </c>
      <c r="K67" s="94" t="s">
        <v>47</v>
      </c>
      <c r="L67" s="94" t="s">
        <v>47</v>
      </c>
      <c r="M67" s="94">
        <v>0</v>
      </c>
      <c r="N67" s="97" t="s">
        <v>47</v>
      </c>
      <c r="O67" s="97" t="s">
        <v>56</v>
      </c>
      <c r="P67" s="97" t="s">
        <v>47</v>
      </c>
      <c r="Q67" s="94">
        <v>936784860.19999993</v>
      </c>
      <c r="R67" s="94">
        <v>0</v>
      </c>
      <c r="S67" s="94">
        <v>743917241.25</v>
      </c>
      <c r="T67" s="94">
        <v>0</v>
      </c>
      <c r="U67" s="97" t="s">
        <v>49</v>
      </c>
      <c r="V67" s="94">
        <v>0</v>
      </c>
      <c r="W67" s="94">
        <v>166265188.75</v>
      </c>
      <c r="X67" s="97" t="s">
        <v>50</v>
      </c>
      <c r="Y67" s="94">
        <v>26602430.199999999</v>
      </c>
      <c r="Z67" s="94">
        <v>0</v>
      </c>
      <c r="AA67" s="97" t="s">
        <v>49</v>
      </c>
      <c r="AB67" s="94">
        <v>0</v>
      </c>
      <c r="AC67" s="94">
        <v>0</v>
      </c>
      <c r="AD67" s="97" t="s">
        <v>49</v>
      </c>
      <c r="AE67" s="94">
        <v>0</v>
      </c>
      <c r="AF67" s="97">
        <v>0</v>
      </c>
      <c r="AG67" s="97" t="s">
        <v>49</v>
      </c>
      <c r="AH67" s="94">
        <v>0</v>
      </c>
      <c r="AI67" s="94">
        <v>0</v>
      </c>
      <c r="AJ67" s="97" t="s">
        <v>49</v>
      </c>
      <c r="AK67" s="94">
        <v>0</v>
      </c>
      <c r="AL67" s="94">
        <v>0</v>
      </c>
      <c r="AM67" s="99" t="s">
        <v>47</v>
      </c>
      <c r="AN67" s="97" t="s">
        <v>47</v>
      </c>
      <c r="AO67" s="108" t="s">
        <v>47</v>
      </c>
      <c r="AP67" s="14" t="s">
        <v>47</v>
      </c>
    </row>
    <row r="68" spans="1:42" x14ac:dyDescent="0.25">
      <c r="A68" s="97" t="s">
        <v>1875</v>
      </c>
      <c r="B68" s="98">
        <v>44272</v>
      </c>
      <c r="C68" s="97" t="s">
        <v>973</v>
      </c>
      <c r="D68" s="97" t="s">
        <v>62</v>
      </c>
      <c r="E68" s="97" t="s">
        <v>1318</v>
      </c>
      <c r="F68" s="97" t="s">
        <v>1750</v>
      </c>
      <c r="G68" s="97" t="s">
        <v>48</v>
      </c>
      <c r="H68" s="97" t="s">
        <v>1857</v>
      </c>
      <c r="I68" s="94" t="s">
        <v>47</v>
      </c>
      <c r="J68" s="94" t="s">
        <v>47</v>
      </c>
      <c r="K68" s="94" t="s">
        <v>47</v>
      </c>
      <c r="L68" s="94" t="s">
        <v>47</v>
      </c>
      <c r="M68" s="94">
        <v>0</v>
      </c>
      <c r="N68" s="97" t="s">
        <v>47</v>
      </c>
      <c r="O68" s="97" t="s">
        <v>56</v>
      </c>
      <c r="P68" s="97" t="s">
        <v>47</v>
      </c>
      <c r="Q68" s="94">
        <v>318306761.75</v>
      </c>
      <c r="R68" s="94">
        <v>0</v>
      </c>
      <c r="S68" s="94">
        <v>234539797.75</v>
      </c>
      <c r="T68" s="94">
        <v>0</v>
      </c>
      <c r="U68" s="97" t="s">
        <v>49</v>
      </c>
      <c r="V68" s="94">
        <v>0</v>
      </c>
      <c r="W68" s="94">
        <v>72212900</v>
      </c>
      <c r="X68" s="97" t="s">
        <v>50</v>
      </c>
      <c r="Y68" s="94">
        <v>11554064</v>
      </c>
      <c r="Z68" s="94">
        <v>0</v>
      </c>
      <c r="AA68" s="97" t="s">
        <v>49</v>
      </c>
      <c r="AB68" s="94">
        <v>0</v>
      </c>
      <c r="AC68" s="94">
        <v>0</v>
      </c>
      <c r="AD68" s="97" t="s">
        <v>49</v>
      </c>
      <c r="AE68" s="94">
        <v>0</v>
      </c>
      <c r="AF68" s="97">
        <v>0</v>
      </c>
      <c r="AG68" s="97" t="s">
        <v>49</v>
      </c>
      <c r="AH68" s="94">
        <v>0</v>
      </c>
      <c r="AI68" s="94">
        <v>0</v>
      </c>
      <c r="AJ68" s="97" t="s">
        <v>49</v>
      </c>
      <c r="AK68" s="94">
        <v>0</v>
      </c>
      <c r="AL68" s="94">
        <v>0</v>
      </c>
      <c r="AM68" s="99" t="s">
        <v>47</v>
      </c>
      <c r="AN68" s="97" t="s">
        <v>47</v>
      </c>
      <c r="AO68" s="108" t="s">
        <v>47</v>
      </c>
      <c r="AP68" s="14" t="s">
        <v>47</v>
      </c>
    </row>
    <row r="69" spans="1:42" x14ac:dyDescent="0.25">
      <c r="A69" s="97" t="s">
        <v>1871</v>
      </c>
      <c r="B69" s="98">
        <v>44272</v>
      </c>
      <c r="C69" s="97" t="s">
        <v>46</v>
      </c>
      <c r="D69" s="97" t="s">
        <v>66</v>
      </c>
      <c r="E69" s="97" t="s">
        <v>67</v>
      </c>
      <c r="F69" s="97" t="s">
        <v>1025</v>
      </c>
      <c r="G69" s="97" t="s">
        <v>48</v>
      </c>
      <c r="H69" s="97" t="s">
        <v>152</v>
      </c>
      <c r="I69" s="94" t="s">
        <v>47</v>
      </c>
      <c r="J69" s="94" t="s">
        <v>47</v>
      </c>
      <c r="K69" s="94" t="s">
        <v>47</v>
      </c>
      <c r="L69" s="94" t="s">
        <v>47</v>
      </c>
      <c r="M69" s="94">
        <v>0</v>
      </c>
      <c r="N69" s="97" t="s">
        <v>47</v>
      </c>
      <c r="O69" s="97" t="s">
        <v>56</v>
      </c>
      <c r="P69" s="97" t="s">
        <v>47</v>
      </c>
      <c r="Q69" s="94">
        <v>1149465343.22</v>
      </c>
      <c r="R69" s="94">
        <v>0</v>
      </c>
      <c r="S69" s="94">
        <v>856146120.5</v>
      </c>
      <c r="T69" s="94">
        <v>0</v>
      </c>
      <c r="U69" s="97" t="s">
        <v>49</v>
      </c>
      <c r="V69" s="94">
        <v>0</v>
      </c>
      <c r="W69" s="94">
        <v>249502692</v>
      </c>
      <c r="X69" s="97" t="s">
        <v>50</v>
      </c>
      <c r="Y69" s="94">
        <v>39920430.719999999</v>
      </c>
      <c r="Z69" s="94">
        <v>0</v>
      </c>
      <c r="AA69" s="97" t="s">
        <v>49</v>
      </c>
      <c r="AB69" s="94">
        <v>0</v>
      </c>
      <c r="AC69" s="94">
        <v>3607500</v>
      </c>
      <c r="AD69" s="97" t="s">
        <v>1024</v>
      </c>
      <c r="AE69" s="94">
        <v>288600</v>
      </c>
      <c r="AF69" s="97">
        <v>0</v>
      </c>
      <c r="AG69" s="97" t="s">
        <v>49</v>
      </c>
      <c r="AH69" s="94">
        <v>0</v>
      </c>
      <c r="AI69" s="94">
        <v>0</v>
      </c>
      <c r="AJ69" s="97" t="s">
        <v>49</v>
      </c>
      <c r="AK69" s="94">
        <v>0</v>
      </c>
      <c r="AL69" s="94">
        <v>0</v>
      </c>
      <c r="AM69" s="99" t="s">
        <v>47</v>
      </c>
      <c r="AN69" s="97" t="s">
        <v>47</v>
      </c>
      <c r="AO69" s="108" t="s">
        <v>47</v>
      </c>
      <c r="AP69" s="14" t="s">
        <v>47</v>
      </c>
    </row>
    <row r="70" spans="1:42" x14ac:dyDescent="0.25">
      <c r="A70" s="97" t="s">
        <v>1869</v>
      </c>
      <c r="B70" s="98">
        <v>44272</v>
      </c>
      <c r="C70" s="97" t="s">
        <v>973</v>
      </c>
      <c r="D70" s="97" t="s">
        <v>66</v>
      </c>
      <c r="E70" s="97" t="s">
        <v>1339</v>
      </c>
      <c r="F70" s="97" t="s">
        <v>1644</v>
      </c>
      <c r="G70" s="97" t="s">
        <v>48</v>
      </c>
      <c r="H70" s="97" t="s">
        <v>1855</v>
      </c>
      <c r="I70" s="94" t="s">
        <v>47</v>
      </c>
      <c r="J70" s="94" t="s">
        <v>47</v>
      </c>
      <c r="K70" s="94" t="s">
        <v>47</v>
      </c>
      <c r="L70" s="94" t="s">
        <v>47</v>
      </c>
      <c r="M70" s="94">
        <v>0</v>
      </c>
      <c r="N70" s="97" t="s">
        <v>47</v>
      </c>
      <c r="O70" s="97" t="s">
        <v>56</v>
      </c>
      <c r="P70" s="97" t="s">
        <v>47</v>
      </c>
      <c r="Q70" s="94">
        <v>742291453.40999997</v>
      </c>
      <c r="R70" s="94">
        <v>0</v>
      </c>
      <c r="S70" s="94">
        <v>473304656.5</v>
      </c>
      <c r="T70" s="94">
        <v>0</v>
      </c>
      <c r="U70" s="97" t="s">
        <v>49</v>
      </c>
      <c r="V70" s="94">
        <v>0</v>
      </c>
      <c r="W70" s="94">
        <v>231885169.75</v>
      </c>
      <c r="X70" s="97" t="s">
        <v>49</v>
      </c>
      <c r="Y70" s="94">
        <v>37101627.159999996</v>
      </c>
      <c r="Z70" s="94">
        <v>0</v>
      </c>
      <c r="AA70" s="97" t="s">
        <v>49</v>
      </c>
      <c r="AB70" s="94">
        <v>0</v>
      </c>
      <c r="AC70" s="94">
        <v>0</v>
      </c>
      <c r="AD70" s="97" t="s">
        <v>49</v>
      </c>
      <c r="AE70" s="94">
        <v>0</v>
      </c>
      <c r="AF70" s="97">
        <v>0</v>
      </c>
      <c r="AG70" s="97" t="s">
        <v>49</v>
      </c>
      <c r="AH70" s="94">
        <v>0</v>
      </c>
      <c r="AI70" s="94">
        <v>0</v>
      </c>
      <c r="AJ70" s="97" t="s">
        <v>49</v>
      </c>
      <c r="AK70" s="94">
        <v>0</v>
      </c>
      <c r="AL70" s="94">
        <v>0</v>
      </c>
      <c r="AM70" s="99" t="s">
        <v>47</v>
      </c>
      <c r="AN70" s="97" t="s">
        <v>47</v>
      </c>
      <c r="AO70" s="108" t="s">
        <v>47</v>
      </c>
      <c r="AP70" s="14" t="s">
        <v>47</v>
      </c>
    </row>
    <row r="71" spans="1:42" x14ac:dyDescent="0.25">
      <c r="A71" s="97" t="s">
        <v>1867</v>
      </c>
      <c r="B71" s="98">
        <v>44272</v>
      </c>
      <c r="C71" s="97" t="s">
        <v>973</v>
      </c>
      <c r="D71" s="97" t="s">
        <v>66</v>
      </c>
      <c r="E71" s="97" t="s">
        <v>1339</v>
      </c>
      <c r="F71" s="97" t="s">
        <v>1759</v>
      </c>
      <c r="G71" s="97" t="s">
        <v>48</v>
      </c>
      <c r="H71" s="97" t="s">
        <v>1853</v>
      </c>
      <c r="I71" s="94" t="s">
        <v>47</v>
      </c>
      <c r="J71" s="94" t="s">
        <v>47</v>
      </c>
      <c r="K71" s="94" t="s">
        <v>47</v>
      </c>
      <c r="L71" s="94" t="s">
        <v>47</v>
      </c>
      <c r="M71" s="94">
        <v>0</v>
      </c>
      <c r="N71" s="97" t="s">
        <v>47</v>
      </c>
      <c r="O71" s="97" t="s">
        <v>1395</v>
      </c>
      <c r="P71" s="97" t="s">
        <v>1394</v>
      </c>
      <c r="Q71" s="94">
        <v>36544003.119999997</v>
      </c>
      <c r="R71" s="94">
        <v>0</v>
      </c>
      <c r="S71" s="94">
        <v>24432043.5</v>
      </c>
      <c r="T71" s="94">
        <v>10441344.5</v>
      </c>
      <c r="U71" s="97" t="s">
        <v>50</v>
      </c>
      <c r="V71" s="94">
        <v>1670615.12</v>
      </c>
      <c r="W71" s="94">
        <v>0</v>
      </c>
      <c r="X71" s="97" t="s">
        <v>49</v>
      </c>
      <c r="Y71" s="94">
        <v>0</v>
      </c>
      <c r="Z71" s="94">
        <v>0</v>
      </c>
      <c r="AA71" s="97" t="s">
        <v>49</v>
      </c>
      <c r="AB71" s="94">
        <v>0</v>
      </c>
      <c r="AC71" s="94">
        <v>0</v>
      </c>
      <c r="AD71" s="97" t="s">
        <v>49</v>
      </c>
      <c r="AE71" s="94">
        <v>0</v>
      </c>
      <c r="AF71" s="97">
        <v>0</v>
      </c>
      <c r="AG71" s="97" t="s">
        <v>49</v>
      </c>
      <c r="AH71" s="94">
        <v>0</v>
      </c>
      <c r="AI71" s="94">
        <v>0</v>
      </c>
      <c r="AJ71" s="97" t="s">
        <v>49</v>
      </c>
      <c r="AK71" s="94">
        <v>0</v>
      </c>
      <c r="AL71" s="94">
        <v>0</v>
      </c>
      <c r="AM71" s="99" t="s">
        <v>47</v>
      </c>
      <c r="AN71" s="97" t="s">
        <v>47</v>
      </c>
      <c r="AO71" s="108" t="s">
        <v>47</v>
      </c>
      <c r="AP71" s="14" t="s">
        <v>47</v>
      </c>
    </row>
    <row r="72" spans="1:42" x14ac:dyDescent="0.25">
      <c r="A72" s="97" t="s">
        <v>1865</v>
      </c>
      <c r="B72" s="98">
        <v>44272</v>
      </c>
      <c r="C72" s="97" t="s">
        <v>973</v>
      </c>
      <c r="D72" s="97" t="s">
        <v>66</v>
      </c>
      <c r="E72" s="97" t="s">
        <v>1339</v>
      </c>
      <c r="F72" s="97" t="s">
        <v>1644</v>
      </c>
      <c r="G72" s="97" t="s">
        <v>48</v>
      </c>
      <c r="H72" s="97" t="s">
        <v>1851</v>
      </c>
      <c r="I72" s="94" t="s">
        <v>47</v>
      </c>
      <c r="J72" s="94" t="s">
        <v>47</v>
      </c>
      <c r="K72" s="94" t="s">
        <v>47</v>
      </c>
      <c r="L72" s="94" t="s">
        <v>47</v>
      </c>
      <c r="M72" s="94">
        <v>0</v>
      </c>
      <c r="N72" s="97" t="s">
        <v>47</v>
      </c>
      <c r="O72" s="97" t="s">
        <v>56</v>
      </c>
      <c r="P72" s="97" t="s">
        <v>47</v>
      </c>
      <c r="Q72" s="94">
        <v>136817661.72999999</v>
      </c>
      <c r="R72" s="94">
        <v>0</v>
      </c>
      <c r="S72" s="94">
        <v>107630978</v>
      </c>
      <c r="T72" s="94">
        <v>0</v>
      </c>
      <c r="U72" s="97" t="s">
        <v>49</v>
      </c>
      <c r="V72" s="94">
        <v>0</v>
      </c>
      <c r="W72" s="94">
        <v>25160934.25</v>
      </c>
      <c r="X72" s="97" t="s">
        <v>50</v>
      </c>
      <c r="Y72" s="94">
        <v>4025749.48</v>
      </c>
      <c r="Z72" s="94">
        <v>0</v>
      </c>
      <c r="AA72" s="97" t="s">
        <v>49</v>
      </c>
      <c r="AB72" s="94">
        <v>0</v>
      </c>
      <c r="AC72" s="94">
        <v>0</v>
      </c>
      <c r="AD72" s="97" t="s">
        <v>49</v>
      </c>
      <c r="AE72" s="94">
        <v>0</v>
      </c>
      <c r="AF72" s="97">
        <v>0</v>
      </c>
      <c r="AG72" s="97" t="s">
        <v>49</v>
      </c>
      <c r="AH72" s="94">
        <v>0</v>
      </c>
      <c r="AI72" s="94">
        <v>0</v>
      </c>
      <c r="AJ72" s="97" t="s">
        <v>49</v>
      </c>
      <c r="AK72" s="94">
        <v>0</v>
      </c>
      <c r="AL72" s="94">
        <v>0</v>
      </c>
      <c r="AM72" s="99" t="s">
        <v>47</v>
      </c>
      <c r="AN72" s="97" t="s">
        <v>47</v>
      </c>
      <c r="AO72" s="108" t="s">
        <v>47</v>
      </c>
      <c r="AP72" s="14" t="s">
        <v>47</v>
      </c>
    </row>
    <row r="73" spans="1:42" x14ac:dyDescent="0.25">
      <c r="A73" s="97" t="s">
        <v>118</v>
      </c>
      <c r="B73" s="98">
        <v>44272</v>
      </c>
      <c r="C73" s="97" t="s">
        <v>46</v>
      </c>
      <c r="D73" s="97" t="s">
        <v>70</v>
      </c>
      <c r="E73" s="97" t="s">
        <v>71</v>
      </c>
      <c r="F73" s="97" t="s">
        <v>1039</v>
      </c>
      <c r="G73" s="97" t="s">
        <v>48</v>
      </c>
      <c r="H73" s="97" t="s">
        <v>154</v>
      </c>
      <c r="I73" s="94" t="s">
        <v>47</v>
      </c>
      <c r="J73" s="94" t="s">
        <v>47</v>
      </c>
      <c r="K73" s="94" t="s">
        <v>47</v>
      </c>
      <c r="L73" s="94" t="s">
        <v>47</v>
      </c>
      <c r="M73" s="94">
        <v>0</v>
      </c>
      <c r="N73" s="97" t="s">
        <v>47</v>
      </c>
      <c r="O73" s="97" t="s">
        <v>56</v>
      </c>
      <c r="P73" s="97" t="s">
        <v>47</v>
      </c>
      <c r="Q73" s="94">
        <v>1494218148.6900001</v>
      </c>
      <c r="R73" s="94">
        <v>0</v>
      </c>
      <c r="S73" s="94">
        <v>1196747172</v>
      </c>
      <c r="T73" s="94">
        <v>0</v>
      </c>
      <c r="U73" s="97" t="s">
        <v>49</v>
      </c>
      <c r="V73" s="94">
        <v>0</v>
      </c>
      <c r="W73" s="94">
        <v>253081790.25</v>
      </c>
      <c r="X73" s="97" t="s">
        <v>50</v>
      </c>
      <c r="Y73" s="94">
        <v>40493086.439999998</v>
      </c>
      <c r="Z73" s="94">
        <v>0</v>
      </c>
      <c r="AA73" s="97" t="s">
        <v>49</v>
      </c>
      <c r="AB73" s="94">
        <v>0</v>
      </c>
      <c r="AC73" s="94">
        <v>3607500</v>
      </c>
      <c r="AD73" s="97" t="s">
        <v>49</v>
      </c>
      <c r="AE73" s="94">
        <v>288600</v>
      </c>
      <c r="AF73" s="97">
        <v>0</v>
      </c>
      <c r="AG73" s="97" t="s">
        <v>49</v>
      </c>
      <c r="AH73" s="94">
        <v>0</v>
      </c>
      <c r="AI73" s="94">
        <v>0</v>
      </c>
      <c r="AJ73" s="97" t="s">
        <v>49</v>
      </c>
      <c r="AK73" s="94">
        <v>0</v>
      </c>
      <c r="AL73" s="94">
        <v>0</v>
      </c>
      <c r="AM73" s="99" t="s">
        <v>47</v>
      </c>
      <c r="AN73" s="97" t="s">
        <v>47</v>
      </c>
      <c r="AO73" s="108" t="s">
        <v>47</v>
      </c>
      <c r="AP73" s="14" t="s">
        <v>47</v>
      </c>
    </row>
    <row r="74" spans="1:42" x14ac:dyDescent="0.25">
      <c r="A74" s="97" t="s">
        <v>120</v>
      </c>
      <c r="B74" s="98">
        <v>44272</v>
      </c>
      <c r="C74" s="97" t="s">
        <v>46</v>
      </c>
      <c r="D74" s="97" t="s">
        <v>74</v>
      </c>
      <c r="E74" s="97" t="s">
        <v>75</v>
      </c>
      <c r="F74" s="97" t="s">
        <v>1045</v>
      </c>
      <c r="G74" s="97" t="s">
        <v>48</v>
      </c>
      <c r="H74" s="97" t="s">
        <v>156</v>
      </c>
      <c r="I74" s="94" t="s">
        <v>47</v>
      </c>
      <c r="J74" s="94" t="s">
        <v>47</v>
      </c>
      <c r="K74" s="94" t="s">
        <v>47</v>
      </c>
      <c r="L74" s="94" t="s">
        <v>47</v>
      </c>
      <c r="M74" s="94">
        <v>0</v>
      </c>
      <c r="N74" s="97" t="s">
        <v>47</v>
      </c>
      <c r="O74" s="97" t="s">
        <v>56</v>
      </c>
      <c r="P74" s="97" t="s">
        <v>47</v>
      </c>
      <c r="Q74" s="94">
        <v>107481015.75</v>
      </c>
      <c r="R74" s="94">
        <v>0</v>
      </c>
      <c r="S74" s="94">
        <v>105347891.75</v>
      </c>
      <c r="T74" s="94">
        <v>0</v>
      </c>
      <c r="U74" s="97" t="s">
        <v>49</v>
      </c>
      <c r="V74" s="94">
        <v>0</v>
      </c>
      <c r="W74" s="94">
        <v>1838900</v>
      </c>
      <c r="X74" s="97" t="s">
        <v>49</v>
      </c>
      <c r="Y74" s="94">
        <v>294224</v>
      </c>
      <c r="Z74" s="94">
        <v>0</v>
      </c>
      <c r="AA74" s="97" t="s">
        <v>49</v>
      </c>
      <c r="AB74" s="94">
        <v>0</v>
      </c>
      <c r="AC74" s="94">
        <v>0</v>
      </c>
      <c r="AD74" s="97" t="s">
        <v>49</v>
      </c>
      <c r="AE74" s="94">
        <v>0</v>
      </c>
      <c r="AF74" s="97">
        <v>0</v>
      </c>
      <c r="AG74" s="97" t="s">
        <v>49</v>
      </c>
      <c r="AH74" s="94">
        <v>0</v>
      </c>
      <c r="AI74" s="94">
        <v>0</v>
      </c>
      <c r="AJ74" s="97" t="s">
        <v>49</v>
      </c>
      <c r="AK74" s="94">
        <v>0</v>
      </c>
      <c r="AL74" s="94">
        <v>0</v>
      </c>
      <c r="AM74" s="99" t="s">
        <v>47</v>
      </c>
      <c r="AN74" s="97" t="s">
        <v>47</v>
      </c>
      <c r="AO74" s="108" t="s">
        <v>47</v>
      </c>
      <c r="AP74" s="14" t="s">
        <v>47</v>
      </c>
    </row>
    <row r="75" spans="1:42" x14ac:dyDescent="0.25">
      <c r="A75" s="97" t="s">
        <v>124</v>
      </c>
      <c r="B75" s="98">
        <v>44272</v>
      </c>
      <c r="C75" s="97" t="s">
        <v>46</v>
      </c>
      <c r="D75" s="97" t="s">
        <v>74</v>
      </c>
      <c r="E75" s="97" t="s">
        <v>75</v>
      </c>
      <c r="F75" s="97" t="s">
        <v>1045</v>
      </c>
      <c r="G75" s="97" t="s">
        <v>48</v>
      </c>
      <c r="H75" s="97" t="s">
        <v>158</v>
      </c>
      <c r="I75" s="94" t="s">
        <v>47</v>
      </c>
      <c r="J75" s="94" t="s">
        <v>47</v>
      </c>
      <c r="K75" s="94" t="s">
        <v>47</v>
      </c>
      <c r="L75" s="94" t="s">
        <v>47</v>
      </c>
      <c r="M75" s="94">
        <v>0</v>
      </c>
      <c r="N75" s="97" t="s">
        <v>47</v>
      </c>
      <c r="O75" s="97" t="s">
        <v>159</v>
      </c>
      <c r="P75" s="97" t="s">
        <v>160</v>
      </c>
      <c r="Q75" s="94">
        <v>27223712</v>
      </c>
      <c r="R75" s="94">
        <v>0</v>
      </c>
      <c r="S75" s="94">
        <v>14193200</v>
      </c>
      <c r="T75" s="94">
        <v>11233200</v>
      </c>
      <c r="U75" s="97" t="s">
        <v>50</v>
      </c>
      <c r="V75" s="94">
        <v>1797312</v>
      </c>
      <c r="W75" s="94">
        <v>0</v>
      </c>
      <c r="X75" s="97" t="s">
        <v>49</v>
      </c>
      <c r="Y75" s="94">
        <v>0</v>
      </c>
      <c r="Z75" s="94">
        <v>0</v>
      </c>
      <c r="AA75" s="97" t="s">
        <v>49</v>
      </c>
      <c r="AB75" s="94">
        <v>0</v>
      </c>
      <c r="AC75" s="94">
        <v>0</v>
      </c>
      <c r="AD75" s="97" t="s">
        <v>49</v>
      </c>
      <c r="AE75" s="94">
        <v>0</v>
      </c>
      <c r="AF75" s="97">
        <v>0</v>
      </c>
      <c r="AG75" s="97" t="s">
        <v>49</v>
      </c>
      <c r="AH75" s="94">
        <v>0</v>
      </c>
      <c r="AI75" s="94">
        <v>0</v>
      </c>
      <c r="AJ75" s="97" t="s">
        <v>49</v>
      </c>
      <c r="AK75" s="94">
        <v>0</v>
      </c>
      <c r="AL75" s="94">
        <v>0</v>
      </c>
      <c r="AM75" s="99" t="s">
        <v>47</v>
      </c>
      <c r="AN75" s="97" t="s">
        <v>47</v>
      </c>
      <c r="AO75" s="108" t="s">
        <v>47</v>
      </c>
      <c r="AP75" s="14" t="s">
        <v>47</v>
      </c>
    </row>
    <row r="76" spans="1:42" x14ac:dyDescent="0.25">
      <c r="A76" s="97" t="s">
        <v>126</v>
      </c>
      <c r="B76" s="98">
        <v>44272</v>
      </c>
      <c r="C76" s="97" t="s">
        <v>46</v>
      </c>
      <c r="D76" s="97" t="s">
        <v>74</v>
      </c>
      <c r="E76" s="97" t="s">
        <v>75</v>
      </c>
      <c r="F76" s="97" t="s">
        <v>1045</v>
      </c>
      <c r="G76" s="97" t="s">
        <v>48</v>
      </c>
      <c r="H76" s="97" t="s">
        <v>162</v>
      </c>
      <c r="I76" s="94" t="s">
        <v>47</v>
      </c>
      <c r="J76" s="94" t="s">
        <v>47</v>
      </c>
      <c r="K76" s="94" t="s">
        <v>47</v>
      </c>
      <c r="L76" s="94" t="s">
        <v>47</v>
      </c>
      <c r="M76" s="94">
        <v>0</v>
      </c>
      <c r="N76" s="97" t="s">
        <v>47</v>
      </c>
      <c r="O76" s="97" t="s">
        <v>56</v>
      </c>
      <c r="P76" s="97" t="s">
        <v>47</v>
      </c>
      <c r="Q76" s="94">
        <v>1272060278.234</v>
      </c>
      <c r="R76" s="94">
        <v>0</v>
      </c>
      <c r="S76" s="94">
        <v>899725794.00000012</v>
      </c>
      <c r="T76" s="94">
        <v>0</v>
      </c>
      <c r="U76" s="97" t="s">
        <v>49</v>
      </c>
      <c r="V76" s="94">
        <v>0</v>
      </c>
      <c r="W76" s="94">
        <v>320978003.64999998</v>
      </c>
      <c r="X76" s="97" t="s">
        <v>49</v>
      </c>
      <c r="Y76" s="94">
        <v>51356480.583999999</v>
      </c>
      <c r="Z76" s="94">
        <v>0</v>
      </c>
      <c r="AA76" s="97" t="s">
        <v>49</v>
      </c>
      <c r="AB76" s="94">
        <v>0</v>
      </c>
      <c r="AC76" s="94">
        <v>0</v>
      </c>
      <c r="AD76" s="97" t="s">
        <v>49</v>
      </c>
      <c r="AE76" s="94">
        <v>0</v>
      </c>
      <c r="AF76" s="97">
        <v>0</v>
      </c>
      <c r="AG76" s="97" t="s">
        <v>49</v>
      </c>
      <c r="AH76" s="94">
        <v>0</v>
      </c>
      <c r="AI76" s="94">
        <v>0</v>
      </c>
      <c r="AJ76" s="97" t="s">
        <v>49</v>
      </c>
      <c r="AK76" s="94">
        <v>0</v>
      </c>
      <c r="AL76" s="94">
        <v>0</v>
      </c>
      <c r="AM76" s="99" t="s">
        <v>47</v>
      </c>
      <c r="AN76" s="97" t="s">
        <v>47</v>
      </c>
      <c r="AO76" s="108" t="s">
        <v>47</v>
      </c>
      <c r="AP76" s="14" t="s">
        <v>47</v>
      </c>
    </row>
    <row r="77" spans="1:42" x14ac:dyDescent="0.25">
      <c r="A77" s="97" t="s">
        <v>128</v>
      </c>
      <c r="B77" s="98">
        <v>44272</v>
      </c>
      <c r="C77" s="97" t="s">
        <v>973</v>
      </c>
      <c r="D77" s="97" t="s">
        <v>74</v>
      </c>
      <c r="E77" s="97" t="s">
        <v>980</v>
      </c>
      <c r="F77" s="97" t="s">
        <v>1840</v>
      </c>
      <c r="G77" s="97" t="s">
        <v>48</v>
      </c>
      <c r="H77" s="97" t="s">
        <v>1849</v>
      </c>
      <c r="I77" s="94" t="s">
        <v>47</v>
      </c>
      <c r="J77" s="94" t="s">
        <v>47</v>
      </c>
      <c r="K77" s="94" t="s">
        <v>47</v>
      </c>
      <c r="L77" s="94" t="s">
        <v>47</v>
      </c>
      <c r="M77" s="94">
        <v>0</v>
      </c>
      <c r="N77" s="97" t="s">
        <v>47</v>
      </c>
      <c r="O77" s="97" t="s">
        <v>56</v>
      </c>
      <c r="P77" s="97" t="s">
        <v>47</v>
      </c>
      <c r="Q77" s="94">
        <v>75177461.5</v>
      </c>
      <c r="R77" s="94">
        <v>0</v>
      </c>
      <c r="S77" s="94">
        <v>38783447.5</v>
      </c>
      <c r="T77" s="94">
        <v>0</v>
      </c>
      <c r="U77" s="97" t="s">
        <v>49</v>
      </c>
      <c r="V77" s="94">
        <v>0</v>
      </c>
      <c r="W77" s="94">
        <v>31374150</v>
      </c>
      <c r="X77" s="97" t="s">
        <v>49</v>
      </c>
      <c r="Y77" s="94">
        <v>5019864</v>
      </c>
      <c r="Z77" s="94">
        <v>0</v>
      </c>
      <c r="AA77" s="97" t="s">
        <v>49</v>
      </c>
      <c r="AB77" s="94">
        <v>0</v>
      </c>
      <c r="AC77" s="94">
        <v>0</v>
      </c>
      <c r="AD77" s="97" t="s">
        <v>49</v>
      </c>
      <c r="AE77" s="94">
        <v>0</v>
      </c>
      <c r="AF77" s="97">
        <v>0</v>
      </c>
      <c r="AG77" s="97" t="s">
        <v>49</v>
      </c>
      <c r="AH77" s="94">
        <v>0</v>
      </c>
      <c r="AI77" s="94">
        <v>0</v>
      </c>
      <c r="AJ77" s="97" t="s">
        <v>49</v>
      </c>
      <c r="AK77" s="94">
        <v>0</v>
      </c>
      <c r="AL77" s="94">
        <v>0</v>
      </c>
      <c r="AM77" s="99" t="s">
        <v>47</v>
      </c>
      <c r="AN77" s="97" t="s">
        <v>47</v>
      </c>
      <c r="AO77" s="108" t="s">
        <v>47</v>
      </c>
      <c r="AP77" s="14" t="s">
        <v>47</v>
      </c>
    </row>
    <row r="78" spans="1:42" x14ac:dyDescent="0.25">
      <c r="A78" s="97" t="s">
        <v>132</v>
      </c>
      <c r="B78" s="98">
        <v>44272</v>
      </c>
      <c r="C78" s="97" t="s">
        <v>973</v>
      </c>
      <c r="D78" s="97" t="s">
        <v>74</v>
      </c>
      <c r="E78" s="97" t="s">
        <v>980</v>
      </c>
      <c r="F78" s="97" t="s">
        <v>1842</v>
      </c>
      <c r="G78" s="97" t="s">
        <v>48</v>
      </c>
      <c r="H78" s="97" t="s">
        <v>1847</v>
      </c>
      <c r="I78" s="94" t="s">
        <v>47</v>
      </c>
      <c r="J78" s="94" t="s">
        <v>47</v>
      </c>
      <c r="K78" s="94" t="s">
        <v>47</v>
      </c>
      <c r="L78" s="94" t="s">
        <v>47</v>
      </c>
      <c r="M78" s="94">
        <v>0</v>
      </c>
      <c r="N78" s="97" t="s">
        <v>47</v>
      </c>
      <c r="O78" s="97" t="s">
        <v>1846</v>
      </c>
      <c r="P78" s="97" t="s">
        <v>1845</v>
      </c>
      <c r="Q78" s="94">
        <v>21604910.5</v>
      </c>
      <c r="R78" s="94">
        <v>0</v>
      </c>
      <c r="S78" s="94">
        <v>16651942.5</v>
      </c>
      <c r="T78" s="94">
        <v>4269800</v>
      </c>
      <c r="U78" s="97" t="s">
        <v>50</v>
      </c>
      <c r="V78" s="94">
        <v>683168</v>
      </c>
      <c r="W78" s="94">
        <v>0</v>
      </c>
      <c r="X78" s="97" t="s">
        <v>49</v>
      </c>
      <c r="Y78" s="94">
        <v>0</v>
      </c>
      <c r="Z78" s="94">
        <v>0</v>
      </c>
      <c r="AA78" s="97" t="s">
        <v>49</v>
      </c>
      <c r="AB78" s="94">
        <v>0</v>
      </c>
      <c r="AC78" s="94">
        <v>0</v>
      </c>
      <c r="AD78" s="97" t="s">
        <v>49</v>
      </c>
      <c r="AE78" s="94">
        <v>0</v>
      </c>
      <c r="AF78" s="97">
        <v>0</v>
      </c>
      <c r="AG78" s="97" t="s">
        <v>49</v>
      </c>
      <c r="AH78" s="94">
        <v>0</v>
      </c>
      <c r="AI78" s="94">
        <v>0</v>
      </c>
      <c r="AJ78" s="97" t="s">
        <v>49</v>
      </c>
      <c r="AK78" s="94">
        <v>0</v>
      </c>
      <c r="AL78" s="94">
        <v>0</v>
      </c>
      <c r="AM78" s="99" t="s">
        <v>47</v>
      </c>
      <c r="AN78" s="97" t="s">
        <v>47</v>
      </c>
      <c r="AO78" s="108" t="s">
        <v>47</v>
      </c>
      <c r="AP78" s="14" t="s">
        <v>47</v>
      </c>
    </row>
    <row r="79" spans="1:42" x14ac:dyDescent="0.25">
      <c r="A79" s="97" t="s">
        <v>136</v>
      </c>
      <c r="B79" s="98">
        <v>44272</v>
      </c>
      <c r="C79" s="97" t="s">
        <v>973</v>
      </c>
      <c r="D79" s="97" t="s">
        <v>74</v>
      </c>
      <c r="E79" s="97" t="s">
        <v>980</v>
      </c>
      <c r="F79" s="97" t="s">
        <v>1840</v>
      </c>
      <c r="G79" s="97" t="s">
        <v>48</v>
      </c>
      <c r="H79" s="97" t="s">
        <v>1843</v>
      </c>
      <c r="I79" s="94" t="s">
        <v>47</v>
      </c>
      <c r="J79" s="94" t="s">
        <v>47</v>
      </c>
      <c r="K79" s="94" t="s">
        <v>47</v>
      </c>
      <c r="L79" s="94" t="s">
        <v>47</v>
      </c>
      <c r="M79" s="94">
        <v>0</v>
      </c>
      <c r="N79" s="97" t="s">
        <v>47</v>
      </c>
      <c r="O79" s="97" t="s">
        <v>56</v>
      </c>
      <c r="P79" s="97" t="s">
        <v>47</v>
      </c>
      <c r="Q79" s="94">
        <v>167633035</v>
      </c>
      <c r="R79" s="94">
        <v>0</v>
      </c>
      <c r="S79" s="94">
        <v>131859215</v>
      </c>
      <c r="T79" s="94">
        <v>0</v>
      </c>
      <c r="U79" s="97" t="s">
        <v>49</v>
      </c>
      <c r="V79" s="94">
        <v>0</v>
      </c>
      <c r="W79" s="94">
        <v>30839500</v>
      </c>
      <c r="X79" s="97" t="s">
        <v>50</v>
      </c>
      <c r="Y79" s="94">
        <v>4934320</v>
      </c>
      <c r="Z79" s="94">
        <v>0</v>
      </c>
      <c r="AA79" s="97" t="s">
        <v>49</v>
      </c>
      <c r="AB79" s="94">
        <v>0</v>
      </c>
      <c r="AC79" s="94">
        <v>0</v>
      </c>
      <c r="AD79" s="97" t="s">
        <v>49</v>
      </c>
      <c r="AE79" s="94">
        <v>0</v>
      </c>
      <c r="AF79" s="97">
        <v>0</v>
      </c>
      <c r="AG79" s="97" t="s">
        <v>49</v>
      </c>
      <c r="AH79" s="94">
        <v>0</v>
      </c>
      <c r="AI79" s="94">
        <v>0</v>
      </c>
      <c r="AJ79" s="97" t="s">
        <v>49</v>
      </c>
      <c r="AK79" s="94">
        <v>0</v>
      </c>
      <c r="AL79" s="94">
        <v>0</v>
      </c>
      <c r="AM79" s="99" t="s">
        <v>47</v>
      </c>
      <c r="AN79" s="97" t="s">
        <v>47</v>
      </c>
      <c r="AO79" s="108" t="s">
        <v>47</v>
      </c>
      <c r="AP79" s="14" t="s">
        <v>47</v>
      </c>
    </row>
    <row r="80" spans="1:42" x14ac:dyDescent="0.25">
      <c r="A80" s="97" t="s">
        <v>138</v>
      </c>
      <c r="B80" s="98">
        <v>44272</v>
      </c>
      <c r="C80" s="97" t="s">
        <v>973</v>
      </c>
      <c r="D80" s="97" t="s">
        <v>74</v>
      </c>
      <c r="E80" s="97" t="s">
        <v>980</v>
      </c>
      <c r="F80" s="97" t="s">
        <v>1842</v>
      </c>
      <c r="G80" s="97" t="s">
        <v>48</v>
      </c>
      <c r="H80" s="97" t="s">
        <v>1841</v>
      </c>
      <c r="I80" s="94" t="s">
        <v>47</v>
      </c>
      <c r="J80" s="94" t="s">
        <v>47</v>
      </c>
      <c r="K80" s="94" t="s">
        <v>47</v>
      </c>
      <c r="L80" s="94" t="s">
        <v>47</v>
      </c>
      <c r="M80" s="94">
        <v>0</v>
      </c>
      <c r="N80" s="97" t="s">
        <v>47</v>
      </c>
      <c r="O80" s="97" t="s">
        <v>1545</v>
      </c>
      <c r="P80" s="97" t="s">
        <v>1544</v>
      </c>
      <c r="Q80" s="94">
        <v>7370022</v>
      </c>
      <c r="R80" s="94">
        <v>0</v>
      </c>
      <c r="S80" s="94">
        <v>3063000</v>
      </c>
      <c r="T80" s="94">
        <v>3712950</v>
      </c>
      <c r="U80" s="97" t="s">
        <v>50</v>
      </c>
      <c r="V80" s="94">
        <v>594072</v>
      </c>
      <c r="W80" s="94">
        <v>0</v>
      </c>
      <c r="X80" s="97" t="s">
        <v>49</v>
      </c>
      <c r="Y80" s="94">
        <v>0</v>
      </c>
      <c r="Z80" s="94">
        <v>0</v>
      </c>
      <c r="AA80" s="97" t="s">
        <v>49</v>
      </c>
      <c r="AB80" s="94">
        <v>0</v>
      </c>
      <c r="AC80" s="94">
        <v>0</v>
      </c>
      <c r="AD80" s="97" t="s">
        <v>49</v>
      </c>
      <c r="AE80" s="94">
        <v>0</v>
      </c>
      <c r="AF80" s="97">
        <v>0</v>
      </c>
      <c r="AG80" s="97" t="s">
        <v>49</v>
      </c>
      <c r="AH80" s="94">
        <v>0</v>
      </c>
      <c r="AI80" s="94">
        <v>0</v>
      </c>
      <c r="AJ80" s="97" t="s">
        <v>49</v>
      </c>
      <c r="AK80" s="94">
        <v>0</v>
      </c>
      <c r="AL80" s="94">
        <v>0</v>
      </c>
      <c r="AM80" s="99" t="s">
        <v>47</v>
      </c>
      <c r="AN80" s="97" t="s">
        <v>47</v>
      </c>
      <c r="AO80" s="108" t="s">
        <v>47</v>
      </c>
      <c r="AP80" s="14" t="s">
        <v>47</v>
      </c>
    </row>
    <row r="81" spans="1:16375" x14ac:dyDescent="0.25">
      <c r="A81" s="97" t="s">
        <v>143</v>
      </c>
      <c r="B81" s="98">
        <v>44272</v>
      </c>
      <c r="C81" s="97" t="s">
        <v>973</v>
      </c>
      <c r="D81" s="97" t="s">
        <v>74</v>
      </c>
      <c r="E81" s="97" t="s">
        <v>980</v>
      </c>
      <c r="F81" s="97" t="s">
        <v>1840</v>
      </c>
      <c r="G81" s="97" t="s">
        <v>48</v>
      </c>
      <c r="H81" s="97" t="s">
        <v>1839</v>
      </c>
      <c r="I81" s="94" t="s">
        <v>47</v>
      </c>
      <c r="J81" s="94" t="s">
        <v>47</v>
      </c>
      <c r="K81" s="94" t="s">
        <v>47</v>
      </c>
      <c r="L81" s="94" t="s">
        <v>47</v>
      </c>
      <c r="M81" s="94">
        <v>0</v>
      </c>
      <c r="N81" s="97" t="s">
        <v>47</v>
      </c>
      <c r="O81" s="97" t="s">
        <v>56</v>
      </c>
      <c r="P81" s="97" t="s">
        <v>47</v>
      </c>
      <c r="Q81" s="94">
        <f>600130679.45+37925</f>
        <v>600168604.45000005</v>
      </c>
      <c r="R81" s="94">
        <v>0</v>
      </c>
      <c r="S81" s="94">
        <f>385637282+37925</f>
        <v>385675207</v>
      </c>
      <c r="T81" s="94">
        <v>0</v>
      </c>
      <c r="U81" s="97" t="s">
        <v>49</v>
      </c>
      <c r="V81" s="94">
        <v>0</v>
      </c>
      <c r="W81" s="94">
        <v>184908101.25</v>
      </c>
      <c r="X81" s="97" t="s">
        <v>50</v>
      </c>
      <c r="Y81" s="94">
        <v>29585296.200000003</v>
      </c>
      <c r="Z81" s="94">
        <v>0</v>
      </c>
      <c r="AA81" s="97" t="s">
        <v>49</v>
      </c>
      <c r="AB81" s="94">
        <v>0</v>
      </c>
      <c r="AC81" s="94">
        <v>0</v>
      </c>
      <c r="AD81" s="97" t="s">
        <v>49</v>
      </c>
      <c r="AE81" s="94">
        <v>0</v>
      </c>
      <c r="AF81" s="97">
        <v>0</v>
      </c>
      <c r="AG81" s="97" t="s">
        <v>49</v>
      </c>
      <c r="AH81" s="94">
        <v>0</v>
      </c>
      <c r="AI81" s="94">
        <v>0</v>
      </c>
      <c r="AJ81" s="97" t="s">
        <v>49</v>
      </c>
      <c r="AK81" s="94">
        <v>0</v>
      </c>
      <c r="AL81" s="94">
        <v>0</v>
      </c>
      <c r="AM81" s="99" t="s">
        <v>47</v>
      </c>
      <c r="AN81" s="97" t="s">
        <v>47</v>
      </c>
      <c r="AO81" s="108" t="s">
        <v>47</v>
      </c>
      <c r="AP81" s="14" t="s">
        <v>47</v>
      </c>
    </row>
    <row r="82" spans="1:16375" x14ac:dyDescent="0.25">
      <c r="A82" s="97" t="s">
        <v>145</v>
      </c>
      <c r="B82" s="98">
        <v>44272</v>
      </c>
      <c r="C82" s="97" t="s">
        <v>46</v>
      </c>
      <c r="D82" s="97" t="s">
        <v>164</v>
      </c>
      <c r="E82" s="97" t="s">
        <v>165</v>
      </c>
      <c r="F82" s="97" t="s">
        <v>1055</v>
      </c>
      <c r="G82" s="97" t="s">
        <v>48</v>
      </c>
      <c r="H82" s="97" t="s">
        <v>166</v>
      </c>
      <c r="I82" s="94" t="s">
        <v>47</v>
      </c>
      <c r="J82" s="94" t="s">
        <v>47</v>
      </c>
      <c r="K82" s="94" t="s">
        <v>47</v>
      </c>
      <c r="L82" s="94" t="s">
        <v>47</v>
      </c>
      <c r="M82" s="94">
        <v>0</v>
      </c>
      <c r="N82" s="97" t="s">
        <v>47</v>
      </c>
      <c r="O82" s="97" t="s">
        <v>56</v>
      </c>
      <c r="P82" s="97" t="s">
        <v>47</v>
      </c>
      <c r="Q82" s="94">
        <v>2289766791.7500005</v>
      </c>
      <c r="R82" s="94">
        <v>0</v>
      </c>
      <c r="S82" s="94">
        <v>792720410.75</v>
      </c>
      <c r="T82" s="94">
        <v>0</v>
      </c>
      <c r="U82" s="97" t="s">
        <v>49</v>
      </c>
      <c r="V82" s="94">
        <v>0</v>
      </c>
      <c r="W82" s="94">
        <v>1290557225</v>
      </c>
      <c r="X82" s="97" t="s">
        <v>50</v>
      </c>
      <c r="Y82" s="94">
        <v>206489156.00000003</v>
      </c>
      <c r="Z82" s="94">
        <v>0</v>
      </c>
      <c r="AA82" s="97" t="s">
        <v>49</v>
      </c>
      <c r="AB82" s="94">
        <v>0</v>
      </c>
      <c r="AC82" s="94">
        <v>0</v>
      </c>
      <c r="AD82" s="97" t="s">
        <v>49</v>
      </c>
      <c r="AE82" s="94">
        <v>0</v>
      </c>
      <c r="AF82" s="97">
        <v>0</v>
      </c>
      <c r="AG82" s="97" t="s">
        <v>49</v>
      </c>
      <c r="AH82" s="94">
        <v>0</v>
      </c>
      <c r="AI82" s="94">
        <v>0</v>
      </c>
      <c r="AJ82" s="97" t="s">
        <v>49</v>
      </c>
      <c r="AK82" s="94">
        <v>0</v>
      </c>
      <c r="AL82" s="94">
        <v>0</v>
      </c>
      <c r="AM82" s="99" t="s">
        <v>47</v>
      </c>
      <c r="AN82" s="97" t="s">
        <v>47</v>
      </c>
      <c r="AO82" s="215" t="s">
        <v>47</v>
      </c>
      <c r="AP82" s="97" t="s">
        <v>47</v>
      </c>
      <c r="AR82" s="5"/>
      <c r="AS82" s="100"/>
    </row>
    <row r="83" spans="1:16375" x14ac:dyDescent="0.25">
      <c r="A83" s="97" t="s">
        <v>149</v>
      </c>
      <c r="B83" s="98">
        <v>44272</v>
      </c>
      <c r="C83" s="97" t="s">
        <v>46</v>
      </c>
      <c r="D83" s="97" t="s">
        <v>164</v>
      </c>
      <c r="E83" s="97" t="s">
        <v>165</v>
      </c>
      <c r="F83" s="97" t="s">
        <v>1055</v>
      </c>
      <c r="G83" s="97" t="s">
        <v>96</v>
      </c>
      <c r="H83" s="97" t="s">
        <v>47</v>
      </c>
      <c r="I83" s="94" t="s">
        <v>168</v>
      </c>
      <c r="J83" s="94" t="s">
        <v>47</v>
      </c>
      <c r="K83" s="94" t="s">
        <v>169</v>
      </c>
      <c r="L83" s="94" t="s">
        <v>117</v>
      </c>
      <c r="M83" s="94">
        <v>1078551702</v>
      </c>
      <c r="N83" s="97" t="s">
        <v>100</v>
      </c>
      <c r="O83" s="97" t="s">
        <v>170</v>
      </c>
      <c r="P83" s="97" t="s">
        <v>171</v>
      </c>
      <c r="Q83" s="94">
        <v>-1078551702</v>
      </c>
      <c r="R83" s="94">
        <v>0</v>
      </c>
      <c r="S83" s="94">
        <v>0</v>
      </c>
      <c r="T83" s="94">
        <v>0</v>
      </c>
      <c r="U83" s="97" t="s">
        <v>49</v>
      </c>
      <c r="V83" s="94">
        <v>0</v>
      </c>
      <c r="W83" s="94">
        <v>-929785950</v>
      </c>
      <c r="X83" s="97" t="s">
        <v>50</v>
      </c>
      <c r="Y83" s="94">
        <v>-148765752</v>
      </c>
      <c r="Z83" s="94">
        <v>0</v>
      </c>
      <c r="AA83" s="97" t="s">
        <v>49</v>
      </c>
      <c r="AB83" s="94">
        <v>0</v>
      </c>
      <c r="AC83" s="94">
        <v>0</v>
      </c>
      <c r="AD83" s="97" t="s">
        <v>49</v>
      </c>
      <c r="AE83" s="94">
        <v>0</v>
      </c>
      <c r="AF83" s="97">
        <v>0</v>
      </c>
      <c r="AG83" s="97" t="s">
        <v>49</v>
      </c>
      <c r="AH83" s="94">
        <v>0</v>
      </c>
      <c r="AI83" s="94">
        <v>0</v>
      </c>
      <c r="AJ83" s="97" t="s">
        <v>49</v>
      </c>
      <c r="AK83" s="94">
        <v>0</v>
      </c>
      <c r="AL83" s="94">
        <v>0</v>
      </c>
      <c r="AM83" s="99" t="s">
        <v>47</v>
      </c>
      <c r="AN83" s="97" t="s">
        <v>47</v>
      </c>
      <c r="AO83" s="215" t="s">
        <v>47</v>
      </c>
      <c r="AP83" s="97" t="s">
        <v>47</v>
      </c>
      <c r="AR83" s="5"/>
      <c r="AS83" s="100"/>
    </row>
    <row r="84" spans="1:16375" x14ac:dyDescent="0.25">
      <c r="A84" s="97" t="s">
        <v>151</v>
      </c>
      <c r="B84" s="98">
        <v>44272</v>
      </c>
      <c r="C84" s="97" t="s">
        <v>46</v>
      </c>
      <c r="D84" s="97" t="s">
        <v>84</v>
      </c>
      <c r="E84" s="97" t="s">
        <v>85</v>
      </c>
      <c r="F84" s="97" t="s">
        <v>1071</v>
      </c>
      <c r="G84" s="97" t="s">
        <v>48</v>
      </c>
      <c r="H84" s="97" t="s">
        <v>173</v>
      </c>
      <c r="I84" s="94" t="s">
        <v>47</v>
      </c>
      <c r="J84" s="94" t="s">
        <v>47</v>
      </c>
      <c r="K84" s="94" t="s">
        <v>47</v>
      </c>
      <c r="L84" s="94" t="s">
        <v>47</v>
      </c>
      <c r="M84" s="94">
        <v>0</v>
      </c>
      <c r="N84" s="97" t="s">
        <v>47</v>
      </c>
      <c r="O84" s="97" t="s">
        <v>56</v>
      </c>
      <c r="P84" s="97" t="s">
        <v>47</v>
      </c>
      <c r="Q84" s="94">
        <v>1320421108.4583995</v>
      </c>
      <c r="R84" s="94">
        <v>0</v>
      </c>
      <c r="S84" s="94">
        <v>968514549.5</v>
      </c>
      <c r="T84" s="94">
        <v>0</v>
      </c>
      <c r="U84" s="97" t="s">
        <v>49</v>
      </c>
      <c r="V84" s="94">
        <v>0</v>
      </c>
      <c r="W84" s="94">
        <v>303367723.24000001</v>
      </c>
      <c r="X84" s="97" t="s">
        <v>50</v>
      </c>
      <c r="Y84" s="94">
        <v>48538835.718399994</v>
      </c>
      <c r="Z84" s="94">
        <v>0</v>
      </c>
      <c r="AA84" s="97" t="s">
        <v>49</v>
      </c>
      <c r="AB84" s="94">
        <v>0</v>
      </c>
      <c r="AC84" s="94">
        <v>0</v>
      </c>
      <c r="AD84" s="97" t="s">
        <v>49</v>
      </c>
      <c r="AE84" s="94">
        <v>0</v>
      </c>
      <c r="AF84" s="97">
        <v>0</v>
      </c>
      <c r="AG84" s="97" t="s">
        <v>49</v>
      </c>
      <c r="AH84" s="94">
        <v>0</v>
      </c>
      <c r="AI84" s="94">
        <v>0</v>
      </c>
      <c r="AJ84" s="97" t="s">
        <v>49</v>
      </c>
      <c r="AK84" s="94">
        <v>0</v>
      </c>
      <c r="AL84" s="94">
        <v>0</v>
      </c>
      <c r="AM84" s="99" t="s">
        <v>47</v>
      </c>
      <c r="AN84" s="97" t="s">
        <v>47</v>
      </c>
      <c r="AO84" s="215" t="s">
        <v>47</v>
      </c>
      <c r="AP84" s="97" t="s">
        <v>47</v>
      </c>
      <c r="AR84" s="5"/>
      <c r="AS84" s="100"/>
    </row>
    <row r="85" spans="1:16375" s="2" customFormat="1" x14ac:dyDescent="0.25">
      <c r="A85" s="97" t="s">
        <v>153</v>
      </c>
      <c r="B85" s="98">
        <v>44272</v>
      </c>
      <c r="C85" s="97" t="s">
        <v>46</v>
      </c>
      <c r="D85" s="97" t="s">
        <v>84</v>
      </c>
      <c r="E85" s="97" t="s">
        <v>85</v>
      </c>
      <c r="F85" s="97" t="s">
        <v>1071</v>
      </c>
      <c r="G85" s="97" t="s">
        <v>48</v>
      </c>
      <c r="H85" s="97" t="s">
        <v>175</v>
      </c>
      <c r="I85" s="94" t="s">
        <v>47</v>
      </c>
      <c r="J85" s="94" t="s">
        <v>47</v>
      </c>
      <c r="K85" s="94" t="s">
        <v>47</v>
      </c>
      <c r="L85" s="94" t="s">
        <v>47</v>
      </c>
      <c r="M85" s="94">
        <v>0</v>
      </c>
      <c r="N85" s="97" t="s">
        <v>47</v>
      </c>
      <c r="O85" s="97" t="s">
        <v>56</v>
      </c>
      <c r="P85" s="97" t="s">
        <v>47</v>
      </c>
      <c r="Q85" s="94">
        <v>123247336.53</v>
      </c>
      <c r="R85" s="94">
        <v>0</v>
      </c>
      <c r="S85" s="94">
        <v>103254277.75</v>
      </c>
      <c r="T85" s="94">
        <v>0</v>
      </c>
      <c r="U85" s="97" t="s">
        <v>49</v>
      </c>
      <c r="V85" s="94">
        <v>0</v>
      </c>
      <c r="W85" s="94">
        <v>17235395.5</v>
      </c>
      <c r="X85" s="97" t="s">
        <v>50</v>
      </c>
      <c r="Y85" s="94">
        <v>2757663.2800000003</v>
      </c>
      <c r="Z85" s="94">
        <v>0</v>
      </c>
      <c r="AA85" s="97" t="s">
        <v>49</v>
      </c>
      <c r="AB85" s="94">
        <v>0</v>
      </c>
      <c r="AC85" s="94">
        <v>0</v>
      </c>
      <c r="AD85" s="97" t="s">
        <v>49</v>
      </c>
      <c r="AE85" s="94">
        <v>0</v>
      </c>
      <c r="AF85" s="97">
        <v>0</v>
      </c>
      <c r="AG85" s="97" t="s">
        <v>49</v>
      </c>
      <c r="AH85" s="94">
        <v>0</v>
      </c>
      <c r="AI85" s="94">
        <v>0</v>
      </c>
      <c r="AJ85" s="97" t="s">
        <v>49</v>
      </c>
      <c r="AK85" s="94">
        <v>0</v>
      </c>
      <c r="AL85" s="94">
        <v>0</v>
      </c>
      <c r="AM85" s="99" t="s">
        <v>47</v>
      </c>
      <c r="AN85" s="97" t="s">
        <v>47</v>
      </c>
      <c r="AO85" s="215" t="s">
        <v>47</v>
      </c>
      <c r="AP85" s="97" t="s">
        <v>47</v>
      </c>
      <c r="AQ85" s="1"/>
      <c r="AR85" s="5"/>
      <c r="AS85" s="100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  <c r="WSZ85" s="1"/>
      <c r="WTA85" s="1"/>
      <c r="WTB85" s="1"/>
      <c r="WTC85" s="1"/>
      <c r="WTD85" s="1"/>
      <c r="WTE85" s="1"/>
      <c r="WTF85" s="1"/>
      <c r="WTG85" s="1"/>
      <c r="WTH85" s="1"/>
      <c r="WTI85" s="1"/>
      <c r="WTJ85" s="1"/>
      <c r="WTK85" s="1"/>
      <c r="WTL85" s="1"/>
      <c r="WTM85" s="1"/>
      <c r="WTN85" s="1"/>
      <c r="WTO85" s="1"/>
      <c r="WTP85" s="1"/>
      <c r="WTQ85" s="1"/>
      <c r="WTR85" s="1"/>
      <c r="WTS85" s="1"/>
      <c r="WTT85" s="1"/>
      <c r="WTU85" s="1"/>
      <c r="WTV85" s="1"/>
      <c r="WTW85" s="1"/>
      <c r="WTX85" s="1"/>
      <c r="WTY85" s="1"/>
      <c r="WTZ85" s="1"/>
      <c r="WUA85" s="1"/>
      <c r="WUB85" s="1"/>
      <c r="WUC85" s="1"/>
      <c r="WUD85" s="1"/>
      <c r="WUE85" s="1"/>
      <c r="WUF85" s="1"/>
      <c r="WUG85" s="1"/>
      <c r="WUH85" s="1"/>
      <c r="WUI85" s="1"/>
      <c r="WUJ85" s="1"/>
      <c r="WUK85" s="1"/>
      <c r="WUL85" s="1"/>
      <c r="WUM85" s="1"/>
      <c r="WUN85" s="1"/>
      <c r="WUO85" s="1"/>
      <c r="WUP85" s="1"/>
      <c r="WUQ85" s="1"/>
      <c r="WUR85" s="1"/>
      <c r="WUS85" s="1"/>
      <c r="WUT85" s="1"/>
      <c r="WUU85" s="1"/>
      <c r="WUV85" s="1"/>
      <c r="WUW85" s="1"/>
      <c r="WUX85" s="1"/>
      <c r="WUY85" s="1"/>
      <c r="WUZ85" s="1"/>
      <c r="WVA85" s="1"/>
      <c r="WVB85" s="1"/>
      <c r="WVC85" s="1"/>
      <c r="WVD85" s="1"/>
      <c r="WVE85" s="1"/>
      <c r="WVF85" s="1"/>
      <c r="WVG85" s="1"/>
      <c r="WVH85" s="1"/>
      <c r="WVI85" s="1"/>
      <c r="WVJ85" s="1"/>
      <c r="WVK85" s="1"/>
      <c r="WVL85" s="1"/>
      <c r="WVM85" s="1"/>
      <c r="WVN85" s="1"/>
      <c r="WVO85" s="1"/>
      <c r="WVP85" s="1"/>
      <c r="WVQ85" s="1"/>
      <c r="WVR85" s="1"/>
      <c r="WVS85" s="1"/>
      <c r="WVT85" s="1"/>
      <c r="WVU85" s="1"/>
      <c r="WVV85" s="1"/>
      <c r="WVW85" s="1"/>
      <c r="WVX85" s="1"/>
      <c r="WVY85" s="1"/>
      <c r="WVZ85" s="1"/>
      <c r="WWA85" s="1"/>
      <c r="WWB85" s="1"/>
      <c r="WWC85" s="1"/>
      <c r="WWD85" s="1"/>
      <c r="WWE85" s="1"/>
      <c r="WWF85" s="1"/>
      <c r="WWG85" s="1"/>
      <c r="WWH85" s="1"/>
      <c r="WWI85" s="1"/>
      <c r="WWJ85" s="1"/>
      <c r="WWK85" s="1"/>
      <c r="WWL85" s="1"/>
      <c r="WWM85" s="1"/>
      <c r="WWN85" s="1"/>
      <c r="WWO85" s="1"/>
      <c r="WWP85" s="1"/>
      <c r="WWQ85" s="1"/>
      <c r="WWR85" s="1"/>
      <c r="WWS85" s="1"/>
      <c r="WWT85" s="1"/>
      <c r="WWU85" s="1"/>
      <c r="WWV85" s="1"/>
      <c r="WWW85" s="1"/>
      <c r="WWX85" s="1"/>
      <c r="WWY85" s="1"/>
      <c r="WWZ85" s="1"/>
      <c r="WXA85" s="1"/>
      <c r="WXB85" s="1"/>
      <c r="WXC85" s="1"/>
      <c r="WXD85" s="1"/>
      <c r="WXE85" s="1"/>
      <c r="WXF85" s="1"/>
      <c r="WXG85" s="1"/>
      <c r="WXH85" s="1"/>
      <c r="WXI85" s="1"/>
      <c r="WXJ85" s="1"/>
      <c r="WXK85" s="1"/>
      <c r="WXL85" s="1"/>
      <c r="WXM85" s="1"/>
      <c r="WXN85" s="1"/>
      <c r="WXO85" s="1"/>
      <c r="WXP85" s="1"/>
      <c r="WXQ85" s="1"/>
      <c r="WXR85" s="1"/>
      <c r="WXS85" s="1"/>
      <c r="WXT85" s="1"/>
      <c r="WXU85" s="1"/>
      <c r="WXV85" s="1"/>
      <c r="WXW85" s="1"/>
      <c r="WXX85" s="1"/>
      <c r="WXY85" s="1"/>
      <c r="WXZ85" s="1"/>
      <c r="WYA85" s="1"/>
      <c r="WYB85" s="1"/>
      <c r="WYC85" s="1"/>
      <c r="WYD85" s="1"/>
      <c r="WYE85" s="1"/>
      <c r="WYF85" s="1"/>
      <c r="WYG85" s="1"/>
      <c r="WYH85" s="1"/>
      <c r="WYI85" s="1"/>
      <c r="WYJ85" s="1"/>
      <c r="WYK85" s="1"/>
      <c r="WYL85" s="1"/>
      <c r="WYM85" s="1"/>
      <c r="WYN85" s="1"/>
      <c r="WYO85" s="1"/>
      <c r="WYP85" s="1"/>
      <c r="WYQ85" s="1"/>
      <c r="WYR85" s="1"/>
      <c r="WYS85" s="1"/>
      <c r="WYT85" s="1"/>
      <c r="WYU85" s="1"/>
      <c r="WYV85" s="1"/>
      <c r="WYW85" s="1"/>
      <c r="WYX85" s="1"/>
      <c r="WYY85" s="1"/>
      <c r="WYZ85" s="1"/>
      <c r="WZA85" s="1"/>
      <c r="WZB85" s="1"/>
      <c r="WZC85" s="1"/>
      <c r="WZD85" s="1"/>
      <c r="WZE85" s="1"/>
      <c r="WZF85" s="1"/>
      <c r="WZG85" s="1"/>
      <c r="WZH85" s="1"/>
      <c r="WZI85" s="1"/>
      <c r="WZJ85" s="1"/>
      <c r="WZK85" s="1"/>
      <c r="WZL85" s="1"/>
      <c r="WZM85" s="1"/>
      <c r="WZN85" s="1"/>
      <c r="WZO85" s="1"/>
      <c r="WZP85" s="1"/>
      <c r="WZQ85" s="1"/>
      <c r="WZR85" s="1"/>
      <c r="WZS85" s="1"/>
      <c r="WZT85" s="1"/>
      <c r="WZU85" s="1"/>
      <c r="WZV85" s="1"/>
      <c r="WZW85" s="1"/>
      <c r="WZX85" s="1"/>
      <c r="WZY85" s="1"/>
      <c r="WZZ85" s="1"/>
      <c r="XAA85" s="1"/>
      <c r="XAB85" s="1"/>
      <c r="XAC85" s="1"/>
      <c r="XAD85" s="1"/>
      <c r="XAE85" s="1"/>
      <c r="XAF85" s="1"/>
      <c r="XAG85" s="1"/>
      <c r="XAH85" s="1"/>
      <c r="XAI85" s="1"/>
      <c r="XAJ85" s="1"/>
      <c r="XAK85" s="1"/>
      <c r="XAL85" s="1"/>
      <c r="XAM85" s="1"/>
      <c r="XAN85" s="1"/>
      <c r="XAO85" s="1"/>
      <c r="XAP85" s="1"/>
      <c r="XAQ85" s="1"/>
      <c r="XAR85" s="1"/>
      <c r="XAS85" s="1"/>
      <c r="XAT85" s="1"/>
      <c r="XAU85" s="1"/>
      <c r="XAV85" s="1"/>
      <c r="XAW85" s="1"/>
      <c r="XAX85" s="1"/>
      <c r="XAY85" s="1"/>
      <c r="XAZ85" s="1"/>
      <c r="XBA85" s="1"/>
      <c r="XBB85" s="1"/>
      <c r="XBC85" s="1"/>
      <c r="XBD85" s="1"/>
      <c r="XBE85" s="1"/>
      <c r="XBF85" s="1"/>
      <c r="XBG85" s="1"/>
      <c r="XBH85" s="1"/>
      <c r="XBI85" s="1"/>
      <c r="XBJ85" s="1"/>
      <c r="XBK85" s="1"/>
      <c r="XBL85" s="1"/>
      <c r="XBM85" s="1"/>
      <c r="XBN85" s="1"/>
      <c r="XBO85" s="1"/>
      <c r="XBP85" s="1"/>
      <c r="XBQ85" s="1"/>
      <c r="XBR85" s="1"/>
      <c r="XBS85" s="1"/>
      <c r="XBT85" s="1"/>
      <c r="XBU85" s="1"/>
      <c r="XBV85" s="1"/>
      <c r="XBW85" s="1"/>
      <c r="XBX85" s="1"/>
      <c r="XBY85" s="1"/>
      <c r="XBZ85" s="1"/>
      <c r="XCA85" s="1"/>
      <c r="XCB85" s="1"/>
      <c r="XCC85" s="1"/>
      <c r="XCD85" s="1"/>
      <c r="XCE85" s="1"/>
      <c r="XCF85" s="1"/>
      <c r="XCG85" s="1"/>
      <c r="XCH85" s="1"/>
      <c r="XCI85" s="1"/>
      <c r="XCJ85" s="1"/>
      <c r="XCK85" s="1"/>
      <c r="XCL85" s="1"/>
      <c r="XCM85" s="1"/>
      <c r="XCN85" s="1"/>
      <c r="XCO85" s="1"/>
      <c r="XCP85" s="1"/>
      <c r="XCQ85" s="1"/>
      <c r="XCR85" s="1"/>
      <c r="XCS85" s="1"/>
      <c r="XCT85" s="1"/>
      <c r="XCU85" s="1"/>
      <c r="XCV85" s="1"/>
      <c r="XCW85" s="1"/>
      <c r="XCX85" s="1"/>
      <c r="XCY85" s="1"/>
      <c r="XCZ85" s="1"/>
      <c r="XDA85" s="1"/>
      <c r="XDB85" s="1"/>
      <c r="XDC85" s="1"/>
      <c r="XDD85" s="1"/>
      <c r="XDE85" s="1"/>
      <c r="XDF85" s="1"/>
      <c r="XDG85" s="1"/>
      <c r="XDH85" s="1"/>
      <c r="XDI85" s="1"/>
      <c r="XDJ85" s="1"/>
      <c r="XDK85" s="1"/>
      <c r="XDL85" s="1"/>
      <c r="XDM85" s="1"/>
      <c r="XDN85" s="1"/>
      <c r="XDO85" s="1"/>
      <c r="XDP85" s="1"/>
      <c r="XDQ85" s="1"/>
      <c r="XDR85" s="1"/>
      <c r="XDS85" s="1"/>
      <c r="XDT85" s="1"/>
      <c r="XDU85" s="1"/>
      <c r="XDV85" s="1"/>
      <c r="XDW85" s="1"/>
      <c r="XDX85" s="1"/>
      <c r="XDY85" s="1"/>
      <c r="XDZ85" s="1"/>
      <c r="XEA85" s="1"/>
      <c r="XEB85" s="1"/>
      <c r="XEC85" s="1"/>
      <c r="XED85" s="1"/>
      <c r="XEE85" s="1"/>
      <c r="XEF85" s="1"/>
      <c r="XEG85" s="1"/>
      <c r="XEH85" s="1"/>
      <c r="XEI85" s="1"/>
      <c r="XEJ85" s="1"/>
      <c r="XEK85" s="1"/>
      <c r="XEL85" s="1"/>
      <c r="XEM85" s="1"/>
      <c r="XEN85" s="1"/>
      <c r="XEO85" s="1"/>
      <c r="XEP85" s="1"/>
      <c r="XEQ85" s="1"/>
      <c r="XER85" s="1"/>
      <c r="XES85" s="1"/>
      <c r="XET85" s="1"/>
      <c r="XEU85" s="1"/>
    </row>
    <row r="86" spans="1:16375" x14ac:dyDescent="0.25">
      <c r="A86" s="97" t="s">
        <v>155</v>
      </c>
      <c r="B86" s="98">
        <v>44272</v>
      </c>
      <c r="C86" s="97" t="s">
        <v>46</v>
      </c>
      <c r="D86" s="97" t="s">
        <v>84</v>
      </c>
      <c r="E86" s="97" t="s">
        <v>85</v>
      </c>
      <c r="F86" s="97" t="s">
        <v>1071</v>
      </c>
      <c r="G86" s="97" t="s">
        <v>96</v>
      </c>
      <c r="H86" s="97" t="s">
        <v>47</v>
      </c>
      <c r="I86" s="94" t="s">
        <v>177</v>
      </c>
      <c r="J86" s="94" t="s">
        <v>47</v>
      </c>
      <c r="K86" s="94" t="s">
        <v>178</v>
      </c>
      <c r="L86" s="94" t="s">
        <v>45</v>
      </c>
      <c r="M86" s="94">
        <v>5069000</v>
      </c>
      <c r="N86" s="97" t="s">
        <v>100</v>
      </c>
      <c r="O86" s="97" t="s">
        <v>179</v>
      </c>
      <c r="P86" s="97" t="s">
        <v>180</v>
      </c>
      <c r="Q86" s="94">
        <v>-2682500</v>
      </c>
      <c r="R86" s="94">
        <v>0</v>
      </c>
      <c r="S86" s="94">
        <v>-2682500</v>
      </c>
      <c r="T86" s="94">
        <v>0</v>
      </c>
      <c r="U86" s="97" t="s">
        <v>49</v>
      </c>
      <c r="V86" s="94">
        <v>0</v>
      </c>
      <c r="W86" s="94">
        <v>0</v>
      </c>
      <c r="X86" s="97" t="s">
        <v>49</v>
      </c>
      <c r="Y86" s="94">
        <v>0</v>
      </c>
      <c r="Z86" s="94">
        <v>0</v>
      </c>
      <c r="AA86" s="97" t="s">
        <v>49</v>
      </c>
      <c r="AB86" s="94">
        <v>0</v>
      </c>
      <c r="AC86" s="94">
        <v>0</v>
      </c>
      <c r="AD86" s="97" t="s">
        <v>49</v>
      </c>
      <c r="AE86" s="94">
        <v>0</v>
      </c>
      <c r="AF86" s="97">
        <v>0</v>
      </c>
      <c r="AG86" s="97" t="s">
        <v>49</v>
      </c>
      <c r="AH86" s="94">
        <v>0</v>
      </c>
      <c r="AI86" s="94">
        <v>0</v>
      </c>
      <c r="AJ86" s="97" t="s">
        <v>49</v>
      </c>
      <c r="AK86" s="94">
        <v>0</v>
      </c>
      <c r="AL86" s="94">
        <v>0</v>
      </c>
      <c r="AM86" s="99" t="s">
        <v>47</v>
      </c>
      <c r="AN86" s="97" t="s">
        <v>47</v>
      </c>
      <c r="AO86" s="215" t="s">
        <v>47</v>
      </c>
      <c r="AP86" s="97" t="s">
        <v>47</v>
      </c>
      <c r="AR86" s="5"/>
      <c r="AS86" s="100"/>
    </row>
    <row r="87" spans="1:16375" x14ac:dyDescent="0.25">
      <c r="A87" s="97" t="s">
        <v>157</v>
      </c>
      <c r="B87" s="98">
        <v>44272</v>
      </c>
      <c r="C87" s="97" t="s">
        <v>973</v>
      </c>
      <c r="D87" s="97" t="s">
        <v>84</v>
      </c>
      <c r="E87" s="97" t="s">
        <v>1298</v>
      </c>
      <c r="F87" s="97" t="s">
        <v>1811</v>
      </c>
      <c r="G87" s="97" t="s">
        <v>48</v>
      </c>
      <c r="H87" s="97" t="s">
        <v>1810</v>
      </c>
      <c r="I87" s="94" t="s">
        <v>47</v>
      </c>
      <c r="J87" s="94" t="s">
        <v>47</v>
      </c>
      <c r="K87" s="94" t="s">
        <v>47</v>
      </c>
      <c r="L87" s="94" t="s">
        <v>47</v>
      </c>
      <c r="M87" s="94">
        <v>0</v>
      </c>
      <c r="N87" s="97" t="s">
        <v>47</v>
      </c>
      <c r="O87" s="97" t="s">
        <v>56</v>
      </c>
      <c r="P87" s="97" t="s">
        <v>47</v>
      </c>
      <c r="Q87" s="94">
        <v>11721452</v>
      </c>
      <c r="R87" s="94">
        <v>0</v>
      </c>
      <c r="S87" s="94">
        <v>0</v>
      </c>
      <c r="T87" s="94">
        <v>0</v>
      </c>
      <c r="U87" s="97" t="s">
        <v>49</v>
      </c>
      <c r="V87" s="94">
        <v>0</v>
      </c>
      <c r="W87" s="94">
        <v>10104700</v>
      </c>
      <c r="X87" s="97" t="s">
        <v>50</v>
      </c>
      <c r="Y87" s="94">
        <v>1616752</v>
      </c>
      <c r="Z87" s="94">
        <v>0</v>
      </c>
      <c r="AA87" s="97" t="s">
        <v>49</v>
      </c>
      <c r="AB87" s="94">
        <v>0</v>
      </c>
      <c r="AC87" s="94">
        <v>0</v>
      </c>
      <c r="AD87" s="97" t="s">
        <v>49</v>
      </c>
      <c r="AE87" s="94">
        <v>0</v>
      </c>
      <c r="AF87" s="97">
        <v>0</v>
      </c>
      <c r="AG87" s="97" t="s">
        <v>49</v>
      </c>
      <c r="AH87" s="94">
        <v>0</v>
      </c>
      <c r="AI87" s="94">
        <v>0</v>
      </c>
      <c r="AJ87" s="97" t="s">
        <v>49</v>
      </c>
      <c r="AK87" s="94">
        <v>0</v>
      </c>
      <c r="AL87" s="94">
        <v>0</v>
      </c>
      <c r="AM87" s="99" t="s">
        <v>47</v>
      </c>
      <c r="AN87" s="97" t="s">
        <v>47</v>
      </c>
      <c r="AO87" s="215" t="s">
        <v>47</v>
      </c>
      <c r="AP87" s="97" t="s">
        <v>47</v>
      </c>
      <c r="AR87" s="5"/>
      <c r="AS87" s="100"/>
    </row>
    <row r="88" spans="1:16375" x14ac:dyDescent="0.25">
      <c r="A88" s="97" t="s">
        <v>161</v>
      </c>
      <c r="B88" s="98">
        <v>44272</v>
      </c>
      <c r="C88" s="97" t="s">
        <v>46</v>
      </c>
      <c r="D88" s="97" t="s">
        <v>88</v>
      </c>
      <c r="E88" s="97" t="s">
        <v>89</v>
      </c>
      <c r="F88" s="97" t="s">
        <v>1052</v>
      </c>
      <c r="G88" s="97" t="s">
        <v>48</v>
      </c>
      <c r="H88" s="97" t="s">
        <v>182</v>
      </c>
      <c r="I88" s="94" t="s">
        <v>47</v>
      </c>
      <c r="J88" s="94" t="s">
        <v>47</v>
      </c>
      <c r="K88" s="94" t="s">
        <v>47</v>
      </c>
      <c r="L88" s="94" t="s">
        <v>47</v>
      </c>
      <c r="M88" s="94">
        <v>0</v>
      </c>
      <c r="N88" s="97" t="s">
        <v>47</v>
      </c>
      <c r="O88" s="97" t="s">
        <v>56</v>
      </c>
      <c r="P88" s="97" t="s">
        <v>47</v>
      </c>
      <c r="Q88" s="94">
        <v>688723904.55999994</v>
      </c>
      <c r="R88" s="94">
        <v>0</v>
      </c>
      <c r="S88" s="94">
        <v>536559929</v>
      </c>
      <c r="T88" s="94">
        <v>0</v>
      </c>
      <c r="U88" s="97" t="s">
        <v>49</v>
      </c>
      <c r="V88" s="94">
        <v>0</v>
      </c>
      <c r="W88" s="94">
        <v>131175841</v>
      </c>
      <c r="X88" s="97" t="s">
        <v>50</v>
      </c>
      <c r="Y88" s="94">
        <v>20988134.559999999</v>
      </c>
      <c r="Z88" s="94">
        <v>0</v>
      </c>
      <c r="AA88" s="97" t="s">
        <v>49</v>
      </c>
      <c r="AB88" s="94">
        <v>0</v>
      </c>
      <c r="AC88" s="94">
        <v>0</v>
      </c>
      <c r="AD88" s="97" t="s">
        <v>49</v>
      </c>
      <c r="AE88" s="94">
        <v>0</v>
      </c>
      <c r="AF88" s="97">
        <v>0</v>
      </c>
      <c r="AG88" s="97" t="s">
        <v>49</v>
      </c>
      <c r="AH88" s="94">
        <v>0</v>
      </c>
      <c r="AI88" s="94">
        <v>0</v>
      </c>
      <c r="AJ88" s="97" t="s">
        <v>49</v>
      </c>
      <c r="AK88" s="94">
        <v>0</v>
      </c>
      <c r="AL88" s="94">
        <v>0</v>
      </c>
      <c r="AM88" s="99" t="s">
        <v>47</v>
      </c>
      <c r="AN88" s="97" t="s">
        <v>47</v>
      </c>
      <c r="AO88" s="215" t="s">
        <v>47</v>
      </c>
      <c r="AP88" s="97" t="s">
        <v>47</v>
      </c>
      <c r="AR88" s="5"/>
      <c r="AS88" s="100"/>
    </row>
    <row r="89" spans="1:16375" x14ac:dyDescent="0.25">
      <c r="A89" s="97" t="s">
        <v>163</v>
      </c>
      <c r="B89" s="98">
        <v>44272</v>
      </c>
      <c r="C89" s="97" t="s">
        <v>46</v>
      </c>
      <c r="D89" s="97" t="s">
        <v>88</v>
      </c>
      <c r="E89" s="97" t="s">
        <v>89</v>
      </c>
      <c r="F89" s="97" t="s">
        <v>1052</v>
      </c>
      <c r="G89" s="97" t="s">
        <v>48</v>
      </c>
      <c r="H89" s="97" t="s">
        <v>184</v>
      </c>
      <c r="I89" s="94" t="s">
        <v>47</v>
      </c>
      <c r="J89" s="94" t="s">
        <v>47</v>
      </c>
      <c r="K89" s="94" t="s">
        <v>47</v>
      </c>
      <c r="L89" s="94" t="s">
        <v>47</v>
      </c>
      <c r="M89" s="94">
        <v>0</v>
      </c>
      <c r="N89" s="97" t="s">
        <v>47</v>
      </c>
      <c r="O89" s="97" t="s">
        <v>185</v>
      </c>
      <c r="P89" s="97" t="s">
        <v>186</v>
      </c>
      <c r="Q89" s="94">
        <v>220446000</v>
      </c>
      <c r="R89" s="94">
        <v>0</v>
      </c>
      <c r="S89" s="94">
        <v>220446000</v>
      </c>
      <c r="T89" s="94">
        <v>0</v>
      </c>
      <c r="U89" s="97" t="s">
        <v>49</v>
      </c>
      <c r="V89" s="94">
        <v>0</v>
      </c>
      <c r="W89" s="94">
        <v>0</v>
      </c>
      <c r="X89" s="97" t="s">
        <v>49</v>
      </c>
      <c r="Y89" s="94">
        <v>0</v>
      </c>
      <c r="Z89" s="94">
        <v>0</v>
      </c>
      <c r="AA89" s="97" t="s">
        <v>49</v>
      </c>
      <c r="AB89" s="94">
        <v>0</v>
      </c>
      <c r="AC89" s="94">
        <v>0</v>
      </c>
      <c r="AD89" s="97" t="s">
        <v>49</v>
      </c>
      <c r="AE89" s="94">
        <v>0</v>
      </c>
      <c r="AF89" s="97">
        <v>0</v>
      </c>
      <c r="AG89" s="97" t="s">
        <v>49</v>
      </c>
      <c r="AH89" s="94">
        <v>0</v>
      </c>
      <c r="AI89" s="94">
        <v>0</v>
      </c>
      <c r="AJ89" s="97" t="s">
        <v>49</v>
      </c>
      <c r="AK89" s="94">
        <v>0</v>
      </c>
      <c r="AL89" s="94">
        <v>0</v>
      </c>
      <c r="AM89" s="99" t="s">
        <v>47</v>
      </c>
      <c r="AN89" s="97" t="s">
        <v>47</v>
      </c>
      <c r="AO89" s="215" t="s">
        <v>47</v>
      </c>
      <c r="AP89" s="97" t="s">
        <v>47</v>
      </c>
      <c r="AR89" s="5"/>
      <c r="AS89" s="100"/>
    </row>
    <row r="90" spans="1:16375" x14ac:dyDescent="0.25">
      <c r="A90" s="97" t="s">
        <v>167</v>
      </c>
      <c r="B90" s="98">
        <v>44272</v>
      </c>
      <c r="C90" s="97" t="s">
        <v>46</v>
      </c>
      <c r="D90" s="97" t="s">
        <v>88</v>
      </c>
      <c r="E90" s="97" t="s">
        <v>89</v>
      </c>
      <c r="F90" s="97" t="s">
        <v>1052</v>
      </c>
      <c r="G90" s="97" t="s">
        <v>48</v>
      </c>
      <c r="H90" s="97" t="s">
        <v>188</v>
      </c>
      <c r="I90" s="94" t="s">
        <v>47</v>
      </c>
      <c r="J90" s="94" t="s">
        <v>47</v>
      </c>
      <c r="K90" s="94" t="s">
        <v>47</v>
      </c>
      <c r="L90" s="94" t="s">
        <v>47</v>
      </c>
      <c r="M90" s="94">
        <v>0</v>
      </c>
      <c r="N90" s="97" t="s">
        <v>47</v>
      </c>
      <c r="O90" s="97" t="s">
        <v>56</v>
      </c>
      <c r="P90" s="97" t="s">
        <v>47</v>
      </c>
      <c r="Q90" s="94">
        <v>257444464.75999999</v>
      </c>
      <c r="R90" s="94">
        <v>0</v>
      </c>
      <c r="S90" s="94">
        <v>138814529</v>
      </c>
      <c r="T90" s="94">
        <v>0</v>
      </c>
      <c r="U90" s="97" t="s">
        <v>49</v>
      </c>
      <c r="V90" s="94">
        <v>0</v>
      </c>
      <c r="W90" s="94">
        <v>102267186</v>
      </c>
      <c r="X90" s="97" t="s">
        <v>50</v>
      </c>
      <c r="Y90" s="94">
        <v>16362749.76</v>
      </c>
      <c r="Z90" s="94">
        <v>0</v>
      </c>
      <c r="AA90" s="97" t="s">
        <v>49</v>
      </c>
      <c r="AB90" s="94">
        <v>0</v>
      </c>
      <c r="AC90" s="94">
        <v>0</v>
      </c>
      <c r="AD90" s="97" t="s">
        <v>49</v>
      </c>
      <c r="AE90" s="94">
        <v>0</v>
      </c>
      <c r="AF90" s="97">
        <v>0</v>
      </c>
      <c r="AG90" s="97" t="s">
        <v>49</v>
      </c>
      <c r="AH90" s="94">
        <v>0</v>
      </c>
      <c r="AI90" s="94">
        <v>0</v>
      </c>
      <c r="AJ90" s="97" t="s">
        <v>49</v>
      </c>
      <c r="AK90" s="94">
        <v>0</v>
      </c>
      <c r="AL90" s="94">
        <v>0</v>
      </c>
      <c r="AM90" s="99" t="s">
        <v>47</v>
      </c>
      <c r="AN90" s="97" t="s">
        <v>47</v>
      </c>
      <c r="AO90" s="215" t="s">
        <v>47</v>
      </c>
      <c r="AP90" s="97" t="s">
        <v>47</v>
      </c>
      <c r="AR90" s="5"/>
      <c r="AS90" s="100"/>
    </row>
    <row r="91" spans="1:16375" x14ac:dyDescent="0.25">
      <c r="A91" s="97" t="s">
        <v>172</v>
      </c>
      <c r="B91" s="98">
        <v>44272</v>
      </c>
      <c r="C91" s="97" t="s">
        <v>46</v>
      </c>
      <c r="D91" s="97" t="s">
        <v>2230</v>
      </c>
      <c r="E91" s="97" t="s">
        <v>2231</v>
      </c>
      <c r="F91" s="97" t="s">
        <v>2234</v>
      </c>
      <c r="G91" s="97" t="s">
        <v>48</v>
      </c>
      <c r="H91" s="97" t="s">
        <v>2235</v>
      </c>
      <c r="I91" s="94" t="s">
        <v>47</v>
      </c>
      <c r="J91" s="94" t="s">
        <v>47</v>
      </c>
      <c r="K91" s="94" t="s">
        <v>47</v>
      </c>
      <c r="L91" s="94" t="s">
        <v>47</v>
      </c>
      <c r="M91" s="94">
        <v>0</v>
      </c>
      <c r="N91" s="97" t="s">
        <v>47</v>
      </c>
      <c r="O91" s="97" t="s">
        <v>56</v>
      </c>
      <c r="P91" s="97" t="s">
        <v>47</v>
      </c>
      <c r="Q91" s="94">
        <f>SUM(R91:Y91)</f>
        <v>410838109</v>
      </c>
      <c r="R91" s="94">
        <v>0</v>
      </c>
      <c r="S91" s="94">
        <v>382789889</v>
      </c>
      <c r="T91" s="94">
        <v>0</v>
      </c>
      <c r="U91" s="97" t="s">
        <v>49</v>
      </c>
      <c r="V91" s="94">
        <v>0</v>
      </c>
      <c r="W91" s="94">
        <v>24179500</v>
      </c>
      <c r="X91" s="97" t="s">
        <v>49</v>
      </c>
      <c r="Y91" s="94">
        <f>+W91*0.16</f>
        <v>3868720</v>
      </c>
      <c r="Z91" s="94">
        <v>0</v>
      </c>
      <c r="AA91" s="97" t="s">
        <v>49</v>
      </c>
      <c r="AB91" s="94">
        <v>0</v>
      </c>
      <c r="AC91" s="94">
        <v>0</v>
      </c>
      <c r="AD91" s="97" t="s">
        <v>49</v>
      </c>
      <c r="AE91" s="94">
        <v>0</v>
      </c>
      <c r="AF91" s="97">
        <v>0</v>
      </c>
      <c r="AG91" s="97" t="s">
        <v>49</v>
      </c>
      <c r="AH91" s="109"/>
      <c r="AI91" s="109"/>
      <c r="AJ91" s="109"/>
      <c r="AK91" s="109"/>
      <c r="AL91" s="109"/>
      <c r="AM91" s="109"/>
      <c r="AN91" s="109"/>
      <c r="AO91" s="214"/>
      <c r="AP91" s="109"/>
      <c r="AR91" s="5"/>
      <c r="AS91" s="100"/>
    </row>
    <row r="92" spans="1:16375" x14ac:dyDescent="0.25">
      <c r="A92" s="97" t="s">
        <v>174</v>
      </c>
      <c r="B92" s="98">
        <v>44272</v>
      </c>
      <c r="C92" s="97" t="s">
        <v>46</v>
      </c>
      <c r="D92" s="97" t="s">
        <v>92</v>
      </c>
      <c r="E92" s="97" t="s">
        <v>93</v>
      </c>
      <c r="F92" s="97" t="s">
        <v>1087</v>
      </c>
      <c r="G92" s="97" t="s">
        <v>48</v>
      </c>
      <c r="H92" s="97" t="s">
        <v>190</v>
      </c>
      <c r="I92" s="94" t="s">
        <v>47</v>
      </c>
      <c r="J92" s="94" t="s">
        <v>47</v>
      </c>
      <c r="K92" s="94" t="s">
        <v>47</v>
      </c>
      <c r="L92" s="94" t="s">
        <v>47</v>
      </c>
      <c r="M92" s="94">
        <v>0</v>
      </c>
      <c r="N92" s="97" t="s">
        <v>47</v>
      </c>
      <c r="O92" s="97" t="s">
        <v>56</v>
      </c>
      <c r="P92" s="97" t="s">
        <v>47</v>
      </c>
      <c r="Q92" s="94">
        <v>118846704.7</v>
      </c>
      <c r="R92" s="94">
        <v>0</v>
      </c>
      <c r="S92" s="94">
        <v>56324175</v>
      </c>
      <c r="T92" s="94">
        <v>0</v>
      </c>
      <c r="U92" s="97" t="s">
        <v>49</v>
      </c>
      <c r="V92" s="94">
        <v>0</v>
      </c>
      <c r="W92" s="94">
        <v>53898732.5</v>
      </c>
      <c r="X92" s="97" t="s">
        <v>49</v>
      </c>
      <c r="Y92" s="94">
        <v>8623797.1999999993</v>
      </c>
      <c r="Z92" s="94">
        <v>0</v>
      </c>
      <c r="AA92" s="97" t="s">
        <v>49</v>
      </c>
      <c r="AB92" s="94">
        <v>0</v>
      </c>
      <c r="AC92" s="94">
        <v>0</v>
      </c>
      <c r="AD92" s="97" t="s">
        <v>49</v>
      </c>
      <c r="AE92" s="94">
        <v>0</v>
      </c>
      <c r="AF92" s="97">
        <v>0</v>
      </c>
      <c r="AG92" s="97" t="s">
        <v>49</v>
      </c>
      <c r="AH92" s="94">
        <v>0</v>
      </c>
      <c r="AI92" s="94">
        <v>0</v>
      </c>
      <c r="AJ92" s="97" t="s">
        <v>49</v>
      </c>
      <c r="AK92" s="94">
        <v>0</v>
      </c>
      <c r="AL92" s="94">
        <v>0</v>
      </c>
      <c r="AM92" s="99" t="s">
        <v>47</v>
      </c>
      <c r="AN92" s="97" t="s">
        <v>47</v>
      </c>
      <c r="AO92" s="215" t="s">
        <v>47</v>
      </c>
      <c r="AP92" s="97" t="s">
        <v>47</v>
      </c>
      <c r="AR92" s="5"/>
      <c r="AS92" s="100"/>
    </row>
    <row r="93" spans="1:16375" x14ac:dyDescent="0.25">
      <c r="A93" s="97" t="s">
        <v>176</v>
      </c>
      <c r="B93" s="98">
        <v>44272</v>
      </c>
      <c r="C93" s="97" t="s">
        <v>46</v>
      </c>
      <c r="D93" s="97" t="s">
        <v>2332</v>
      </c>
      <c r="E93" s="97" t="s">
        <v>2333</v>
      </c>
      <c r="F93" s="97" t="s">
        <v>2336</v>
      </c>
      <c r="G93" s="97" t="s">
        <v>48</v>
      </c>
      <c r="H93" s="97" t="s">
        <v>2337</v>
      </c>
      <c r="I93" s="94" t="s">
        <v>47</v>
      </c>
      <c r="J93" s="94" t="s">
        <v>47</v>
      </c>
      <c r="K93" s="94" t="s">
        <v>47</v>
      </c>
      <c r="L93" s="94" t="s">
        <v>47</v>
      </c>
      <c r="M93" s="94"/>
      <c r="N93" s="97" t="s">
        <v>47</v>
      </c>
      <c r="O93" s="97" t="s">
        <v>56</v>
      </c>
      <c r="P93" s="97"/>
      <c r="Q93" s="94">
        <v>166677089.5</v>
      </c>
      <c r="R93" s="94">
        <v>0</v>
      </c>
      <c r="S93" s="94">
        <v>139347779.5</v>
      </c>
      <c r="T93" s="94">
        <v>0</v>
      </c>
      <c r="U93" s="97" t="s">
        <v>49</v>
      </c>
      <c r="V93" s="94">
        <v>0</v>
      </c>
      <c r="W93" s="94">
        <v>23559750</v>
      </c>
      <c r="X93" s="97" t="s">
        <v>49</v>
      </c>
      <c r="Y93" s="94">
        <v>3769560</v>
      </c>
      <c r="Z93" s="94">
        <v>0</v>
      </c>
      <c r="AA93" s="97" t="s">
        <v>49</v>
      </c>
      <c r="AB93" s="94">
        <v>0</v>
      </c>
      <c r="AC93" s="94">
        <v>0</v>
      </c>
      <c r="AD93" s="97" t="s">
        <v>49</v>
      </c>
      <c r="AE93" s="94">
        <v>0</v>
      </c>
      <c r="AF93" s="97">
        <v>0</v>
      </c>
      <c r="AG93" s="97" t="s">
        <v>49</v>
      </c>
      <c r="AH93" s="109"/>
      <c r="AI93" s="109"/>
      <c r="AJ93" s="109"/>
      <c r="AK93" s="109"/>
      <c r="AL93" s="109"/>
      <c r="AM93" s="109"/>
      <c r="AN93" s="109"/>
      <c r="AO93" s="214"/>
      <c r="AP93" s="109"/>
      <c r="AR93" s="5"/>
      <c r="AS93" s="100"/>
    </row>
    <row r="94" spans="1:16375" x14ac:dyDescent="0.25">
      <c r="A94" s="97" t="s">
        <v>181</v>
      </c>
      <c r="B94" s="98">
        <v>44272</v>
      </c>
      <c r="C94" s="97" t="s">
        <v>46</v>
      </c>
      <c r="D94" s="97" t="s">
        <v>104</v>
      </c>
      <c r="E94" s="97" t="s">
        <v>105</v>
      </c>
      <c r="F94" s="97" t="s">
        <v>1100</v>
      </c>
      <c r="G94" s="97" t="s">
        <v>48</v>
      </c>
      <c r="H94" s="97" t="s">
        <v>192</v>
      </c>
      <c r="I94" s="94" t="s">
        <v>47</v>
      </c>
      <c r="J94" s="94" t="s">
        <v>47</v>
      </c>
      <c r="K94" s="94" t="s">
        <v>47</v>
      </c>
      <c r="L94" s="94" t="s">
        <v>47</v>
      </c>
      <c r="M94" s="94">
        <v>0</v>
      </c>
      <c r="N94" s="97" t="s">
        <v>47</v>
      </c>
      <c r="O94" s="97" t="s">
        <v>56</v>
      </c>
      <c r="P94" s="97" t="s">
        <v>47</v>
      </c>
      <c r="Q94" s="94">
        <v>96278662</v>
      </c>
      <c r="R94" s="94">
        <v>0</v>
      </c>
      <c r="S94" s="94">
        <v>63934150</v>
      </c>
      <c r="T94" s="94">
        <v>0</v>
      </c>
      <c r="U94" s="97" t="s">
        <v>49</v>
      </c>
      <c r="V94" s="94">
        <v>0</v>
      </c>
      <c r="W94" s="94">
        <v>27883200</v>
      </c>
      <c r="X94" s="97" t="s">
        <v>50</v>
      </c>
      <c r="Y94" s="94">
        <v>4461312</v>
      </c>
      <c r="Z94" s="94">
        <v>0</v>
      </c>
      <c r="AA94" s="97" t="s">
        <v>49</v>
      </c>
      <c r="AB94" s="94">
        <v>0</v>
      </c>
      <c r="AC94" s="94">
        <v>0</v>
      </c>
      <c r="AD94" s="97" t="s">
        <v>49</v>
      </c>
      <c r="AE94" s="94">
        <v>0</v>
      </c>
      <c r="AF94" s="97">
        <v>0</v>
      </c>
      <c r="AG94" s="97" t="s">
        <v>49</v>
      </c>
      <c r="AH94" s="94">
        <v>0</v>
      </c>
      <c r="AI94" s="94">
        <v>0</v>
      </c>
      <c r="AJ94" s="97" t="s">
        <v>49</v>
      </c>
      <c r="AK94" s="94">
        <v>0</v>
      </c>
      <c r="AL94" s="94">
        <v>0</v>
      </c>
      <c r="AM94" s="99" t="s">
        <v>47</v>
      </c>
      <c r="AN94" s="97" t="s">
        <v>47</v>
      </c>
      <c r="AO94" s="215" t="s">
        <v>47</v>
      </c>
      <c r="AP94" s="97" t="s">
        <v>47</v>
      </c>
      <c r="AR94" s="5"/>
      <c r="AS94" s="100"/>
    </row>
    <row r="95" spans="1:16375" x14ac:dyDescent="0.25">
      <c r="A95" s="97" t="s">
        <v>183</v>
      </c>
      <c r="B95" s="98">
        <v>44272</v>
      </c>
      <c r="C95" s="97" t="s">
        <v>46</v>
      </c>
      <c r="D95" s="97" t="s">
        <v>114</v>
      </c>
      <c r="E95" s="97" t="s">
        <v>115</v>
      </c>
      <c r="F95" s="97" t="s">
        <v>1114</v>
      </c>
      <c r="G95" s="97" t="s">
        <v>48</v>
      </c>
      <c r="H95" s="97" t="s">
        <v>194</v>
      </c>
      <c r="I95" s="94" t="s">
        <v>47</v>
      </c>
      <c r="J95" s="94" t="s">
        <v>47</v>
      </c>
      <c r="K95" s="94" t="s">
        <v>47</v>
      </c>
      <c r="L95" s="94" t="s">
        <v>47</v>
      </c>
      <c r="M95" s="94">
        <v>0</v>
      </c>
      <c r="N95" s="97" t="s">
        <v>47</v>
      </c>
      <c r="O95" s="97" t="s">
        <v>56</v>
      </c>
      <c r="P95" s="97" t="s">
        <v>47</v>
      </c>
      <c r="Q95" s="94">
        <v>570151937.75999999</v>
      </c>
      <c r="R95" s="94">
        <v>0</v>
      </c>
      <c r="S95" s="94">
        <v>453015081.5</v>
      </c>
      <c r="T95" s="94">
        <v>0</v>
      </c>
      <c r="U95" s="97" t="s">
        <v>49</v>
      </c>
      <c r="V95" s="94">
        <v>0</v>
      </c>
      <c r="W95" s="94">
        <v>100980048.5</v>
      </c>
      <c r="X95" s="97" t="s">
        <v>50</v>
      </c>
      <c r="Y95" s="94">
        <v>16156807.76</v>
      </c>
      <c r="Z95" s="94">
        <v>0</v>
      </c>
      <c r="AA95" s="97" t="s">
        <v>49</v>
      </c>
      <c r="AB95" s="94">
        <v>0</v>
      </c>
      <c r="AC95" s="94">
        <v>0</v>
      </c>
      <c r="AD95" s="97" t="s">
        <v>49</v>
      </c>
      <c r="AE95" s="94">
        <v>0</v>
      </c>
      <c r="AF95" s="97">
        <v>0</v>
      </c>
      <c r="AG95" s="97" t="s">
        <v>49</v>
      </c>
      <c r="AH95" s="94">
        <v>0</v>
      </c>
      <c r="AI95" s="94">
        <v>0</v>
      </c>
      <c r="AJ95" s="97" t="s">
        <v>49</v>
      </c>
      <c r="AK95" s="94">
        <v>0</v>
      </c>
      <c r="AL95" s="94">
        <v>0</v>
      </c>
      <c r="AM95" s="99" t="s">
        <v>47</v>
      </c>
      <c r="AN95" s="97" t="s">
        <v>47</v>
      </c>
      <c r="AO95" s="215" t="s">
        <v>47</v>
      </c>
      <c r="AP95" s="97" t="s">
        <v>47</v>
      </c>
      <c r="AR95" s="5"/>
      <c r="AS95" s="100"/>
    </row>
    <row r="96" spans="1:16375" x14ac:dyDescent="0.25">
      <c r="A96" s="97" t="s">
        <v>187</v>
      </c>
      <c r="B96" s="111">
        <v>44272</v>
      </c>
      <c r="C96" s="97" t="s">
        <v>46</v>
      </c>
      <c r="D96" s="97" t="s">
        <v>1975</v>
      </c>
      <c r="E96" s="97" t="s">
        <v>1976</v>
      </c>
      <c r="F96" s="106" t="s">
        <v>1981</v>
      </c>
      <c r="G96" s="97" t="s">
        <v>48</v>
      </c>
      <c r="H96" s="97" t="s">
        <v>1979</v>
      </c>
      <c r="I96" s="94" t="s">
        <v>47</v>
      </c>
      <c r="J96" s="94" t="s">
        <v>47</v>
      </c>
      <c r="K96" s="94" t="s">
        <v>47</v>
      </c>
      <c r="L96" s="94" t="s">
        <v>47</v>
      </c>
      <c r="M96" s="94">
        <v>0</v>
      </c>
      <c r="N96" s="97" t="s">
        <v>47</v>
      </c>
      <c r="O96" s="97" t="s">
        <v>56</v>
      </c>
      <c r="P96" s="97" t="s">
        <v>47</v>
      </c>
      <c r="Q96" s="94">
        <f>SUM(R96:AC96)</f>
        <v>452715180.30719995</v>
      </c>
      <c r="R96" s="94">
        <v>0</v>
      </c>
      <c r="S96" s="94">
        <v>277738269</v>
      </c>
      <c r="T96" s="94">
        <v>0</v>
      </c>
      <c r="U96" s="97" t="s">
        <v>49</v>
      </c>
      <c r="V96" s="94">
        <v>0</v>
      </c>
      <c r="W96" s="94">
        <v>150842164.91999999</v>
      </c>
      <c r="X96" s="97" t="s">
        <v>50</v>
      </c>
      <c r="Y96" s="94">
        <f>+W96*0.16</f>
        <v>24134746.387199998</v>
      </c>
      <c r="Z96" s="94">
        <v>0</v>
      </c>
      <c r="AA96" s="97" t="s">
        <v>49</v>
      </c>
      <c r="AB96" s="94">
        <v>0</v>
      </c>
      <c r="AC96" s="94">
        <v>0</v>
      </c>
      <c r="AD96" s="97" t="s">
        <v>49</v>
      </c>
      <c r="AE96" s="94">
        <v>0</v>
      </c>
      <c r="AF96" s="109"/>
      <c r="AG96" s="109"/>
      <c r="AH96" s="109"/>
      <c r="AI96" s="94">
        <v>0</v>
      </c>
      <c r="AJ96" s="109"/>
      <c r="AK96" s="94">
        <v>0</v>
      </c>
      <c r="AL96" s="94">
        <v>0</v>
      </c>
      <c r="AM96" s="109"/>
      <c r="AN96" s="109"/>
      <c r="AO96" s="214"/>
      <c r="AP96" s="109"/>
      <c r="AR96" s="5"/>
      <c r="AS96" s="100"/>
    </row>
    <row r="97" spans="1:45" x14ac:dyDescent="0.25">
      <c r="A97" s="97" t="s">
        <v>189</v>
      </c>
      <c r="B97" s="98">
        <v>44272</v>
      </c>
      <c r="C97" s="97" t="s">
        <v>46</v>
      </c>
      <c r="D97" s="97"/>
      <c r="E97" s="97"/>
      <c r="F97" s="97"/>
      <c r="G97" s="97"/>
      <c r="H97" s="97" t="s">
        <v>247</v>
      </c>
      <c r="I97" s="94"/>
      <c r="J97" s="94"/>
      <c r="K97" s="94"/>
      <c r="L97" s="94"/>
      <c r="M97" s="94">
        <v>0</v>
      </c>
      <c r="N97" s="97"/>
      <c r="O97" s="97" t="s">
        <v>2228</v>
      </c>
      <c r="P97" s="97" t="s">
        <v>2229</v>
      </c>
      <c r="Q97" s="94">
        <v>294157400</v>
      </c>
      <c r="R97" s="94"/>
      <c r="S97" s="94">
        <v>294157400</v>
      </c>
      <c r="T97" s="94">
        <v>0</v>
      </c>
      <c r="U97" s="97"/>
      <c r="V97" s="94">
        <v>0</v>
      </c>
      <c r="W97" s="94"/>
      <c r="X97" s="97"/>
      <c r="Y97" s="94"/>
      <c r="Z97" s="94"/>
      <c r="AA97" s="97"/>
      <c r="AB97" s="94"/>
      <c r="AC97" s="94"/>
      <c r="AD97" s="97"/>
      <c r="AE97" s="94"/>
      <c r="AF97" s="97"/>
      <c r="AG97" s="97"/>
      <c r="AH97" s="94"/>
      <c r="AI97" s="94"/>
      <c r="AJ97" s="97"/>
      <c r="AK97" s="94"/>
      <c r="AL97" s="94"/>
      <c r="AM97" s="109"/>
      <c r="AN97" s="109"/>
      <c r="AO97" s="214"/>
      <c r="AP97" s="109"/>
      <c r="AR97" s="5"/>
      <c r="AS97" s="100"/>
    </row>
    <row r="98" spans="1:45" x14ac:dyDescent="0.25">
      <c r="A98" s="97" t="s">
        <v>191</v>
      </c>
      <c r="B98" s="111">
        <v>44273</v>
      </c>
      <c r="C98" s="97" t="s">
        <v>46</v>
      </c>
      <c r="D98" s="97" t="s">
        <v>53</v>
      </c>
      <c r="E98" s="97" t="s">
        <v>1158</v>
      </c>
      <c r="F98" s="106" t="s">
        <v>1159</v>
      </c>
      <c r="G98" s="97" t="s">
        <v>48</v>
      </c>
      <c r="H98" s="97" t="s">
        <v>1161</v>
      </c>
      <c r="I98" s="94"/>
      <c r="J98" s="94"/>
      <c r="K98" s="94"/>
      <c r="L98" s="94"/>
      <c r="M98" s="94">
        <v>0</v>
      </c>
      <c r="N98" s="97"/>
      <c r="O98" s="97" t="s">
        <v>1062</v>
      </c>
      <c r="P98" s="97"/>
      <c r="Q98" s="94">
        <v>0</v>
      </c>
      <c r="R98" s="94">
        <v>0</v>
      </c>
      <c r="S98" s="94">
        <v>0</v>
      </c>
      <c r="T98" s="94">
        <v>0</v>
      </c>
      <c r="U98" s="97" t="s">
        <v>49</v>
      </c>
      <c r="V98" s="94">
        <v>0</v>
      </c>
      <c r="W98" s="94">
        <v>0</v>
      </c>
      <c r="X98" s="97" t="s">
        <v>49</v>
      </c>
      <c r="Y98" s="94">
        <v>0</v>
      </c>
      <c r="Z98" s="94">
        <v>0</v>
      </c>
      <c r="AA98" s="97" t="s">
        <v>49</v>
      </c>
      <c r="AB98" s="94">
        <v>0</v>
      </c>
      <c r="AC98" s="94">
        <v>0</v>
      </c>
      <c r="AD98" s="97" t="s">
        <v>49</v>
      </c>
      <c r="AE98" s="94">
        <v>0</v>
      </c>
      <c r="AF98" s="99" t="s">
        <v>47</v>
      </c>
      <c r="AG98" s="109"/>
      <c r="AH98" s="109"/>
      <c r="AI98" s="94">
        <v>0</v>
      </c>
      <c r="AJ98" s="109"/>
      <c r="AK98" s="94">
        <v>0</v>
      </c>
      <c r="AL98" s="94">
        <v>0</v>
      </c>
      <c r="AM98" s="109"/>
      <c r="AN98" s="109"/>
      <c r="AO98" s="214"/>
      <c r="AP98" s="109"/>
      <c r="AR98" s="5"/>
      <c r="AS98" s="100"/>
    </row>
    <row r="99" spans="1:45" x14ac:dyDescent="0.25">
      <c r="A99" s="97" t="s">
        <v>193</v>
      </c>
      <c r="B99" s="98">
        <v>44273</v>
      </c>
      <c r="C99" s="97" t="s">
        <v>973</v>
      </c>
      <c r="D99" s="97" t="s">
        <v>53</v>
      </c>
      <c r="E99" s="97" t="s">
        <v>974</v>
      </c>
      <c r="F99" s="97" t="s">
        <v>1409</v>
      </c>
      <c r="G99" s="97" t="s">
        <v>48</v>
      </c>
      <c r="H99" s="97" t="s">
        <v>1879</v>
      </c>
      <c r="I99" s="94" t="s">
        <v>47</v>
      </c>
      <c r="J99" s="94" t="s">
        <v>47</v>
      </c>
      <c r="K99" s="94" t="s">
        <v>47</v>
      </c>
      <c r="L99" s="94" t="s">
        <v>47</v>
      </c>
      <c r="M99" s="94">
        <v>0</v>
      </c>
      <c r="N99" s="97" t="s">
        <v>47</v>
      </c>
      <c r="O99" s="97" t="s">
        <v>56</v>
      </c>
      <c r="P99" s="97" t="s">
        <v>47</v>
      </c>
      <c r="Q99" s="94">
        <v>786289306.24000001</v>
      </c>
      <c r="R99" s="94">
        <v>0</v>
      </c>
      <c r="S99" s="94">
        <v>543729520</v>
      </c>
      <c r="T99" s="94">
        <v>0</v>
      </c>
      <c r="U99" s="97" t="s">
        <v>49</v>
      </c>
      <c r="V99" s="94">
        <v>0</v>
      </c>
      <c r="W99" s="94">
        <v>209103264</v>
      </c>
      <c r="X99" s="97" t="s">
        <v>50</v>
      </c>
      <c r="Y99" s="94">
        <v>33456522.239999998</v>
      </c>
      <c r="Z99" s="94">
        <v>0</v>
      </c>
      <c r="AA99" s="97" t="s">
        <v>49</v>
      </c>
      <c r="AB99" s="94">
        <v>0</v>
      </c>
      <c r="AC99" s="94">
        <v>0</v>
      </c>
      <c r="AD99" s="97" t="s">
        <v>49</v>
      </c>
      <c r="AE99" s="94">
        <v>0</v>
      </c>
      <c r="AF99" s="97">
        <v>0</v>
      </c>
      <c r="AG99" s="97" t="s">
        <v>49</v>
      </c>
      <c r="AH99" s="94">
        <v>0</v>
      </c>
      <c r="AI99" s="94">
        <v>0</v>
      </c>
      <c r="AJ99" s="97" t="s">
        <v>49</v>
      </c>
      <c r="AK99" s="94">
        <v>0</v>
      </c>
      <c r="AL99" s="94">
        <v>0</v>
      </c>
      <c r="AM99" s="99" t="s">
        <v>47</v>
      </c>
      <c r="AN99" s="97" t="s">
        <v>47</v>
      </c>
      <c r="AO99" s="215" t="s">
        <v>47</v>
      </c>
      <c r="AP99" s="97" t="s">
        <v>47</v>
      </c>
      <c r="AR99" s="5"/>
      <c r="AS99" s="100"/>
    </row>
    <row r="100" spans="1:45" x14ac:dyDescent="0.25">
      <c r="A100" s="97" t="s">
        <v>1246</v>
      </c>
      <c r="B100" s="98">
        <v>44273</v>
      </c>
      <c r="C100" s="97" t="s">
        <v>973</v>
      </c>
      <c r="D100" s="97" t="s">
        <v>53</v>
      </c>
      <c r="E100" s="97" t="s">
        <v>974</v>
      </c>
      <c r="F100" s="97" t="s">
        <v>1559</v>
      </c>
      <c r="G100" s="97" t="s">
        <v>48</v>
      </c>
      <c r="H100" s="97" t="s">
        <v>1878</v>
      </c>
      <c r="I100" s="94" t="s">
        <v>47</v>
      </c>
      <c r="J100" s="94" t="s">
        <v>47</v>
      </c>
      <c r="K100" s="94" t="s">
        <v>47</v>
      </c>
      <c r="L100" s="94" t="s">
        <v>47</v>
      </c>
      <c r="M100" s="94">
        <v>0</v>
      </c>
      <c r="N100" s="97" t="s">
        <v>47</v>
      </c>
      <c r="O100" s="97" t="s">
        <v>1325</v>
      </c>
      <c r="P100" s="97" t="s">
        <v>1324</v>
      </c>
      <c r="Q100" s="94">
        <v>25880520</v>
      </c>
      <c r="R100" s="94">
        <v>0</v>
      </c>
      <c r="S100" s="94">
        <v>22189400</v>
      </c>
      <c r="T100" s="94">
        <v>3182000</v>
      </c>
      <c r="U100" s="97" t="s">
        <v>50</v>
      </c>
      <c r="V100" s="94">
        <v>509120</v>
      </c>
      <c r="W100" s="94">
        <v>0</v>
      </c>
      <c r="X100" s="97" t="s">
        <v>49</v>
      </c>
      <c r="Y100" s="94">
        <v>0</v>
      </c>
      <c r="Z100" s="94">
        <v>0</v>
      </c>
      <c r="AA100" s="97" t="s">
        <v>49</v>
      </c>
      <c r="AB100" s="94">
        <v>0</v>
      </c>
      <c r="AC100" s="94">
        <v>0</v>
      </c>
      <c r="AD100" s="97" t="s">
        <v>49</v>
      </c>
      <c r="AE100" s="94">
        <v>0</v>
      </c>
      <c r="AF100" s="97">
        <v>0</v>
      </c>
      <c r="AG100" s="97" t="s">
        <v>49</v>
      </c>
      <c r="AH100" s="94">
        <v>0</v>
      </c>
      <c r="AI100" s="94">
        <v>0</v>
      </c>
      <c r="AJ100" s="97" t="s">
        <v>49</v>
      </c>
      <c r="AK100" s="94">
        <v>0</v>
      </c>
      <c r="AL100" s="94">
        <v>0</v>
      </c>
      <c r="AM100" s="99" t="s">
        <v>47</v>
      </c>
      <c r="AN100" s="97" t="s">
        <v>47</v>
      </c>
      <c r="AO100" s="215" t="s">
        <v>47</v>
      </c>
      <c r="AP100" s="97" t="s">
        <v>47</v>
      </c>
      <c r="AR100" s="5"/>
      <c r="AS100" s="100"/>
    </row>
    <row r="101" spans="1:45" x14ac:dyDescent="0.25">
      <c r="A101" s="97" t="s">
        <v>1248</v>
      </c>
      <c r="B101" s="98">
        <v>44273</v>
      </c>
      <c r="C101" s="97" t="s">
        <v>973</v>
      </c>
      <c r="D101" s="97" t="s">
        <v>53</v>
      </c>
      <c r="E101" s="97" t="s">
        <v>974</v>
      </c>
      <c r="F101" s="97" t="s">
        <v>1409</v>
      </c>
      <c r="G101" s="97" t="s">
        <v>48</v>
      </c>
      <c r="H101" s="97" t="s">
        <v>1877</v>
      </c>
      <c r="I101" s="94" t="s">
        <v>47</v>
      </c>
      <c r="J101" s="94" t="s">
        <v>47</v>
      </c>
      <c r="K101" s="94" t="s">
        <v>47</v>
      </c>
      <c r="L101" s="94" t="s">
        <v>47</v>
      </c>
      <c r="M101" s="94">
        <v>0</v>
      </c>
      <c r="N101" s="97" t="s">
        <v>47</v>
      </c>
      <c r="O101" s="97" t="s">
        <v>56</v>
      </c>
      <c r="P101" s="97" t="s">
        <v>47</v>
      </c>
      <c r="Q101" s="94">
        <f>215983749.84+37925</f>
        <v>216021674.84</v>
      </c>
      <c r="R101" s="94">
        <v>0</v>
      </c>
      <c r="S101" s="94">
        <f>139458645.25+37925</f>
        <v>139496570.25</v>
      </c>
      <c r="T101" s="94">
        <v>0</v>
      </c>
      <c r="U101" s="97" t="s">
        <v>49</v>
      </c>
      <c r="V101" s="94">
        <v>0</v>
      </c>
      <c r="W101" s="94">
        <v>65969917.75</v>
      </c>
      <c r="X101" s="97" t="s">
        <v>50</v>
      </c>
      <c r="Y101" s="94">
        <v>10555186.84</v>
      </c>
      <c r="Z101" s="94">
        <v>0</v>
      </c>
      <c r="AA101" s="97" t="s">
        <v>49</v>
      </c>
      <c r="AB101" s="94">
        <v>0</v>
      </c>
      <c r="AC101" s="94">
        <v>0</v>
      </c>
      <c r="AD101" s="97" t="s">
        <v>49</v>
      </c>
      <c r="AE101" s="94">
        <v>0</v>
      </c>
      <c r="AF101" s="97">
        <v>0</v>
      </c>
      <c r="AG101" s="97" t="s">
        <v>49</v>
      </c>
      <c r="AH101" s="94">
        <v>0</v>
      </c>
      <c r="AI101" s="94">
        <v>0</v>
      </c>
      <c r="AJ101" s="97" t="s">
        <v>49</v>
      </c>
      <c r="AK101" s="94">
        <v>0</v>
      </c>
      <c r="AL101" s="94">
        <v>0</v>
      </c>
      <c r="AM101" s="99" t="s">
        <v>47</v>
      </c>
      <c r="AN101" s="97" t="s">
        <v>47</v>
      </c>
      <c r="AO101" s="215" t="s">
        <v>47</v>
      </c>
      <c r="AP101" s="97" t="s">
        <v>47</v>
      </c>
      <c r="AR101" s="5"/>
      <c r="AS101" s="100"/>
    </row>
    <row r="102" spans="1:45" x14ac:dyDescent="0.25">
      <c r="A102" s="97" t="s">
        <v>1250</v>
      </c>
      <c r="B102" s="98">
        <v>44273</v>
      </c>
      <c r="C102" s="97" t="s">
        <v>46</v>
      </c>
      <c r="D102" s="97" t="s">
        <v>53</v>
      </c>
      <c r="E102" s="97" t="s">
        <v>54</v>
      </c>
      <c r="F102" s="97" t="s">
        <v>985</v>
      </c>
      <c r="G102" s="97" t="s">
        <v>48</v>
      </c>
      <c r="H102" s="97" t="s">
        <v>196</v>
      </c>
      <c r="I102" s="94" t="s">
        <v>47</v>
      </c>
      <c r="J102" s="94" t="s">
        <v>47</v>
      </c>
      <c r="K102" s="94" t="s">
        <v>47</v>
      </c>
      <c r="L102" s="94" t="s">
        <v>47</v>
      </c>
      <c r="M102" s="94">
        <v>0</v>
      </c>
      <c r="N102" s="97" t="s">
        <v>47</v>
      </c>
      <c r="O102" s="97" t="s">
        <v>56</v>
      </c>
      <c r="P102" s="97" t="s">
        <v>47</v>
      </c>
      <c r="Q102" s="94">
        <v>960829328.49000001</v>
      </c>
      <c r="R102" s="94">
        <v>0</v>
      </c>
      <c r="S102" s="94">
        <v>766468383.25</v>
      </c>
      <c r="T102" s="94">
        <v>0</v>
      </c>
      <c r="U102" s="97" t="s">
        <v>49</v>
      </c>
      <c r="V102" s="94">
        <v>0</v>
      </c>
      <c r="W102" s="94">
        <v>167552539</v>
      </c>
      <c r="X102" s="97" t="s">
        <v>50</v>
      </c>
      <c r="Y102" s="94">
        <v>26808406.240000002</v>
      </c>
      <c r="Z102" s="94">
        <v>0</v>
      </c>
      <c r="AA102" s="97" t="s">
        <v>49</v>
      </c>
      <c r="AB102" s="94">
        <v>0</v>
      </c>
      <c r="AC102" s="94">
        <v>0</v>
      </c>
      <c r="AD102" s="97" t="s">
        <v>49</v>
      </c>
      <c r="AE102" s="94">
        <v>0</v>
      </c>
      <c r="AF102" s="97">
        <v>0</v>
      </c>
      <c r="AG102" s="97" t="s">
        <v>49</v>
      </c>
      <c r="AH102" s="94">
        <v>0</v>
      </c>
      <c r="AI102" s="94">
        <v>0</v>
      </c>
      <c r="AJ102" s="97" t="s">
        <v>49</v>
      </c>
      <c r="AK102" s="94">
        <v>0</v>
      </c>
      <c r="AL102" s="94">
        <v>0</v>
      </c>
      <c r="AM102" s="99" t="s">
        <v>47</v>
      </c>
      <c r="AN102" s="97" t="s">
        <v>47</v>
      </c>
      <c r="AO102" s="215" t="s">
        <v>47</v>
      </c>
      <c r="AP102" s="97" t="s">
        <v>47</v>
      </c>
      <c r="AR102" s="5"/>
      <c r="AS102" s="100"/>
    </row>
    <row r="103" spans="1:45" x14ac:dyDescent="0.25">
      <c r="A103" s="97" t="s">
        <v>1252</v>
      </c>
      <c r="B103" s="98">
        <v>44273</v>
      </c>
      <c r="C103" s="97" t="s">
        <v>2267</v>
      </c>
      <c r="D103" s="97" t="s">
        <v>58</v>
      </c>
      <c r="E103" s="97" t="s">
        <v>2268</v>
      </c>
      <c r="F103" s="97" t="s">
        <v>2275</v>
      </c>
      <c r="G103" s="97" t="s">
        <v>48</v>
      </c>
      <c r="H103" s="97" t="s">
        <v>2276</v>
      </c>
      <c r="I103" s="94" t="s">
        <v>47</v>
      </c>
      <c r="J103" s="94" t="s">
        <v>47</v>
      </c>
      <c r="K103" s="94" t="s">
        <v>47</v>
      </c>
      <c r="L103" s="94" t="s">
        <v>47</v>
      </c>
      <c r="M103" s="94">
        <v>0</v>
      </c>
      <c r="N103" s="97" t="s">
        <v>47</v>
      </c>
      <c r="O103" s="97" t="s">
        <v>56</v>
      </c>
      <c r="P103" s="97" t="s">
        <v>47</v>
      </c>
      <c r="Q103" s="94">
        <v>357802261.5</v>
      </c>
      <c r="R103" s="94">
        <v>0</v>
      </c>
      <c r="S103" s="94">
        <v>323193719.5</v>
      </c>
      <c r="T103" s="94">
        <v>0</v>
      </c>
      <c r="U103" s="97" t="s">
        <v>49</v>
      </c>
      <c r="V103" s="94">
        <v>0</v>
      </c>
      <c r="W103" s="94">
        <v>29834950</v>
      </c>
      <c r="X103" s="97" t="s">
        <v>49</v>
      </c>
      <c r="Y103" s="94">
        <v>4773592</v>
      </c>
      <c r="Z103" s="94">
        <v>0</v>
      </c>
      <c r="AA103" s="97" t="s">
        <v>49</v>
      </c>
      <c r="AB103" s="94">
        <v>0</v>
      </c>
      <c r="AC103" s="94">
        <v>0</v>
      </c>
      <c r="AD103" s="97" t="s">
        <v>49</v>
      </c>
      <c r="AE103" s="94">
        <v>0</v>
      </c>
      <c r="AF103" s="97">
        <v>0</v>
      </c>
      <c r="AG103" s="97" t="s">
        <v>49</v>
      </c>
      <c r="AH103" s="109"/>
      <c r="AI103" s="109"/>
      <c r="AJ103" s="109"/>
      <c r="AK103" s="109"/>
      <c r="AL103" s="109"/>
      <c r="AM103" s="109"/>
      <c r="AN103" s="109"/>
      <c r="AO103" s="214"/>
      <c r="AP103" s="109"/>
      <c r="AR103" s="5"/>
      <c r="AS103" s="100"/>
    </row>
    <row r="104" spans="1:45" x14ac:dyDescent="0.25">
      <c r="A104" s="97" t="s">
        <v>1254</v>
      </c>
      <c r="B104" s="98">
        <v>44273</v>
      </c>
      <c r="C104" s="97" t="s">
        <v>46</v>
      </c>
      <c r="D104" s="97" t="s">
        <v>58</v>
      </c>
      <c r="E104" s="97" t="s">
        <v>59</v>
      </c>
      <c r="F104" s="97" t="s">
        <v>998</v>
      </c>
      <c r="G104" s="97" t="s">
        <v>48</v>
      </c>
      <c r="H104" s="97" t="s">
        <v>198</v>
      </c>
      <c r="I104" s="94" t="s">
        <v>47</v>
      </c>
      <c r="J104" s="94" t="s">
        <v>47</v>
      </c>
      <c r="K104" s="94" t="s">
        <v>47</v>
      </c>
      <c r="L104" s="94" t="s">
        <v>47</v>
      </c>
      <c r="M104" s="94">
        <v>0</v>
      </c>
      <c r="N104" s="97" t="s">
        <v>47</v>
      </c>
      <c r="O104" s="97" t="s">
        <v>56</v>
      </c>
      <c r="P104" s="97" t="s">
        <v>47</v>
      </c>
      <c r="Q104" s="94">
        <v>925199722.62</v>
      </c>
      <c r="R104" s="94">
        <v>0</v>
      </c>
      <c r="S104" s="94">
        <v>740615084.25</v>
      </c>
      <c r="T104" s="94">
        <v>0</v>
      </c>
      <c r="U104" s="97" t="s">
        <v>49</v>
      </c>
      <c r="V104" s="94">
        <v>0</v>
      </c>
      <c r="W104" s="94">
        <v>159124688.25</v>
      </c>
      <c r="X104" s="97" t="s">
        <v>50</v>
      </c>
      <c r="Y104" s="94">
        <v>25459950.120000001</v>
      </c>
      <c r="Z104" s="94">
        <v>0</v>
      </c>
      <c r="AA104" s="97" t="s">
        <v>49</v>
      </c>
      <c r="AB104" s="94">
        <v>0</v>
      </c>
      <c r="AC104" s="94">
        <v>0</v>
      </c>
      <c r="AD104" s="97" t="s">
        <v>49</v>
      </c>
      <c r="AE104" s="94">
        <v>0</v>
      </c>
      <c r="AF104" s="97">
        <v>0</v>
      </c>
      <c r="AG104" s="97" t="s">
        <v>49</v>
      </c>
      <c r="AH104" s="94">
        <v>0</v>
      </c>
      <c r="AI104" s="94">
        <v>0</v>
      </c>
      <c r="AJ104" s="97" t="s">
        <v>49</v>
      </c>
      <c r="AK104" s="94">
        <v>0</v>
      </c>
      <c r="AL104" s="94">
        <v>0</v>
      </c>
      <c r="AM104" s="99" t="s">
        <v>47</v>
      </c>
      <c r="AN104" s="97" t="s">
        <v>47</v>
      </c>
      <c r="AO104" s="215" t="s">
        <v>47</v>
      </c>
      <c r="AP104" s="97" t="s">
        <v>47</v>
      </c>
      <c r="AR104" s="5"/>
      <c r="AS104" s="100"/>
    </row>
    <row r="105" spans="1:45" x14ac:dyDescent="0.25">
      <c r="A105" s="97" t="s">
        <v>1256</v>
      </c>
      <c r="B105" s="111">
        <v>44273</v>
      </c>
      <c r="C105" s="97" t="s">
        <v>46</v>
      </c>
      <c r="D105" s="97" t="s">
        <v>58</v>
      </c>
      <c r="E105" s="97" t="s">
        <v>1131</v>
      </c>
      <c r="F105" s="106" t="s">
        <v>1137</v>
      </c>
      <c r="G105" s="97" t="s">
        <v>1132</v>
      </c>
      <c r="H105" s="97" t="s">
        <v>1135</v>
      </c>
      <c r="I105" s="97"/>
      <c r="J105" s="94"/>
      <c r="K105" s="94"/>
      <c r="L105" s="94"/>
      <c r="M105" s="94">
        <v>0</v>
      </c>
      <c r="N105" s="97"/>
      <c r="O105" s="97" t="s">
        <v>56</v>
      </c>
      <c r="P105" s="97"/>
      <c r="Q105" s="94">
        <v>250684016</v>
      </c>
      <c r="R105" s="94">
        <v>0</v>
      </c>
      <c r="S105" s="94">
        <v>250684016</v>
      </c>
      <c r="T105" s="94">
        <v>0</v>
      </c>
      <c r="U105" s="97" t="s">
        <v>49</v>
      </c>
      <c r="V105" s="94">
        <v>0</v>
      </c>
      <c r="W105" s="94">
        <v>0</v>
      </c>
      <c r="X105" s="97" t="s">
        <v>49</v>
      </c>
      <c r="Y105" s="94">
        <v>0</v>
      </c>
      <c r="Z105" s="94">
        <v>0</v>
      </c>
      <c r="AA105" s="97" t="s">
        <v>49</v>
      </c>
      <c r="AB105" s="94">
        <v>0</v>
      </c>
      <c r="AC105" s="94">
        <v>0</v>
      </c>
      <c r="AD105" s="97" t="s">
        <v>49</v>
      </c>
      <c r="AE105" s="94">
        <v>0</v>
      </c>
      <c r="AF105" s="109"/>
      <c r="AG105" s="109"/>
      <c r="AH105" s="109"/>
      <c r="AI105" s="94">
        <v>0</v>
      </c>
      <c r="AJ105" s="109"/>
      <c r="AK105" s="94">
        <v>0</v>
      </c>
      <c r="AL105" s="94">
        <v>0</v>
      </c>
      <c r="AM105" s="109"/>
      <c r="AN105" s="109"/>
      <c r="AO105" s="214"/>
      <c r="AP105" s="109"/>
      <c r="AR105" s="5"/>
      <c r="AS105" s="100"/>
    </row>
    <row r="106" spans="1:45" x14ac:dyDescent="0.25">
      <c r="A106" s="97" t="s">
        <v>1258</v>
      </c>
      <c r="B106" s="98">
        <v>44273</v>
      </c>
      <c r="C106" s="97" t="s">
        <v>973</v>
      </c>
      <c r="D106" s="97" t="s">
        <v>58</v>
      </c>
      <c r="E106" s="97" t="s">
        <v>1356</v>
      </c>
      <c r="F106" s="97" t="s">
        <v>975</v>
      </c>
      <c r="G106" s="97" t="s">
        <v>48</v>
      </c>
      <c r="H106" s="97" t="s">
        <v>1594</v>
      </c>
      <c r="I106" s="94" t="s">
        <v>47</v>
      </c>
      <c r="J106" s="94" t="s">
        <v>47</v>
      </c>
      <c r="K106" s="94" t="s">
        <v>47</v>
      </c>
      <c r="L106" s="94" t="s">
        <v>47</v>
      </c>
      <c r="M106" s="94">
        <v>0</v>
      </c>
      <c r="N106" s="97" t="s">
        <v>47</v>
      </c>
      <c r="O106" s="97" t="s">
        <v>56</v>
      </c>
      <c r="P106" s="97" t="s">
        <v>47</v>
      </c>
      <c r="Q106" s="94">
        <v>471353811.00959998</v>
      </c>
      <c r="R106" s="94">
        <v>0</v>
      </c>
      <c r="S106" s="94">
        <v>298503128.5</v>
      </c>
      <c r="T106" s="94">
        <v>0</v>
      </c>
      <c r="U106" s="97" t="s">
        <v>49</v>
      </c>
      <c r="V106" s="94">
        <v>0</v>
      </c>
      <c r="W106" s="94">
        <v>149009209.06</v>
      </c>
      <c r="X106" s="97" t="s">
        <v>50</v>
      </c>
      <c r="Y106" s="94">
        <v>23841473.4496</v>
      </c>
      <c r="Z106" s="94">
        <v>0</v>
      </c>
      <c r="AA106" s="97" t="s">
        <v>49</v>
      </c>
      <c r="AB106" s="94">
        <v>0</v>
      </c>
      <c r="AC106" s="94">
        <v>0</v>
      </c>
      <c r="AD106" s="97" t="s">
        <v>49</v>
      </c>
      <c r="AE106" s="94">
        <v>0</v>
      </c>
      <c r="AF106" s="97">
        <v>0</v>
      </c>
      <c r="AG106" s="97" t="s">
        <v>49</v>
      </c>
      <c r="AH106" s="94">
        <v>0</v>
      </c>
      <c r="AI106" s="94">
        <v>0</v>
      </c>
      <c r="AJ106" s="97" t="s">
        <v>49</v>
      </c>
      <c r="AK106" s="94">
        <v>0</v>
      </c>
      <c r="AL106" s="94">
        <v>0</v>
      </c>
      <c r="AM106" s="99" t="s">
        <v>47</v>
      </c>
      <c r="AN106" s="97" t="s">
        <v>47</v>
      </c>
      <c r="AO106" s="215" t="s">
        <v>47</v>
      </c>
      <c r="AP106" s="97" t="s">
        <v>47</v>
      </c>
      <c r="AR106" s="5"/>
      <c r="AS106" s="100"/>
    </row>
    <row r="107" spans="1:45" x14ac:dyDescent="0.25">
      <c r="A107" s="97" t="s">
        <v>1260</v>
      </c>
      <c r="B107" s="98">
        <v>44273</v>
      </c>
      <c r="C107" s="97" t="s">
        <v>2267</v>
      </c>
      <c r="D107" s="97" t="s">
        <v>62</v>
      </c>
      <c r="E107" s="97" t="s">
        <v>2308</v>
      </c>
      <c r="F107" s="97" t="s">
        <v>2313</v>
      </c>
      <c r="G107" s="97" t="s">
        <v>48</v>
      </c>
      <c r="H107" s="97" t="s">
        <v>2314</v>
      </c>
      <c r="I107" s="94" t="s">
        <v>47</v>
      </c>
      <c r="J107" s="94" t="s">
        <v>47</v>
      </c>
      <c r="K107" s="94" t="s">
        <v>47</v>
      </c>
      <c r="L107" s="94" t="s">
        <v>47</v>
      </c>
      <c r="M107" s="94">
        <v>0</v>
      </c>
      <c r="N107" s="97" t="s">
        <v>47</v>
      </c>
      <c r="O107" s="97" t="s">
        <v>56</v>
      </c>
      <c r="P107" s="97" t="s">
        <v>47</v>
      </c>
      <c r="Q107" s="94">
        <v>314562857.25</v>
      </c>
      <c r="R107" s="94">
        <v>0</v>
      </c>
      <c r="S107" s="94">
        <v>267445281.25</v>
      </c>
      <c r="T107" s="94"/>
      <c r="U107" s="97"/>
      <c r="V107" s="94"/>
      <c r="W107" s="94">
        <v>40618600</v>
      </c>
      <c r="X107" s="97" t="s">
        <v>49</v>
      </c>
      <c r="Y107" s="94">
        <v>6498976</v>
      </c>
      <c r="Z107" s="94">
        <v>0</v>
      </c>
      <c r="AA107" s="97" t="s">
        <v>49</v>
      </c>
      <c r="AB107" s="94">
        <v>0</v>
      </c>
      <c r="AC107" s="94">
        <v>0</v>
      </c>
      <c r="AD107" s="97" t="s">
        <v>49</v>
      </c>
      <c r="AE107" s="94">
        <v>0</v>
      </c>
      <c r="AF107" s="97">
        <v>0</v>
      </c>
      <c r="AG107" s="97" t="s">
        <v>49</v>
      </c>
      <c r="AH107" s="109"/>
      <c r="AI107" s="109"/>
      <c r="AJ107" s="109"/>
      <c r="AK107" s="109"/>
      <c r="AL107" s="109"/>
      <c r="AM107" s="109"/>
      <c r="AN107" s="109"/>
      <c r="AO107" s="216"/>
      <c r="AP107" s="119"/>
      <c r="AR107" s="5"/>
      <c r="AS107" s="100"/>
    </row>
    <row r="108" spans="1:45" x14ac:dyDescent="0.25">
      <c r="A108" s="97" t="s">
        <v>1262</v>
      </c>
      <c r="B108" s="98">
        <v>44273</v>
      </c>
      <c r="C108" s="97" t="s">
        <v>46</v>
      </c>
      <c r="D108" s="97" t="s">
        <v>62</v>
      </c>
      <c r="E108" s="97" t="s">
        <v>63</v>
      </c>
      <c r="F108" s="97" t="s">
        <v>1011</v>
      </c>
      <c r="G108" s="97" t="s">
        <v>48</v>
      </c>
      <c r="H108" s="97" t="s">
        <v>200</v>
      </c>
      <c r="I108" s="94" t="s">
        <v>47</v>
      </c>
      <c r="J108" s="94" t="s">
        <v>47</v>
      </c>
      <c r="K108" s="94" t="s">
        <v>47</v>
      </c>
      <c r="L108" s="94" t="s">
        <v>47</v>
      </c>
      <c r="M108" s="94">
        <v>0</v>
      </c>
      <c r="N108" s="97" t="s">
        <v>47</v>
      </c>
      <c r="O108" s="97" t="s">
        <v>56</v>
      </c>
      <c r="P108" s="97" t="s">
        <v>47</v>
      </c>
      <c r="Q108" s="94">
        <v>744087458.38759995</v>
      </c>
      <c r="R108" s="94">
        <v>0</v>
      </c>
      <c r="S108" s="94">
        <v>605764528.75</v>
      </c>
      <c r="T108" s="94">
        <v>0</v>
      </c>
      <c r="U108" s="97" t="s">
        <v>49</v>
      </c>
      <c r="V108" s="94">
        <v>0</v>
      </c>
      <c r="W108" s="94">
        <v>119243904.86</v>
      </c>
      <c r="X108" s="97" t="s">
        <v>50</v>
      </c>
      <c r="Y108" s="94">
        <v>19079024.777600002</v>
      </c>
      <c r="Z108" s="94">
        <v>0</v>
      </c>
      <c r="AA108" s="97" t="s">
        <v>49</v>
      </c>
      <c r="AB108" s="94">
        <v>0</v>
      </c>
      <c r="AC108" s="94">
        <v>0</v>
      </c>
      <c r="AD108" s="97" t="s">
        <v>49</v>
      </c>
      <c r="AE108" s="94">
        <v>0</v>
      </c>
      <c r="AF108" s="97">
        <v>0</v>
      </c>
      <c r="AG108" s="97" t="s">
        <v>49</v>
      </c>
      <c r="AH108" s="94">
        <v>0</v>
      </c>
      <c r="AI108" s="94">
        <v>0</v>
      </c>
      <c r="AJ108" s="97" t="s">
        <v>49</v>
      </c>
      <c r="AK108" s="94">
        <v>0</v>
      </c>
      <c r="AL108" s="94">
        <v>0</v>
      </c>
      <c r="AM108" s="99" t="s">
        <v>47</v>
      </c>
      <c r="AN108" s="97" t="s">
        <v>47</v>
      </c>
      <c r="AO108" s="215" t="s">
        <v>47</v>
      </c>
      <c r="AP108" s="97" t="s">
        <v>47</v>
      </c>
    </row>
    <row r="109" spans="1:45" x14ac:dyDescent="0.25">
      <c r="A109" s="97" t="s">
        <v>1264</v>
      </c>
      <c r="B109" s="98">
        <v>44273</v>
      </c>
      <c r="C109" s="97" t="s">
        <v>973</v>
      </c>
      <c r="D109" s="97" t="s">
        <v>62</v>
      </c>
      <c r="E109" s="97" t="s">
        <v>1318</v>
      </c>
      <c r="F109" s="97" t="s">
        <v>1628</v>
      </c>
      <c r="G109" s="97" t="s">
        <v>48</v>
      </c>
      <c r="H109" s="97" t="s">
        <v>1829</v>
      </c>
      <c r="I109" s="94" t="s">
        <v>47</v>
      </c>
      <c r="J109" s="94" t="s">
        <v>47</v>
      </c>
      <c r="K109" s="94" t="s">
        <v>47</v>
      </c>
      <c r="L109" s="94" t="s">
        <v>47</v>
      </c>
      <c r="M109" s="94">
        <v>0</v>
      </c>
      <c r="N109" s="97" t="s">
        <v>47</v>
      </c>
      <c r="O109" s="97" t="s">
        <v>56</v>
      </c>
      <c r="P109" s="97" t="s">
        <v>47</v>
      </c>
      <c r="Q109" s="94">
        <v>1011266450.808</v>
      </c>
      <c r="R109" s="94">
        <v>0</v>
      </c>
      <c r="S109" s="94">
        <v>560192432.25</v>
      </c>
      <c r="T109" s="94">
        <v>0</v>
      </c>
      <c r="U109" s="97" t="s">
        <v>49</v>
      </c>
      <c r="V109" s="94">
        <v>0</v>
      </c>
      <c r="W109" s="94">
        <v>388856912.55000001</v>
      </c>
      <c r="X109" s="97" t="s">
        <v>49</v>
      </c>
      <c r="Y109" s="94">
        <v>62217106.008000001</v>
      </c>
      <c r="Z109" s="94">
        <v>0</v>
      </c>
      <c r="AA109" s="97" t="s">
        <v>49</v>
      </c>
      <c r="AB109" s="94">
        <v>0</v>
      </c>
      <c r="AC109" s="94">
        <v>0</v>
      </c>
      <c r="AD109" s="97" t="s">
        <v>49</v>
      </c>
      <c r="AE109" s="94">
        <v>0</v>
      </c>
      <c r="AF109" s="97">
        <v>0</v>
      </c>
      <c r="AG109" s="97" t="s">
        <v>49</v>
      </c>
      <c r="AH109" s="94">
        <v>0</v>
      </c>
      <c r="AI109" s="94">
        <v>0</v>
      </c>
      <c r="AJ109" s="97" t="s">
        <v>49</v>
      </c>
      <c r="AK109" s="94">
        <v>0</v>
      </c>
      <c r="AL109" s="94">
        <v>0</v>
      </c>
      <c r="AM109" s="99" t="s">
        <v>47</v>
      </c>
      <c r="AN109" s="97" t="s">
        <v>47</v>
      </c>
      <c r="AO109" s="217" t="s">
        <v>47</v>
      </c>
      <c r="AP109" s="117" t="s">
        <v>47</v>
      </c>
      <c r="AR109" s="5"/>
      <c r="AS109" s="100"/>
    </row>
    <row r="110" spans="1:45" x14ac:dyDescent="0.25">
      <c r="A110" s="97" t="s">
        <v>1268</v>
      </c>
      <c r="B110" s="98">
        <v>44273</v>
      </c>
      <c r="C110" s="97" t="s">
        <v>973</v>
      </c>
      <c r="D110" s="97" t="s">
        <v>62</v>
      </c>
      <c r="E110" s="97" t="s">
        <v>1318</v>
      </c>
      <c r="F110" s="97" t="s">
        <v>1721</v>
      </c>
      <c r="G110" s="97" t="s">
        <v>48</v>
      </c>
      <c r="H110" s="97" t="s">
        <v>1828</v>
      </c>
      <c r="I110" s="94" t="s">
        <v>47</v>
      </c>
      <c r="J110" s="94" t="s">
        <v>47</v>
      </c>
      <c r="K110" s="94" t="s">
        <v>47</v>
      </c>
      <c r="L110" s="94" t="s">
        <v>47</v>
      </c>
      <c r="M110" s="94">
        <v>0</v>
      </c>
      <c r="N110" s="97" t="s">
        <v>47</v>
      </c>
      <c r="O110" s="97" t="s">
        <v>1742</v>
      </c>
      <c r="P110" s="97" t="s">
        <v>1741</v>
      </c>
      <c r="Q110" s="94">
        <v>18682003</v>
      </c>
      <c r="R110" s="94">
        <v>0</v>
      </c>
      <c r="S110" s="94">
        <v>3041955</v>
      </c>
      <c r="T110" s="94">
        <v>13482800</v>
      </c>
      <c r="U110" s="97" t="s">
        <v>50</v>
      </c>
      <c r="V110" s="94">
        <v>2157248</v>
      </c>
      <c r="W110" s="94">
        <v>0</v>
      </c>
      <c r="X110" s="97" t="s">
        <v>49</v>
      </c>
      <c r="Y110" s="94">
        <v>0</v>
      </c>
      <c r="Z110" s="94">
        <v>0</v>
      </c>
      <c r="AA110" s="97" t="s">
        <v>49</v>
      </c>
      <c r="AB110" s="94">
        <v>0</v>
      </c>
      <c r="AC110" s="94">
        <v>0</v>
      </c>
      <c r="AD110" s="97" t="s">
        <v>49</v>
      </c>
      <c r="AE110" s="94">
        <v>0</v>
      </c>
      <c r="AF110" s="97">
        <v>0</v>
      </c>
      <c r="AG110" s="97" t="s">
        <v>49</v>
      </c>
      <c r="AH110" s="94">
        <v>0</v>
      </c>
      <c r="AI110" s="94">
        <v>0</v>
      </c>
      <c r="AJ110" s="97" t="s">
        <v>49</v>
      </c>
      <c r="AK110" s="94">
        <v>0</v>
      </c>
      <c r="AL110" s="94">
        <v>0</v>
      </c>
      <c r="AM110" s="99" t="s">
        <v>47</v>
      </c>
      <c r="AN110" s="97" t="s">
        <v>47</v>
      </c>
      <c r="AO110" s="215" t="s">
        <v>47</v>
      </c>
      <c r="AP110" s="97" t="s">
        <v>47</v>
      </c>
      <c r="AR110" s="5"/>
      <c r="AS110" s="100"/>
    </row>
    <row r="111" spans="1:45" x14ac:dyDescent="0.25">
      <c r="A111" s="97" t="s">
        <v>1688</v>
      </c>
      <c r="B111" s="98">
        <v>44273</v>
      </c>
      <c r="C111" s="97" t="s">
        <v>973</v>
      </c>
      <c r="D111" s="97" t="s">
        <v>62</v>
      </c>
      <c r="E111" s="97" t="s">
        <v>1318</v>
      </c>
      <c r="F111" s="97" t="s">
        <v>1628</v>
      </c>
      <c r="G111" s="97" t="s">
        <v>48</v>
      </c>
      <c r="H111" s="97" t="s">
        <v>1827</v>
      </c>
      <c r="I111" s="94" t="s">
        <v>47</v>
      </c>
      <c r="J111" s="94" t="s">
        <v>47</v>
      </c>
      <c r="K111" s="94" t="s">
        <v>47</v>
      </c>
      <c r="L111" s="94" t="s">
        <v>47</v>
      </c>
      <c r="M111" s="94">
        <v>0</v>
      </c>
      <c r="N111" s="97" t="s">
        <v>47</v>
      </c>
      <c r="O111" s="97" t="s">
        <v>56</v>
      </c>
      <c r="P111" s="97" t="s">
        <v>47</v>
      </c>
      <c r="Q111" s="94">
        <v>553187000.72119999</v>
      </c>
      <c r="R111" s="94">
        <v>0</v>
      </c>
      <c r="S111" s="94">
        <v>372757203</v>
      </c>
      <c r="T111" s="94">
        <v>0</v>
      </c>
      <c r="U111" s="97" t="s">
        <v>49</v>
      </c>
      <c r="V111" s="94">
        <v>0</v>
      </c>
      <c r="W111" s="94">
        <v>155542929.06999999</v>
      </c>
      <c r="X111" s="97" t="s">
        <v>50</v>
      </c>
      <c r="Y111" s="94">
        <v>24886868.6512</v>
      </c>
      <c r="Z111" s="94">
        <v>0</v>
      </c>
      <c r="AA111" s="97" t="s">
        <v>49</v>
      </c>
      <c r="AB111" s="94">
        <v>0</v>
      </c>
      <c r="AC111" s="94">
        <v>0</v>
      </c>
      <c r="AD111" s="97" t="s">
        <v>49</v>
      </c>
      <c r="AE111" s="94">
        <v>0</v>
      </c>
      <c r="AF111" s="97">
        <v>0</v>
      </c>
      <c r="AG111" s="97" t="s">
        <v>49</v>
      </c>
      <c r="AH111" s="94">
        <v>0</v>
      </c>
      <c r="AI111" s="94">
        <v>0</v>
      </c>
      <c r="AJ111" s="97" t="s">
        <v>49</v>
      </c>
      <c r="AK111" s="94">
        <v>0</v>
      </c>
      <c r="AL111" s="94">
        <v>0</v>
      </c>
      <c r="AM111" s="99" t="s">
        <v>47</v>
      </c>
      <c r="AN111" s="97" t="s">
        <v>47</v>
      </c>
      <c r="AO111" s="215" t="s">
        <v>47</v>
      </c>
      <c r="AP111" s="97" t="s">
        <v>47</v>
      </c>
      <c r="AR111" s="5"/>
      <c r="AS111" s="100"/>
    </row>
    <row r="112" spans="1:45" x14ac:dyDescent="0.25">
      <c r="A112" s="97" t="s">
        <v>1684</v>
      </c>
      <c r="B112" s="98">
        <v>44273</v>
      </c>
      <c r="C112" s="97" t="s">
        <v>46</v>
      </c>
      <c r="D112" s="97" t="s">
        <v>66</v>
      </c>
      <c r="E112" s="97" t="s">
        <v>67</v>
      </c>
      <c r="F112" s="97" t="s">
        <v>1026</v>
      </c>
      <c r="G112" s="97" t="s">
        <v>48</v>
      </c>
      <c r="H112" s="97" t="s">
        <v>202</v>
      </c>
      <c r="I112" s="94" t="s">
        <v>47</v>
      </c>
      <c r="J112" s="94" t="s">
        <v>47</v>
      </c>
      <c r="K112" s="94" t="s">
        <v>47</v>
      </c>
      <c r="L112" s="94" t="s">
        <v>47</v>
      </c>
      <c r="M112" s="94">
        <v>0</v>
      </c>
      <c r="N112" s="97" t="s">
        <v>47</v>
      </c>
      <c r="O112" s="97" t="s">
        <v>56</v>
      </c>
      <c r="P112" s="97" t="s">
        <v>47</v>
      </c>
      <c r="Q112" s="94">
        <v>128081630.72999999</v>
      </c>
      <c r="R112" s="94">
        <v>0</v>
      </c>
      <c r="S112" s="94">
        <v>94165163</v>
      </c>
      <c r="T112" s="94">
        <v>0</v>
      </c>
      <c r="U112" s="97" t="s">
        <v>49</v>
      </c>
      <c r="V112" s="94">
        <v>0</v>
      </c>
      <c r="W112" s="94">
        <v>29238334.25</v>
      </c>
      <c r="X112" s="97" t="s">
        <v>50</v>
      </c>
      <c r="Y112" s="94">
        <v>4678133.4800000004</v>
      </c>
      <c r="Z112" s="94">
        <v>0</v>
      </c>
      <c r="AA112" s="97" t="s">
        <v>49</v>
      </c>
      <c r="AB112" s="94">
        <v>0</v>
      </c>
      <c r="AC112" s="94">
        <v>0</v>
      </c>
      <c r="AD112" s="97" t="s">
        <v>49</v>
      </c>
      <c r="AE112" s="94">
        <v>0</v>
      </c>
      <c r="AF112" s="97">
        <v>0</v>
      </c>
      <c r="AG112" s="97" t="s">
        <v>49</v>
      </c>
      <c r="AH112" s="94">
        <v>0</v>
      </c>
      <c r="AI112" s="94">
        <v>0</v>
      </c>
      <c r="AJ112" s="97" t="s">
        <v>49</v>
      </c>
      <c r="AK112" s="94">
        <v>0</v>
      </c>
      <c r="AL112" s="94">
        <v>0</v>
      </c>
      <c r="AM112" s="99" t="s">
        <v>47</v>
      </c>
      <c r="AN112" s="97" t="s">
        <v>47</v>
      </c>
      <c r="AO112" s="215" t="s">
        <v>47</v>
      </c>
      <c r="AP112" s="97" t="s">
        <v>47</v>
      </c>
      <c r="AR112" s="5"/>
      <c r="AS112" s="100"/>
    </row>
    <row r="113" spans="1:45" x14ac:dyDescent="0.25">
      <c r="A113" s="97" t="s">
        <v>1682</v>
      </c>
      <c r="B113" s="98">
        <v>44273</v>
      </c>
      <c r="C113" s="97" t="s">
        <v>46</v>
      </c>
      <c r="D113" s="97" t="s">
        <v>66</v>
      </c>
      <c r="E113" s="97" t="s">
        <v>67</v>
      </c>
      <c r="F113" s="97" t="s">
        <v>1026</v>
      </c>
      <c r="G113" s="97" t="s">
        <v>48</v>
      </c>
      <c r="H113" s="97" t="s">
        <v>204</v>
      </c>
      <c r="I113" s="94" t="s">
        <v>47</v>
      </c>
      <c r="J113" s="94" t="s">
        <v>47</v>
      </c>
      <c r="K113" s="94" t="s">
        <v>47</v>
      </c>
      <c r="L113" s="94" t="s">
        <v>47</v>
      </c>
      <c r="M113" s="94">
        <v>0</v>
      </c>
      <c r="N113" s="97" t="s">
        <v>47</v>
      </c>
      <c r="O113" s="97" t="s">
        <v>79</v>
      </c>
      <c r="P113" s="97" t="s">
        <v>80</v>
      </c>
      <c r="Q113" s="94">
        <v>31931000</v>
      </c>
      <c r="R113" s="94">
        <v>0</v>
      </c>
      <c r="S113" s="94">
        <v>31931000</v>
      </c>
      <c r="T113" s="94">
        <v>0</v>
      </c>
      <c r="U113" s="97" t="s">
        <v>49</v>
      </c>
      <c r="V113" s="94">
        <v>0</v>
      </c>
      <c r="W113" s="94">
        <v>0</v>
      </c>
      <c r="X113" s="97" t="s">
        <v>49</v>
      </c>
      <c r="Y113" s="94">
        <v>0</v>
      </c>
      <c r="Z113" s="94">
        <v>0</v>
      </c>
      <c r="AA113" s="97" t="s">
        <v>49</v>
      </c>
      <c r="AB113" s="94">
        <v>0</v>
      </c>
      <c r="AC113" s="94">
        <v>0</v>
      </c>
      <c r="AD113" s="97" t="s">
        <v>49</v>
      </c>
      <c r="AE113" s="94">
        <v>0</v>
      </c>
      <c r="AF113" s="97">
        <v>0</v>
      </c>
      <c r="AG113" s="97" t="s">
        <v>49</v>
      </c>
      <c r="AH113" s="94">
        <v>0</v>
      </c>
      <c r="AI113" s="94">
        <v>0</v>
      </c>
      <c r="AJ113" s="97" t="s">
        <v>49</v>
      </c>
      <c r="AK113" s="94">
        <v>0</v>
      </c>
      <c r="AL113" s="94">
        <v>0</v>
      </c>
      <c r="AM113" s="99" t="s">
        <v>47</v>
      </c>
      <c r="AN113" s="97" t="s">
        <v>47</v>
      </c>
      <c r="AO113" s="215" t="s">
        <v>47</v>
      </c>
      <c r="AP113" s="97" t="s">
        <v>47</v>
      </c>
      <c r="AR113" s="5"/>
      <c r="AS113" s="100"/>
    </row>
    <row r="114" spans="1:45" x14ac:dyDescent="0.25">
      <c r="A114" s="97" t="s">
        <v>1680</v>
      </c>
      <c r="B114" s="98">
        <v>44273</v>
      </c>
      <c r="C114" s="97" t="s">
        <v>46</v>
      </c>
      <c r="D114" s="97" t="s">
        <v>66</v>
      </c>
      <c r="E114" s="97" t="s">
        <v>67</v>
      </c>
      <c r="F114" s="97" t="s">
        <v>1026</v>
      </c>
      <c r="G114" s="97" t="s">
        <v>48</v>
      </c>
      <c r="H114" s="97" t="s">
        <v>206</v>
      </c>
      <c r="I114" s="94" t="s">
        <v>47</v>
      </c>
      <c r="J114" s="94" t="s">
        <v>47</v>
      </c>
      <c r="K114" s="94" t="s">
        <v>47</v>
      </c>
      <c r="L114" s="94" t="s">
        <v>47</v>
      </c>
      <c r="M114" s="94">
        <v>0</v>
      </c>
      <c r="N114" s="97" t="s">
        <v>47</v>
      </c>
      <c r="O114" s="97" t="s">
        <v>56</v>
      </c>
      <c r="P114" s="97" t="s">
        <v>47</v>
      </c>
      <c r="Q114" s="94">
        <v>1078350500.8599999</v>
      </c>
      <c r="R114" s="94">
        <v>0</v>
      </c>
      <c r="S114" s="94">
        <v>694227460.25</v>
      </c>
      <c r="T114" s="94">
        <v>0</v>
      </c>
      <c r="U114" s="97" t="s">
        <v>49</v>
      </c>
      <c r="V114" s="94">
        <v>0</v>
      </c>
      <c r="W114" s="94">
        <v>331140552.25</v>
      </c>
      <c r="X114" s="97" t="s">
        <v>50</v>
      </c>
      <c r="Y114" s="94">
        <v>52982488.359999999</v>
      </c>
      <c r="Z114" s="94">
        <v>0</v>
      </c>
      <c r="AA114" s="97" t="s">
        <v>49</v>
      </c>
      <c r="AB114" s="94">
        <v>0</v>
      </c>
      <c r="AC114" s="94">
        <v>0</v>
      </c>
      <c r="AD114" s="97" t="s">
        <v>49</v>
      </c>
      <c r="AE114" s="94">
        <v>0</v>
      </c>
      <c r="AF114" s="97">
        <v>0</v>
      </c>
      <c r="AG114" s="97" t="s">
        <v>49</v>
      </c>
      <c r="AH114" s="94">
        <v>0</v>
      </c>
      <c r="AI114" s="94">
        <v>0</v>
      </c>
      <c r="AJ114" s="97" t="s">
        <v>49</v>
      </c>
      <c r="AK114" s="94">
        <v>0</v>
      </c>
      <c r="AL114" s="94">
        <v>0</v>
      </c>
      <c r="AM114" s="99" t="s">
        <v>47</v>
      </c>
      <c r="AN114" s="97" t="s">
        <v>47</v>
      </c>
      <c r="AO114" s="215" t="s">
        <v>47</v>
      </c>
      <c r="AP114" s="97" t="s">
        <v>47</v>
      </c>
      <c r="AR114" s="5"/>
      <c r="AS114" s="100"/>
    </row>
    <row r="115" spans="1:45" x14ac:dyDescent="0.25">
      <c r="A115" s="97" t="s">
        <v>1678</v>
      </c>
      <c r="B115" s="98">
        <v>44273</v>
      </c>
      <c r="C115" s="97" t="s">
        <v>46</v>
      </c>
      <c r="D115" s="97" t="s">
        <v>66</v>
      </c>
      <c r="E115" s="97" t="s">
        <v>67</v>
      </c>
      <c r="F115" s="97" t="s">
        <v>1026</v>
      </c>
      <c r="G115" s="97" t="s">
        <v>48</v>
      </c>
      <c r="H115" s="97" t="s">
        <v>208</v>
      </c>
      <c r="I115" s="94" t="s">
        <v>47</v>
      </c>
      <c r="J115" s="94" t="s">
        <v>47</v>
      </c>
      <c r="K115" s="94" t="s">
        <v>47</v>
      </c>
      <c r="L115" s="94" t="s">
        <v>47</v>
      </c>
      <c r="M115" s="94">
        <v>0</v>
      </c>
      <c r="N115" s="97" t="s">
        <v>47</v>
      </c>
      <c r="O115" s="97" t="s">
        <v>185</v>
      </c>
      <c r="P115" s="97" t="s">
        <v>209</v>
      </c>
      <c r="Q115" s="94">
        <v>15022000</v>
      </c>
      <c r="R115" s="94">
        <v>0</v>
      </c>
      <c r="S115" s="94">
        <v>0</v>
      </c>
      <c r="T115" s="94">
        <v>12950000</v>
      </c>
      <c r="U115" s="97" t="s">
        <v>50</v>
      </c>
      <c r="V115" s="94">
        <v>2072000</v>
      </c>
      <c r="W115" s="94">
        <v>0</v>
      </c>
      <c r="X115" s="97" t="s">
        <v>49</v>
      </c>
      <c r="Y115" s="94">
        <v>0</v>
      </c>
      <c r="Z115" s="94">
        <v>0</v>
      </c>
      <c r="AA115" s="97" t="s">
        <v>49</v>
      </c>
      <c r="AB115" s="94">
        <v>0</v>
      </c>
      <c r="AC115" s="94">
        <v>0</v>
      </c>
      <c r="AD115" s="97" t="s">
        <v>49</v>
      </c>
      <c r="AE115" s="94">
        <v>0</v>
      </c>
      <c r="AF115" s="97">
        <v>0</v>
      </c>
      <c r="AG115" s="97" t="s">
        <v>49</v>
      </c>
      <c r="AH115" s="94">
        <v>0</v>
      </c>
      <c r="AI115" s="94">
        <v>0</v>
      </c>
      <c r="AJ115" s="97" t="s">
        <v>49</v>
      </c>
      <c r="AK115" s="94">
        <v>0</v>
      </c>
      <c r="AL115" s="94">
        <v>0</v>
      </c>
      <c r="AM115" s="99" t="s">
        <v>47</v>
      </c>
      <c r="AN115" s="97" t="s">
        <v>47</v>
      </c>
      <c r="AO115" s="215" t="s">
        <v>47</v>
      </c>
      <c r="AP115" s="97" t="s">
        <v>47</v>
      </c>
      <c r="AR115" s="5"/>
      <c r="AS115" s="100"/>
    </row>
    <row r="116" spans="1:45" ht="15.75" customHeight="1" x14ac:dyDescent="0.25">
      <c r="A116" s="97" t="s">
        <v>1674</v>
      </c>
      <c r="B116" s="98">
        <v>44273</v>
      </c>
      <c r="C116" s="97" t="s">
        <v>46</v>
      </c>
      <c r="D116" s="97" t="s">
        <v>66</v>
      </c>
      <c r="E116" s="97" t="s">
        <v>67</v>
      </c>
      <c r="F116" s="97" t="s">
        <v>1026</v>
      </c>
      <c r="G116" s="97" t="s">
        <v>48</v>
      </c>
      <c r="H116" s="97" t="s">
        <v>211</v>
      </c>
      <c r="I116" s="94" t="s">
        <v>47</v>
      </c>
      <c r="J116" s="94" t="s">
        <v>47</v>
      </c>
      <c r="K116" s="94" t="s">
        <v>47</v>
      </c>
      <c r="L116" s="94" t="s">
        <v>47</v>
      </c>
      <c r="M116" s="94">
        <v>0</v>
      </c>
      <c r="N116" s="97" t="s">
        <v>47</v>
      </c>
      <c r="O116" s="97" t="s">
        <v>56</v>
      </c>
      <c r="P116" s="97" t="s">
        <v>47</v>
      </c>
      <c r="Q116" s="94">
        <v>1143502137.4899998</v>
      </c>
      <c r="R116" s="94">
        <v>0</v>
      </c>
      <c r="S116" s="94">
        <v>852920185.5</v>
      </c>
      <c r="T116" s="94">
        <v>0</v>
      </c>
      <c r="U116" s="97" t="s">
        <v>49</v>
      </c>
      <c r="V116" s="94">
        <v>0</v>
      </c>
      <c r="W116" s="94">
        <v>250501682.75</v>
      </c>
      <c r="X116" s="97" t="s">
        <v>50</v>
      </c>
      <c r="Y116" s="94">
        <v>40080269.240000002</v>
      </c>
      <c r="Z116" s="94">
        <v>0</v>
      </c>
      <c r="AA116" s="97" t="s">
        <v>49</v>
      </c>
      <c r="AB116" s="94">
        <v>0</v>
      </c>
      <c r="AC116" s="94">
        <v>0</v>
      </c>
      <c r="AD116" s="97" t="s">
        <v>49</v>
      </c>
      <c r="AE116" s="94">
        <v>0</v>
      </c>
      <c r="AF116" s="97">
        <v>0</v>
      </c>
      <c r="AG116" s="97" t="s">
        <v>49</v>
      </c>
      <c r="AH116" s="94">
        <v>0</v>
      </c>
      <c r="AI116" s="94">
        <v>0</v>
      </c>
      <c r="AJ116" s="97" t="s">
        <v>49</v>
      </c>
      <c r="AK116" s="94">
        <v>0</v>
      </c>
      <c r="AL116" s="94">
        <v>0</v>
      </c>
      <c r="AM116" s="99" t="s">
        <v>47</v>
      </c>
      <c r="AN116" s="97" t="s">
        <v>47</v>
      </c>
      <c r="AO116" s="215" t="s">
        <v>47</v>
      </c>
      <c r="AP116" s="97" t="s">
        <v>47</v>
      </c>
      <c r="AR116" s="5"/>
      <c r="AS116" s="100"/>
    </row>
    <row r="117" spans="1:45" ht="15.75" customHeight="1" x14ac:dyDescent="0.25">
      <c r="A117" s="97" t="s">
        <v>1672</v>
      </c>
      <c r="B117" s="98">
        <v>44273</v>
      </c>
      <c r="C117" s="97" t="s">
        <v>973</v>
      </c>
      <c r="D117" s="97" t="s">
        <v>66</v>
      </c>
      <c r="E117" s="97" t="s">
        <v>1339</v>
      </c>
      <c r="F117" s="97" t="s">
        <v>975</v>
      </c>
      <c r="G117" s="97" t="s">
        <v>48</v>
      </c>
      <c r="H117" s="97" t="s">
        <v>1826</v>
      </c>
      <c r="I117" s="94" t="s">
        <v>47</v>
      </c>
      <c r="J117" s="94" t="s">
        <v>47</v>
      </c>
      <c r="K117" s="94" t="s">
        <v>47</v>
      </c>
      <c r="L117" s="94" t="s">
        <v>47</v>
      </c>
      <c r="M117" s="94">
        <v>0</v>
      </c>
      <c r="N117" s="97" t="s">
        <v>47</v>
      </c>
      <c r="O117" s="97" t="s">
        <v>56</v>
      </c>
      <c r="P117" s="97" t="s">
        <v>47</v>
      </c>
      <c r="Q117" s="94">
        <f>1229769199.77-37925</f>
        <v>1229731274.77</v>
      </c>
      <c r="R117" s="94">
        <v>0</v>
      </c>
      <c r="S117" s="94">
        <f>876335081.75-37925</f>
        <v>876297156.75</v>
      </c>
      <c r="T117" s="94">
        <v>0</v>
      </c>
      <c r="U117" s="97" t="s">
        <v>49</v>
      </c>
      <c r="V117" s="94">
        <v>0</v>
      </c>
      <c r="W117" s="94">
        <v>304684584.5</v>
      </c>
      <c r="X117" s="97" t="s">
        <v>50</v>
      </c>
      <c r="Y117" s="94">
        <v>48749533.520000003</v>
      </c>
      <c r="Z117" s="94">
        <v>0</v>
      </c>
      <c r="AA117" s="97" t="s">
        <v>49</v>
      </c>
      <c r="AB117" s="94">
        <v>0</v>
      </c>
      <c r="AC117" s="94">
        <v>0</v>
      </c>
      <c r="AD117" s="97" t="s">
        <v>49</v>
      </c>
      <c r="AE117" s="94">
        <v>0</v>
      </c>
      <c r="AF117" s="97">
        <v>0</v>
      </c>
      <c r="AG117" s="97" t="s">
        <v>49</v>
      </c>
      <c r="AH117" s="94">
        <v>0</v>
      </c>
      <c r="AI117" s="94">
        <v>0</v>
      </c>
      <c r="AJ117" s="97" t="s">
        <v>49</v>
      </c>
      <c r="AK117" s="94">
        <v>0</v>
      </c>
      <c r="AL117" s="94">
        <v>0</v>
      </c>
      <c r="AM117" s="99" t="s">
        <v>47</v>
      </c>
      <c r="AN117" s="97" t="s">
        <v>47</v>
      </c>
      <c r="AO117" s="215" t="s">
        <v>47</v>
      </c>
      <c r="AP117" s="97" t="s">
        <v>47</v>
      </c>
      <c r="AR117" s="5"/>
      <c r="AS117" s="100"/>
    </row>
    <row r="118" spans="1:45" ht="15.75" customHeight="1" x14ac:dyDescent="0.25">
      <c r="A118" s="97" t="s">
        <v>1668</v>
      </c>
      <c r="B118" s="98">
        <v>44273</v>
      </c>
      <c r="C118" s="97" t="s">
        <v>46</v>
      </c>
      <c r="D118" s="97" t="s">
        <v>70</v>
      </c>
      <c r="E118" s="97" t="s">
        <v>71</v>
      </c>
      <c r="F118" s="97" t="s">
        <v>1040</v>
      </c>
      <c r="G118" s="97" t="s">
        <v>48</v>
      </c>
      <c r="H118" s="97" t="s">
        <v>213</v>
      </c>
      <c r="I118" s="94" t="s">
        <v>47</v>
      </c>
      <c r="J118" s="94" t="s">
        <v>47</v>
      </c>
      <c r="K118" s="94" t="s">
        <v>47</v>
      </c>
      <c r="L118" s="94" t="s">
        <v>47</v>
      </c>
      <c r="M118" s="94">
        <v>0</v>
      </c>
      <c r="N118" s="97" t="s">
        <v>47</v>
      </c>
      <c r="O118" s="97" t="s">
        <v>56</v>
      </c>
      <c r="P118" s="97" t="s">
        <v>47</v>
      </c>
      <c r="Q118" s="94">
        <v>1438888730.3499999</v>
      </c>
      <c r="R118" s="94">
        <v>0</v>
      </c>
      <c r="S118" s="94">
        <v>1062789139.75</v>
      </c>
      <c r="T118" s="94">
        <v>0</v>
      </c>
      <c r="U118" s="97" t="s">
        <v>49</v>
      </c>
      <c r="V118" s="94">
        <v>0</v>
      </c>
      <c r="W118" s="94">
        <v>324223785</v>
      </c>
      <c r="X118" s="97" t="s">
        <v>49</v>
      </c>
      <c r="Y118" s="94">
        <v>51875805.600000001</v>
      </c>
      <c r="Z118" s="94">
        <v>0</v>
      </c>
      <c r="AA118" s="97" t="s">
        <v>49</v>
      </c>
      <c r="AB118" s="94">
        <v>0</v>
      </c>
      <c r="AC118" s="94">
        <v>0</v>
      </c>
      <c r="AD118" s="97" t="s">
        <v>49</v>
      </c>
      <c r="AE118" s="94">
        <v>0</v>
      </c>
      <c r="AF118" s="97">
        <v>0</v>
      </c>
      <c r="AG118" s="97" t="s">
        <v>49</v>
      </c>
      <c r="AH118" s="94">
        <v>0</v>
      </c>
      <c r="AI118" s="94">
        <v>0</v>
      </c>
      <c r="AJ118" s="97" t="s">
        <v>49</v>
      </c>
      <c r="AK118" s="94">
        <v>0</v>
      </c>
      <c r="AL118" s="94">
        <v>0</v>
      </c>
      <c r="AM118" s="99" t="s">
        <v>47</v>
      </c>
      <c r="AN118" s="97" t="s">
        <v>47</v>
      </c>
      <c r="AO118" s="215" t="s">
        <v>47</v>
      </c>
      <c r="AP118" s="97" t="s">
        <v>47</v>
      </c>
      <c r="AR118" s="5"/>
      <c r="AS118" s="100"/>
    </row>
    <row r="119" spans="1:45" x14ac:dyDescent="0.25">
      <c r="A119" s="97" t="s">
        <v>1666</v>
      </c>
      <c r="B119" s="98">
        <v>44273</v>
      </c>
      <c r="C119" s="97" t="s">
        <v>973</v>
      </c>
      <c r="D119" s="97" t="s">
        <v>70</v>
      </c>
      <c r="E119" s="97" t="s">
        <v>977</v>
      </c>
      <c r="F119" s="97" t="s">
        <v>1823</v>
      </c>
      <c r="G119" s="97" t="s">
        <v>48</v>
      </c>
      <c r="H119" s="97" t="s">
        <v>1825</v>
      </c>
      <c r="I119" s="94" t="s">
        <v>47</v>
      </c>
      <c r="J119" s="94" t="s">
        <v>47</v>
      </c>
      <c r="K119" s="94" t="s">
        <v>47</v>
      </c>
      <c r="L119" s="94" t="s">
        <v>47</v>
      </c>
      <c r="M119" s="94">
        <v>0</v>
      </c>
      <c r="N119" s="97" t="s">
        <v>47</v>
      </c>
      <c r="O119" s="97" t="s">
        <v>56</v>
      </c>
      <c r="P119" s="97" t="s">
        <v>47</v>
      </c>
      <c r="Q119" s="94">
        <v>38663834.5</v>
      </c>
      <c r="R119" s="94">
        <v>0</v>
      </c>
      <c r="S119" s="94">
        <v>29107696.5</v>
      </c>
      <c r="T119" s="94">
        <v>0</v>
      </c>
      <c r="U119" s="97" t="s">
        <v>49</v>
      </c>
      <c r="V119" s="94">
        <v>0</v>
      </c>
      <c r="W119" s="94">
        <v>8238050</v>
      </c>
      <c r="X119" s="97" t="s">
        <v>49</v>
      </c>
      <c r="Y119" s="94">
        <v>1318088</v>
      </c>
      <c r="Z119" s="94">
        <v>0</v>
      </c>
      <c r="AA119" s="97" t="s">
        <v>49</v>
      </c>
      <c r="AB119" s="94">
        <v>0</v>
      </c>
      <c r="AC119" s="94">
        <v>0</v>
      </c>
      <c r="AD119" s="97" t="s">
        <v>49</v>
      </c>
      <c r="AE119" s="94">
        <v>0</v>
      </c>
      <c r="AF119" s="97">
        <v>0</v>
      </c>
      <c r="AG119" s="97" t="s">
        <v>49</v>
      </c>
      <c r="AH119" s="94">
        <v>0</v>
      </c>
      <c r="AI119" s="94">
        <v>0</v>
      </c>
      <c r="AJ119" s="97" t="s">
        <v>49</v>
      </c>
      <c r="AK119" s="94">
        <v>0</v>
      </c>
      <c r="AL119" s="94">
        <v>0</v>
      </c>
      <c r="AM119" s="99" t="s">
        <v>47</v>
      </c>
      <c r="AN119" s="97" t="s">
        <v>47</v>
      </c>
      <c r="AO119" s="215" t="s">
        <v>47</v>
      </c>
      <c r="AP119" s="97" t="s">
        <v>47</v>
      </c>
      <c r="AR119" s="5"/>
      <c r="AS119" s="100"/>
    </row>
    <row r="120" spans="1:45" x14ac:dyDescent="0.25">
      <c r="A120" s="97" t="s">
        <v>1640</v>
      </c>
      <c r="B120" s="98">
        <v>44273</v>
      </c>
      <c r="C120" s="97" t="s">
        <v>973</v>
      </c>
      <c r="D120" s="97" t="s">
        <v>70</v>
      </c>
      <c r="E120" s="97" t="s">
        <v>977</v>
      </c>
      <c r="F120" s="97" t="s">
        <v>1817</v>
      </c>
      <c r="G120" s="97" t="s">
        <v>48</v>
      </c>
      <c r="H120" s="97" t="s">
        <v>1824</v>
      </c>
      <c r="I120" s="94" t="s">
        <v>47</v>
      </c>
      <c r="J120" s="94" t="s">
        <v>47</v>
      </c>
      <c r="K120" s="94" t="s">
        <v>47</v>
      </c>
      <c r="L120" s="94" t="s">
        <v>47</v>
      </c>
      <c r="M120" s="94">
        <v>0</v>
      </c>
      <c r="N120" s="97" t="s">
        <v>47</v>
      </c>
      <c r="O120" s="97" t="s">
        <v>1799</v>
      </c>
      <c r="P120" s="97" t="s">
        <v>1798</v>
      </c>
      <c r="Q120" s="94">
        <v>4162500</v>
      </c>
      <c r="R120" s="94">
        <v>0</v>
      </c>
      <c r="S120" s="94">
        <v>4162500</v>
      </c>
      <c r="T120" s="94">
        <v>0</v>
      </c>
      <c r="U120" s="97" t="s">
        <v>49</v>
      </c>
      <c r="V120" s="94">
        <v>0</v>
      </c>
      <c r="W120" s="94">
        <v>0</v>
      </c>
      <c r="X120" s="97" t="s">
        <v>49</v>
      </c>
      <c r="Y120" s="94">
        <v>0</v>
      </c>
      <c r="Z120" s="94">
        <v>0</v>
      </c>
      <c r="AA120" s="97" t="s">
        <v>49</v>
      </c>
      <c r="AB120" s="94">
        <v>0</v>
      </c>
      <c r="AC120" s="94">
        <v>0</v>
      </c>
      <c r="AD120" s="97" t="s">
        <v>49</v>
      </c>
      <c r="AE120" s="94">
        <v>0</v>
      </c>
      <c r="AF120" s="97">
        <v>0</v>
      </c>
      <c r="AG120" s="97" t="s">
        <v>49</v>
      </c>
      <c r="AH120" s="94">
        <v>0</v>
      </c>
      <c r="AI120" s="94">
        <v>0</v>
      </c>
      <c r="AJ120" s="97" t="s">
        <v>49</v>
      </c>
      <c r="AK120" s="94">
        <v>0</v>
      </c>
      <c r="AL120" s="94">
        <v>0</v>
      </c>
      <c r="AM120" s="99" t="s">
        <v>47</v>
      </c>
      <c r="AN120" s="97" t="s">
        <v>47</v>
      </c>
      <c r="AO120" s="215" t="s">
        <v>47</v>
      </c>
      <c r="AP120" s="97" t="s">
        <v>47</v>
      </c>
      <c r="AR120" s="5"/>
      <c r="AS120" s="100"/>
    </row>
    <row r="121" spans="1:45" x14ac:dyDescent="0.25">
      <c r="A121" s="97" t="s">
        <v>1770</v>
      </c>
      <c r="B121" s="98">
        <v>44273</v>
      </c>
      <c r="C121" s="97" t="s">
        <v>973</v>
      </c>
      <c r="D121" s="97" t="s">
        <v>70</v>
      </c>
      <c r="E121" s="97" t="s">
        <v>977</v>
      </c>
      <c r="F121" s="97" t="s">
        <v>1823</v>
      </c>
      <c r="G121" s="97" t="s">
        <v>48</v>
      </c>
      <c r="H121" s="97" t="s">
        <v>1822</v>
      </c>
      <c r="I121" s="94" t="s">
        <v>47</v>
      </c>
      <c r="J121" s="94" t="s">
        <v>47</v>
      </c>
      <c r="K121" s="94" t="s">
        <v>47</v>
      </c>
      <c r="L121" s="94" t="s">
        <v>47</v>
      </c>
      <c r="M121" s="94">
        <v>0</v>
      </c>
      <c r="N121" s="97" t="s">
        <v>47</v>
      </c>
      <c r="O121" s="97" t="s">
        <v>56</v>
      </c>
      <c r="P121" s="97" t="s">
        <v>47</v>
      </c>
      <c r="Q121" s="94">
        <v>979424106.5</v>
      </c>
      <c r="R121" s="94">
        <v>0</v>
      </c>
      <c r="S121" s="94">
        <v>539499739.75</v>
      </c>
      <c r="T121" s="94">
        <v>0</v>
      </c>
      <c r="U121" s="97" t="s">
        <v>49</v>
      </c>
      <c r="V121" s="94">
        <v>0</v>
      </c>
      <c r="W121" s="94">
        <v>379245143.75</v>
      </c>
      <c r="X121" s="97" t="s">
        <v>50</v>
      </c>
      <c r="Y121" s="94">
        <v>60679223</v>
      </c>
      <c r="Z121" s="94">
        <v>0</v>
      </c>
      <c r="AA121" s="97" t="s">
        <v>49</v>
      </c>
      <c r="AB121" s="94">
        <v>0</v>
      </c>
      <c r="AC121" s="94">
        <v>0</v>
      </c>
      <c r="AD121" s="97" t="s">
        <v>49</v>
      </c>
      <c r="AE121" s="94">
        <v>0</v>
      </c>
      <c r="AF121" s="97">
        <v>0</v>
      </c>
      <c r="AG121" s="97" t="s">
        <v>49</v>
      </c>
      <c r="AH121" s="94">
        <v>0</v>
      </c>
      <c r="AI121" s="94">
        <v>0</v>
      </c>
      <c r="AJ121" s="97" t="s">
        <v>49</v>
      </c>
      <c r="AK121" s="94">
        <v>0</v>
      </c>
      <c r="AL121" s="94">
        <v>0</v>
      </c>
      <c r="AM121" s="99" t="s">
        <v>47</v>
      </c>
      <c r="AN121" s="97" t="s">
        <v>47</v>
      </c>
      <c r="AO121" s="218" t="s">
        <v>47</v>
      </c>
      <c r="AP121" s="116" t="s">
        <v>47</v>
      </c>
      <c r="AR121" s="5"/>
      <c r="AS121" s="100"/>
    </row>
    <row r="122" spans="1:45" x14ac:dyDescent="0.25">
      <c r="A122" s="97" t="s">
        <v>1553</v>
      </c>
      <c r="B122" s="98">
        <v>44273</v>
      </c>
      <c r="C122" s="97" t="s">
        <v>973</v>
      </c>
      <c r="D122" s="97" t="s">
        <v>70</v>
      </c>
      <c r="E122" s="97" t="s">
        <v>977</v>
      </c>
      <c r="F122" s="97" t="s">
        <v>1817</v>
      </c>
      <c r="G122" s="97" t="s">
        <v>96</v>
      </c>
      <c r="H122" s="97" t="s">
        <v>47</v>
      </c>
      <c r="I122" s="94" t="s">
        <v>1821</v>
      </c>
      <c r="J122" s="94" t="s">
        <v>47</v>
      </c>
      <c r="K122" s="94" t="s">
        <v>1820</v>
      </c>
      <c r="L122" s="94" t="s">
        <v>1814</v>
      </c>
      <c r="M122" s="94">
        <v>1781587</v>
      </c>
      <c r="N122" s="97" t="s">
        <v>100</v>
      </c>
      <c r="O122" s="97" t="s">
        <v>1819</v>
      </c>
      <c r="P122" s="97" t="s">
        <v>1818</v>
      </c>
      <c r="Q122" s="94">
        <v>-1781587</v>
      </c>
      <c r="R122" s="94">
        <v>0</v>
      </c>
      <c r="S122" s="94">
        <v>-1781587</v>
      </c>
      <c r="T122" s="94">
        <v>0</v>
      </c>
      <c r="U122" s="97" t="s">
        <v>49</v>
      </c>
      <c r="V122" s="94">
        <v>0</v>
      </c>
      <c r="W122" s="94">
        <v>0</v>
      </c>
      <c r="X122" s="97" t="s">
        <v>49</v>
      </c>
      <c r="Y122" s="94">
        <v>0</v>
      </c>
      <c r="Z122" s="94">
        <v>0</v>
      </c>
      <c r="AA122" s="97" t="s">
        <v>49</v>
      </c>
      <c r="AB122" s="94">
        <v>0</v>
      </c>
      <c r="AC122" s="94">
        <v>0</v>
      </c>
      <c r="AD122" s="97" t="s">
        <v>49</v>
      </c>
      <c r="AE122" s="94">
        <v>0</v>
      </c>
      <c r="AF122" s="97">
        <v>0</v>
      </c>
      <c r="AG122" s="97" t="s">
        <v>49</v>
      </c>
      <c r="AH122" s="94">
        <v>0</v>
      </c>
      <c r="AI122" s="94">
        <v>0</v>
      </c>
      <c r="AJ122" s="97" t="s">
        <v>49</v>
      </c>
      <c r="AK122" s="94">
        <v>0</v>
      </c>
      <c r="AL122" s="94">
        <v>0</v>
      </c>
      <c r="AM122" s="99" t="s">
        <v>47</v>
      </c>
      <c r="AN122" s="97" t="s">
        <v>47</v>
      </c>
      <c r="AO122" s="215" t="s">
        <v>47</v>
      </c>
      <c r="AP122" s="97" t="s">
        <v>47</v>
      </c>
      <c r="AR122" s="5"/>
      <c r="AS122" s="100"/>
    </row>
    <row r="123" spans="1:45" x14ac:dyDescent="0.25">
      <c r="A123" s="97" t="s">
        <v>1653</v>
      </c>
      <c r="B123" s="98">
        <v>44273</v>
      </c>
      <c r="C123" s="97" t="s">
        <v>973</v>
      </c>
      <c r="D123" s="97" t="s">
        <v>70</v>
      </c>
      <c r="E123" s="97" t="s">
        <v>977</v>
      </c>
      <c r="F123" s="97" t="s">
        <v>1817</v>
      </c>
      <c r="G123" s="97" t="s">
        <v>96</v>
      </c>
      <c r="H123" s="97" t="s">
        <v>47</v>
      </c>
      <c r="I123" s="94" t="s">
        <v>1816</v>
      </c>
      <c r="J123" s="94" t="s">
        <v>47</v>
      </c>
      <c r="K123" s="94" t="s">
        <v>1815</v>
      </c>
      <c r="L123" s="94" t="s">
        <v>1814</v>
      </c>
      <c r="M123" s="94">
        <v>28419429.530000001</v>
      </c>
      <c r="N123" s="97" t="s">
        <v>100</v>
      </c>
      <c r="O123" s="97" t="s">
        <v>1813</v>
      </c>
      <c r="P123" s="97" t="s">
        <v>1812</v>
      </c>
      <c r="Q123" s="94">
        <v>-3678873</v>
      </c>
      <c r="R123" s="94">
        <v>0</v>
      </c>
      <c r="S123" s="94">
        <v>-3678873</v>
      </c>
      <c r="T123" s="94">
        <v>0</v>
      </c>
      <c r="U123" s="97" t="s">
        <v>49</v>
      </c>
      <c r="V123" s="94">
        <v>0</v>
      </c>
      <c r="W123" s="94">
        <v>0</v>
      </c>
      <c r="X123" s="97" t="s">
        <v>49</v>
      </c>
      <c r="Y123" s="94">
        <v>0</v>
      </c>
      <c r="Z123" s="94">
        <v>0</v>
      </c>
      <c r="AA123" s="97" t="s">
        <v>49</v>
      </c>
      <c r="AB123" s="94">
        <v>0</v>
      </c>
      <c r="AC123" s="94">
        <v>0</v>
      </c>
      <c r="AD123" s="97" t="s">
        <v>49</v>
      </c>
      <c r="AE123" s="94">
        <v>0</v>
      </c>
      <c r="AF123" s="97">
        <v>0</v>
      </c>
      <c r="AG123" s="97" t="s">
        <v>49</v>
      </c>
      <c r="AH123" s="94">
        <v>0</v>
      </c>
      <c r="AI123" s="94">
        <v>0</v>
      </c>
      <c r="AJ123" s="97" t="s">
        <v>49</v>
      </c>
      <c r="AK123" s="94">
        <v>0</v>
      </c>
      <c r="AL123" s="94">
        <v>0</v>
      </c>
      <c r="AM123" s="99" t="s">
        <v>47</v>
      </c>
      <c r="AN123" s="97" t="s">
        <v>47</v>
      </c>
      <c r="AO123" s="217" t="s">
        <v>47</v>
      </c>
      <c r="AP123" s="117" t="s">
        <v>47</v>
      </c>
      <c r="AR123" s="5"/>
      <c r="AS123" s="100"/>
    </row>
    <row r="124" spans="1:45" x14ac:dyDescent="0.25">
      <c r="A124" s="97" t="s">
        <v>1651</v>
      </c>
      <c r="B124" s="98">
        <v>44273</v>
      </c>
      <c r="C124" s="97" t="s">
        <v>46</v>
      </c>
      <c r="D124" s="97" t="s">
        <v>74</v>
      </c>
      <c r="E124" s="97" t="s">
        <v>75</v>
      </c>
      <c r="F124" s="97" t="s">
        <v>1046</v>
      </c>
      <c r="G124" s="97" t="s">
        <v>48</v>
      </c>
      <c r="H124" s="97" t="s">
        <v>215</v>
      </c>
      <c r="I124" s="94" t="s">
        <v>47</v>
      </c>
      <c r="J124" s="94" t="s">
        <v>47</v>
      </c>
      <c r="K124" s="94" t="s">
        <v>47</v>
      </c>
      <c r="L124" s="94" t="s">
        <v>47</v>
      </c>
      <c r="M124" s="94">
        <v>0</v>
      </c>
      <c r="N124" s="97" t="s">
        <v>47</v>
      </c>
      <c r="O124" s="97" t="s">
        <v>56</v>
      </c>
      <c r="P124" s="97" t="s">
        <v>47</v>
      </c>
      <c r="Q124" s="94">
        <v>1656467373.9099996</v>
      </c>
      <c r="R124" s="94">
        <v>0</v>
      </c>
      <c r="S124" s="94">
        <v>1328538055.25</v>
      </c>
      <c r="T124" s="94">
        <v>0</v>
      </c>
      <c r="U124" s="97" t="s">
        <v>49</v>
      </c>
      <c r="V124" s="94">
        <v>0</v>
      </c>
      <c r="W124" s="94">
        <v>282697688.5</v>
      </c>
      <c r="X124" s="97" t="s">
        <v>49</v>
      </c>
      <c r="Y124" s="94">
        <v>45231630.159999996</v>
      </c>
      <c r="Z124" s="94">
        <v>0</v>
      </c>
      <c r="AA124" s="97" t="s">
        <v>49</v>
      </c>
      <c r="AB124" s="94">
        <v>0</v>
      </c>
      <c r="AC124" s="94">
        <v>0</v>
      </c>
      <c r="AD124" s="97" t="s">
        <v>49</v>
      </c>
      <c r="AE124" s="94">
        <v>0</v>
      </c>
      <c r="AF124" s="97">
        <v>0</v>
      </c>
      <c r="AG124" s="97" t="s">
        <v>49</v>
      </c>
      <c r="AH124" s="94">
        <v>0</v>
      </c>
      <c r="AI124" s="94">
        <v>0</v>
      </c>
      <c r="AJ124" s="97" t="s">
        <v>49</v>
      </c>
      <c r="AK124" s="94">
        <v>0</v>
      </c>
      <c r="AL124" s="94">
        <v>0</v>
      </c>
      <c r="AM124" s="99" t="s">
        <v>47</v>
      </c>
      <c r="AN124" s="97" t="s">
        <v>47</v>
      </c>
      <c r="AO124" s="215" t="s">
        <v>47</v>
      </c>
      <c r="AP124" s="97" t="s">
        <v>47</v>
      </c>
      <c r="AR124" s="5"/>
      <c r="AS124" s="100"/>
    </row>
    <row r="125" spans="1:45" x14ac:dyDescent="0.25">
      <c r="A125" s="97" t="s">
        <v>1649</v>
      </c>
      <c r="B125" s="98">
        <v>44273</v>
      </c>
      <c r="C125" s="97" t="s">
        <v>973</v>
      </c>
      <c r="D125" s="97" t="s">
        <v>74</v>
      </c>
      <c r="E125" s="97" t="s">
        <v>980</v>
      </c>
      <c r="F125" s="97" t="s">
        <v>1295</v>
      </c>
      <c r="G125" s="97" t="s">
        <v>48</v>
      </c>
      <c r="H125" s="97" t="s">
        <v>1294</v>
      </c>
      <c r="I125" s="94" t="s">
        <v>47</v>
      </c>
      <c r="J125" s="94" t="s">
        <v>47</v>
      </c>
      <c r="K125" s="94" t="s">
        <v>47</v>
      </c>
      <c r="L125" s="94" t="s">
        <v>47</v>
      </c>
      <c r="M125" s="94">
        <v>0</v>
      </c>
      <c r="N125" s="97" t="s">
        <v>47</v>
      </c>
      <c r="O125" s="97" t="s">
        <v>1062</v>
      </c>
      <c r="P125" s="97" t="s">
        <v>47</v>
      </c>
      <c r="Q125" s="94">
        <v>0</v>
      </c>
      <c r="R125" s="94">
        <v>0</v>
      </c>
      <c r="S125" s="94">
        <v>0</v>
      </c>
      <c r="T125" s="94">
        <v>0</v>
      </c>
      <c r="U125" s="97" t="s">
        <v>49</v>
      </c>
      <c r="V125" s="94">
        <v>0</v>
      </c>
      <c r="W125" s="94">
        <v>0</v>
      </c>
      <c r="X125" s="97" t="s">
        <v>50</v>
      </c>
      <c r="Y125" s="94">
        <v>0</v>
      </c>
      <c r="Z125" s="94">
        <v>0</v>
      </c>
      <c r="AA125" s="97" t="s">
        <v>49</v>
      </c>
      <c r="AB125" s="94">
        <v>0</v>
      </c>
      <c r="AC125" s="94">
        <v>0</v>
      </c>
      <c r="AD125" s="97" t="s">
        <v>49</v>
      </c>
      <c r="AE125" s="94">
        <v>0</v>
      </c>
      <c r="AF125" s="97">
        <v>0</v>
      </c>
      <c r="AG125" s="97" t="s">
        <v>49</v>
      </c>
      <c r="AH125" s="94">
        <v>0</v>
      </c>
      <c r="AI125" s="94">
        <v>0</v>
      </c>
      <c r="AJ125" s="97" t="s">
        <v>49</v>
      </c>
      <c r="AK125" s="94">
        <v>0</v>
      </c>
      <c r="AL125" s="94">
        <v>0</v>
      </c>
      <c r="AM125" s="99" t="s">
        <v>47</v>
      </c>
      <c r="AN125" s="97" t="s">
        <v>47</v>
      </c>
      <c r="AO125" s="215" t="s">
        <v>47</v>
      </c>
      <c r="AP125" s="97" t="s">
        <v>47</v>
      </c>
      <c r="AR125" s="5"/>
      <c r="AS125" s="100"/>
    </row>
    <row r="126" spans="1:45" x14ac:dyDescent="0.25">
      <c r="A126" s="97" t="s">
        <v>1647</v>
      </c>
      <c r="B126" s="98">
        <v>44273</v>
      </c>
      <c r="C126" s="97" t="s">
        <v>46</v>
      </c>
      <c r="D126" s="97" t="s">
        <v>164</v>
      </c>
      <c r="E126" s="97" t="s">
        <v>165</v>
      </c>
      <c r="F126" s="97" t="s">
        <v>1056</v>
      </c>
      <c r="G126" s="97" t="s">
        <v>48</v>
      </c>
      <c r="H126" s="97" t="s">
        <v>217</v>
      </c>
      <c r="I126" s="94" t="s">
        <v>47</v>
      </c>
      <c r="J126" s="94" t="s">
        <v>47</v>
      </c>
      <c r="K126" s="94" t="s">
        <v>47</v>
      </c>
      <c r="L126" s="94" t="s">
        <v>47</v>
      </c>
      <c r="M126" s="94">
        <v>0</v>
      </c>
      <c r="N126" s="97" t="s">
        <v>47</v>
      </c>
      <c r="O126" s="97" t="s">
        <v>56</v>
      </c>
      <c r="P126" s="97" t="s">
        <v>47</v>
      </c>
      <c r="Q126" s="94">
        <v>1170705532.6199999</v>
      </c>
      <c r="R126" s="94">
        <v>0</v>
      </c>
      <c r="S126" s="94">
        <v>861703861.75</v>
      </c>
      <c r="T126" s="94">
        <v>0</v>
      </c>
      <c r="U126" s="97" t="s">
        <v>49</v>
      </c>
      <c r="V126" s="94">
        <v>0</v>
      </c>
      <c r="W126" s="94">
        <v>266380750.75</v>
      </c>
      <c r="X126" s="97" t="s">
        <v>50</v>
      </c>
      <c r="Y126" s="94">
        <v>42620920.119999997</v>
      </c>
      <c r="Z126" s="94">
        <v>0</v>
      </c>
      <c r="AA126" s="97" t="s">
        <v>49</v>
      </c>
      <c r="AB126" s="94">
        <v>0</v>
      </c>
      <c r="AC126" s="94">
        <v>0</v>
      </c>
      <c r="AD126" s="97" t="s">
        <v>49</v>
      </c>
      <c r="AE126" s="94">
        <v>0</v>
      </c>
      <c r="AF126" s="97">
        <v>0</v>
      </c>
      <c r="AG126" s="97" t="s">
        <v>49</v>
      </c>
      <c r="AH126" s="94">
        <v>0</v>
      </c>
      <c r="AI126" s="94">
        <v>0</v>
      </c>
      <c r="AJ126" s="97" t="s">
        <v>49</v>
      </c>
      <c r="AK126" s="94">
        <v>0</v>
      </c>
      <c r="AL126" s="94">
        <v>0</v>
      </c>
      <c r="AM126" s="99" t="s">
        <v>47</v>
      </c>
      <c r="AN126" s="97" t="s">
        <v>47</v>
      </c>
      <c r="AO126" s="215" t="s">
        <v>47</v>
      </c>
      <c r="AP126" s="97" t="s">
        <v>47</v>
      </c>
      <c r="AR126" s="5"/>
      <c r="AS126" s="100"/>
    </row>
    <row r="127" spans="1:45" x14ac:dyDescent="0.25">
      <c r="A127" s="97" t="s">
        <v>1645</v>
      </c>
      <c r="B127" s="98">
        <v>44273</v>
      </c>
      <c r="C127" s="97" t="s">
        <v>46</v>
      </c>
      <c r="D127" s="97" t="s">
        <v>84</v>
      </c>
      <c r="E127" s="97" t="s">
        <v>85</v>
      </c>
      <c r="F127" s="97" t="s">
        <v>1072</v>
      </c>
      <c r="G127" s="97" t="s">
        <v>48</v>
      </c>
      <c r="H127" s="97" t="s">
        <v>219</v>
      </c>
      <c r="I127" s="94" t="s">
        <v>47</v>
      </c>
      <c r="J127" s="94" t="s">
        <v>47</v>
      </c>
      <c r="K127" s="94" t="s">
        <v>47</v>
      </c>
      <c r="L127" s="94" t="s">
        <v>47</v>
      </c>
      <c r="M127" s="94">
        <v>0</v>
      </c>
      <c r="N127" s="97" t="s">
        <v>47</v>
      </c>
      <c r="O127" s="97" t="s">
        <v>56</v>
      </c>
      <c r="P127" s="97" t="s">
        <v>47</v>
      </c>
      <c r="Q127" s="94">
        <v>589507341.38760006</v>
      </c>
      <c r="R127" s="94">
        <v>0</v>
      </c>
      <c r="S127" s="94">
        <v>439112697.75</v>
      </c>
      <c r="T127" s="94">
        <v>0</v>
      </c>
      <c r="U127" s="97" t="s">
        <v>49</v>
      </c>
      <c r="V127" s="94">
        <v>0</v>
      </c>
      <c r="W127" s="94">
        <v>129650554.86</v>
      </c>
      <c r="X127" s="97" t="s">
        <v>50</v>
      </c>
      <c r="Y127" s="94">
        <v>20744088.777599998</v>
      </c>
      <c r="Z127" s="94">
        <v>0</v>
      </c>
      <c r="AA127" s="97" t="s">
        <v>49</v>
      </c>
      <c r="AB127" s="94">
        <v>0</v>
      </c>
      <c r="AC127" s="94">
        <v>0</v>
      </c>
      <c r="AD127" s="97" t="s">
        <v>49</v>
      </c>
      <c r="AE127" s="94">
        <v>0</v>
      </c>
      <c r="AF127" s="97">
        <v>0</v>
      </c>
      <c r="AG127" s="97" t="s">
        <v>49</v>
      </c>
      <c r="AH127" s="94">
        <v>0</v>
      </c>
      <c r="AI127" s="94">
        <v>0</v>
      </c>
      <c r="AJ127" s="97" t="s">
        <v>49</v>
      </c>
      <c r="AK127" s="94">
        <v>0</v>
      </c>
      <c r="AL127" s="94">
        <v>0</v>
      </c>
      <c r="AM127" s="99" t="s">
        <v>47</v>
      </c>
      <c r="AN127" s="97" t="s">
        <v>47</v>
      </c>
      <c r="AO127" s="215" t="s">
        <v>47</v>
      </c>
      <c r="AP127" s="97" t="s">
        <v>47</v>
      </c>
      <c r="AR127" s="5"/>
      <c r="AS127" s="100"/>
    </row>
    <row r="128" spans="1:45" x14ac:dyDescent="0.25">
      <c r="A128" s="97" t="s">
        <v>195</v>
      </c>
      <c r="B128" s="98">
        <v>44273</v>
      </c>
      <c r="C128" s="97" t="s">
        <v>46</v>
      </c>
      <c r="D128" s="97" t="s">
        <v>84</v>
      </c>
      <c r="E128" s="97" t="s">
        <v>85</v>
      </c>
      <c r="F128" s="97" t="s">
        <v>1072</v>
      </c>
      <c r="G128" s="97" t="s">
        <v>48</v>
      </c>
      <c r="H128" s="97" t="s">
        <v>221</v>
      </c>
      <c r="I128" s="94" t="s">
        <v>47</v>
      </c>
      <c r="J128" s="94" t="s">
        <v>47</v>
      </c>
      <c r="K128" s="94" t="s">
        <v>47</v>
      </c>
      <c r="L128" s="94" t="s">
        <v>47</v>
      </c>
      <c r="M128" s="94">
        <v>0</v>
      </c>
      <c r="N128" s="97" t="s">
        <v>47</v>
      </c>
      <c r="O128" s="97" t="s">
        <v>222</v>
      </c>
      <c r="P128" s="97" t="s">
        <v>223</v>
      </c>
      <c r="Q128" s="94">
        <v>20961500.109999999</v>
      </c>
      <c r="R128" s="94">
        <v>0</v>
      </c>
      <c r="S128" s="94">
        <v>17906057.5</v>
      </c>
      <c r="T128" s="94">
        <v>2634002.25</v>
      </c>
      <c r="U128" s="97" t="s">
        <v>50</v>
      </c>
      <c r="V128" s="94">
        <v>421440.36</v>
      </c>
      <c r="W128" s="94">
        <v>0</v>
      </c>
      <c r="X128" s="97" t="s">
        <v>49</v>
      </c>
      <c r="Y128" s="94">
        <v>0</v>
      </c>
      <c r="Z128" s="94">
        <v>0</v>
      </c>
      <c r="AA128" s="97" t="s">
        <v>49</v>
      </c>
      <c r="AB128" s="94">
        <v>0</v>
      </c>
      <c r="AC128" s="94">
        <v>0</v>
      </c>
      <c r="AD128" s="97" t="s">
        <v>49</v>
      </c>
      <c r="AE128" s="94">
        <v>0</v>
      </c>
      <c r="AF128" s="97">
        <v>0</v>
      </c>
      <c r="AG128" s="97" t="s">
        <v>49</v>
      </c>
      <c r="AH128" s="94">
        <v>0</v>
      </c>
      <c r="AI128" s="94">
        <v>0</v>
      </c>
      <c r="AJ128" s="97" t="s">
        <v>49</v>
      </c>
      <c r="AK128" s="94">
        <v>0</v>
      </c>
      <c r="AL128" s="94">
        <v>0</v>
      </c>
      <c r="AM128" s="99" t="s">
        <v>47</v>
      </c>
      <c r="AN128" s="97" t="s">
        <v>47</v>
      </c>
      <c r="AO128" s="215" t="s">
        <v>47</v>
      </c>
      <c r="AP128" s="97" t="s">
        <v>47</v>
      </c>
      <c r="AR128" s="5"/>
      <c r="AS128" s="100"/>
    </row>
    <row r="129" spans="1:45" x14ac:dyDescent="0.25">
      <c r="A129" s="97" t="s">
        <v>197</v>
      </c>
      <c r="B129" s="98">
        <v>44273</v>
      </c>
      <c r="C129" s="97" t="s">
        <v>46</v>
      </c>
      <c r="D129" s="97" t="s">
        <v>84</v>
      </c>
      <c r="E129" s="97" t="s">
        <v>85</v>
      </c>
      <c r="F129" s="97" t="s">
        <v>1072</v>
      </c>
      <c r="G129" s="97" t="s">
        <v>48</v>
      </c>
      <c r="H129" s="97" t="s">
        <v>225</v>
      </c>
      <c r="I129" s="94" t="s">
        <v>47</v>
      </c>
      <c r="J129" s="94" t="s">
        <v>47</v>
      </c>
      <c r="K129" s="94" t="s">
        <v>47</v>
      </c>
      <c r="L129" s="94" t="s">
        <v>47</v>
      </c>
      <c r="M129" s="94">
        <v>0</v>
      </c>
      <c r="N129" s="97" t="s">
        <v>47</v>
      </c>
      <c r="O129" s="97" t="s">
        <v>56</v>
      </c>
      <c r="P129" s="97" t="s">
        <v>47</v>
      </c>
      <c r="Q129" s="94">
        <v>531634840.04000002</v>
      </c>
      <c r="R129" s="94">
        <v>0</v>
      </c>
      <c r="S129" s="94">
        <v>410747462.5</v>
      </c>
      <c r="T129" s="94">
        <v>0</v>
      </c>
      <c r="U129" s="97" t="s">
        <v>49</v>
      </c>
      <c r="V129" s="94">
        <v>0</v>
      </c>
      <c r="W129" s="94">
        <v>104213256.5</v>
      </c>
      <c r="X129" s="97" t="s">
        <v>49</v>
      </c>
      <c r="Y129" s="94">
        <v>16674121.040000001</v>
      </c>
      <c r="Z129" s="94">
        <v>0</v>
      </c>
      <c r="AA129" s="97" t="s">
        <v>49</v>
      </c>
      <c r="AB129" s="94">
        <v>0</v>
      </c>
      <c r="AC129" s="94">
        <v>0</v>
      </c>
      <c r="AD129" s="97" t="s">
        <v>49</v>
      </c>
      <c r="AE129" s="94">
        <v>0</v>
      </c>
      <c r="AF129" s="97">
        <v>0</v>
      </c>
      <c r="AG129" s="97" t="s">
        <v>49</v>
      </c>
      <c r="AH129" s="94">
        <v>0</v>
      </c>
      <c r="AI129" s="94">
        <v>0</v>
      </c>
      <c r="AJ129" s="97" t="s">
        <v>49</v>
      </c>
      <c r="AK129" s="94">
        <v>0</v>
      </c>
      <c r="AL129" s="94">
        <v>0</v>
      </c>
      <c r="AM129" s="99" t="s">
        <v>47</v>
      </c>
      <c r="AN129" s="97" t="s">
        <v>47</v>
      </c>
      <c r="AO129" s="215" t="s">
        <v>47</v>
      </c>
      <c r="AP129" s="97" t="s">
        <v>47</v>
      </c>
      <c r="AR129" s="5"/>
      <c r="AS129" s="100"/>
    </row>
    <row r="130" spans="1:45" x14ac:dyDescent="0.25">
      <c r="A130" s="97" t="s">
        <v>199</v>
      </c>
      <c r="B130" s="98">
        <v>44273</v>
      </c>
      <c r="C130" s="97" t="s">
        <v>973</v>
      </c>
      <c r="D130" s="97" t="s">
        <v>84</v>
      </c>
      <c r="E130" s="97" t="s">
        <v>1298</v>
      </c>
      <c r="F130" s="97" t="s">
        <v>1782</v>
      </c>
      <c r="G130" s="97" t="s">
        <v>48</v>
      </c>
      <c r="H130" s="97" t="s">
        <v>1781</v>
      </c>
      <c r="I130" s="94" t="s">
        <v>47</v>
      </c>
      <c r="J130" s="94" t="s">
        <v>47</v>
      </c>
      <c r="K130" s="94" t="s">
        <v>47</v>
      </c>
      <c r="L130" s="94" t="s">
        <v>47</v>
      </c>
      <c r="M130" s="94">
        <v>0</v>
      </c>
      <c r="N130" s="97" t="s">
        <v>47</v>
      </c>
      <c r="O130" s="97" t="s">
        <v>56</v>
      </c>
      <c r="P130" s="97" t="s">
        <v>47</v>
      </c>
      <c r="Q130" s="94">
        <v>65488002</v>
      </c>
      <c r="R130" s="94">
        <v>0</v>
      </c>
      <c r="S130" s="94">
        <v>277500</v>
      </c>
      <c r="T130" s="94">
        <v>0</v>
      </c>
      <c r="U130" s="97" t="s">
        <v>49</v>
      </c>
      <c r="V130" s="94">
        <v>0</v>
      </c>
      <c r="W130" s="94">
        <v>56215950</v>
      </c>
      <c r="X130" s="97" t="s">
        <v>50</v>
      </c>
      <c r="Y130" s="94">
        <v>8994552</v>
      </c>
      <c r="Z130" s="94">
        <v>0</v>
      </c>
      <c r="AA130" s="97" t="s">
        <v>49</v>
      </c>
      <c r="AB130" s="94">
        <v>0</v>
      </c>
      <c r="AC130" s="94">
        <v>0</v>
      </c>
      <c r="AD130" s="97" t="s">
        <v>49</v>
      </c>
      <c r="AE130" s="94">
        <v>0</v>
      </c>
      <c r="AF130" s="97">
        <v>0</v>
      </c>
      <c r="AG130" s="97" t="s">
        <v>49</v>
      </c>
      <c r="AH130" s="94">
        <v>0</v>
      </c>
      <c r="AI130" s="94">
        <v>0</v>
      </c>
      <c r="AJ130" s="97" t="s">
        <v>49</v>
      </c>
      <c r="AK130" s="94">
        <v>0</v>
      </c>
      <c r="AL130" s="94">
        <v>0</v>
      </c>
      <c r="AM130" s="99" t="s">
        <v>47</v>
      </c>
      <c r="AN130" s="97" t="s">
        <v>47</v>
      </c>
      <c r="AO130" s="215" t="s">
        <v>47</v>
      </c>
      <c r="AP130" s="97" t="s">
        <v>47</v>
      </c>
      <c r="AR130" s="5"/>
      <c r="AS130" s="100"/>
    </row>
    <row r="131" spans="1:45" x14ac:dyDescent="0.25">
      <c r="A131" s="97" t="s">
        <v>201</v>
      </c>
      <c r="B131" s="98">
        <v>44273</v>
      </c>
      <c r="C131" s="97" t="s">
        <v>46</v>
      </c>
      <c r="D131" s="97" t="s">
        <v>88</v>
      </c>
      <c r="E131" s="97" t="s">
        <v>89</v>
      </c>
      <c r="F131" s="97" t="s">
        <v>1053</v>
      </c>
      <c r="G131" s="97" t="s">
        <v>48</v>
      </c>
      <c r="H131" s="97" t="s">
        <v>227</v>
      </c>
      <c r="I131" s="94" t="s">
        <v>47</v>
      </c>
      <c r="J131" s="94" t="s">
        <v>47</v>
      </c>
      <c r="K131" s="94" t="s">
        <v>47</v>
      </c>
      <c r="L131" s="94" t="s">
        <v>47</v>
      </c>
      <c r="M131" s="94">
        <v>0</v>
      </c>
      <c r="N131" s="97" t="s">
        <v>47</v>
      </c>
      <c r="O131" s="97" t="s">
        <v>56</v>
      </c>
      <c r="P131" s="97" t="s">
        <v>47</v>
      </c>
      <c r="Q131" s="94">
        <v>1473927170.8699999</v>
      </c>
      <c r="R131" s="94">
        <v>0</v>
      </c>
      <c r="S131" s="94">
        <v>1132917910</v>
      </c>
      <c r="T131" s="94">
        <v>0</v>
      </c>
      <c r="U131" s="97" t="s">
        <v>49</v>
      </c>
      <c r="V131" s="94">
        <v>0</v>
      </c>
      <c r="W131" s="94">
        <v>293973500.75</v>
      </c>
      <c r="X131" s="97" t="s">
        <v>50</v>
      </c>
      <c r="Y131" s="94">
        <v>47035760.119999997</v>
      </c>
      <c r="Z131" s="94">
        <v>0</v>
      </c>
      <c r="AA131" s="97" t="s">
        <v>49</v>
      </c>
      <c r="AB131" s="94">
        <v>0</v>
      </c>
      <c r="AC131" s="94">
        <v>0</v>
      </c>
      <c r="AD131" s="97" t="s">
        <v>49</v>
      </c>
      <c r="AE131" s="94">
        <v>0</v>
      </c>
      <c r="AF131" s="97">
        <v>0</v>
      </c>
      <c r="AG131" s="97" t="s">
        <v>49</v>
      </c>
      <c r="AH131" s="94">
        <v>0</v>
      </c>
      <c r="AI131" s="94">
        <v>0</v>
      </c>
      <c r="AJ131" s="97" t="s">
        <v>49</v>
      </c>
      <c r="AK131" s="94">
        <v>0</v>
      </c>
      <c r="AL131" s="94">
        <v>0</v>
      </c>
      <c r="AM131" s="99" t="s">
        <v>47</v>
      </c>
      <c r="AN131" s="97" t="s">
        <v>47</v>
      </c>
      <c r="AO131" s="215" t="s">
        <v>47</v>
      </c>
      <c r="AP131" s="97" t="s">
        <v>47</v>
      </c>
      <c r="AR131" s="5"/>
      <c r="AS131" s="100"/>
    </row>
    <row r="132" spans="1:45" x14ac:dyDescent="0.25">
      <c r="A132" s="97" t="s">
        <v>203</v>
      </c>
      <c r="B132" s="98">
        <v>44273</v>
      </c>
      <c r="C132" s="97" t="s">
        <v>46</v>
      </c>
      <c r="D132" s="97" t="s">
        <v>2230</v>
      </c>
      <c r="E132" s="97" t="s">
        <v>2231</v>
      </c>
      <c r="F132" s="97" t="s">
        <v>2236</v>
      </c>
      <c r="G132" s="97" t="s">
        <v>48</v>
      </c>
      <c r="H132" s="97" t="s">
        <v>2237</v>
      </c>
      <c r="I132" s="94" t="s">
        <v>47</v>
      </c>
      <c r="J132" s="94" t="s">
        <v>47</v>
      </c>
      <c r="K132" s="94" t="s">
        <v>47</v>
      </c>
      <c r="L132" s="94" t="s">
        <v>47</v>
      </c>
      <c r="M132" s="94">
        <v>0</v>
      </c>
      <c r="N132" s="97" t="s">
        <v>47</v>
      </c>
      <c r="O132" s="97" t="s">
        <v>56</v>
      </c>
      <c r="P132" s="97" t="s">
        <v>47</v>
      </c>
      <c r="Q132" s="94">
        <f>SUM(R132:Y132)</f>
        <v>477961222.75</v>
      </c>
      <c r="R132" s="94">
        <v>0</v>
      </c>
      <c r="S132" s="94">
        <v>415347380.75</v>
      </c>
      <c r="T132" s="94">
        <v>0</v>
      </c>
      <c r="U132" s="97" t="s">
        <v>49</v>
      </c>
      <c r="V132" s="94">
        <v>0</v>
      </c>
      <c r="W132" s="94">
        <v>53977450</v>
      </c>
      <c r="X132" s="97" t="s">
        <v>49</v>
      </c>
      <c r="Y132" s="94">
        <f>+W132*0.16</f>
        <v>8636392</v>
      </c>
      <c r="Z132" s="94">
        <v>0</v>
      </c>
      <c r="AA132" s="97" t="s">
        <v>49</v>
      </c>
      <c r="AB132" s="94">
        <v>0</v>
      </c>
      <c r="AC132" s="94">
        <v>0</v>
      </c>
      <c r="AD132" s="97" t="s">
        <v>49</v>
      </c>
      <c r="AE132" s="94">
        <v>0</v>
      </c>
      <c r="AF132" s="97">
        <v>0</v>
      </c>
      <c r="AG132" s="97" t="s">
        <v>49</v>
      </c>
      <c r="AH132" s="109"/>
      <c r="AI132" s="109"/>
      <c r="AJ132" s="109"/>
      <c r="AK132" s="109"/>
      <c r="AL132" s="109"/>
      <c r="AM132" s="109"/>
      <c r="AN132" s="109"/>
      <c r="AO132" s="214"/>
      <c r="AP132" s="109"/>
      <c r="AR132" s="5"/>
      <c r="AS132" s="100"/>
    </row>
    <row r="133" spans="1:45" x14ac:dyDescent="0.25">
      <c r="A133" s="97" t="s">
        <v>205</v>
      </c>
      <c r="B133" s="98">
        <v>44273</v>
      </c>
      <c r="C133" s="97" t="s">
        <v>46</v>
      </c>
      <c r="D133" s="97" t="s">
        <v>92</v>
      </c>
      <c r="E133" s="97" t="s">
        <v>93</v>
      </c>
      <c r="F133" s="97" t="s">
        <v>1088</v>
      </c>
      <c r="G133" s="97" t="s">
        <v>48</v>
      </c>
      <c r="H133" s="97" t="s">
        <v>229</v>
      </c>
      <c r="I133" s="94" t="s">
        <v>47</v>
      </c>
      <c r="J133" s="94" t="s">
        <v>47</v>
      </c>
      <c r="K133" s="94" t="s">
        <v>47</v>
      </c>
      <c r="L133" s="94" t="s">
        <v>47</v>
      </c>
      <c r="M133" s="94">
        <v>0</v>
      </c>
      <c r="N133" s="97" t="s">
        <v>47</v>
      </c>
      <c r="O133" s="97" t="s">
        <v>56</v>
      </c>
      <c r="P133" s="97" t="s">
        <v>47</v>
      </c>
      <c r="Q133" s="94">
        <v>27491511.25</v>
      </c>
      <c r="R133" s="94">
        <v>0</v>
      </c>
      <c r="S133" s="94">
        <v>17212171.25</v>
      </c>
      <c r="T133" s="94">
        <v>0</v>
      </c>
      <c r="U133" s="97" t="s">
        <v>49</v>
      </c>
      <c r="V133" s="94">
        <v>0</v>
      </c>
      <c r="W133" s="94">
        <v>8861500</v>
      </c>
      <c r="X133" s="97" t="s">
        <v>50</v>
      </c>
      <c r="Y133" s="94">
        <v>1417840</v>
      </c>
      <c r="Z133" s="94">
        <v>0</v>
      </c>
      <c r="AA133" s="97" t="s">
        <v>49</v>
      </c>
      <c r="AB133" s="94">
        <v>0</v>
      </c>
      <c r="AC133" s="94">
        <v>0</v>
      </c>
      <c r="AD133" s="97" t="s">
        <v>49</v>
      </c>
      <c r="AE133" s="94">
        <v>0</v>
      </c>
      <c r="AF133" s="97">
        <v>0</v>
      </c>
      <c r="AG133" s="97" t="s">
        <v>49</v>
      </c>
      <c r="AH133" s="94">
        <v>0</v>
      </c>
      <c r="AI133" s="94">
        <v>0</v>
      </c>
      <c r="AJ133" s="97" t="s">
        <v>49</v>
      </c>
      <c r="AK133" s="94">
        <v>0</v>
      </c>
      <c r="AL133" s="94">
        <v>0</v>
      </c>
      <c r="AM133" s="99" t="s">
        <v>47</v>
      </c>
      <c r="AN133" s="97" t="s">
        <v>47</v>
      </c>
      <c r="AO133" s="215" t="s">
        <v>47</v>
      </c>
      <c r="AP133" s="97" t="s">
        <v>47</v>
      </c>
      <c r="AR133" s="5"/>
      <c r="AS133" s="100"/>
    </row>
    <row r="134" spans="1:45" x14ac:dyDescent="0.25">
      <c r="A134" s="97" t="s">
        <v>207</v>
      </c>
      <c r="B134" s="98">
        <v>44273</v>
      </c>
      <c r="C134" s="97" t="s">
        <v>46</v>
      </c>
      <c r="D134" s="97" t="s">
        <v>92</v>
      </c>
      <c r="E134" s="97" t="s">
        <v>93</v>
      </c>
      <c r="F134" s="97" t="s">
        <v>1088</v>
      </c>
      <c r="G134" s="97" t="s">
        <v>48</v>
      </c>
      <c r="H134" s="97" t="s">
        <v>231</v>
      </c>
      <c r="I134" s="94" t="s">
        <v>47</v>
      </c>
      <c r="J134" s="94" t="s">
        <v>47</v>
      </c>
      <c r="K134" s="94" t="s">
        <v>47</v>
      </c>
      <c r="L134" s="94" t="s">
        <v>47</v>
      </c>
      <c r="M134" s="94">
        <v>0</v>
      </c>
      <c r="N134" s="97" t="s">
        <v>47</v>
      </c>
      <c r="O134" s="97" t="s">
        <v>232</v>
      </c>
      <c r="P134" s="97" t="s">
        <v>233</v>
      </c>
      <c r="Q134" s="94">
        <v>2313388</v>
      </c>
      <c r="R134" s="94">
        <v>0</v>
      </c>
      <c r="S134" s="94">
        <v>0</v>
      </c>
      <c r="T134" s="94">
        <v>1994300</v>
      </c>
      <c r="U134" s="97" t="s">
        <v>50</v>
      </c>
      <c r="V134" s="94">
        <v>319088</v>
      </c>
      <c r="W134" s="94">
        <v>0</v>
      </c>
      <c r="X134" s="97" t="s">
        <v>49</v>
      </c>
      <c r="Y134" s="94">
        <v>0</v>
      </c>
      <c r="Z134" s="94">
        <v>0</v>
      </c>
      <c r="AA134" s="97" t="s">
        <v>49</v>
      </c>
      <c r="AB134" s="94">
        <v>0</v>
      </c>
      <c r="AC134" s="94">
        <v>0</v>
      </c>
      <c r="AD134" s="97" t="s">
        <v>49</v>
      </c>
      <c r="AE134" s="94">
        <v>0</v>
      </c>
      <c r="AF134" s="97">
        <v>0</v>
      </c>
      <c r="AG134" s="97" t="s">
        <v>49</v>
      </c>
      <c r="AH134" s="94">
        <v>0</v>
      </c>
      <c r="AI134" s="94">
        <v>0</v>
      </c>
      <c r="AJ134" s="97" t="s">
        <v>49</v>
      </c>
      <c r="AK134" s="94">
        <v>0</v>
      </c>
      <c r="AL134" s="94">
        <v>0</v>
      </c>
      <c r="AM134" s="99" t="s">
        <v>47</v>
      </c>
      <c r="AN134" s="97" t="s">
        <v>47</v>
      </c>
      <c r="AO134" s="215" t="s">
        <v>47</v>
      </c>
      <c r="AP134" s="97" t="s">
        <v>47</v>
      </c>
      <c r="AR134" s="5"/>
      <c r="AS134" s="100"/>
    </row>
    <row r="135" spans="1:45" x14ac:dyDescent="0.25">
      <c r="A135" s="97" t="s">
        <v>210</v>
      </c>
      <c r="B135" s="98">
        <v>44273</v>
      </c>
      <c r="C135" s="97" t="s">
        <v>46</v>
      </c>
      <c r="D135" s="97" t="s">
        <v>92</v>
      </c>
      <c r="E135" s="97" t="s">
        <v>93</v>
      </c>
      <c r="F135" s="97" t="s">
        <v>1088</v>
      </c>
      <c r="G135" s="97" t="s">
        <v>48</v>
      </c>
      <c r="H135" s="97" t="s">
        <v>235</v>
      </c>
      <c r="I135" s="94" t="s">
        <v>47</v>
      </c>
      <c r="J135" s="94" t="s">
        <v>47</v>
      </c>
      <c r="K135" s="94" t="s">
        <v>47</v>
      </c>
      <c r="L135" s="94" t="s">
        <v>47</v>
      </c>
      <c r="M135" s="94">
        <v>0</v>
      </c>
      <c r="N135" s="97" t="s">
        <v>47</v>
      </c>
      <c r="O135" s="97" t="s">
        <v>56</v>
      </c>
      <c r="P135" s="97" t="s">
        <v>47</v>
      </c>
      <c r="Q135" s="94">
        <v>70742839.405599996</v>
      </c>
      <c r="R135" s="94">
        <v>0</v>
      </c>
      <c r="S135" s="94">
        <v>25248576.5</v>
      </c>
      <c r="T135" s="94">
        <v>0</v>
      </c>
      <c r="U135" s="97" t="s">
        <v>49</v>
      </c>
      <c r="V135" s="94">
        <v>0</v>
      </c>
      <c r="W135" s="94">
        <v>39219192.159999996</v>
      </c>
      <c r="X135" s="97" t="s">
        <v>50</v>
      </c>
      <c r="Y135" s="94">
        <v>6275070.7456</v>
      </c>
      <c r="Z135" s="94">
        <v>0</v>
      </c>
      <c r="AA135" s="97" t="s">
        <v>49</v>
      </c>
      <c r="AB135" s="94">
        <v>0</v>
      </c>
      <c r="AC135" s="94">
        <v>0</v>
      </c>
      <c r="AD135" s="97" t="s">
        <v>49</v>
      </c>
      <c r="AE135" s="94">
        <v>0</v>
      </c>
      <c r="AF135" s="97">
        <v>0</v>
      </c>
      <c r="AG135" s="97" t="s">
        <v>49</v>
      </c>
      <c r="AH135" s="94">
        <v>0</v>
      </c>
      <c r="AI135" s="94">
        <v>0</v>
      </c>
      <c r="AJ135" s="97" t="s">
        <v>49</v>
      </c>
      <c r="AK135" s="94">
        <v>0</v>
      </c>
      <c r="AL135" s="94">
        <v>0</v>
      </c>
      <c r="AM135" s="99" t="s">
        <v>47</v>
      </c>
      <c r="AN135" s="97" t="s">
        <v>47</v>
      </c>
      <c r="AO135" s="215" t="s">
        <v>47</v>
      </c>
      <c r="AP135" s="97" t="s">
        <v>47</v>
      </c>
      <c r="AR135" s="5"/>
      <c r="AS135" s="100"/>
    </row>
    <row r="136" spans="1:45" x14ac:dyDescent="0.25">
      <c r="A136" s="97" t="s">
        <v>212</v>
      </c>
      <c r="B136" s="98">
        <v>44273</v>
      </c>
      <c r="C136" s="97" t="s">
        <v>46</v>
      </c>
      <c r="D136" s="97" t="s">
        <v>104</v>
      </c>
      <c r="E136" s="97" t="s">
        <v>105</v>
      </c>
      <c r="F136" s="97" t="s">
        <v>1101</v>
      </c>
      <c r="G136" s="97" t="s">
        <v>48</v>
      </c>
      <c r="H136" s="97" t="s">
        <v>237</v>
      </c>
      <c r="I136" s="94" t="s">
        <v>47</v>
      </c>
      <c r="J136" s="94" t="s">
        <v>47</v>
      </c>
      <c r="K136" s="94" t="s">
        <v>47</v>
      </c>
      <c r="L136" s="94" t="s">
        <v>47</v>
      </c>
      <c r="M136" s="94">
        <v>0</v>
      </c>
      <c r="N136" s="97" t="s">
        <v>47</v>
      </c>
      <c r="O136" s="97" t="s">
        <v>56</v>
      </c>
      <c r="P136" s="97" t="s">
        <v>47</v>
      </c>
      <c r="Q136" s="94">
        <v>80184180</v>
      </c>
      <c r="R136" s="94">
        <v>0</v>
      </c>
      <c r="S136" s="94">
        <v>61235000</v>
      </c>
      <c r="T136" s="94">
        <v>0</v>
      </c>
      <c r="U136" s="97" t="s">
        <v>49</v>
      </c>
      <c r="V136" s="94">
        <v>0</v>
      </c>
      <c r="W136" s="94">
        <v>16335500</v>
      </c>
      <c r="X136" s="97" t="s">
        <v>49</v>
      </c>
      <c r="Y136" s="94">
        <v>2613680</v>
      </c>
      <c r="Z136" s="94">
        <v>0</v>
      </c>
      <c r="AA136" s="97" t="s">
        <v>49</v>
      </c>
      <c r="AB136" s="94">
        <v>0</v>
      </c>
      <c r="AC136" s="94">
        <v>0</v>
      </c>
      <c r="AD136" s="97" t="s">
        <v>49</v>
      </c>
      <c r="AE136" s="94">
        <v>0</v>
      </c>
      <c r="AF136" s="97">
        <v>0</v>
      </c>
      <c r="AG136" s="97" t="s">
        <v>49</v>
      </c>
      <c r="AH136" s="94">
        <v>0</v>
      </c>
      <c r="AI136" s="94">
        <v>0</v>
      </c>
      <c r="AJ136" s="97" t="s">
        <v>49</v>
      </c>
      <c r="AK136" s="94">
        <v>0</v>
      </c>
      <c r="AL136" s="94">
        <v>0</v>
      </c>
      <c r="AM136" s="99" t="s">
        <v>47</v>
      </c>
      <c r="AN136" s="97" t="s">
        <v>47</v>
      </c>
      <c r="AO136" s="215" t="s">
        <v>47</v>
      </c>
      <c r="AP136" s="97" t="s">
        <v>47</v>
      </c>
      <c r="AR136" s="5"/>
      <c r="AS136" s="100"/>
    </row>
    <row r="137" spans="1:45" x14ac:dyDescent="0.25">
      <c r="A137" s="97" t="s">
        <v>214</v>
      </c>
      <c r="B137" s="98">
        <v>44273</v>
      </c>
      <c r="C137" s="97" t="s">
        <v>46</v>
      </c>
      <c r="D137" s="97" t="s">
        <v>104</v>
      </c>
      <c r="E137" s="97" t="s">
        <v>105</v>
      </c>
      <c r="F137" s="97" t="s">
        <v>1101</v>
      </c>
      <c r="G137" s="97" t="s">
        <v>48</v>
      </c>
      <c r="H137" s="97" t="s">
        <v>239</v>
      </c>
      <c r="I137" s="94" t="s">
        <v>47</v>
      </c>
      <c r="J137" s="94" t="s">
        <v>47</v>
      </c>
      <c r="K137" s="94" t="s">
        <v>47</v>
      </c>
      <c r="L137" s="94" t="s">
        <v>47</v>
      </c>
      <c r="M137" s="94">
        <v>0</v>
      </c>
      <c r="N137" s="97" t="s">
        <v>47</v>
      </c>
      <c r="O137" s="97" t="s">
        <v>240</v>
      </c>
      <c r="P137" s="97" t="s">
        <v>241</v>
      </c>
      <c r="Q137" s="94">
        <v>9990000</v>
      </c>
      <c r="R137" s="94">
        <v>0</v>
      </c>
      <c r="S137" s="94">
        <v>9990000</v>
      </c>
      <c r="T137" s="94">
        <v>0</v>
      </c>
      <c r="U137" s="97" t="s">
        <v>49</v>
      </c>
      <c r="V137" s="94">
        <v>0</v>
      </c>
      <c r="W137" s="94">
        <v>0</v>
      </c>
      <c r="X137" s="97" t="s">
        <v>49</v>
      </c>
      <c r="Y137" s="94">
        <v>0</v>
      </c>
      <c r="Z137" s="94">
        <v>0</v>
      </c>
      <c r="AA137" s="97" t="s">
        <v>49</v>
      </c>
      <c r="AB137" s="94">
        <v>0</v>
      </c>
      <c r="AC137" s="94">
        <v>0</v>
      </c>
      <c r="AD137" s="97" t="s">
        <v>49</v>
      </c>
      <c r="AE137" s="94">
        <v>0</v>
      </c>
      <c r="AF137" s="97">
        <v>0</v>
      </c>
      <c r="AG137" s="97" t="s">
        <v>49</v>
      </c>
      <c r="AH137" s="94">
        <v>0</v>
      </c>
      <c r="AI137" s="94">
        <v>0</v>
      </c>
      <c r="AJ137" s="97" t="s">
        <v>49</v>
      </c>
      <c r="AK137" s="94">
        <v>0</v>
      </c>
      <c r="AL137" s="94">
        <v>0</v>
      </c>
      <c r="AM137" s="99" t="s">
        <v>47</v>
      </c>
      <c r="AN137" s="97" t="s">
        <v>47</v>
      </c>
      <c r="AO137" s="215" t="s">
        <v>47</v>
      </c>
      <c r="AP137" s="97" t="s">
        <v>47</v>
      </c>
      <c r="AR137" s="5"/>
      <c r="AS137" s="100"/>
    </row>
    <row r="138" spans="1:45" x14ac:dyDescent="0.25">
      <c r="A138" s="97" t="s">
        <v>216</v>
      </c>
      <c r="B138" s="98">
        <v>44273</v>
      </c>
      <c r="C138" s="97" t="s">
        <v>46</v>
      </c>
      <c r="D138" s="97" t="s">
        <v>104</v>
      </c>
      <c r="E138" s="97" t="s">
        <v>105</v>
      </c>
      <c r="F138" s="97" t="s">
        <v>1101</v>
      </c>
      <c r="G138" s="97" t="s">
        <v>48</v>
      </c>
      <c r="H138" s="97" t="s">
        <v>243</v>
      </c>
      <c r="I138" s="94" t="s">
        <v>47</v>
      </c>
      <c r="J138" s="94" t="s">
        <v>47</v>
      </c>
      <c r="K138" s="94" t="s">
        <v>47</v>
      </c>
      <c r="L138" s="94" t="s">
        <v>47</v>
      </c>
      <c r="M138" s="94">
        <v>0</v>
      </c>
      <c r="N138" s="97" t="s">
        <v>47</v>
      </c>
      <c r="O138" s="97" t="s">
        <v>56</v>
      </c>
      <c r="P138" s="97" t="s">
        <v>47</v>
      </c>
      <c r="Q138" s="94">
        <v>112790356</v>
      </c>
      <c r="R138" s="94">
        <v>0</v>
      </c>
      <c r="S138" s="94">
        <v>68076300</v>
      </c>
      <c r="T138" s="94">
        <v>0</v>
      </c>
      <c r="U138" s="97" t="s">
        <v>49</v>
      </c>
      <c r="V138" s="94">
        <v>0</v>
      </c>
      <c r="W138" s="94">
        <v>38546600</v>
      </c>
      <c r="X138" s="97" t="s">
        <v>49</v>
      </c>
      <c r="Y138" s="94">
        <v>6167456</v>
      </c>
      <c r="Z138" s="94">
        <v>0</v>
      </c>
      <c r="AA138" s="97" t="s">
        <v>49</v>
      </c>
      <c r="AB138" s="94">
        <v>0</v>
      </c>
      <c r="AC138" s="94">
        <v>0</v>
      </c>
      <c r="AD138" s="97" t="s">
        <v>49</v>
      </c>
      <c r="AE138" s="94">
        <v>0</v>
      </c>
      <c r="AF138" s="97">
        <v>0</v>
      </c>
      <c r="AG138" s="97" t="s">
        <v>49</v>
      </c>
      <c r="AH138" s="94">
        <v>0</v>
      </c>
      <c r="AI138" s="94">
        <v>0</v>
      </c>
      <c r="AJ138" s="97" t="s">
        <v>49</v>
      </c>
      <c r="AK138" s="94">
        <v>0</v>
      </c>
      <c r="AL138" s="94">
        <v>0</v>
      </c>
      <c r="AM138" s="99" t="s">
        <v>47</v>
      </c>
      <c r="AN138" s="97" t="s">
        <v>47</v>
      </c>
      <c r="AO138" s="215" t="s">
        <v>47</v>
      </c>
      <c r="AP138" s="97" t="s">
        <v>47</v>
      </c>
      <c r="AR138" s="5"/>
      <c r="AS138" s="100"/>
    </row>
    <row r="139" spans="1:45" x14ac:dyDescent="0.25">
      <c r="A139" s="97" t="s">
        <v>218</v>
      </c>
      <c r="B139" s="98">
        <v>44273</v>
      </c>
      <c r="C139" s="97" t="s">
        <v>46</v>
      </c>
      <c r="D139" s="97" t="s">
        <v>114</v>
      </c>
      <c r="E139" s="97" t="s">
        <v>115</v>
      </c>
      <c r="F139" s="97" t="s">
        <v>1115</v>
      </c>
      <c r="G139" s="97" t="s">
        <v>48</v>
      </c>
      <c r="H139" s="97" t="s">
        <v>245</v>
      </c>
      <c r="I139" s="94" t="s">
        <v>47</v>
      </c>
      <c r="J139" s="94" t="s">
        <v>47</v>
      </c>
      <c r="K139" s="94" t="s">
        <v>47</v>
      </c>
      <c r="L139" s="94" t="s">
        <v>47</v>
      </c>
      <c r="M139" s="94">
        <v>0</v>
      </c>
      <c r="N139" s="97" t="s">
        <v>47</v>
      </c>
      <c r="O139" s="97" t="s">
        <v>56</v>
      </c>
      <c r="P139" s="97" t="s">
        <v>47</v>
      </c>
      <c r="Q139" s="94">
        <v>806543918.90999997</v>
      </c>
      <c r="R139" s="94">
        <v>0</v>
      </c>
      <c r="S139" s="94">
        <v>505229118.25</v>
      </c>
      <c r="T139" s="94">
        <v>0</v>
      </c>
      <c r="U139" s="97" t="s">
        <v>49</v>
      </c>
      <c r="V139" s="94">
        <v>0</v>
      </c>
      <c r="W139" s="94">
        <v>259754138.5</v>
      </c>
      <c r="X139" s="97" t="s">
        <v>49</v>
      </c>
      <c r="Y139" s="94">
        <v>41560662.160000004</v>
      </c>
      <c r="Z139" s="94">
        <v>0</v>
      </c>
      <c r="AA139" s="97" t="s">
        <v>49</v>
      </c>
      <c r="AB139" s="94">
        <v>0</v>
      </c>
      <c r="AC139" s="94">
        <v>0</v>
      </c>
      <c r="AD139" s="97" t="s">
        <v>49</v>
      </c>
      <c r="AE139" s="94">
        <v>0</v>
      </c>
      <c r="AF139" s="97">
        <v>0</v>
      </c>
      <c r="AG139" s="97" t="s">
        <v>49</v>
      </c>
      <c r="AH139" s="94">
        <v>0</v>
      </c>
      <c r="AI139" s="94">
        <v>0</v>
      </c>
      <c r="AJ139" s="97" t="s">
        <v>49</v>
      </c>
      <c r="AK139" s="94">
        <v>0</v>
      </c>
      <c r="AL139" s="94">
        <v>0</v>
      </c>
      <c r="AM139" s="99" t="s">
        <v>47</v>
      </c>
      <c r="AN139" s="97" t="s">
        <v>47</v>
      </c>
      <c r="AO139" s="215" t="s">
        <v>47</v>
      </c>
      <c r="AP139" s="97" t="s">
        <v>47</v>
      </c>
      <c r="AR139" s="5"/>
      <c r="AS139" s="100"/>
    </row>
    <row r="140" spans="1:45" x14ac:dyDescent="0.25">
      <c r="A140" s="97" t="s">
        <v>220</v>
      </c>
      <c r="B140" s="111">
        <v>44273</v>
      </c>
      <c r="C140" s="97" t="s">
        <v>46</v>
      </c>
      <c r="D140" s="97" t="s">
        <v>1975</v>
      </c>
      <c r="E140" s="97" t="s">
        <v>1976</v>
      </c>
      <c r="F140" s="106" t="s">
        <v>1982</v>
      </c>
      <c r="G140" s="97" t="s">
        <v>48</v>
      </c>
      <c r="H140" s="97" t="s">
        <v>1980</v>
      </c>
      <c r="I140" s="94" t="s">
        <v>47</v>
      </c>
      <c r="J140" s="94" t="s">
        <v>47</v>
      </c>
      <c r="K140" s="94" t="s">
        <v>47</v>
      </c>
      <c r="L140" s="94" t="s">
        <v>47</v>
      </c>
      <c r="M140" s="94">
        <v>0</v>
      </c>
      <c r="N140" s="97" t="s">
        <v>47</v>
      </c>
      <c r="O140" s="97" t="s">
        <v>56</v>
      </c>
      <c r="P140" s="97" t="s">
        <v>47</v>
      </c>
      <c r="Q140" s="94">
        <f>SUM(R140:AC140)</f>
        <v>131065909.95</v>
      </c>
      <c r="R140" s="94">
        <v>0</v>
      </c>
      <c r="S140" s="94">
        <v>94848925</v>
      </c>
      <c r="T140" s="94">
        <v>0</v>
      </c>
      <c r="U140" s="97" t="s">
        <v>49</v>
      </c>
      <c r="V140" s="94">
        <v>0</v>
      </c>
      <c r="W140" s="94">
        <v>31221538.75</v>
      </c>
      <c r="X140" s="97" t="s">
        <v>50</v>
      </c>
      <c r="Y140" s="94">
        <f>+W140*0.16</f>
        <v>4995446.2</v>
      </c>
      <c r="Z140" s="94">
        <v>0</v>
      </c>
      <c r="AA140" s="97" t="s">
        <v>49</v>
      </c>
      <c r="AB140" s="94">
        <v>0</v>
      </c>
      <c r="AC140" s="94">
        <v>0</v>
      </c>
      <c r="AD140" s="97" t="s">
        <v>49</v>
      </c>
      <c r="AE140" s="94">
        <v>0</v>
      </c>
      <c r="AF140" s="109"/>
      <c r="AG140" s="109"/>
      <c r="AH140" s="109"/>
      <c r="AI140" s="94">
        <v>0</v>
      </c>
      <c r="AJ140" s="109"/>
      <c r="AK140" s="94">
        <v>0</v>
      </c>
      <c r="AL140" s="94">
        <v>0</v>
      </c>
      <c r="AM140" s="109"/>
      <c r="AN140" s="109"/>
      <c r="AO140" s="214"/>
      <c r="AP140" s="109"/>
      <c r="AR140" s="5"/>
      <c r="AS140" s="100"/>
    </row>
    <row r="141" spans="1:45" x14ac:dyDescent="0.25">
      <c r="A141" s="97" t="s">
        <v>224</v>
      </c>
      <c r="B141" s="111">
        <v>44274</v>
      </c>
      <c r="C141" s="97" t="s">
        <v>46</v>
      </c>
      <c r="D141" s="97" t="s">
        <v>53</v>
      </c>
      <c r="E141" s="97" t="s">
        <v>1158</v>
      </c>
      <c r="F141" s="106" t="s">
        <v>1160</v>
      </c>
      <c r="G141" s="97" t="s">
        <v>48</v>
      </c>
      <c r="H141" s="97" t="s">
        <v>1161</v>
      </c>
      <c r="I141" s="94"/>
      <c r="J141" s="94"/>
      <c r="K141" s="94"/>
      <c r="L141" s="94"/>
      <c r="M141" s="94">
        <v>0</v>
      </c>
      <c r="N141" s="97"/>
      <c r="O141" s="97" t="s">
        <v>1062</v>
      </c>
      <c r="P141" s="97"/>
      <c r="Q141" s="94">
        <v>0</v>
      </c>
      <c r="R141" s="94">
        <v>0</v>
      </c>
      <c r="S141" s="94">
        <v>0</v>
      </c>
      <c r="T141" s="94">
        <v>0</v>
      </c>
      <c r="U141" s="97" t="s">
        <v>49</v>
      </c>
      <c r="V141" s="94">
        <v>0</v>
      </c>
      <c r="W141" s="94">
        <v>0</v>
      </c>
      <c r="X141" s="97" t="s">
        <v>49</v>
      </c>
      <c r="Y141" s="94">
        <v>0</v>
      </c>
      <c r="Z141" s="94">
        <v>0</v>
      </c>
      <c r="AA141" s="97" t="s">
        <v>49</v>
      </c>
      <c r="AB141" s="94">
        <v>0</v>
      </c>
      <c r="AC141" s="94">
        <v>0</v>
      </c>
      <c r="AD141" s="97" t="s">
        <v>49</v>
      </c>
      <c r="AE141" s="94">
        <v>0</v>
      </c>
      <c r="AF141" s="99" t="s">
        <v>47</v>
      </c>
      <c r="AG141" s="109"/>
      <c r="AH141" s="109"/>
      <c r="AI141" s="94">
        <v>0</v>
      </c>
      <c r="AJ141" s="109"/>
      <c r="AK141" s="94">
        <v>0</v>
      </c>
      <c r="AL141" s="94">
        <v>0</v>
      </c>
      <c r="AM141" s="109"/>
      <c r="AN141" s="109"/>
      <c r="AO141" s="214"/>
      <c r="AP141" s="109"/>
      <c r="AR141" s="5"/>
      <c r="AS141" s="100"/>
    </row>
    <row r="142" spans="1:45" x14ac:dyDescent="0.25">
      <c r="A142" s="97" t="s">
        <v>226</v>
      </c>
      <c r="B142" s="98">
        <v>44274</v>
      </c>
      <c r="C142" s="97" t="s">
        <v>973</v>
      </c>
      <c r="D142" s="97" t="s">
        <v>53</v>
      </c>
      <c r="E142" s="97" t="s">
        <v>974</v>
      </c>
      <c r="F142" s="97" t="s">
        <v>1376</v>
      </c>
      <c r="G142" s="97" t="s">
        <v>48</v>
      </c>
      <c r="H142" s="97" t="s">
        <v>1876</v>
      </c>
      <c r="I142" s="94" t="s">
        <v>47</v>
      </c>
      <c r="J142" s="94" t="s">
        <v>47</v>
      </c>
      <c r="K142" s="94" t="s">
        <v>47</v>
      </c>
      <c r="L142" s="94" t="s">
        <v>47</v>
      </c>
      <c r="M142" s="94">
        <v>0</v>
      </c>
      <c r="N142" s="97" t="s">
        <v>47</v>
      </c>
      <c r="O142" s="97" t="s">
        <v>56</v>
      </c>
      <c r="P142" s="97" t="s">
        <v>47</v>
      </c>
      <c r="Q142" s="94">
        <v>971020323.20480001</v>
      </c>
      <c r="R142" s="94">
        <v>0</v>
      </c>
      <c r="S142" s="94">
        <v>706165636.5</v>
      </c>
      <c r="T142" s="94">
        <v>0</v>
      </c>
      <c r="U142" s="97" t="s">
        <v>49</v>
      </c>
      <c r="V142" s="94">
        <v>0</v>
      </c>
      <c r="W142" s="94">
        <v>228323005.78</v>
      </c>
      <c r="X142" s="97" t="s">
        <v>50</v>
      </c>
      <c r="Y142" s="94">
        <v>36531680.924800001</v>
      </c>
      <c r="Z142" s="94">
        <v>0</v>
      </c>
      <c r="AA142" s="97" t="s">
        <v>49</v>
      </c>
      <c r="AB142" s="94">
        <v>0</v>
      </c>
      <c r="AC142" s="94">
        <v>0</v>
      </c>
      <c r="AD142" s="97" t="s">
        <v>49</v>
      </c>
      <c r="AE142" s="94">
        <v>0</v>
      </c>
      <c r="AF142" s="97">
        <v>0</v>
      </c>
      <c r="AG142" s="97" t="s">
        <v>49</v>
      </c>
      <c r="AH142" s="94">
        <v>0</v>
      </c>
      <c r="AI142" s="94">
        <v>0</v>
      </c>
      <c r="AJ142" s="97" t="s">
        <v>49</v>
      </c>
      <c r="AK142" s="94">
        <v>0</v>
      </c>
      <c r="AL142" s="94">
        <v>0</v>
      </c>
      <c r="AM142" s="99" t="s">
        <v>47</v>
      </c>
      <c r="AN142" s="97" t="s">
        <v>47</v>
      </c>
      <c r="AO142" s="215" t="s">
        <v>47</v>
      </c>
      <c r="AP142" s="97" t="s">
        <v>47</v>
      </c>
      <c r="AR142" s="5"/>
      <c r="AS142" s="100"/>
    </row>
    <row r="143" spans="1:45" x14ac:dyDescent="0.25">
      <c r="A143" s="97" t="s">
        <v>228</v>
      </c>
      <c r="B143" s="98">
        <v>44274</v>
      </c>
      <c r="C143" s="97" t="s">
        <v>46</v>
      </c>
      <c r="D143" s="97" t="s">
        <v>53</v>
      </c>
      <c r="E143" s="97" t="s">
        <v>54</v>
      </c>
      <c r="F143" s="97" t="s">
        <v>986</v>
      </c>
      <c r="G143" s="97" t="s">
        <v>48</v>
      </c>
      <c r="H143" s="97" t="s">
        <v>248</v>
      </c>
      <c r="I143" s="94" t="s">
        <v>47</v>
      </c>
      <c r="J143" s="94" t="s">
        <v>47</v>
      </c>
      <c r="K143" s="94" t="s">
        <v>47</v>
      </c>
      <c r="L143" s="94" t="s">
        <v>47</v>
      </c>
      <c r="M143" s="94">
        <v>0</v>
      </c>
      <c r="N143" s="97" t="s">
        <v>47</v>
      </c>
      <c r="O143" s="97" t="s">
        <v>56</v>
      </c>
      <c r="P143" s="97" t="s">
        <v>47</v>
      </c>
      <c r="Q143" s="94">
        <v>1413932160.612</v>
      </c>
      <c r="R143" s="94">
        <v>0</v>
      </c>
      <c r="S143" s="94">
        <v>1192940525</v>
      </c>
      <c r="T143" s="94">
        <v>0</v>
      </c>
      <c r="U143" s="97" t="s">
        <v>49</v>
      </c>
      <c r="V143" s="94">
        <v>0</v>
      </c>
      <c r="W143" s="94">
        <v>190510030.69999999</v>
      </c>
      <c r="X143" s="97" t="s">
        <v>50</v>
      </c>
      <c r="Y143" s="94">
        <v>30481604.911999997</v>
      </c>
      <c r="Z143" s="94">
        <v>0</v>
      </c>
      <c r="AA143" s="97" t="s">
        <v>49</v>
      </c>
      <c r="AB143" s="94">
        <v>0</v>
      </c>
      <c r="AC143" s="94">
        <v>0</v>
      </c>
      <c r="AD143" s="97" t="s">
        <v>49</v>
      </c>
      <c r="AE143" s="94">
        <v>0</v>
      </c>
      <c r="AF143" s="97">
        <v>0</v>
      </c>
      <c r="AG143" s="97" t="s">
        <v>49</v>
      </c>
      <c r="AH143" s="94">
        <v>0</v>
      </c>
      <c r="AI143" s="94">
        <v>0</v>
      </c>
      <c r="AJ143" s="97" t="s">
        <v>49</v>
      </c>
      <c r="AK143" s="94">
        <v>0</v>
      </c>
      <c r="AL143" s="94">
        <v>0</v>
      </c>
      <c r="AM143" s="99" t="s">
        <v>47</v>
      </c>
      <c r="AN143" s="97" t="s">
        <v>47</v>
      </c>
      <c r="AO143" s="215" t="s">
        <v>47</v>
      </c>
      <c r="AP143" s="97" t="s">
        <v>47</v>
      </c>
      <c r="AR143" s="5"/>
      <c r="AS143" s="100"/>
    </row>
    <row r="144" spans="1:45" x14ac:dyDescent="0.25">
      <c r="A144" s="97" t="s">
        <v>230</v>
      </c>
      <c r="B144" s="98">
        <v>44274</v>
      </c>
      <c r="C144" s="97" t="s">
        <v>2267</v>
      </c>
      <c r="D144" s="97" t="s">
        <v>58</v>
      </c>
      <c r="E144" s="97" t="s">
        <v>2268</v>
      </c>
      <c r="F144" s="97" t="s">
        <v>2277</v>
      </c>
      <c r="G144" s="97" t="s">
        <v>48</v>
      </c>
      <c r="H144" s="97" t="s">
        <v>2278</v>
      </c>
      <c r="I144" s="94" t="s">
        <v>47</v>
      </c>
      <c r="J144" s="94" t="s">
        <v>47</v>
      </c>
      <c r="K144" s="94" t="s">
        <v>47</v>
      </c>
      <c r="L144" s="94" t="s">
        <v>47</v>
      </c>
      <c r="M144" s="94">
        <v>0</v>
      </c>
      <c r="N144" s="97" t="s">
        <v>47</v>
      </c>
      <c r="O144" s="97" t="s">
        <v>56</v>
      </c>
      <c r="P144" s="97" t="s">
        <v>47</v>
      </c>
      <c r="Q144" s="94">
        <v>457974412.29000002</v>
      </c>
      <c r="R144" s="94">
        <v>0</v>
      </c>
      <c r="S144" s="94">
        <v>418457968.29000002</v>
      </c>
      <c r="T144" s="94">
        <v>0</v>
      </c>
      <c r="U144" s="97" t="s">
        <v>49</v>
      </c>
      <c r="V144" s="94">
        <v>0</v>
      </c>
      <c r="W144" s="94">
        <v>34065900</v>
      </c>
      <c r="X144" s="97" t="s">
        <v>49</v>
      </c>
      <c r="Y144" s="94">
        <v>5450544</v>
      </c>
      <c r="Z144" s="94">
        <v>0</v>
      </c>
      <c r="AA144" s="97" t="s">
        <v>49</v>
      </c>
      <c r="AB144" s="94">
        <v>0</v>
      </c>
      <c r="AC144" s="94">
        <v>0</v>
      </c>
      <c r="AD144" s="97" t="s">
        <v>49</v>
      </c>
      <c r="AE144" s="94">
        <v>0</v>
      </c>
      <c r="AF144" s="97">
        <v>0</v>
      </c>
      <c r="AG144" s="97" t="s">
        <v>49</v>
      </c>
      <c r="AH144" s="109"/>
      <c r="AI144" s="109"/>
      <c r="AJ144" s="109"/>
      <c r="AK144" s="109"/>
      <c r="AL144" s="109"/>
      <c r="AM144" s="109"/>
      <c r="AN144" s="109"/>
      <c r="AO144" s="214"/>
      <c r="AP144" s="109"/>
      <c r="AR144" s="5"/>
      <c r="AS144" s="100"/>
    </row>
    <row r="145" spans="1:45" x14ac:dyDescent="0.25">
      <c r="A145" s="97" t="s">
        <v>234</v>
      </c>
      <c r="B145" s="98">
        <v>44274</v>
      </c>
      <c r="C145" s="97" t="s">
        <v>46</v>
      </c>
      <c r="D145" s="97" t="s">
        <v>58</v>
      </c>
      <c r="E145" s="97" t="s">
        <v>59</v>
      </c>
      <c r="F145" s="97" t="s">
        <v>999</v>
      </c>
      <c r="G145" s="97" t="s">
        <v>48</v>
      </c>
      <c r="H145" s="97" t="s">
        <v>250</v>
      </c>
      <c r="I145" s="94" t="s">
        <v>47</v>
      </c>
      <c r="J145" s="94" t="s">
        <v>47</v>
      </c>
      <c r="K145" s="94" t="s">
        <v>47</v>
      </c>
      <c r="L145" s="94" t="s">
        <v>47</v>
      </c>
      <c r="M145" s="94">
        <v>0</v>
      </c>
      <c r="N145" s="97" t="s">
        <v>47</v>
      </c>
      <c r="O145" s="97" t="s">
        <v>56</v>
      </c>
      <c r="P145" s="97" t="s">
        <v>47</v>
      </c>
      <c r="Q145" s="94">
        <v>198540307.26999998</v>
      </c>
      <c r="R145" s="94">
        <v>0</v>
      </c>
      <c r="S145" s="94">
        <v>160618083.75</v>
      </c>
      <c r="T145" s="94">
        <v>0</v>
      </c>
      <c r="U145" s="97" t="s">
        <v>49</v>
      </c>
      <c r="V145" s="94">
        <v>0</v>
      </c>
      <c r="W145" s="94">
        <v>32691572</v>
      </c>
      <c r="X145" s="97" t="s">
        <v>50</v>
      </c>
      <c r="Y145" s="94">
        <v>5230651.5199999996</v>
      </c>
      <c r="Z145" s="94">
        <v>0</v>
      </c>
      <c r="AA145" s="97" t="s">
        <v>49</v>
      </c>
      <c r="AB145" s="94">
        <v>0</v>
      </c>
      <c r="AC145" s="94">
        <v>0</v>
      </c>
      <c r="AD145" s="97" t="s">
        <v>49</v>
      </c>
      <c r="AE145" s="94">
        <v>0</v>
      </c>
      <c r="AF145" s="97">
        <v>0</v>
      </c>
      <c r="AG145" s="97" t="s">
        <v>49</v>
      </c>
      <c r="AH145" s="94">
        <v>0</v>
      </c>
      <c r="AI145" s="94">
        <v>0</v>
      </c>
      <c r="AJ145" s="97" t="s">
        <v>49</v>
      </c>
      <c r="AK145" s="94">
        <v>0</v>
      </c>
      <c r="AL145" s="94">
        <v>0</v>
      </c>
      <c r="AM145" s="99" t="s">
        <v>47</v>
      </c>
      <c r="AN145" s="97" t="s">
        <v>47</v>
      </c>
      <c r="AO145" s="215" t="s">
        <v>47</v>
      </c>
      <c r="AP145" s="97" t="s">
        <v>47</v>
      </c>
      <c r="AR145" s="5"/>
      <c r="AS145" s="100"/>
    </row>
    <row r="146" spans="1:45" x14ac:dyDescent="0.25">
      <c r="A146" s="97" t="s">
        <v>236</v>
      </c>
      <c r="B146" s="98">
        <v>44274</v>
      </c>
      <c r="C146" s="97" t="s">
        <v>46</v>
      </c>
      <c r="D146" s="97" t="s">
        <v>58</v>
      </c>
      <c r="E146" s="97" t="s">
        <v>59</v>
      </c>
      <c r="F146" s="97" t="s">
        <v>999</v>
      </c>
      <c r="G146" s="97" t="s">
        <v>48</v>
      </c>
      <c r="H146" s="97" t="s">
        <v>252</v>
      </c>
      <c r="I146" s="94" t="s">
        <v>47</v>
      </c>
      <c r="J146" s="94" t="s">
        <v>47</v>
      </c>
      <c r="K146" s="94" t="s">
        <v>47</v>
      </c>
      <c r="L146" s="94" t="s">
        <v>47</v>
      </c>
      <c r="M146" s="94">
        <v>0</v>
      </c>
      <c r="N146" s="97" t="s">
        <v>47</v>
      </c>
      <c r="O146" s="97" t="s">
        <v>79</v>
      </c>
      <c r="P146" s="97" t="s">
        <v>253</v>
      </c>
      <c r="Q146" s="94">
        <v>534280</v>
      </c>
      <c r="R146" s="94">
        <v>0</v>
      </c>
      <c r="S146" s="94">
        <v>534280</v>
      </c>
      <c r="T146" s="94">
        <v>0</v>
      </c>
      <c r="U146" s="97" t="s">
        <v>49</v>
      </c>
      <c r="V146" s="94">
        <v>0</v>
      </c>
      <c r="W146" s="94">
        <v>0</v>
      </c>
      <c r="X146" s="97" t="s">
        <v>49</v>
      </c>
      <c r="Y146" s="94">
        <v>0</v>
      </c>
      <c r="Z146" s="94">
        <v>0</v>
      </c>
      <c r="AA146" s="97" t="s">
        <v>49</v>
      </c>
      <c r="AB146" s="94">
        <v>0</v>
      </c>
      <c r="AC146" s="94">
        <v>0</v>
      </c>
      <c r="AD146" s="97" t="s">
        <v>49</v>
      </c>
      <c r="AE146" s="94">
        <v>0</v>
      </c>
      <c r="AF146" s="97">
        <v>0</v>
      </c>
      <c r="AG146" s="97" t="s">
        <v>49</v>
      </c>
      <c r="AH146" s="94">
        <v>0</v>
      </c>
      <c r="AI146" s="94">
        <v>0</v>
      </c>
      <c r="AJ146" s="97" t="s">
        <v>49</v>
      </c>
      <c r="AK146" s="94">
        <v>0</v>
      </c>
      <c r="AL146" s="94">
        <v>0</v>
      </c>
      <c r="AM146" s="99" t="s">
        <v>47</v>
      </c>
      <c r="AN146" s="97" t="s">
        <v>47</v>
      </c>
      <c r="AO146" s="215" t="s">
        <v>47</v>
      </c>
      <c r="AP146" s="97" t="s">
        <v>47</v>
      </c>
      <c r="AR146" s="5"/>
      <c r="AS146" s="100"/>
    </row>
    <row r="147" spans="1:45" x14ac:dyDescent="0.25">
      <c r="A147" s="97" t="s">
        <v>238</v>
      </c>
      <c r="B147" s="98">
        <v>44274</v>
      </c>
      <c r="C147" s="97" t="s">
        <v>46</v>
      </c>
      <c r="D147" s="97" t="s">
        <v>58</v>
      </c>
      <c r="E147" s="97" t="s">
        <v>59</v>
      </c>
      <c r="F147" s="97" t="s">
        <v>999</v>
      </c>
      <c r="G147" s="97" t="s">
        <v>48</v>
      </c>
      <c r="H147" s="97" t="s">
        <v>255</v>
      </c>
      <c r="I147" s="94" t="s">
        <v>47</v>
      </c>
      <c r="J147" s="94" t="s">
        <v>47</v>
      </c>
      <c r="K147" s="94" t="s">
        <v>47</v>
      </c>
      <c r="L147" s="94" t="s">
        <v>47</v>
      </c>
      <c r="M147" s="94">
        <v>0</v>
      </c>
      <c r="N147" s="97" t="s">
        <v>47</v>
      </c>
      <c r="O147" s="97" t="s">
        <v>56</v>
      </c>
      <c r="P147" s="97" t="s">
        <v>47</v>
      </c>
      <c r="Q147" s="94">
        <v>1696001090.9056001</v>
      </c>
      <c r="R147" s="94">
        <v>0</v>
      </c>
      <c r="S147" s="94">
        <v>1280898616.2499998</v>
      </c>
      <c r="T147" s="94">
        <v>0</v>
      </c>
      <c r="U147" s="97" t="s">
        <v>49</v>
      </c>
      <c r="V147" s="94">
        <v>0</v>
      </c>
      <c r="W147" s="94">
        <v>357846960.91000003</v>
      </c>
      <c r="X147" s="97" t="s">
        <v>49</v>
      </c>
      <c r="Y147" s="94">
        <v>57255513.7456</v>
      </c>
      <c r="Z147" s="94">
        <v>0</v>
      </c>
      <c r="AA147" s="97" t="s">
        <v>49</v>
      </c>
      <c r="AB147" s="94">
        <v>0</v>
      </c>
      <c r="AC147" s="94">
        <v>0</v>
      </c>
      <c r="AD147" s="97" t="s">
        <v>49</v>
      </c>
      <c r="AE147" s="94">
        <v>0</v>
      </c>
      <c r="AF147" s="97">
        <v>0</v>
      </c>
      <c r="AG147" s="97" t="s">
        <v>49</v>
      </c>
      <c r="AH147" s="94">
        <v>0</v>
      </c>
      <c r="AI147" s="94">
        <v>0</v>
      </c>
      <c r="AJ147" s="97" t="s">
        <v>49</v>
      </c>
      <c r="AK147" s="94">
        <v>0</v>
      </c>
      <c r="AL147" s="94">
        <v>0</v>
      </c>
      <c r="AM147" s="99" t="s">
        <v>47</v>
      </c>
      <c r="AN147" s="97" t="s">
        <v>47</v>
      </c>
      <c r="AO147" s="215" t="s">
        <v>47</v>
      </c>
      <c r="AP147" s="97" t="s">
        <v>47</v>
      </c>
      <c r="AR147" s="5"/>
      <c r="AS147" s="100"/>
    </row>
    <row r="148" spans="1:45" x14ac:dyDescent="0.25">
      <c r="A148" s="97" t="s">
        <v>242</v>
      </c>
      <c r="B148" s="111">
        <v>44274</v>
      </c>
      <c r="C148" s="97" t="s">
        <v>46</v>
      </c>
      <c r="D148" s="97" t="s">
        <v>58</v>
      </c>
      <c r="E148" s="97" t="s">
        <v>1131</v>
      </c>
      <c r="F148" s="106" t="s">
        <v>1136</v>
      </c>
      <c r="G148" s="97" t="s">
        <v>1132</v>
      </c>
      <c r="H148" s="97" t="s">
        <v>1138</v>
      </c>
      <c r="I148" s="97"/>
      <c r="J148" s="94"/>
      <c r="K148" s="94"/>
      <c r="L148" s="94"/>
      <c r="M148" s="94">
        <v>0</v>
      </c>
      <c r="N148" s="97"/>
      <c r="O148" s="97" t="s">
        <v>56</v>
      </c>
      <c r="P148" s="97"/>
      <c r="Q148" s="94">
        <v>478587924</v>
      </c>
      <c r="R148" s="94">
        <v>0</v>
      </c>
      <c r="S148" s="94">
        <v>478587924</v>
      </c>
      <c r="T148" s="94">
        <v>0</v>
      </c>
      <c r="U148" s="97" t="s">
        <v>49</v>
      </c>
      <c r="V148" s="94">
        <v>0</v>
      </c>
      <c r="W148" s="94">
        <v>0</v>
      </c>
      <c r="X148" s="97" t="s">
        <v>49</v>
      </c>
      <c r="Y148" s="94">
        <v>0</v>
      </c>
      <c r="Z148" s="94">
        <v>0</v>
      </c>
      <c r="AA148" s="97" t="s">
        <v>49</v>
      </c>
      <c r="AB148" s="94">
        <v>0</v>
      </c>
      <c r="AC148" s="94">
        <v>0</v>
      </c>
      <c r="AD148" s="97" t="s">
        <v>49</v>
      </c>
      <c r="AE148" s="94">
        <v>0</v>
      </c>
      <c r="AF148" s="109"/>
      <c r="AG148" s="109"/>
      <c r="AH148" s="109"/>
      <c r="AI148" s="94">
        <v>0</v>
      </c>
      <c r="AJ148" s="109"/>
      <c r="AK148" s="94">
        <v>0</v>
      </c>
      <c r="AL148" s="94">
        <v>0</v>
      </c>
      <c r="AM148" s="109"/>
      <c r="AN148" s="109"/>
      <c r="AO148" s="214"/>
      <c r="AP148" s="109"/>
      <c r="AR148" s="5"/>
      <c r="AS148" s="100"/>
    </row>
    <row r="149" spans="1:45" x14ac:dyDescent="0.25">
      <c r="A149" s="97" t="s">
        <v>244</v>
      </c>
      <c r="B149" s="111">
        <v>44274</v>
      </c>
      <c r="C149" s="97" t="s">
        <v>46</v>
      </c>
      <c r="D149" s="97" t="s">
        <v>58</v>
      </c>
      <c r="E149" s="97" t="s">
        <v>1131</v>
      </c>
      <c r="F149" s="106" t="s">
        <v>1136</v>
      </c>
      <c r="G149" s="97" t="s">
        <v>96</v>
      </c>
      <c r="H149" s="97"/>
      <c r="I149" s="97" t="s">
        <v>1144</v>
      </c>
      <c r="J149" s="94"/>
      <c r="K149" s="94"/>
      <c r="L149" s="94"/>
      <c r="M149" s="94">
        <v>0</v>
      </c>
      <c r="N149" s="97"/>
      <c r="O149" s="97" t="s">
        <v>56</v>
      </c>
      <c r="P149" s="97"/>
      <c r="Q149" s="94">
        <v>-9169000</v>
      </c>
      <c r="R149" s="94">
        <v>0</v>
      </c>
      <c r="S149" s="94">
        <v>-9169000</v>
      </c>
      <c r="T149" s="94">
        <v>0</v>
      </c>
      <c r="U149" s="97" t="s">
        <v>49</v>
      </c>
      <c r="V149" s="94">
        <v>0</v>
      </c>
      <c r="W149" s="94">
        <v>0</v>
      </c>
      <c r="X149" s="97" t="s">
        <v>49</v>
      </c>
      <c r="Y149" s="94">
        <v>0</v>
      </c>
      <c r="Z149" s="94">
        <v>0</v>
      </c>
      <c r="AA149" s="97" t="s">
        <v>49</v>
      </c>
      <c r="AB149" s="94">
        <v>0</v>
      </c>
      <c r="AC149" s="94">
        <v>0</v>
      </c>
      <c r="AD149" s="97" t="s">
        <v>49</v>
      </c>
      <c r="AE149" s="94">
        <v>0</v>
      </c>
      <c r="AF149" s="109"/>
      <c r="AG149" s="109"/>
      <c r="AH149" s="109"/>
      <c r="AI149" s="94">
        <v>0</v>
      </c>
      <c r="AJ149" s="109"/>
      <c r="AK149" s="94">
        <v>0</v>
      </c>
      <c r="AL149" s="94">
        <v>0</v>
      </c>
      <c r="AM149" s="109"/>
      <c r="AN149" s="109"/>
      <c r="AO149" s="214"/>
      <c r="AP149" s="109"/>
      <c r="AR149" s="5"/>
      <c r="AS149" s="100"/>
    </row>
    <row r="150" spans="1:45" x14ac:dyDescent="0.25">
      <c r="A150" s="97" t="s">
        <v>1740</v>
      </c>
      <c r="B150" s="98">
        <v>44274</v>
      </c>
      <c r="C150" s="97" t="s">
        <v>973</v>
      </c>
      <c r="D150" s="97" t="s">
        <v>58</v>
      </c>
      <c r="E150" s="97" t="s">
        <v>1356</v>
      </c>
      <c r="F150" s="97" t="s">
        <v>1519</v>
      </c>
      <c r="G150" s="97" t="s">
        <v>48</v>
      </c>
      <c r="H150" s="97" t="s">
        <v>1593</v>
      </c>
      <c r="I150" s="94" t="s">
        <v>47</v>
      </c>
      <c r="J150" s="94" t="s">
        <v>47</v>
      </c>
      <c r="K150" s="94" t="s">
        <v>47</v>
      </c>
      <c r="L150" s="94" t="s">
        <v>47</v>
      </c>
      <c r="M150" s="94">
        <v>0</v>
      </c>
      <c r="N150" s="97" t="s">
        <v>47</v>
      </c>
      <c r="O150" s="97" t="s">
        <v>56</v>
      </c>
      <c r="P150" s="97" t="s">
        <v>47</v>
      </c>
      <c r="Q150" s="94">
        <v>769026999.46400011</v>
      </c>
      <c r="R150" s="94">
        <v>0</v>
      </c>
      <c r="S150" s="94">
        <v>415152715.50000006</v>
      </c>
      <c r="T150" s="94">
        <v>0</v>
      </c>
      <c r="U150" s="97" t="s">
        <v>49</v>
      </c>
      <c r="V150" s="94">
        <v>0</v>
      </c>
      <c r="W150" s="94">
        <v>305064037.90000004</v>
      </c>
      <c r="X150" s="97" t="s">
        <v>50</v>
      </c>
      <c r="Y150" s="94">
        <v>48810246.063999996</v>
      </c>
      <c r="Z150" s="94">
        <v>0</v>
      </c>
      <c r="AA150" s="97" t="s">
        <v>49</v>
      </c>
      <c r="AB150" s="94">
        <v>0</v>
      </c>
      <c r="AC150" s="94">
        <v>0</v>
      </c>
      <c r="AD150" s="97" t="s">
        <v>49</v>
      </c>
      <c r="AE150" s="94">
        <v>0</v>
      </c>
      <c r="AF150" s="97">
        <v>0</v>
      </c>
      <c r="AG150" s="97" t="s">
        <v>49</v>
      </c>
      <c r="AH150" s="94">
        <v>0</v>
      </c>
      <c r="AI150" s="94">
        <v>0</v>
      </c>
      <c r="AJ150" s="97" t="s">
        <v>49</v>
      </c>
      <c r="AK150" s="94">
        <v>0</v>
      </c>
      <c r="AL150" s="94">
        <v>0</v>
      </c>
      <c r="AM150" s="99" t="s">
        <v>47</v>
      </c>
      <c r="AN150" s="97" t="s">
        <v>47</v>
      </c>
      <c r="AO150" s="215" t="s">
        <v>47</v>
      </c>
      <c r="AP150" s="97" t="s">
        <v>47</v>
      </c>
      <c r="AR150" s="5"/>
      <c r="AS150" s="100"/>
    </row>
    <row r="151" spans="1:45" x14ac:dyDescent="0.25">
      <c r="A151" s="97" t="s">
        <v>1738</v>
      </c>
      <c r="B151" s="98">
        <v>44274</v>
      </c>
      <c r="C151" s="97" t="s">
        <v>2267</v>
      </c>
      <c r="D151" s="97" t="s">
        <v>62</v>
      </c>
      <c r="E151" s="97" t="s">
        <v>2308</v>
      </c>
      <c r="F151" s="97" t="s">
        <v>2315</v>
      </c>
      <c r="G151" s="97" t="s">
        <v>48</v>
      </c>
      <c r="H151" s="97" t="s">
        <v>2316</v>
      </c>
      <c r="I151" s="94" t="s">
        <v>47</v>
      </c>
      <c r="J151" s="94" t="s">
        <v>47</v>
      </c>
      <c r="K151" s="94" t="s">
        <v>47</v>
      </c>
      <c r="L151" s="94" t="s">
        <v>47</v>
      </c>
      <c r="M151" s="94">
        <v>0</v>
      </c>
      <c r="N151" s="97" t="s">
        <v>47</v>
      </c>
      <c r="O151" s="97" t="s">
        <v>56</v>
      </c>
      <c r="P151" s="97" t="s">
        <v>47</v>
      </c>
      <c r="Q151" s="94">
        <v>564894894.5</v>
      </c>
      <c r="R151" s="94">
        <v>0</v>
      </c>
      <c r="S151" s="94">
        <v>510920848.5</v>
      </c>
      <c r="T151" s="94"/>
      <c r="U151" s="97"/>
      <c r="V151" s="94"/>
      <c r="W151" s="94">
        <v>46529350</v>
      </c>
      <c r="X151" s="97" t="s">
        <v>49</v>
      </c>
      <c r="Y151" s="94">
        <v>7444696</v>
      </c>
      <c r="Z151" s="94">
        <v>0</v>
      </c>
      <c r="AA151" s="97" t="s">
        <v>49</v>
      </c>
      <c r="AB151" s="94">
        <v>0</v>
      </c>
      <c r="AC151" s="94">
        <v>0</v>
      </c>
      <c r="AD151" s="97" t="s">
        <v>49</v>
      </c>
      <c r="AE151" s="94">
        <v>0</v>
      </c>
      <c r="AF151" s="97">
        <v>0</v>
      </c>
      <c r="AG151" s="97" t="s">
        <v>49</v>
      </c>
      <c r="AH151" s="109"/>
      <c r="AI151" s="109"/>
      <c r="AJ151" s="109"/>
      <c r="AK151" s="109"/>
      <c r="AL151" s="109"/>
      <c r="AM151" s="109"/>
      <c r="AN151" s="109"/>
      <c r="AO151" s="214"/>
      <c r="AP151" s="109"/>
      <c r="AR151" s="5"/>
      <c r="AS151" s="100"/>
    </row>
    <row r="152" spans="1:45" x14ac:dyDescent="0.25">
      <c r="A152" s="97" t="s">
        <v>1736</v>
      </c>
      <c r="B152" s="98">
        <v>44274</v>
      </c>
      <c r="C152" s="97" t="s">
        <v>46</v>
      </c>
      <c r="D152" s="97" t="s">
        <v>62</v>
      </c>
      <c r="E152" s="97" t="s">
        <v>63</v>
      </c>
      <c r="F152" s="97" t="s">
        <v>1012</v>
      </c>
      <c r="G152" s="97" t="s">
        <v>48</v>
      </c>
      <c r="H152" s="97" t="s">
        <v>257</v>
      </c>
      <c r="I152" s="94" t="s">
        <v>47</v>
      </c>
      <c r="J152" s="94" t="s">
        <v>47</v>
      </c>
      <c r="K152" s="94" t="s">
        <v>47</v>
      </c>
      <c r="L152" s="94" t="s">
        <v>47</v>
      </c>
      <c r="M152" s="94">
        <v>0</v>
      </c>
      <c r="N152" s="97" t="s">
        <v>47</v>
      </c>
      <c r="O152" s="97" t="s">
        <v>56</v>
      </c>
      <c r="P152" s="97" t="s">
        <v>47</v>
      </c>
      <c r="Q152" s="94">
        <v>1468815974.0899999</v>
      </c>
      <c r="R152" s="94">
        <v>0</v>
      </c>
      <c r="S152" s="94">
        <v>1209390276.5</v>
      </c>
      <c r="T152" s="94">
        <v>0</v>
      </c>
      <c r="U152" s="97" t="s">
        <v>49</v>
      </c>
      <c r="V152" s="94">
        <v>0</v>
      </c>
      <c r="W152" s="94">
        <v>223642842.75</v>
      </c>
      <c r="X152" s="97" t="s">
        <v>49</v>
      </c>
      <c r="Y152" s="94">
        <v>35782854.839999996</v>
      </c>
      <c r="Z152" s="94">
        <v>0</v>
      </c>
      <c r="AA152" s="97" t="s">
        <v>49</v>
      </c>
      <c r="AB152" s="94">
        <v>0</v>
      </c>
      <c r="AC152" s="94">
        <v>0</v>
      </c>
      <c r="AD152" s="97" t="s">
        <v>49</v>
      </c>
      <c r="AE152" s="94">
        <v>0</v>
      </c>
      <c r="AF152" s="97">
        <v>0</v>
      </c>
      <c r="AG152" s="97" t="s">
        <v>49</v>
      </c>
      <c r="AH152" s="94">
        <v>0</v>
      </c>
      <c r="AI152" s="94">
        <v>0</v>
      </c>
      <c r="AJ152" s="97" t="s">
        <v>49</v>
      </c>
      <c r="AK152" s="94">
        <v>0</v>
      </c>
      <c r="AL152" s="94">
        <v>0</v>
      </c>
      <c r="AM152" s="99" t="s">
        <v>47</v>
      </c>
      <c r="AN152" s="97" t="s">
        <v>47</v>
      </c>
      <c r="AO152" s="215" t="s">
        <v>47</v>
      </c>
      <c r="AP152" s="97" t="s">
        <v>47</v>
      </c>
      <c r="AR152" s="5"/>
      <c r="AS152" s="100"/>
    </row>
    <row r="153" spans="1:45" x14ac:dyDescent="0.25">
      <c r="A153" s="97" t="s">
        <v>1510</v>
      </c>
      <c r="B153" s="98">
        <v>44274</v>
      </c>
      <c r="C153" s="97" t="s">
        <v>46</v>
      </c>
      <c r="D153" s="97" t="s">
        <v>62</v>
      </c>
      <c r="E153" s="97" t="s">
        <v>63</v>
      </c>
      <c r="F153" s="97" t="s">
        <v>1012</v>
      </c>
      <c r="G153" s="97" t="s">
        <v>48</v>
      </c>
      <c r="H153" s="97" t="s">
        <v>259</v>
      </c>
      <c r="I153" s="94" t="s">
        <v>47</v>
      </c>
      <c r="J153" s="94" t="s">
        <v>47</v>
      </c>
      <c r="K153" s="94" t="s">
        <v>47</v>
      </c>
      <c r="L153" s="94" t="s">
        <v>47</v>
      </c>
      <c r="M153" s="94">
        <v>0</v>
      </c>
      <c r="N153" s="97" t="s">
        <v>47</v>
      </c>
      <c r="O153" s="97" t="s">
        <v>260</v>
      </c>
      <c r="P153" s="97" t="s">
        <v>261</v>
      </c>
      <c r="Q153" s="94">
        <v>27472916.25</v>
      </c>
      <c r="R153" s="94">
        <v>0</v>
      </c>
      <c r="S153" s="94">
        <v>20416868.25</v>
      </c>
      <c r="T153" s="94">
        <v>6082800</v>
      </c>
      <c r="U153" s="97" t="s">
        <v>50</v>
      </c>
      <c r="V153" s="94">
        <v>973248</v>
      </c>
      <c r="W153" s="94">
        <v>0</v>
      </c>
      <c r="X153" s="97" t="s">
        <v>49</v>
      </c>
      <c r="Y153" s="94">
        <v>0</v>
      </c>
      <c r="Z153" s="94">
        <v>0</v>
      </c>
      <c r="AA153" s="97" t="s">
        <v>49</v>
      </c>
      <c r="AB153" s="94">
        <v>0</v>
      </c>
      <c r="AC153" s="94">
        <v>0</v>
      </c>
      <c r="AD153" s="97" t="s">
        <v>49</v>
      </c>
      <c r="AE153" s="94">
        <v>0</v>
      </c>
      <c r="AF153" s="97">
        <v>0</v>
      </c>
      <c r="AG153" s="97" t="s">
        <v>49</v>
      </c>
      <c r="AH153" s="94">
        <v>0</v>
      </c>
      <c r="AI153" s="94">
        <v>0</v>
      </c>
      <c r="AJ153" s="97" t="s">
        <v>49</v>
      </c>
      <c r="AK153" s="94">
        <v>0</v>
      </c>
      <c r="AL153" s="94">
        <v>0</v>
      </c>
      <c r="AM153" s="99" t="s">
        <v>47</v>
      </c>
      <c r="AN153" s="97" t="s">
        <v>47</v>
      </c>
      <c r="AO153" s="215" t="s">
        <v>47</v>
      </c>
      <c r="AP153" s="97" t="s">
        <v>47</v>
      </c>
      <c r="AR153" s="5"/>
      <c r="AS153" s="100"/>
    </row>
    <row r="154" spans="1:45" x14ac:dyDescent="0.25">
      <c r="A154" s="97" t="s">
        <v>1508</v>
      </c>
      <c r="B154" s="98">
        <v>44274</v>
      </c>
      <c r="C154" s="97" t="s">
        <v>46</v>
      </c>
      <c r="D154" s="97" t="s">
        <v>62</v>
      </c>
      <c r="E154" s="97" t="s">
        <v>63</v>
      </c>
      <c r="F154" s="97" t="s">
        <v>1012</v>
      </c>
      <c r="G154" s="97" t="s">
        <v>48</v>
      </c>
      <c r="H154" s="97" t="s">
        <v>263</v>
      </c>
      <c r="I154" s="94" t="s">
        <v>47</v>
      </c>
      <c r="J154" s="94" t="s">
        <v>47</v>
      </c>
      <c r="K154" s="94" t="s">
        <v>47</v>
      </c>
      <c r="L154" s="94" t="s">
        <v>47</v>
      </c>
      <c r="M154" s="94">
        <v>0</v>
      </c>
      <c r="N154" s="97" t="s">
        <v>47</v>
      </c>
      <c r="O154" s="97" t="s">
        <v>56</v>
      </c>
      <c r="P154" s="97" t="s">
        <v>47</v>
      </c>
      <c r="Q154" s="94">
        <v>158559712.31999999</v>
      </c>
      <c r="R154" s="94">
        <v>0</v>
      </c>
      <c r="S154" s="94">
        <v>106745518.75</v>
      </c>
      <c r="T154" s="94">
        <v>0</v>
      </c>
      <c r="U154" s="97" t="s">
        <v>49</v>
      </c>
      <c r="V154" s="94">
        <v>0</v>
      </c>
      <c r="W154" s="94">
        <v>44667408.25</v>
      </c>
      <c r="X154" s="97" t="s">
        <v>49</v>
      </c>
      <c r="Y154" s="94">
        <v>7146785.3199999994</v>
      </c>
      <c r="Z154" s="94">
        <v>0</v>
      </c>
      <c r="AA154" s="97" t="s">
        <v>49</v>
      </c>
      <c r="AB154" s="94">
        <v>0</v>
      </c>
      <c r="AC154" s="94">
        <v>0</v>
      </c>
      <c r="AD154" s="97" t="s">
        <v>49</v>
      </c>
      <c r="AE154" s="94">
        <v>0</v>
      </c>
      <c r="AF154" s="97">
        <v>0</v>
      </c>
      <c r="AG154" s="97" t="s">
        <v>49</v>
      </c>
      <c r="AH154" s="94">
        <v>0</v>
      </c>
      <c r="AI154" s="94">
        <v>0</v>
      </c>
      <c r="AJ154" s="97" t="s">
        <v>49</v>
      </c>
      <c r="AK154" s="94">
        <v>0</v>
      </c>
      <c r="AL154" s="94">
        <v>0</v>
      </c>
      <c r="AM154" s="99" t="s">
        <v>47</v>
      </c>
      <c r="AN154" s="97" t="s">
        <v>47</v>
      </c>
      <c r="AO154" s="215" t="s">
        <v>47</v>
      </c>
      <c r="AP154" s="97" t="s">
        <v>47</v>
      </c>
      <c r="AR154" s="5"/>
      <c r="AS154" s="100"/>
    </row>
    <row r="155" spans="1:45" x14ac:dyDescent="0.25">
      <c r="A155" s="97" t="s">
        <v>1504</v>
      </c>
      <c r="B155" s="98">
        <v>44274</v>
      </c>
      <c r="C155" s="97" t="s">
        <v>973</v>
      </c>
      <c r="D155" s="97" t="s">
        <v>62</v>
      </c>
      <c r="E155" s="97" t="s">
        <v>1318</v>
      </c>
      <c r="F155" s="97" t="s">
        <v>1622</v>
      </c>
      <c r="G155" s="97" t="s">
        <v>48</v>
      </c>
      <c r="H155" s="97" t="s">
        <v>1805</v>
      </c>
      <c r="I155" s="94" t="s">
        <v>47</v>
      </c>
      <c r="J155" s="94" t="s">
        <v>47</v>
      </c>
      <c r="K155" s="94" t="s">
        <v>47</v>
      </c>
      <c r="L155" s="94" t="s">
        <v>47</v>
      </c>
      <c r="M155" s="94">
        <v>0</v>
      </c>
      <c r="N155" s="97" t="s">
        <v>47</v>
      </c>
      <c r="O155" s="97" t="s">
        <v>56</v>
      </c>
      <c r="P155" s="97" t="s">
        <v>47</v>
      </c>
      <c r="Q155" s="94">
        <v>73456045.75</v>
      </c>
      <c r="R155" s="94">
        <v>0</v>
      </c>
      <c r="S155" s="94">
        <v>64784059.75</v>
      </c>
      <c r="T155" s="94">
        <v>0</v>
      </c>
      <c r="U155" s="97" t="s">
        <v>49</v>
      </c>
      <c r="V155" s="94">
        <v>0</v>
      </c>
      <c r="W155" s="94">
        <v>7475850</v>
      </c>
      <c r="X155" s="97" t="s">
        <v>50</v>
      </c>
      <c r="Y155" s="94">
        <v>1196136</v>
      </c>
      <c r="Z155" s="94">
        <v>0</v>
      </c>
      <c r="AA155" s="97" t="s">
        <v>49</v>
      </c>
      <c r="AB155" s="94">
        <v>0</v>
      </c>
      <c r="AC155" s="94">
        <v>0</v>
      </c>
      <c r="AD155" s="97" t="s">
        <v>49</v>
      </c>
      <c r="AE155" s="94">
        <v>0</v>
      </c>
      <c r="AF155" s="97">
        <v>0</v>
      </c>
      <c r="AG155" s="97" t="s">
        <v>49</v>
      </c>
      <c r="AH155" s="94">
        <v>0</v>
      </c>
      <c r="AI155" s="94">
        <v>0</v>
      </c>
      <c r="AJ155" s="97" t="s">
        <v>49</v>
      </c>
      <c r="AK155" s="94">
        <v>0</v>
      </c>
      <c r="AL155" s="94">
        <v>0</v>
      </c>
      <c r="AM155" s="99" t="s">
        <v>47</v>
      </c>
      <c r="AN155" s="97" t="s">
        <v>47</v>
      </c>
      <c r="AO155" s="215" t="s">
        <v>47</v>
      </c>
      <c r="AP155" s="97" t="s">
        <v>47</v>
      </c>
      <c r="AR155" s="5"/>
      <c r="AS155" s="100"/>
    </row>
    <row r="156" spans="1:45" x14ac:dyDescent="0.25">
      <c r="A156" s="97" t="s">
        <v>1588</v>
      </c>
      <c r="B156" s="98">
        <v>44274</v>
      </c>
      <c r="C156" s="97" t="s">
        <v>973</v>
      </c>
      <c r="D156" s="97" t="s">
        <v>62</v>
      </c>
      <c r="E156" s="97" t="s">
        <v>1318</v>
      </c>
      <c r="F156" s="97" t="s">
        <v>1601</v>
      </c>
      <c r="G156" s="97" t="s">
        <v>48</v>
      </c>
      <c r="H156" s="97" t="s">
        <v>1804</v>
      </c>
      <c r="I156" s="94" t="s">
        <v>47</v>
      </c>
      <c r="J156" s="94" t="s">
        <v>47</v>
      </c>
      <c r="K156" s="94" t="s">
        <v>47</v>
      </c>
      <c r="L156" s="94" t="s">
        <v>47</v>
      </c>
      <c r="M156" s="94">
        <v>0</v>
      </c>
      <c r="N156" s="97" t="s">
        <v>47</v>
      </c>
      <c r="O156" s="97" t="s">
        <v>1402</v>
      </c>
      <c r="P156" s="97" t="s">
        <v>1401</v>
      </c>
      <c r="Q156" s="94">
        <v>103987723</v>
      </c>
      <c r="R156" s="94">
        <v>0</v>
      </c>
      <c r="S156" s="94">
        <v>92491601</v>
      </c>
      <c r="T156" s="94">
        <v>9910450</v>
      </c>
      <c r="U156" s="97" t="s">
        <v>50</v>
      </c>
      <c r="V156" s="94">
        <v>1585672</v>
      </c>
      <c r="W156" s="94">
        <v>0</v>
      </c>
      <c r="X156" s="97" t="s">
        <v>49</v>
      </c>
      <c r="Y156" s="94">
        <v>0</v>
      </c>
      <c r="Z156" s="94">
        <v>0</v>
      </c>
      <c r="AA156" s="97" t="s">
        <v>49</v>
      </c>
      <c r="AB156" s="94">
        <v>0</v>
      </c>
      <c r="AC156" s="94">
        <v>0</v>
      </c>
      <c r="AD156" s="97" t="s">
        <v>49</v>
      </c>
      <c r="AE156" s="94">
        <v>0</v>
      </c>
      <c r="AF156" s="97">
        <v>0</v>
      </c>
      <c r="AG156" s="97" t="s">
        <v>49</v>
      </c>
      <c r="AH156" s="94">
        <v>0</v>
      </c>
      <c r="AI156" s="94">
        <v>0</v>
      </c>
      <c r="AJ156" s="97" t="s">
        <v>49</v>
      </c>
      <c r="AK156" s="94">
        <v>0</v>
      </c>
      <c r="AL156" s="94">
        <v>0</v>
      </c>
      <c r="AM156" s="99" t="s">
        <v>47</v>
      </c>
      <c r="AN156" s="97" t="s">
        <v>47</v>
      </c>
      <c r="AO156" s="215" t="s">
        <v>47</v>
      </c>
      <c r="AP156" s="97" t="s">
        <v>47</v>
      </c>
      <c r="AR156" s="5"/>
      <c r="AS156" s="100"/>
    </row>
    <row r="157" spans="1:45" x14ac:dyDescent="0.25">
      <c r="A157" s="97" t="s">
        <v>1586</v>
      </c>
      <c r="B157" s="98">
        <v>44274</v>
      </c>
      <c r="C157" s="97" t="s">
        <v>973</v>
      </c>
      <c r="D157" s="97" t="s">
        <v>62</v>
      </c>
      <c r="E157" s="97" t="s">
        <v>1318</v>
      </c>
      <c r="F157" s="97" t="s">
        <v>1601</v>
      </c>
      <c r="G157" s="97" t="s">
        <v>48</v>
      </c>
      <c r="H157" s="97" t="s">
        <v>1803</v>
      </c>
      <c r="I157" s="94" t="s">
        <v>47</v>
      </c>
      <c r="J157" s="94" t="s">
        <v>47</v>
      </c>
      <c r="K157" s="94" t="s">
        <v>47</v>
      </c>
      <c r="L157" s="94" t="s">
        <v>47</v>
      </c>
      <c r="M157" s="94">
        <v>0</v>
      </c>
      <c r="N157" s="97" t="s">
        <v>47</v>
      </c>
      <c r="O157" s="97" t="s">
        <v>1802</v>
      </c>
      <c r="P157" s="97" t="s">
        <v>1801</v>
      </c>
      <c r="Q157" s="94">
        <v>36946757</v>
      </c>
      <c r="R157" s="94">
        <v>0</v>
      </c>
      <c r="S157" s="94">
        <v>36689237</v>
      </c>
      <c r="T157" s="94">
        <v>0</v>
      </c>
      <c r="U157" s="97" t="s">
        <v>49</v>
      </c>
      <c r="V157" s="94">
        <v>0</v>
      </c>
      <c r="W157" s="94">
        <v>222000</v>
      </c>
      <c r="X157" s="97" t="s">
        <v>50</v>
      </c>
      <c r="Y157" s="94">
        <v>35520</v>
      </c>
      <c r="Z157" s="94">
        <v>0</v>
      </c>
      <c r="AA157" s="97" t="s">
        <v>49</v>
      </c>
      <c r="AB157" s="94">
        <v>0</v>
      </c>
      <c r="AC157" s="94">
        <v>0</v>
      </c>
      <c r="AD157" s="97" t="s">
        <v>49</v>
      </c>
      <c r="AE157" s="94">
        <v>0</v>
      </c>
      <c r="AF157" s="97">
        <v>0</v>
      </c>
      <c r="AG157" s="97" t="s">
        <v>49</v>
      </c>
      <c r="AH157" s="94">
        <v>0</v>
      </c>
      <c r="AI157" s="94">
        <v>0</v>
      </c>
      <c r="AJ157" s="97" t="s">
        <v>49</v>
      </c>
      <c r="AK157" s="94">
        <v>0</v>
      </c>
      <c r="AL157" s="94">
        <v>0</v>
      </c>
      <c r="AM157" s="99" t="s">
        <v>47</v>
      </c>
      <c r="AN157" s="97" t="s">
        <v>47</v>
      </c>
      <c r="AO157" s="218" t="s">
        <v>47</v>
      </c>
      <c r="AP157" s="116" t="s">
        <v>47</v>
      </c>
      <c r="AR157" s="5"/>
      <c r="AS157" s="100"/>
    </row>
    <row r="158" spans="1:45" x14ac:dyDescent="0.25">
      <c r="A158" s="97" t="s">
        <v>1582</v>
      </c>
      <c r="B158" s="107">
        <v>44274</v>
      </c>
      <c r="C158" s="97" t="s">
        <v>973</v>
      </c>
      <c r="D158" s="97" t="s">
        <v>62</v>
      </c>
      <c r="E158" s="97" t="s">
        <v>1318</v>
      </c>
      <c r="F158" s="97" t="s">
        <v>1601</v>
      </c>
      <c r="G158" s="97" t="s">
        <v>48</v>
      </c>
      <c r="H158" s="97" t="s">
        <v>1800</v>
      </c>
      <c r="I158" s="94" t="s">
        <v>47</v>
      </c>
      <c r="J158" s="94" t="s">
        <v>47</v>
      </c>
      <c r="K158" s="94" t="s">
        <v>47</v>
      </c>
      <c r="L158" s="94" t="s">
        <v>47</v>
      </c>
      <c r="M158" s="94">
        <v>0</v>
      </c>
      <c r="N158" s="97" t="s">
        <v>47</v>
      </c>
      <c r="O158" s="97" t="s">
        <v>1799</v>
      </c>
      <c r="P158" s="97" t="s">
        <v>1798</v>
      </c>
      <c r="Q158" s="94">
        <v>51337500</v>
      </c>
      <c r="R158" s="94">
        <v>0</v>
      </c>
      <c r="S158" s="94">
        <v>51337500</v>
      </c>
      <c r="T158" s="94">
        <v>0</v>
      </c>
      <c r="U158" s="97" t="s">
        <v>49</v>
      </c>
      <c r="V158" s="94">
        <v>0</v>
      </c>
      <c r="W158" s="94">
        <v>0</v>
      </c>
      <c r="X158" s="97" t="s">
        <v>49</v>
      </c>
      <c r="Y158" s="94">
        <v>0</v>
      </c>
      <c r="Z158" s="94">
        <v>0</v>
      </c>
      <c r="AA158" s="97" t="s">
        <v>49</v>
      </c>
      <c r="AB158" s="94">
        <v>0</v>
      </c>
      <c r="AC158" s="94">
        <v>0</v>
      </c>
      <c r="AD158" s="97" t="s">
        <v>49</v>
      </c>
      <c r="AE158" s="94">
        <v>0</v>
      </c>
      <c r="AF158" s="97">
        <v>0</v>
      </c>
      <c r="AG158" s="97" t="s">
        <v>49</v>
      </c>
      <c r="AH158" s="94">
        <v>0</v>
      </c>
      <c r="AI158" s="94">
        <v>0</v>
      </c>
      <c r="AJ158" s="97" t="s">
        <v>49</v>
      </c>
      <c r="AK158" s="94">
        <v>0</v>
      </c>
      <c r="AL158" s="94">
        <v>0</v>
      </c>
      <c r="AM158" s="99" t="s">
        <v>47</v>
      </c>
      <c r="AN158" s="97" t="s">
        <v>47</v>
      </c>
      <c r="AO158" s="215" t="s">
        <v>47</v>
      </c>
      <c r="AP158" s="97" t="s">
        <v>47</v>
      </c>
    </row>
    <row r="159" spans="1:45" x14ac:dyDescent="0.25">
      <c r="A159" s="97" t="s">
        <v>1580</v>
      </c>
      <c r="B159" s="107">
        <v>44274</v>
      </c>
      <c r="C159" s="97" t="s">
        <v>973</v>
      </c>
      <c r="D159" s="97" t="s">
        <v>62</v>
      </c>
      <c r="E159" s="97" t="s">
        <v>1318</v>
      </c>
      <c r="F159" s="97" t="s">
        <v>1622</v>
      </c>
      <c r="G159" s="97" t="s">
        <v>48</v>
      </c>
      <c r="H159" s="97" t="s">
        <v>1797</v>
      </c>
      <c r="I159" s="94" t="s">
        <v>47</v>
      </c>
      <c r="J159" s="94" t="s">
        <v>47</v>
      </c>
      <c r="K159" s="94" t="s">
        <v>47</v>
      </c>
      <c r="L159" s="94" t="s">
        <v>47</v>
      </c>
      <c r="M159" s="94">
        <v>0</v>
      </c>
      <c r="N159" s="97" t="s">
        <v>47</v>
      </c>
      <c r="O159" s="97" t="s">
        <v>56</v>
      </c>
      <c r="P159" s="97" t="s">
        <v>47</v>
      </c>
      <c r="Q159" s="94">
        <v>11635010.75</v>
      </c>
      <c r="R159" s="94">
        <v>0</v>
      </c>
      <c r="S159" s="94">
        <v>10081306.75</v>
      </c>
      <c r="T159" s="94">
        <v>0</v>
      </c>
      <c r="U159" s="97" t="s">
        <v>49</v>
      </c>
      <c r="V159" s="94">
        <v>0</v>
      </c>
      <c r="W159" s="94">
        <v>1339400</v>
      </c>
      <c r="X159" s="97" t="s">
        <v>50</v>
      </c>
      <c r="Y159" s="94">
        <v>214304</v>
      </c>
      <c r="Z159" s="94">
        <v>0</v>
      </c>
      <c r="AA159" s="97" t="s">
        <v>49</v>
      </c>
      <c r="AB159" s="94">
        <v>0</v>
      </c>
      <c r="AC159" s="94">
        <v>0</v>
      </c>
      <c r="AD159" s="97" t="s">
        <v>49</v>
      </c>
      <c r="AE159" s="94">
        <v>0</v>
      </c>
      <c r="AF159" s="97">
        <v>0</v>
      </c>
      <c r="AG159" s="97" t="s">
        <v>49</v>
      </c>
      <c r="AH159" s="94">
        <v>0</v>
      </c>
      <c r="AI159" s="94">
        <v>0</v>
      </c>
      <c r="AJ159" s="97" t="s">
        <v>49</v>
      </c>
      <c r="AK159" s="94">
        <v>0</v>
      </c>
      <c r="AL159" s="94">
        <v>0</v>
      </c>
      <c r="AM159" s="99" t="s">
        <v>47</v>
      </c>
      <c r="AN159" s="97" t="s">
        <v>47</v>
      </c>
      <c r="AO159" s="215" t="s">
        <v>47</v>
      </c>
      <c r="AP159" s="97" t="s">
        <v>47</v>
      </c>
      <c r="AR159" s="5"/>
      <c r="AS159" s="100"/>
    </row>
    <row r="160" spans="1:45" x14ac:dyDescent="0.25">
      <c r="A160" s="97" t="s">
        <v>1578</v>
      </c>
      <c r="B160" s="107">
        <v>44274</v>
      </c>
      <c r="C160" s="97" t="s">
        <v>973</v>
      </c>
      <c r="D160" s="97" t="s">
        <v>62</v>
      </c>
      <c r="E160" s="97" t="s">
        <v>1318</v>
      </c>
      <c r="F160" s="97" t="s">
        <v>1601</v>
      </c>
      <c r="G160" s="97" t="s">
        <v>48</v>
      </c>
      <c r="H160" s="97" t="s">
        <v>1796</v>
      </c>
      <c r="I160" s="94" t="s">
        <v>47</v>
      </c>
      <c r="J160" s="94" t="s">
        <v>47</v>
      </c>
      <c r="K160" s="94" t="s">
        <v>47</v>
      </c>
      <c r="L160" s="94" t="s">
        <v>47</v>
      </c>
      <c r="M160" s="94">
        <v>0</v>
      </c>
      <c r="N160" s="97" t="s">
        <v>47</v>
      </c>
      <c r="O160" s="97" t="s">
        <v>1320</v>
      </c>
      <c r="P160" s="97" t="s">
        <v>1319</v>
      </c>
      <c r="Q160" s="94">
        <v>11080020</v>
      </c>
      <c r="R160" s="94">
        <v>0</v>
      </c>
      <c r="S160" s="94">
        <v>4384500</v>
      </c>
      <c r="T160" s="94">
        <v>5772000</v>
      </c>
      <c r="U160" s="97" t="s">
        <v>50</v>
      </c>
      <c r="V160" s="94">
        <v>923520</v>
      </c>
      <c r="W160" s="94">
        <v>0</v>
      </c>
      <c r="X160" s="97" t="s">
        <v>49</v>
      </c>
      <c r="Y160" s="94">
        <v>0</v>
      </c>
      <c r="Z160" s="94">
        <v>0</v>
      </c>
      <c r="AA160" s="97" t="s">
        <v>49</v>
      </c>
      <c r="AB160" s="94">
        <v>0</v>
      </c>
      <c r="AC160" s="94">
        <v>0</v>
      </c>
      <c r="AD160" s="97" t="s">
        <v>49</v>
      </c>
      <c r="AE160" s="94">
        <v>0</v>
      </c>
      <c r="AF160" s="97">
        <v>0</v>
      </c>
      <c r="AG160" s="97" t="s">
        <v>49</v>
      </c>
      <c r="AH160" s="94">
        <v>0</v>
      </c>
      <c r="AI160" s="94">
        <v>0</v>
      </c>
      <c r="AJ160" s="97" t="s">
        <v>49</v>
      </c>
      <c r="AK160" s="94">
        <v>0</v>
      </c>
      <c r="AL160" s="94">
        <v>0</v>
      </c>
      <c r="AM160" s="99" t="s">
        <v>47</v>
      </c>
      <c r="AN160" s="97" t="s">
        <v>47</v>
      </c>
      <c r="AO160" s="108" t="s">
        <v>47</v>
      </c>
      <c r="AP160" s="14" t="s">
        <v>47</v>
      </c>
      <c r="AR160" s="5"/>
      <c r="AS160" s="100"/>
    </row>
    <row r="161" spans="1:45" x14ac:dyDescent="0.25">
      <c r="A161" s="97" t="s">
        <v>1573</v>
      </c>
      <c r="B161" s="98">
        <v>44274</v>
      </c>
      <c r="C161" s="97" t="s">
        <v>973</v>
      </c>
      <c r="D161" s="97" t="s">
        <v>62</v>
      </c>
      <c r="E161" s="97" t="s">
        <v>1318</v>
      </c>
      <c r="F161" s="97" t="s">
        <v>1622</v>
      </c>
      <c r="G161" s="97" t="s">
        <v>48</v>
      </c>
      <c r="H161" s="97" t="s">
        <v>1795</v>
      </c>
      <c r="I161" s="94" t="s">
        <v>47</v>
      </c>
      <c r="J161" s="94" t="s">
        <v>47</v>
      </c>
      <c r="K161" s="94" t="s">
        <v>47</v>
      </c>
      <c r="L161" s="94" t="s">
        <v>47</v>
      </c>
      <c r="M161" s="94">
        <v>0</v>
      </c>
      <c r="N161" s="97" t="s">
        <v>47</v>
      </c>
      <c r="O161" s="97" t="s">
        <v>56</v>
      </c>
      <c r="P161" s="97" t="s">
        <v>47</v>
      </c>
      <c r="Q161" s="94">
        <f>1270654902.636+37925</f>
        <v>1270692827.6359999</v>
      </c>
      <c r="R161" s="94">
        <v>0</v>
      </c>
      <c r="S161" s="94">
        <f>787017193.5+37925</f>
        <v>787055118.5</v>
      </c>
      <c r="T161" s="94">
        <v>0</v>
      </c>
      <c r="U161" s="97" t="s">
        <v>49</v>
      </c>
      <c r="V161" s="94">
        <v>0</v>
      </c>
      <c r="W161" s="94">
        <v>416929059.60000002</v>
      </c>
      <c r="X161" s="97" t="s">
        <v>50</v>
      </c>
      <c r="Y161" s="94">
        <v>66708649.535999998</v>
      </c>
      <c r="Z161" s="94">
        <v>0</v>
      </c>
      <c r="AA161" s="97" t="s">
        <v>49</v>
      </c>
      <c r="AB161" s="94">
        <v>0</v>
      </c>
      <c r="AC161" s="94">
        <v>0</v>
      </c>
      <c r="AD161" s="97" t="s">
        <v>49</v>
      </c>
      <c r="AE161" s="94">
        <v>0</v>
      </c>
      <c r="AF161" s="97">
        <v>0</v>
      </c>
      <c r="AG161" s="97" t="s">
        <v>49</v>
      </c>
      <c r="AH161" s="94">
        <v>0</v>
      </c>
      <c r="AI161" s="94">
        <v>0</v>
      </c>
      <c r="AJ161" s="97" t="s">
        <v>49</v>
      </c>
      <c r="AK161" s="94">
        <v>0</v>
      </c>
      <c r="AL161" s="94">
        <v>0</v>
      </c>
      <c r="AM161" s="99" t="s">
        <v>47</v>
      </c>
      <c r="AN161" s="97" t="s">
        <v>47</v>
      </c>
      <c r="AO161" s="215" t="s">
        <v>47</v>
      </c>
      <c r="AP161" s="97" t="s">
        <v>47</v>
      </c>
      <c r="AR161" s="5"/>
      <c r="AS161" s="100"/>
    </row>
    <row r="162" spans="1:45" x14ac:dyDescent="0.25">
      <c r="A162" s="97" t="s">
        <v>1571</v>
      </c>
      <c r="B162" s="98">
        <v>44274</v>
      </c>
      <c r="C162" s="97" t="s">
        <v>46</v>
      </c>
      <c r="D162" s="97" t="s">
        <v>66</v>
      </c>
      <c r="E162" s="97" t="s">
        <v>67</v>
      </c>
      <c r="F162" s="97" t="s">
        <v>1027</v>
      </c>
      <c r="G162" s="97" t="s">
        <v>48</v>
      </c>
      <c r="H162" s="97" t="s">
        <v>265</v>
      </c>
      <c r="I162" s="94" t="s">
        <v>47</v>
      </c>
      <c r="J162" s="94" t="s">
        <v>47</v>
      </c>
      <c r="K162" s="94" t="s">
        <v>47</v>
      </c>
      <c r="L162" s="94" t="s">
        <v>47</v>
      </c>
      <c r="M162" s="94">
        <v>0</v>
      </c>
      <c r="N162" s="97" t="s">
        <v>47</v>
      </c>
      <c r="O162" s="97" t="s">
        <v>56</v>
      </c>
      <c r="P162" s="97" t="s">
        <v>47</v>
      </c>
      <c r="Q162" s="94">
        <v>1657145023.8264</v>
      </c>
      <c r="R162" s="94">
        <v>0</v>
      </c>
      <c r="S162" s="94">
        <v>1288540808.0999999</v>
      </c>
      <c r="T162" s="94">
        <v>0</v>
      </c>
      <c r="U162" s="97" t="s">
        <v>49</v>
      </c>
      <c r="V162" s="94">
        <v>0</v>
      </c>
      <c r="W162" s="94">
        <v>314403548.05000001</v>
      </c>
      <c r="X162" s="97" t="s">
        <v>49</v>
      </c>
      <c r="Y162" s="94">
        <v>50304567.689999998</v>
      </c>
      <c r="Z162" s="94">
        <v>0</v>
      </c>
      <c r="AA162" s="97" t="s">
        <v>49</v>
      </c>
      <c r="AB162" s="94">
        <v>0</v>
      </c>
      <c r="AC162" s="94">
        <v>3607500</v>
      </c>
      <c r="AD162" s="97" t="s">
        <v>49</v>
      </c>
      <c r="AE162" s="94">
        <v>288600</v>
      </c>
      <c r="AF162" s="97">
        <v>0</v>
      </c>
      <c r="AG162" s="97" t="s">
        <v>49</v>
      </c>
      <c r="AH162" s="94">
        <v>0</v>
      </c>
      <c r="AI162" s="94">
        <v>0</v>
      </c>
      <c r="AJ162" s="97" t="s">
        <v>49</v>
      </c>
      <c r="AK162" s="94">
        <v>0</v>
      </c>
      <c r="AL162" s="94">
        <v>0</v>
      </c>
      <c r="AM162" s="99" t="s">
        <v>47</v>
      </c>
      <c r="AN162" s="97" t="s">
        <v>47</v>
      </c>
      <c r="AO162" s="215" t="s">
        <v>47</v>
      </c>
      <c r="AP162" s="97" t="s">
        <v>47</v>
      </c>
      <c r="AR162" s="5"/>
      <c r="AS162" s="100"/>
    </row>
    <row r="163" spans="1:45" x14ac:dyDescent="0.25">
      <c r="A163" s="97" t="s">
        <v>1566</v>
      </c>
      <c r="B163" s="98">
        <v>44274</v>
      </c>
      <c r="C163" s="97" t="s">
        <v>973</v>
      </c>
      <c r="D163" s="97" t="s">
        <v>66</v>
      </c>
      <c r="E163" s="97" t="s">
        <v>1339</v>
      </c>
      <c r="F163" s="97" t="s">
        <v>1519</v>
      </c>
      <c r="G163" s="97" t="s">
        <v>48</v>
      </c>
      <c r="H163" s="97" t="s">
        <v>1794</v>
      </c>
      <c r="I163" s="94" t="s">
        <v>47</v>
      </c>
      <c r="J163" s="94" t="s">
        <v>47</v>
      </c>
      <c r="K163" s="94" t="s">
        <v>47</v>
      </c>
      <c r="L163" s="94" t="s">
        <v>47</v>
      </c>
      <c r="M163" s="94">
        <v>0</v>
      </c>
      <c r="N163" s="97" t="s">
        <v>47</v>
      </c>
      <c r="O163" s="97" t="s">
        <v>56</v>
      </c>
      <c r="P163" s="97" t="s">
        <v>47</v>
      </c>
      <c r="Q163" s="94">
        <v>14806993</v>
      </c>
      <c r="R163" s="94">
        <v>0</v>
      </c>
      <c r="S163" s="94">
        <v>14506553</v>
      </c>
      <c r="T163" s="94">
        <v>0</v>
      </c>
      <c r="U163" s="97" t="s">
        <v>49</v>
      </c>
      <c r="V163" s="94">
        <v>0</v>
      </c>
      <c r="W163" s="94">
        <v>259000</v>
      </c>
      <c r="X163" s="97" t="s">
        <v>49</v>
      </c>
      <c r="Y163" s="94">
        <v>41440</v>
      </c>
      <c r="Z163" s="94">
        <v>0</v>
      </c>
      <c r="AA163" s="97" t="s">
        <v>49</v>
      </c>
      <c r="AB163" s="94">
        <v>0</v>
      </c>
      <c r="AC163" s="94">
        <v>0</v>
      </c>
      <c r="AD163" s="97" t="s">
        <v>49</v>
      </c>
      <c r="AE163" s="94">
        <v>0</v>
      </c>
      <c r="AF163" s="97">
        <v>0</v>
      </c>
      <c r="AG163" s="97" t="s">
        <v>49</v>
      </c>
      <c r="AH163" s="94">
        <v>0</v>
      </c>
      <c r="AI163" s="94">
        <v>0</v>
      </c>
      <c r="AJ163" s="97" t="s">
        <v>49</v>
      </c>
      <c r="AK163" s="94">
        <v>0</v>
      </c>
      <c r="AL163" s="94">
        <v>0</v>
      </c>
      <c r="AM163" s="99" t="s">
        <v>47</v>
      </c>
      <c r="AN163" s="97" t="s">
        <v>47</v>
      </c>
      <c r="AO163" s="215" t="s">
        <v>47</v>
      </c>
      <c r="AP163" s="97" t="s">
        <v>47</v>
      </c>
      <c r="AR163" s="5"/>
      <c r="AS163" s="100"/>
    </row>
    <row r="164" spans="1:45" x14ac:dyDescent="0.25">
      <c r="A164" s="97" t="s">
        <v>1562</v>
      </c>
      <c r="B164" s="98">
        <v>44274</v>
      </c>
      <c r="C164" s="97" t="s">
        <v>973</v>
      </c>
      <c r="D164" s="97" t="s">
        <v>66</v>
      </c>
      <c r="E164" s="97" t="s">
        <v>1339</v>
      </c>
      <c r="F164" s="97" t="s">
        <v>1524</v>
      </c>
      <c r="G164" s="97" t="s">
        <v>48</v>
      </c>
      <c r="H164" s="97" t="s">
        <v>1793</v>
      </c>
      <c r="I164" s="94" t="s">
        <v>47</v>
      </c>
      <c r="J164" s="94" t="s">
        <v>47</v>
      </c>
      <c r="K164" s="94" t="s">
        <v>47</v>
      </c>
      <c r="L164" s="94" t="s">
        <v>47</v>
      </c>
      <c r="M164" s="94">
        <v>0</v>
      </c>
      <c r="N164" s="97" t="s">
        <v>47</v>
      </c>
      <c r="O164" s="97" t="s">
        <v>1480</v>
      </c>
      <c r="P164" s="97" t="s">
        <v>1479</v>
      </c>
      <c r="Q164" s="94">
        <v>44333733</v>
      </c>
      <c r="R164" s="94">
        <v>0</v>
      </c>
      <c r="S164" s="94">
        <v>28833175</v>
      </c>
      <c r="T164" s="94">
        <v>13362550</v>
      </c>
      <c r="U164" s="97" t="s">
        <v>50</v>
      </c>
      <c r="V164" s="94">
        <v>2138008</v>
      </c>
      <c r="W164" s="94">
        <v>0</v>
      </c>
      <c r="X164" s="97" t="s">
        <v>49</v>
      </c>
      <c r="Y164" s="94">
        <v>0</v>
      </c>
      <c r="Z164" s="94">
        <v>0</v>
      </c>
      <c r="AA164" s="97" t="s">
        <v>49</v>
      </c>
      <c r="AB164" s="94">
        <v>0</v>
      </c>
      <c r="AC164" s="94">
        <v>0</v>
      </c>
      <c r="AD164" s="97" t="s">
        <v>49</v>
      </c>
      <c r="AE164" s="94">
        <v>0</v>
      </c>
      <c r="AF164" s="97">
        <v>0</v>
      </c>
      <c r="AG164" s="97" t="s">
        <v>49</v>
      </c>
      <c r="AH164" s="94">
        <v>0</v>
      </c>
      <c r="AI164" s="94">
        <v>0</v>
      </c>
      <c r="AJ164" s="97" t="s">
        <v>49</v>
      </c>
      <c r="AK164" s="94">
        <v>0</v>
      </c>
      <c r="AL164" s="94">
        <v>0</v>
      </c>
      <c r="AM164" s="99" t="s">
        <v>47</v>
      </c>
      <c r="AN164" s="97" t="s">
        <v>47</v>
      </c>
      <c r="AO164" s="218" t="s">
        <v>47</v>
      </c>
      <c r="AP164" s="116" t="s">
        <v>47</v>
      </c>
      <c r="AR164" s="5"/>
      <c r="AS164" s="100"/>
    </row>
    <row r="165" spans="1:45" x14ac:dyDescent="0.25">
      <c r="A165" s="97" t="s">
        <v>1515</v>
      </c>
      <c r="B165" s="98">
        <v>44274</v>
      </c>
      <c r="C165" s="97" t="s">
        <v>973</v>
      </c>
      <c r="D165" s="97" t="s">
        <v>66</v>
      </c>
      <c r="E165" s="97" t="s">
        <v>1339</v>
      </c>
      <c r="F165" s="97" t="s">
        <v>1519</v>
      </c>
      <c r="G165" s="97" t="s">
        <v>48</v>
      </c>
      <c r="H165" s="97" t="s">
        <v>1792</v>
      </c>
      <c r="I165" s="94" t="s">
        <v>47</v>
      </c>
      <c r="J165" s="94" t="s">
        <v>47</v>
      </c>
      <c r="K165" s="94" t="s">
        <v>47</v>
      </c>
      <c r="L165" s="94" t="s">
        <v>47</v>
      </c>
      <c r="M165" s="94">
        <v>0</v>
      </c>
      <c r="N165" s="97" t="s">
        <v>47</v>
      </c>
      <c r="O165" s="97" t="s">
        <v>56</v>
      </c>
      <c r="P165" s="97" t="s">
        <v>47</v>
      </c>
      <c r="Q165" s="94">
        <v>419096106.92120004</v>
      </c>
      <c r="R165" s="94">
        <v>0</v>
      </c>
      <c r="S165" s="94">
        <v>350113829.75</v>
      </c>
      <c r="T165" s="94">
        <v>0</v>
      </c>
      <c r="U165" s="97" t="s">
        <v>49</v>
      </c>
      <c r="V165" s="94">
        <v>0</v>
      </c>
      <c r="W165" s="94">
        <v>59467480.32</v>
      </c>
      <c r="X165" s="97" t="s">
        <v>50</v>
      </c>
      <c r="Y165" s="94">
        <v>9514796.8511999995</v>
      </c>
      <c r="Z165" s="94">
        <v>0</v>
      </c>
      <c r="AA165" s="97" t="s">
        <v>49</v>
      </c>
      <c r="AB165" s="94">
        <v>0</v>
      </c>
      <c r="AC165" s="94">
        <v>0</v>
      </c>
      <c r="AD165" s="97" t="s">
        <v>49</v>
      </c>
      <c r="AE165" s="94">
        <v>0</v>
      </c>
      <c r="AF165" s="97">
        <v>0</v>
      </c>
      <c r="AG165" s="97" t="s">
        <v>49</v>
      </c>
      <c r="AH165" s="94">
        <v>0</v>
      </c>
      <c r="AI165" s="94">
        <v>0</v>
      </c>
      <c r="AJ165" s="97" t="s">
        <v>49</v>
      </c>
      <c r="AK165" s="94">
        <v>0</v>
      </c>
      <c r="AL165" s="94">
        <v>0</v>
      </c>
      <c r="AM165" s="99" t="s">
        <v>47</v>
      </c>
      <c r="AN165" s="97" t="s">
        <v>47</v>
      </c>
      <c r="AO165" s="215" t="s">
        <v>47</v>
      </c>
      <c r="AP165" s="97" t="s">
        <v>47</v>
      </c>
      <c r="AR165" s="5"/>
      <c r="AS165" s="100"/>
    </row>
    <row r="166" spans="1:45" x14ac:dyDescent="0.25">
      <c r="A166" s="97" t="s">
        <v>1734</v>
      </c>
      <c r="B166" s="98">
        <v>44274</v>
      </c>
      <c r="C166" s="97" t="s">
        <v>46</v>
      </c>
      <c r="D166" s="97" t="s">
        <v>70</v>
      </c>
      <c r="E166" s="97" t="s">
        <v>71</v>
      </c>
      <c r="F166" s="97" t="s">
        <v>1041</v>
      </c>
      <c r="G166" s="97" t="s">
        <v>48</v>
      </c>
      <c r="H166" s="97" t="s">
        <v>267</v>
      </c>
      <c r="I166" s="94" t="s">
        <v>47</v>
      </c>
      <c r="J166" s="94" t="s">
        <v>47</v>
      </c>
      <c r="K166" s="94" t="s">
        <v>47</v>
      </c>
      <c r="L166" s="94" t="s">
        <v>47</v>
      </c>
      <c r="M166" s="94">
        <v>0</v>
      </c>
      <c r="N166" s="97" t="s">
        <v>47</v>
      </c>
      <c r="O166" s="97" t="s">
        <v>56</v>
      </c>
      <c r="P166" s="97" t="s">
        <v>47</v>
      </c>
      <c r="Q166" s="94">
        <v>1164379694.3391998</v>
      </c>
      <c r="R166" s="94">
        <v>0</v>
      </c>
      <c r="S166" s="94">
        <v>847242485.99999988</v>
      </c>
      <c r="T166" s="94">
        <v>0</v>
      </c>
      <c r="U166" s="97" t="s">
        <v>49</v>
      </c>
      <c r="V166" s="94">
        <v>0</v>
      </c>
      <c r="W166" s="94">
        <v>273394145.12</v>
      </c>
      <c r="X166" s="97" t="s">
        <v>50</v>
      </c>
      <c r="Y166" s="94">
        <v>43743063.2192</v>
      </c>
      <c r="Z166" s="94">
        <v>0</v>
      </c>
      <c r="AA166" s="97" t="s">
        <v>49</v>
      </c>
      <c r="AB166" s="94">
        <v>0</v>
      </c>
      <c r="AC166" s="94">
        <v>0</v>
      </c>
      <c r="AD166" s="97" t="s">
        <v>49</v>
      </c>
      <c r="AE166" s="94">
        <v>0</v>
      </c>
      <c r="AF166" s="97">
        <v>0</v>
      </c>
      <c r="AG166" s="97" t="s">
        <v>49</v>
      </c>
      <c r="AH166" s="94">
        <v>0</v>
      </c>
      <c r="AI166" s="94">
        <v>0</v>
      </c>
      <c r="AJ166" s="97" t="s">
        <v>49</v>
      </c>
      <c r="AK166" s="94">
        <v>0</v>
      </c>
      <c r="AL166" s="94">
        <v>0</v>
      </c>
      <c r="AM166" s="99" t="s">
        <v>47</v>
      </c>
      <c r="AN166" s="97" t="s">
        <v>47</v>
      </c>
      <c r="AO166" s="217" t="s">
        <v>47</v>
      </c>
      <c r="AP166" s="117" t="s">
        <v>47</v>
      </c>
      <c r="AR166" s="5"/>
      <c r="AS166" s="100"/>
    </row>
    <row r="167" spans="1:45" x14ac:dyDescent="0.25">
      <c r="A167" s="97" t="s">
        <v>1732</v>
      </c>
      <c r="B167" s="98">
        <v>44274</v>
      </c>
      <c r="C167" s="97" t="s">
        <v>973</v>
      </c>
      <c r="D167" s="97" t="s">
        <v>70</v>
      </c>
      <c r="E167" s="97" t="s">
        <v>977</v>
      </c>
      <c r="F167" s="97" t="s">
        <v>1784</v>
      </c>
      <c r="G167" s="97" t="s">
        <v>48</v>
      </c>
      <c r="H167" s="97" t="s">
        <v>1791</v>
      </c>
      <c r="I167" s="94" t="s">
        <v>47</v>
      </c>
      <c r="J167" s="94" t="s">
        <v>47</v>
      </c>
      <c r="K167" s="94" t="s">
        <v>47</v>
      </c>
      <c r="L167" s="94" t="s">
        <v>47</v>
      </c>
      <c r="M167" s="94">
        <v>0</v>
      </c>
      <c r="N167" s="97" t="s">
        <v>47</v>
      </c>
      <c r="O167" s="97" t="s">
        <v>56</v>
      </c>
      <c r="P167" s="97" t="s">
        <v>47</v>
      </c>
      <c r="Q167" s="94">
        <v>5673950</v>
      </c>
      <c r="R167" s="94">
        <v>0</v>
      </c>
      <c r="S167" s="94">
        <v>5673950</v>
      </c>
      <c r="T167" s="94">
        <v>0</v>
      </c>
      <c r="U167" s="97" t="s">
        <v>49</v>
      </c>
      <c r="V167" s="94">
        <v>0</v>
      </c>
      <c r="W167" s="94">
        <v>0</v>
      </c>
      <c r="X167" s="97" t="s">
        <v>49</v>
      </c>
      <c r="Y167" s="94">
        <v>0</v>
      </c>
      <c r="Z167" s="94">
        <v>0</v>
      </c>
      <c r="AA167" s="97" t="s">
        <v>49</v>
      </c>
      <c r="AB167" s="94">
        <v>0</v>
      </c>
      <c r="AC167" s="94">
        <v>0</v>
      </c>
      <c r="AD167" s="97" t="s">
        <v>49</v>
      </c>
      <c r="AE167" s="94">
        <v>0</v>
      </c>
      <c r="AF167" s="97">
        <v>0</v>
      </c>
      <c r="AG167" s="97" t="s">
        <v>49</v>
      </c>
      <c r="AH167" s="94">
        <v>0</v>
      </c>
      <c r="AI167" s="94">
        <v>0</v>
      </c>
      <c r="AJ167" s="97" t="s">
        <v>49</v>
      </c>
      <c r="AK167" s="94">
        <v>0</v>
      </c>
      <c r="AL167" s="94">
        <v>0</v>
      </c>
      <c r="AM167" s="99" t="s">
        <v>47</v>
      </c>
      <c r="AN167" s="97" t="s">
        <v>47</v>
      </c>
      <c r="AO167" s="215" t="s">
        <v>47</v>
      </c>
      <c r="AP167" s="97" t="s">
        <v>47</v>
      </c>
      <c r="AR167" s="5"/>
      <c r="AS167" s="100"/>
    </row>
    <row r="168" spans="1:45" x14ac:dyDescent="0.25">
      <c r="A168" s="97" t="s">
        <v>2003</v>
      </c>
      <c r="B168" s="98">
        <v>44274</v>
      </c>
      <c r="C168" s="97" t="s">
        <v>973</v>
      </c>
      <c r="D168" s="97" t="s">
        <v>70</v>
      </c>
      <c r="E168" s="97" t="s">
        <v>977</v>
      </c>
      <c r="F168" s="97" t="s">
        <v>1789</v>
      </c>
      <c r="G168" s="97" t="s">
        <v>48</v>
      </c>
      <c r="H168" s="97" t="s">
        <v>1788</v>
      </c>
      <c r="I168" s="94" t="s">
        <v>47</v>
      </c>
      <c r="J168" s="94" t="s">
        <v>47</v>
      </c>
      <c r="K168" s="94" t="s">
        <v>47</v>
      </c>
      <c r="L168" s="94" t="s">
        <v>47</v>
      </c>
      <c r="M168" s="94">
        <v>0</v>
      </c>
      <c r="N168" s="97" t="s">
        <v>47</v>
      </c>
      <c r="O168" s="97" t="s">
        <v>1787</v>
      </c>
      <c r="P168" s="97" t="s">
        <v>1786</v>
      </c>
      <c r="Q168" s="94">
        <v>5168900</v>
      </c>
      <c r="R168" s="94">
        <v>0</v>
      </c>
      <c r="S168" s="94">
        <v>5168900</v>
      </c>
      <c r="T168" s="94">
        <v>0</v>
      </c>
      <c r="U168" s="97" t="s">
        <v>49</v>
      </c>
      <c r="V168" s="94">
        <v>0</v>
      </c>
      <c r="W168" s="94">
        <v>0</v>
      </c>
      <c r="X168" s="97" t="s">
        <v>49</v>
      </c>
      <c r="Y168" s="94">
        <v>0</v>
      </c>
      <c r="Z168" s="94">
        <v>0</v>
      </c>
      <c r="AA168" s="97" t="s">
        <v>49</v>
      </c>
      <c r="AB168" s="94">
        <v>0</v>
      </c>
      <c r="AC168" s="94">
        <v>0</v>
      </c>
      <c r="AD168" s="97" t="s">
        <v>49</v>
      </c>
      <c r="AE168" s="94">
        <v>0</v>
      </c>
      <c r="AF168" s="97">
        <v>0</v>
      </c>
      <c r="AG168" s="97" t="s">
        <v>49</v>
      </c>
      <c r="AH168" s="94">
        <v>0</v>
      </c>
      <c r="AI168" s="94">
        <v>0</v>
      </c>
      <c r="AJ168" s="97" t="s">
        <v>49</v>
      </c>
      <c r="AK168" s="94">
        <v>0</v>
      </c>
      <c r="AL168" s="94">
        <v>0</v>
      </c>
      <c r="AM168" s="99" t="s">
        <v>47</v>
      </c>
      <c r="AN168" s="97" t="s">
        <v>47</v>
      </c>
      <c r="AO168" s="215" t="s">
        <v>47</v>
      </c>
      <c r="AP168" s="97" t="s">
        <v>47</v>
      </c>
      <c r="AR168" s="5"/>
      <c r="AS168" s="100"/>
    </row>
    <row r="169" spans="1:45" x14ac:dyDescent="0.25">
      <c r="A169" s="97" t="s">
        <v>1502</v>
      </c>
      <c r="B169" s="98">
        <v>44274</v>
      </c>
      <c r="C169" s="97" t="s">
        <v>973</v>
      </c>
      <c r="D169" s="97" t="s">
        <v>70</v>
      </c>
      <c r="E169" s="97" t="s">
        <v>977</v>
      </c>
      <c r="F169" s="97" t="s">
        <v>1784</v>
      </c>
      <c r="G169" s="97" t="s">
        <v>48</v>
      </c>
      <c r="H169" s="97" t="s">
        <v>1783</v>
      </c>
      <c r="I169" s="94" t="s">
        <v>47</v>
      </c>
      <c r="J169" s="94" t="s">
        <v>47</v>
      </c>
      <c r="K169" s="94" t="s">
        <v>47</v>
      </c>
      <c r="L169" s="94" t="s">
        <v>47</v>
      </c>
      <c r="M169" s="94">
        <v>0</v>
      </c>
      <c r="N169" s="97" t="s">
        <v>47</v>
      </c>
      <c r="O169" s="97" t="s">
        <v>56</v>
      </c>
      <c r="P169" s="97" t="s">
        <v>47</v>
      </c>
      <c r="Q169" s="94">
        <f>1291147286.308-37925</f>
        <v>1291109361.3080001</v>
      </c>
      <c r="R169" s="94">
        <v>0</v>
      </c>
      <c r="S169" s="94">
        <f>874131440.5-37925</f>
        <v>874093515.5</v>
      </c>
      <c r="T169" s="94">
        <v>0</v>
      </c>
      <c r="U169" s="97" t="s">
        <v>49</v>
      </c>
      <c r="V169" s="94">
        <v>0</v>
      </c>
      <c r="W169" s="94">
        <v>359496418.80000001</v>
      </c>
      <c r="X169" s="97" t="s">
        <v>50</v>
      </c>
      <c r="Y169" s="94">
        <v>57519427.007999994</v>
      </c>
      <c r="Z169" s="94">
        <v>0</v>
      </c>
      <c r="AA169" s="97" t="s">
        <v>49</v>
      </c>
      <c r="AB169" s="94">
        <v>0</v>
      </c>
      <c r="AC169" s="94">
        <v>0</v>
      </c>
      <c r="AD169" s="97" t="s">
        <v>49</v>
      </c>
      <c r="AE169" s="94">
        <v>0</v>
      </c>
      <c r="AF169" s="97">
        <v>0</v>
      </c>
      <c r="AG169" s="97" t="s">
        <v>49</v>
      </c>
      <c r="AH169" s="94">
        <v>0</v>
      </c>
      <c r="AI169" s="94">
        <v>0</v>
      </c>
      <c r="AJ169" s="97" t="s">
        <v>49</v>
      </c>
      <c r="AK169" s="94">
        <v>0</v>
      </c>
      <c r="AL169" s="94">
        <v>0</v>
      </c>
      <c r="AM169" s="99" t="s">
        <v>47</v>
      </c>
      <c r="AN169" s="97" t="s">
        <v>47</v>
      </c>
      <c r="AO169" s="215" t="s">
        <v>47</v>
      </c>
      <c r="AP169" s="97" t="s">
        <v>47</v>
      </c>
      <c r="AR169" s="5"/>
      <c r="AS169" s="100"/>
    </row>
    <row r="170" spans="1:45" x14ac:dyDescent="0.25">
      <c r="A170" s="97" t="s">
        <v>1500</v>
      </c>
      <c r="B170" s="98">
        <v>44274</v>
      </c>
      <c r="C170" s="97" t="s">
        <v>46</v>
      </c>
      <c r="D170" s="97" t="s">
        <v>74</v>
      </c>
      <c r="E170" s="97" t="s">
        <v>75</v>
      </c>
      <c r="F170" s="97" t="s">
        <v>1047</v>
      </c>
      <c r="G170" s="97" t="s">
        <v>48</v>
      </c>
      <c r="H170" s="97" t="s">
        <v>269</v>
      </c>
      <c r="I170" s="94" t="s">
        <v>47</v>
      </c>
      <c r="J170" s="94" t="s">
        <v>47</v>
      </c>
      <c r="K170" s="94" t="s">
        <v>47</v>
      </c>
      <c r="L170" s="94" t="s">
        <v>47</v>
      </c>
      <c r="M170" s="94">
        <v>0</v>
      </c>
      <c r="N170" s="97" t="s">
        <v>47</v>
      </c>
      <c r="O170" s="97" t="s">
        <v>56</v>
      </c>
      <c r="P170" s="97" t="s">
        <v>47</v>
      </c>
      <c r="Q170" s="94">
        <v>1753510860.8831999</v>
      </c>
      <c r="R170" s="94">
        <v>0</v>
      </c>
      <c r="S170" s="94">
        <v>1320018234.75</v>
      </c>
      <c r="T170" s="94">
        <v>0</v>
      </c>
      <c r="U170" s="97" t="s">
        <v>49</v>
      </c>
      <c r="V170" s="94">
        <v>0</v>
      </c>
      <c r="W170" s="94">
        <v>373700539.77000004</v>
      </c>
      <c r="X170" s="97" t="s">
        <v>50</v>
      </c>
      <c r="Y170" s="94">
        <v>59792086.363199994</v>
      </c>
      <c r="Z170" s="94">
        <v>0</v>
      </c>
      <c r="AA170" s="97" t="s">
        <v>49</v>
      </c>
      <c r="AB170" s="94">
        <v>0</v>
      </c>
      <c r="AC170" s="94">
        <v>0</v>
      </c>
      <c r="AD170" s="97" t="s">
        <v>49</v>
      </c>
      <c r="AE170" s="94">
        <v>0</v>
      </c>
      <c r="AF170" s="97">
        <v>0</v>
      </c>
      <c r="AG170" s="97" t="s">
        <v>49</v>
      </c>
      <c r="AH170" s="94">
        <v>0</v>
      </c>
      <c r="AI170" s="94">
        <v>0</v>
      </c>
      <c r="AJ170" s="97" t="s">
        <v>49</v>
      </c>
      <c r="AK170" s="94">
        <v>0</v>
      </c>
      <c r="AL170" s="94">
        <v>0</v>
      </c>
      <c r="AM170" s="99" t="s">
        <v>47</v>
      </c>
      <c r="AN170" s="97" t="s">
        <v>47</v>
      </c>
      <c r="AO170" s="215" t="s">
        <v>47</v>
      </c>
      <c r="AP170" s="97" t="s">
        <v>47</v>
      </c>
      <c r="AR170" s="5"/>
      <c r="AS170" s="100"/>
    </row>
    <row r="171" spans="1:45" x14ac:dyDescent="0.25">
      <c r="A171" s="97" t="s">
        <v>1496</v>
      </c>
      <c r="B171" s="98">
        <v>44274</v>
      </c>
      <c r="C171" s="97" t="s">
        <v>973</v>
      </c>
      <c r="D171" s="97" t="s">
        <v>74</v>
      </c>
      <c r="E171" s="97" t="s">
        <v>980</v>
      </c>
      <c r="F171" s="97" t="s">
        <v>1295</v>
      </c>
      <c r="G171" s="97" t="s">
        <v>48</v>
      </c>
      <c r="H171" s="97" t="s">
        <v>1294</v>
      </c>
      <c r="I171" s="94" t="s">
        <v>47</v>
      </c>
      <c r="J171" s="94" t="s">
        <v>47</v>
      </c>
      <c r="K171" s="94" t="s">
        <v>47</v>
      </c>
      <c r="L171" s="94" t="s">
        <v>47</v>
      </c>
      <c r="M171" s="94">
        <v>0</v>
      </c>
      <c r="N171" s="97" t="s">
        <v>47</v>
      </c>
      <c r="O171" s="97" t="s">
        <v>1062</v>
      </c>
      <c r="P171" s="97" t="s">
        <v>47</v>
      </c>
      <c r="Q171" s="94">
        <v>0</v>
      </c>
      <c r="R171" s="94">
        <v>0</v>
      </c>
      <c r="S171" s="94">
        <v>0</v>
      </c>
      <c r="T171" s="94">
        <v>0</v>
      </c>
      <c r="U171" s="97" t="s">
        <v>49</v>
      </c>
      <c r="V171" s="94">
        <v>0</v>
      </c>
      <c r="W171" s="94">
        <v>0</v>
      </c>
      <c r="X171" s="97" t="s">
        <v>50</v>
      </c>
      <c r="Y171" s="94">
        <v>0</v>
      </c>
      <c r="Z171" s="94">
        <v>0</v>
      </c>
      <c r="AA171" s="97" t="s">
        <v>49</v>
      </c>
      <c r="AB171" s="94">
        <v>0</v>
      </c>
      <c r="AC171" s="94">
        <v>0</v>
      </c>
      <c r="AD171" s="97" t="s">
        <v>49</v>
      </c>
      <c r="AE171" s="94">
        <v>0</v>
      </c>
      <c r="AF171" s="97">
        <v>0</v>
      </c>
      <c r="AG171" s="97" t="s">
        <v>49</v>
      </c>
      <c r="AH171" s="94">
        <v>0</v>
      </c>
      <c r="AI171" s="94">
        <v>0</v>
      </c>
      <c r="AJ171" s="97" t="s">
        <v>49</v>
      </c>
      <c r="AK171" s="94">
        <v>0</v>
      </c>
      <c r="AL171" s="94">
        <v>0</v>
      </c>
      <c r="AM171" s="99" t="s">
        <v>47</v>
      </c>
      <c r="AN171" s="97" t="s">
        <v>47</v>
      </c>
      <c r="AO171" s="215" t="s">
        <v>47</v>
      </c>
      <c r="AP171" s="97" t="s">
        <v>47</v>
      </c>
      <c r="AR171" s="5"/>
      <c r="AS171" s="100"/>
    </row>
    <row r="172" spans="1:45" x14ac:dyDescent="0.25">
      <c r="A172" s="97" t="s">
        <v>1494</v>
      </c>
      <c r="B172" s="98">
        <v>44274</v>
      </c>
      <c r="C172" s="97" t="s">
        <v>46</v>
      </c>
      <c r="D172" s="97" t="s">
        <v>164</v>
      </c>
      <c r="E172" s="97" t="s">
        <v>165</v>
      </c>
      <c r="F172" s="97" t="s">
        <v>1057</v>
      </c>
      <c r="G172" s="97" t="s">
        <v>48</v>
      </c>
      <c r="H172" s="97" t="s">
        <v>271</v>
      </c>
      <c r="I172" s="94" t="s">
        <v>47</v>
      </c>
      <c r="J172" s="94" t="s">
        <v>47</v>
      </c>
      <c r="K172" s="94" t="s">
        <v>47</v>
      </c>
      <c r="L172" s="94" t="s">
        <v>47</v>
      </c>
      <c r="M172" s="94">
        <v>0</v>
      </c>
      <c r="N172" s="97" t="s">
        <v>47</v>
      </c>
      <c r="O172" s="97" t="s">
        <v>56</v>
      </c>
      <c r="P172" s="97" t="s">
        <v>47</v>
      </c>
      <c r="Q172" s="94">
        <v>2097579877.6620004</v>
      </c>
      <c r="R172" s="94">
        <v>0</v>
      </c>
      <c r="S172" s="94">
        <v>1656510737.9999998</v>
      </c>
      <c r="T172" s="94">
        <v>0</v>
      </c>
      <c r="U172" s="97" t="s">
        <v>49</v>
      </c>
      <c r="V172" s="94">
        <v>0</v>
      </c>
      <c r="W172" s="94">
        <v>380232016.95000005</v>
      </c>
      <c r="X172" s="97" t="s">
        <v>49</v>
      </c>
      <c r="Y172" s="94">
        <v>60837122.711999997</v>
      </c>
      <c r="Z172" s="94">
        <v>0</v>
      </c>
      <c r="AA172" s="97" t="s">
        <v>49</v>
      </c>
      <c r="AB172" s="94">
        <v>0</v>
      </c>
      <c r="AC172" s="94">
        <v>0</v>
      </c>
      <c r="AD172" s="97" t="s">
        <v>49</v>
      </c>
      <c r="AE172" s="94">
        <v>0</v>
      </c>
      <c r="AF172" s="97">
        <v>0</v>
      </c>
      <c r="AG172" s="97" t="s">
        <v>49</v>
      </c>
      <c r="AH172" s="94">
        <v>0</v>
      </c>
      <c r="AI172" s="94">
        <v>0</v>
      </c>
      <c r="AJ172" s="97" t="s">
        <v>49</v>
      </c>
      <c r="AK172" s="94">
        <v>0</v>
      </c>
      <c r="AL172" s="94">
        <v>0</v>
      </c>
      <c r="AM172" s="99" t="s">
        <v>47</v>
      </c>
      <c r="AN172" s="97" t="s">
        <v>47</v>
      </c>
      <c r="AO172" s="215" t="s">
        <v>47</v>
      </c>
      <c r="AP172" s="97" t="s">
        <v>47</v>
      </c>
      <c r="AR172" s="5"/>
      <c r="AS172" s="100"/>
    </row>
    <row r="173" spans="1:45" x14ac:dyDescent="0.25">
      <c r="A173" s="97" t="s">
        <v>1433</v>
      </c>
      <c r="B173" s="98">
        <v>44274</v>
      </c>
      <c r="C173" s="97" t="s">
        <v>46</v>
      </c>
      <c r="D173" s="97" t="s">
        <v>164</v>
      </c>
      <c r="E173" s="97" t="s">
        <v>165</v>
      </c>
      <c r="F173" s="97" t="s">
        <v>1057</v>
      </c>
      <c r="G173" s="97" t="s">
        <v>48</v>
      </c>
      <c r="H173" s="97" t="s">
        <v>273</v>
      </c>
      <c r="I173" s="94" t="s">
        <v>47</v>
      </c>
      <c r="J173" s="94" t="s">
        <v>47</v>
      </c>
      <c r="K173" s="94" t="s">
        <v>47</v>
      </c>
      <c r="L173" s="94" t="s">
        <v>47</v>
      </c>
      <c r="M173" s="94">
        <v>0</v>
      </c>
      <c r="N173" s="97" t="s">
        <v>47</v>
      </c>
      <c r="O173" s="97" t="s">
        <v>274</v>
      </c>
      <c r="P173" s="97" t="s">
        <v>275</v>
      </c>
      <c r="Q173" s="94">
        <v>48833091.496399999</v>
      </c>
      <c r="R173" s="94">
        <v>0</v>
      </c>
      <c r="S173" s="94">
        <v>34629687.5</v>
      </c>
      <c r="T173" s="94">
        <v>12244313.789999999</v>
      </c>
      <c r="U173" s="97" t="s">
        <v>50</v>
      </c>
      <c r="V173" s="94">
        <v>1959090.2064</v>
      </c>
      <c r="W173" s="94">
        <v>0</v>
      </c>
      <c r="X173" s="97" t="s">
        <v>49</v>
      </c>
      <c r="Y173" s="94">
        <v>0</v>
      </c>
      <c r="Z173" s="94">
        <v>0</v>
      </c>
      <c r="AA173" s="97" t="s">
        <v>49</v>
      </c>
      <c r="AB173" s="94">
        <v>0</v>
      </c>
      <c r="AC173" s="94">
        <v>0</v>
      </c>
      <c r="AD173" s="97" t="s">
        <v>49</v>
      </c>
      <c r="AE173" s="94">
        <v>0</v>
      </c>
      <c r="AF173" s="97">
        <v>0</v>
      </c>
      <c r="AG173" s="97" t="s">
        <v>49</v>
      </c>
      <c r="AH173" s="94">
        <v>0</v>
      </c>
      <c r="AI173" s="94">
        <v>0</v>
      </c>
      <c r="AJ173" s="97" t="s">
        <v>49</v>
      </c>
      <c r="AK173" s="94">
        <v>0</v>
      </c>
      <c r="AL173" s="94">
        <v>0</v>
      </c>
      <c r="AM173" s="99" t="s">
        <v>47</v>
      </c>
      <c r="AN173" s="97" t="s">
        <v>47</v>
      </c>
      <c r="AO173" s="215" t="s">
        <v>47</v>
      </c>
      <c r="AP173" s="97" t="s">
        <v>47</v>
      </c>
      <c r="AR173" s="5"/>
      <c r="AS173" s="100"/>
    </row>
    <row r="174" spans="1:45" x14ac:dyDescent="0.25">
      <c r="A174" s="97" t="s">
        <v>2004</v>
      </c>
      <c r="B174" s="98">
        <v>44274</v>
      </c>
      <c r="C174" s="97" t="s">
        <v>46</v>
      </c>
      <c r="D174" s="97" t="s">
        <v>164</v>
      </c>
      <c r="E174" s="97" t="s">
        <v>165</v>
      </c>
      <c r="F174" s="97" t="s">
        <v>1057</v>
      </c>
      <c r="G174" s="97" t="s">
        <v>48</v>
      </c>
      <c r="H174" s="97" t="s">
        <v>277</v>
      </c>
      <c r="I174" s="94" t="s">
        <v>47</v>
      </c>
      <c r="J174" s="94" t="s">
        <v>47</v>
      </c>
      <c r="K174" s="94" t="s">
        <v>47</v>
      </c>
      <c r="L174" s="94" t="s">
        <v>47</v>
      </c>
      <c r="M174" s="94">
        <v>0</v>
      </c>
      <c r="N174" s="97" t="s">
        <v>47</v>
      </c>
      <c r="O174" s="97" t="s">
        <v>56</v>
      </c>
      <c r="P174" s="97" t="s">
        <v>47</v>
      </c>
      <c r="Q174" s="94">
        <v>128400522.6428</v>
      </c>
      <c r="R174" s="94">
        <v>0</v>
      </c>
      <c r="S174" s="94">
        <v>83754879</v>
      </c>
      <c r="T174" s="94">
        <v>0</v>
      </c>
      <c r="U174" s="97" t="s">
        <v>49</v>
      </c>
      <c r="V174" s="94">
        <v>0</v>
      </c>
      <c r="W174" s="94">
        <v>38487623.829999998</v>
      </c>
      <c r="X174" s="97" t="s">
        <v>50</v>
      </c>
      <c r="Y174" s="94">
        <v>6158019.8128000004</v>
      </c>
      <c r="Z174" s="94">
        <v>0</v>
      </c>
      <c r="AA174" s="97" t="s">
        <v>49</v>
      </c>
      <c r="AB174" s="94">
        <v>0</v>
      </c>
      <c r="AC174" s="94">
        <v>0</v>
      </c>
      <c r="AD174" s="97" t="s">
        <v>49</v>
      </c>
      <c r="AE174" s="94">
        <v>0</v>
      </c>
      <c r="AF174" s="97">
        <v>0</v>
      </c>
      <c r="AG174" s="97" t="s">
        <v>49</v>
      </c>
      <c r="AH174" s="94">
        <v>0</v>
      </c>
      <c r="AI174" s="94">
        <v>0</v>
      </c>
      <c r="AJ174" s="97" t="s">
        <v>49</v>
      </c>
      <c r="AK174" s="94">
        <v>0</v>
      </c>
      <c r="AL174" s="94">
        <v>0</v>
      </c>
      <c r="AM174" s="99" t="s">
        <v>47</v>
      </c>
      <c r="AN174" s="97" t="s">
        <v>47</v>
      </c>
      <c r="AO174" s="215" t="s">
        <v>47</v>
      </c>
      <c r="AP174" s="97" t="s">
        <v>47</v>
      </c>
      <c r="AR174" s="5"/>
      <c r="AS174" s="100"/>
    </row>
    <row r="175" spans="1:45" x14ac:dyDescent="0.25">
      <c r="A175" s="97" t="s">
        <v>1543</v>
      </c>
      <c r="B175" s="98">
        <v>44274</v>
      </c>
      <c r="C175" s="97" t="s">
        <v>46</v>
      </c>
      <c r="D175" s="97" t="s">
        <v>84</v>
      </c>
      <c r="E175" s="97" t="s">
        <v>85</v>
      </c>
      <c r="F175" s="97" t="s">
        <v>1073</v>
      </c>
      <c r="G175" s="97" t="s">
        <v>48</v>
      </c>
      <c r="H175" s="97" t="s">
        <v>279</v>
      </c>
      <c r="I175" s="94" t="s">
        <v>47</v>
      </c>
      <c r="J175" s="94" t="s">
        <v>47</v>
      </c>
      <c r="K175" s="94" t="s">
        <v>47</v>
      </c>
      <c r="L175" s="94" t="s">
        <v>47</v>
      </c>
      <c r="M175" s="94">
        <v>0</v>
      </c>
      <c r="N175" s="97" t="s">
        <v>47</v>
      </c>
      <c r="O175" s="97" t="s">
        <v>56</v>
      </c>
      <c r="P175" s="97" t="s">
        <v>47</v>
      </c>
      <c r="Q175" s="94">
        <v>138230440.44999999</v>
      </c>
      <c r="R175" s="94">
        <v>0</v>
      </c>
      <c r="S175" s="94">
        <v>129308016.25</v>
      </c>
      <c r="T175" s="94">
        <v>0</v>
      </c>
      <c r="U175" s="97" t="s">
        <v>49</v>
      </c>
      <c r="V175" s="94">
        <v>0</v>
      </c>
      <c r="W175" s="94">
        <v>7691745</v>
      </c>
      <c r="X175" s="97" t="s">
        <v>50</v>
      </c>
      <c r="Y175" s="94">
        <v>1230679.2</v>
      </c>
      <c r="Z175" s="94">
        <v>0</v>
      </c>
      <c r="AA175" s="97" t="s">
        <v>49</v>
      </c>
      <c r="AB175" s="94">
        <v>0</v>
      </c>
      <c r="AC175" s="94">
        <v>0</v>
      </c>
      <c r="AD175" s="97" t="s">
        <v>49</v>
      </c>
      <c r="AE175" s="94">
        <v>0</v>
      </c>
      <c r="AF175" s="97">
        <v>0</v>
      </c>
      <c r="AG175" s="97" t="s">
        <v>49</v>
      </c>
      <c r="AH175" s="94">
        <v>0</v>
      </c>
      <c r="AI175" s="94">
        <v>0</v>
      </c>
      <c r="AJ175" s="97" t="s">
        <v>49</v>
      </c>
      <c r="AK175" s="94">
        <v>0</v>
      </c>
      <c r="AL175" s="94">
        <v>0</v>
      </c>
      <c r="AM175" s="99" t="s">
        <v>47</v>
      </c>
      <c r="AN175" s="97" t="s">
        <v>47</v>
      </c>
      <c r="AO175" s="215" t="s">
        <v>47</v>
      </c>
      <c r="AP175" s="97" t="s">
        <v>47</v>
      </c>
      <c r="AR175" s="5"/>
      <c r="AS175" s="100"/>
    </row>
    <row r="176" spans="1:45" x14ac:dyDescent="0.25">
      <c r="A176" s="97" t="s">
        <v>1541</v>
      </c>
      <c r="B176" s="98">
        <v>44274</v>
      </c>
      <c r="C176" s="97" t="s">
        <v>46</v>
      </c>
      <c r="D176" s="97" t="s">
        <v>84</v>
      </c>
      <c r="E176" s="97" t="s">
        <v>85</v>
      </c>
      <c r="F176" s="97" t="s">
        <v>1073</v>
      </c>
      <c r="G176" s="97" t="s">
        <v>48</v>
      </c>
      <c r="H176" s="97" t="s">
        <v>281</v>
      </c>
      <c r="I176" s="94" t="s">
        <v>47</v>
      </c>
      <c r="J176" s="94" t="s">
        <v>47</v>
      </c>
      <c r="K176" s="94" t="s">
        <v>47</v>
      </c>
      <c r="L176" s="94" t="s">
        <v>47</v>
      </c>
      <c r="M176" s="94">
        <v>0</v>
      </c>
      <c r="N176" s="97" t="s">
        <v>47</v>
      </c>
      <c r="O176" s="97" t="s">
        <v>282</v>
      </c>
      <c r="P176" s="97" t="s">
        <v>283</v>
      </c>
      <c r="Q176" s="94">
        <v>27258464.25</v>
      </c>
      <c r="R176" s="94">
        <v>0</v>
      </c>
      <c r="S176" s="94">
        <v>27000944.25</v>
      </c>
      <c r="T176" s="94">
        <v>222000</v>
      </c>
      <c r="U176" s="97" t="s">
        <v>50</v>
      </c>
      <c r="V176" s="94">
        <v>35520</v>
      </c>
      <c r="W176" s="94">
        <v>0</v>
      </c>
      <c r="X176" s="97" t="s">
        <v>49</v>
      </c>
      <c r="Y176" s="94">
        <v>0</v>
      </c>
      <c r="Z176" s="94">
        <v>0</v>
      </c>
      <c r="AA176" s="97" t="s">
        <v>49</v>
      </c>
      <c r="AB176" s="94">
        <v>0</v>
      </c>
      <c r="AC176" s="94">
        <v>0</v>
      </c>
      <c r="AD176" s="97" t="s">
        <v>49</v>
      </c>
      <c r="AE176" s="94">
        <v>0</v>
      </c>
      <c r="AF176" s="97">
        <v>0</v>
      </c>
      <c r="AG176" s="97" t="s">
        <v>49</v>
      </c>
      <c r="AH176" s="94">
        <v>0</v>
      </c>
      <c r="AI176" s="94">
        <v>0</v>
      </c>
      <c r="AJ176" s="97" t="s">
        <v>49</v>
      </c>
      <c r="AK176" s="94">
        <v>0</v>
      </c>
      <c r="AL176" s="94">
        <v>0</v>
      </c>
      <c r="AM176" s="99" t="s">
        <v>47</v>
      </c>
      <c r="AN176" s="97" t="s">
        <v>47</v>
      </c>
      <c r="AO176" s="215" t="s">
        <v>47</v>
      </c>
      <c r="AP176" s="97" t="s">
        <v>47</v>
      </c>
      <c r="AR176" s="5"/>
      <c r="AS176" s="100"/>
    </row>
    <row r="177" spans="1:45" x14ac:dyDescent="0.25">
      <c r="A177" s="97" t="s">
        <v>247</v>
      </c>
      <c r="B177" s="98">
        <v>44274</v>
      </c>
      <c r="C177" s="97" t="s">
        <v>46</v>
      </c>
      <c r="D177" s="97" t="s">
        <v>84</v>
      </c>
      <c r="E177" s="97" t="s">
        <v>85</v>
      </c>
      <c r="F177" s="97" t="s">
        <v>1073</v>
      </c>
      <c r="G177" s="97" t="s">
        <v>48</v>
      </c>
      <c r="H177" s="97" t="s">
        <v>285</v>
      </c>
      <c r="I177" s="94" t="s">
        <v>47</v>
      </c>
      <c r="J177" s="94" t="s">
        <v>47</v>
      </c>
      <c r="K177" s="94" t="s">
        <v>47</v>
      </c>
      <c r="L177" s="94" t="s">
        <v>47</v>
      </c>
      <c r="M177" s="94">
        <v>0</v>
      </c>
      <c r="N177" s="97" t="s">
        <v>47</v>
      </c>
      <c r="O177" s="97" t="s">
        <v>56</v>
      </c>
      <c r="P177" s="97" t="s">
        <v>47</v>
      </c>
      <c r="Q177" s="94">
        <v>1106281328.8664</v>
      </c>
      <c r="R177" s="94">
        <v>0</v>
      </c>
      <c r="S177" s="94">
        <v>808829058.75</v>
      </c>
      <c r="T177" s="94">
        <v>0</v>
      </c>
      <c r="U177" s="97" t="s">
        <v>49</v>
      </c>
      <c r="V177" s="94">
        <v>0</v>
      </c>
      <c r="W177" s="94">
        <v>256424370.78999999</v>
      </c>
      <c r="X177" s="97" t="s">
        <v>49</v>
      </c>
      <c r="Y177" s="94">
        <v>41027899.326400004</v>
      </c>
      <c r="Z177" s="94">
        <v>0</v>
      </c>
      <c r="AA177" s="97" t="s">
        <v>49</v>
      </c>
      <c r="AB177" s="94">
        <v>0</v>
      </c>
      <c r="AC177" s="94">
        <v>0</v>
      </c>
      <c r="AD177" s="97" t="s">
        <v>49</v>
      </c>
      <c r="AE177" s="94">
        <v>0</v>
      </c>
      <c r="AF177" s="97">
        <v>0</v>
      </c>
      <c r="AG177" s="97" t="s">
        <v>49</v>
      </c>
      <c r="AH177" s="94">
        <v>0</v>
      </c>
      <c r="AI177" s="94">
        <v>0</v>
      </c>
      <c r="AJ177" s="97" t="s">
        <v>49</v>
      </c>
      <c r="AK177" s="94">
        <v>0</v>
      </c>
      <c r="AL177" s="94">
        <v>0</v>
      </c>
      <c r="AM177" s="99" t="s">
        <v>47</v>
      </c>
      <c r="AN177" s="97" t="s">
        <v>47</v>
      </c>
      <c r="AO177" s="215" t="s">
        <v>47</v>
      </c>
      <c r="AP177" s="97" t="s">
        <v>47</v>
      </c>
      <c r="AR177" s="5"/>
      <c r="AS177" s="100"/>
    </row>
    <row r="178" spans="1:45" x14ac:dyDescent="0.25">
      <c r="A178" s="97" t="s">
        <v>249</v>
      </c>
      <c r="B178" s="98">
        <v>44274</v>
      </c>
      <c r="C178" s="97" t="s">
        <v>973</v>
      </c>
      <c r="D178" s="97" t="s">
        <v>84</v>
      </c>
      <c r="E178" s="97" t="s">
        <v>1298</v>
      </c>
      <c r="F178" s="97" t="s">
        <v>1747</v>
      </c>
      <c r="G178" s="97" t="s">
        <v>48</v>
      </c>
      <c r="H178" s="97" t="s">
        <v>1746</v>
      </c>
      <c r="I178" s="94" t="s">
        <v>47</v>
      </c>
      <c r="J178" s="94" t="s">
        <v>47</v>
      </c>
      <c r="K178" s="94" t="s">
        <v>47</v>
      </c>
      <c r="L178" s="94" t="s">
        <v>47</v>
      </c>
      <c r="M178" s="94">
        <v>0</v>
      </c>
      <c r="N178" s="97" t="s">
        <v>47</v>
      </c>
      <c r="O178" s="97" t="s">
        <v>56</v>
      </c>
      <c r="P178" s="97" t="s">
        <v>47</v>
      </c>
      <c r="Q178" s="94">
        <v>57703276</v>
      </c>
      <c r="R178" s="94">
        <v>0</v>
      </c>
      <c r="S178" s="94">
        <v>1572500</v>
      </c>
      <c r="T178" s="94">
        <v>0</v>
      </c>
      <c r="U178" s="97" t="s">
        <v>49</v>
      </c>
      <c r="V178" s="94">
        <v>0</v>
      </c>
      <c r="W178" s="94">
        <v>48388600</v>
      </c>
      <c r="X178" s="97" t="s">
        <v>50</v>
      </c>
      <c r="Y178" s="94">
        <v>7742176</v>
      </c>
      <c r="Z178" s="94">
        <v>0</v>
      </c>
      <c r="AA178" s="97" t="s">
        <v>49</v>
      </c>
      <c r="AB178" s="94">
        <v>0</v>
      </c>
      <c r="AC178" s="94">
        <v>0</v>
      </c>
      <c r="AD178" s="97" t="s">
        <v>49</v>
      </c>
      <c r="AE178" s="94">
        <v>0</v>
      </c>
      <c r="AF178" s="97">
        <v>0</v>
      </c>
      <c r="AG178" s="97" t="s">
        <v>49</v>
      </c>
      <c r="AH178" s="94">
        <v>0</v>
      </c>
      <c r="AI178" s="94">
        <v>0</v>
      </c>
      <c r="AJ178" s="97" t="s">
        <v>49</v>
      </c>
      <c r="AK178" s="94">
        <v>0</v>
      </c>
      <c r="AL178" s="94">
        <v>0</v>
      </c>
      <c r="AM178" s="99" t="s">
        <v>47</v>
      </c>
      <c r="AN178" s="97" t="s">
        <v>47</v>
      </c>
      <c r="AO178" s="215" t="s">
        <v>47</v>
      </c>
      <c r="AP178" s="97" t="s">
        <v>47</v>
      </c>
      <c r="AR178" s="5"/>
      <c r="AS178" s="100"/>
    </row>
    <row r="179" spans="1:45" x14ac:dyDescent="0.25">
      <c r="A179" s="97" t="s">
        <v>251</v>
      </c>
      <c r="B179" s="98">
        <v>44274</v>
      </c>
      <c r="C179" s="97" t="s">
        <v>46</v>
      </c>
      <c r="D179" s="97" t="s">
        <v>88</v>
      </c>
      <c r="E179" s="97" t="s">
        <v>89</v>
      </c>
      <c r="F179" s="97" t="s">
        <v>997</v>
      </c>
      <c r="G179" s="97" t="s">
        <v>48</v>
      </c>
      <c r="H179" s="97" t="s">
        <v>287</v>
      </c>
      <c r="I179" s="94" t="s">
        <v>47</v>
      </c>
      <c r="J179" s="94" t="s">
        <v>47</v>
      </c>
      <c r="K179" s="94" t="s">
        <v>47</v>
      </c>
      <c r="L179" s="94" t="s">
        <v>47</v>
      </c>
      <c r="M179" s="94">
        <v>0</v>
      </c>
      <c r="N179" s="97" t="s">
        <v>47</v>
      </c>
      <c r="O179" s="97" t="s">
        <v>56</v>
      </c>
      <c r="P179" s="97" t="s">
        <v>47</v>
      </c>
      <c r="Q179" s="94">
        <v>917667138.05640006</v>
      </c>
      <c r="R179" s="94">
        <v>0</v>
      </c>
      <c r="S179" s="94">
        <v>711532500.75</v>
      </c>
      <c r="T179" s="94">
        <v>0</v>
      </c>
      <c r="U179" s="97" t="s">
        <v>49</v>
      </c>
      <c r="V179" s="94">
        <v>0</v>
      </c>
      <c r="W179" s="94">
        <v>177702273.54000002</v>
      </c>
      <c r="X179" s="97" t="s">
        <v>50</v>
      </c>
      <c r="Y179" s="94">
        <v>28432363.766400002</v>
      </c>
      <c r="Z179" s="94">
        <v>0</v>
      </c>
      <c r="AA179" s="97" t="s">
        <v>49</v>
      </c>
      <c r="AB179" s="94">
        <v>0</v>
      </c>
      <c r="AC179" s="94">
        <v>0</v>
      </c>
      <c r="AD179" s="97" t="s">
        <v>49</v>
      </c>
      <c r="AE179" s="94">
        <v>0</v>
      </c>
      <c r="AF179" s="97">
        <v>0</v>
      </c>
      <c r="AG179" s="97" t="s">
        <v>49</v>
      </c>
      <c r="AH179" s="94">
        <v>0</v>
      </c>
      <c r="AI179" s="94">
        <v>0</v>
      </c>
      <c r="AJ179" s="97" t="s">
        <v>49</v>
      </c>
      <c r="AK179" s="94">
        <v>0</v>
      </c>
      <c r="AL179" s="94">
        <v>0</v>
      </c>
      <c r="AM179" s="99" t="s">
        <v>47</v>
      </c>
      <c r="AN179" s="97" t="s">
        <v>47</v>
      </c>
      <c r="AO179" s="215" t="s">
        <v>47</v>
      </c>
      <c r="AP179" s="97" t="s">
        <v>47</v>
      </c>
      <c r="AR179" s="5"/>
      <c r="AS179" s="100"/>
    </row>
    <row r="180" spans="1:45" x14ac:dyDescent="0.25">
      <c r="A180" s="97" t="s">
        <v>254</v>
      </c>
      <c r="B180" s="98">
        <v>44274</v>
      </c>
      <c r="C180" s="97" t="s">
        <v>46</v>
      </c>
      <c r="D180" s="97" t="s">
        <v>2230</v>
      </c>
      <c r="E180" s="97" t="s">
        <v>2231</v>
      </c>
      <c r="F180" s="97" t="s">
        <v>2238</v>
      </c>
      <c r="G180" s="97" t="s">
        <v>48</v>
      </c>
      <c r="H180" s="97" t="s">
        <v>2239</v>
      </c>
      <c r="I180" s="94" t="s">
        <v>47</v>
      </c>
      <c r="J180" s="94" t="s">
        <v>47</v>
      </c>
      <c r="K180" s="94" t="s">
        <v>47</v>
      </c>
      <c r="L180" s="94" t="s">
        <v>47</v>
      </c>
      <c r="M180" s="94">
        <v>0</v>
      </c>
      <c r="N180" s="97" t="s">
        <v>47</v>
      </c>
      <c r="O180" s="97" t="s">
        <v>56</v>
      </c>
      <c r="P180" s="97" t="s">
        <v>47</v>
      </c>
      <c r="Q180" s="94">
        <f>SUM(R180:Y180)</f>
        <v>678794187</v>
      </c>
      <c r="R180" s="94">
        <v>0</v>
      </c>
      <c r="S180" s="94">
        <v>637099553</v>
      </c>
      <c r="T180" s="94">
        <v>0</v>
      </c>
      <c r="U180" s="97" t="s">
        <v>49</v>
      </c>
      <c r="V180" s="94">
        <v>0</v>
      </c>
      <c r="W180" s="94">
        <v>35943650</v>
      </c>
      <c r="X180" s="97" t="s">
        <v>49</v>
      </c>
      <c r="Y180" s="94">
        <f>+W180*0.16</f>
        <v>5750984</v>
      </c>
      <c r="Z180" s="94">
        <v>0</v>
      </c>
      <c r="AA180" s="97" t="s">
        <v>49</v>
      </c>
      <c r="AB180" s="94">
        <v>0</v>
      </c>
      <c r="AC180" s="94">
        <v>0</v>
      </c>
      <c r="AD180" s="97" t="s">
        <v>49</v>
      </c>
      <c r="AE180" s="94">
        <v>0</v>
      </c>
      <c r="AF180" s="97">
        <v>0</v>
      </c>
      <c r="AG180" s="97" t="s">
        <v>49</v>
      </c>
      <c r="AH180" s="109"/>
      <c r="AI180" s="109"/>
      <c r="AJ180" s="109"/>
      <c r="AK180" s="109"/>
      <c r="AL180" s="109"/>
      <c r="AM180" s="109"/>
      <c r="AN180" s="109"/>
      <c r="AO180" s="214"/>
      <c r="AP180" s="109"/>
      <c r="AR180" s="5"/>
      <c r="AS180" s="100"/>
    </row>
    <row r="181" spans="1:45" x14ac:dyDescent="0.25">
      <c r="A181" s="97" t="s">
        <v>256</v>
      </c>
      <c r="B181" s="98">
        <v>44274</v>
      </c>
      <c r="C181" s="97" t="s">
        <v>46</v>
      </c>
      <c r="D181" s="97" t="s">
        <v>92</v>
      </c>
      <c r="E181" s="97" t="s">
        <v>93</v>
      </c>
      <c r="F181" s="97" t="s">
        <v>1089</v>
      </c>
      <c r="G181" s="97" t="s">
        <v>48</v>
      </c>
      <c r="H181" s="97" t="s">
        <v>289</v>
      </c>
      <c r="I181" s="94" t="s">
        <v>47</v>
      </c>
      <c r="J181" s="94" t="s">
        <v>47</v>
      </c>
      <c r="K181" s="94" t="s">
        <v>47</v>
      </c>
      <c r="L181" s="94" t="s">
        <v>47</v>
      </c>
      <c r="M181" s="94">
        <v>0</v>
      </c>
      <c r="N181" s="97" t="s">
        <v>47</v>
      </c>
      <c r="O181" s="97" t="s">
        <v>56</v>
      </c>
      <c r="P181" s="97" t="s">
        <v>47</v>
      </c>
      <c r="Q181" s="94">
        <v>126599617</v>
      </c>
      <c r="R181" s="94">
        <v>0</v>
      </c>
      <c r="S181" s="94">
        <v>40894815</v>
      </c>
      <c r="T181" s="94">
        <v>0</v>
      </c>
      <c r="U181" s="97" t="s">
        <v>49</v>
      </c>
      <c r="V181" s="94">
        <v>0</v>
      </c>
      <c r="W181" s="94">
        <v>73883450</v>
      </c>
      <c r="X181" s="97" t="s">
        <v>50</v>
      </c>
      <c r="Y181" s="94">
        <v>11821352</v>
      </c>
      <c r="Z181" s="94">
        <v>0</v>
      </c>
      <c r="AA181" s="97" t="s">
        <v>49</v>
      </c>
      <c r="AB181" s="94">
        <v>0</v>
      </c>
      <c r="AC181" s="94">
        <v>0</v>
      </c>
      <c r="AD181" s="97" t="s">
        <v>49</v>
      </c>
      <c r="AE181" s="94">
        <v>0</v>
      </c>
      <c r="AF181" s="97">
        <v>0</v>
      </c>
      <c r="AG181" s="97" t="s">
        <v>49</v>
      </c>
      <c r="AH181" s="94">
        <v>0</v>
      </c>
      <c r="AI181" s="94">
        <v>0</v>
      </c>
      <c r="AJ181" s="97" t="s">
        <v>49</v>
      </c>
      <c r="AK181" s="94">
        <v>0</v>
      </c>
      <c r="AL181" s="94">
        <v>0</v>
      </c>
      <c r="AM181" s="99" t="s">
        <v>47</v>
      </c>
      <c r="AN181" s="97" t="s">
        <v>47</v>
      </c>
      <c r="AO181" s="215" t="s">
        <v>47</v>
      </c>
      <c r="AP181" s="97" t="s">
        <v>47</v>
      </c>
      <c r="AR181" s="5"/>
      <c r="AS181" s="100"/>
    </row>
    <row r="182" spans="1:45" x14ac:dyDescent="0.25">
      <c r="A182" s="97" t="s">
        <v>258</v>
      </c>
      <c r="B182" s="98">
        <v>44274</v>
      </c>
      <c r="C182" s="97" t="s">
        <v>46</v>
      </c>
      <c r="D182" s="97" t="s">
        <v>92</v>
      </c>
      <c r="E182" s="97" t="s">
        <v>93</v>
      </c>
      <c r="F182" s="97" t="s">
        <v>1089</v>
      </c>
      <c r="G182" s="97" t="s">
        <v>96</v>
      </c>
      <c r="H182" s="97" t="s">
        <v>47</v>
      </c>
      <c r="I182" s="94" t="s">
        <v>291</v>
      </c>
      <c r="J182" s="94" t="s">
        <v>47</v>
      </c>
      <c r="K182" s="94" t="s">
        <v>292</v>
      </c>
      <c r="L182" s="94" t="s">
        <v>246</v>
      </c>
      <c r="M182" s="94">
        <v>4126980</v>
      </c>
      <c r="N182" s="97" t="s">
        <v>100</v>
      </c>
      <c r="O182" s="97" t="s">
        <v>293</v>
      </c>
      <c r="P182" s="97" t="s">
        <v>294</v>
      </c>
      <c r="Q182" s="94">
        <v>-2424980</v>
      </c>
      <c r="R182" s="94">
        <v>0</v>
      </c>
      <c r="S182" s="94">
        <v>0</v>
      </c>
      <c r="T182" s="94">
        <v>0</v>
      </c>
      <c r="U182" s="97" t="s">
        <v>49</v>
      </c>
      <c r="V182" s="94">
        <v>0</v>
      </c>
      <c r="W182" s="94">
        <v>-2090500</v>
      </c>
      <c r="X182" s="97" t="s">
        <v>50</v>
      </c>
      <c r="Y182" s="94">
        <v>-334480</v>
      </c>
      <c r="Z182" s="94">
        <v>0</v>
      </c>
      <c r="AA182" s="97" t="s">
        <v>49</v>
      </c>
      <c r="AB182" s="94">
        <v>0</v>
      </c>
      <c r="AC182" s="94">
        <v>0</v>
      </c>
      <c r="AD182" s="97" t="s">
        <v>49</v>
      </c>
      <c r="AE182" s="94">
        <v>0</v>
      </c>
      <c r="AF182" s="97">
        <v>0</v>
      </c>
      <c r="AG182" s="97" t="s">
        <v>49</v>
      </c>
      <c r="AH182" s="94">
        <v>0</v>
      </c>
      <c r="AI182" s="94">
        <v>0</v>
      </c>
      <c r="AJ182" s="97" t="s">
        <v>49</v>
      </c>
      <c r="AK182" s="94">
        <v>0</v>
      </c>
      <c r="AL182" s="94">
        <v>0</v>
      </c>
      <c r="AM182" s="99" t="s">
        <v>47</v>
      </c>
      <c r="AN182" s="97" t="s">
        <v>47</v>
      </c>
      <c r="AO182" s="215" t="s">
        <v>47</v>
      </c>
      <c r="AP182" s="97" t="s">
        <v>47</v>
      </c>
      <c r="AR182" s="5"/>
      <c r="AS182" s="100"/>
    </row>
    <row r="183" spans="1:45" x14ac:dyDescent="0.25">
      <c r="A183" s="97" t="s">
        <v>262</v>
      </c>
      <c r="B183" s="98">
        <v>44274</v>
      </c>
      <c r="C183" s="97" t="s">
        <v>46</v>
      </c>
      <c r="D183" s="97" t="s">
        <v>2332</v>
      </c>
      <c r="E183" s="97" t="s">
        <v>2333</v>
      </c>
      <c r="F183" s="97" t="s">
        <v>2338</v>
      </c>
      <c r="G183" s="97" t="s">
        <v>48</v>
      </c>
      <c r="H183" s="97" t="s">
        <v>2339</v>
      </c>
      <c r="I183" s="94" t="s">
        <v>47</v>
      </c>
      <c r="J183" s="94" t="s">
        <v>47</v>
      </c>
      <c r="K183" s="94" t="s">
        <v>47</v>
      </c>
      <c r="L183" s="94" t="s">
        <v>47</v>
      </c>
      <c r="M183" s="94"/>
      <c r="N183" s="97" t="s">
        <v>47</v>
      </c>
      <c r="O183" s="97" t="s">
        <v>56</v>
      </c>
      <c r="P183" s="97"/>
      <c r="Q183" s="94">
        <v>261756478.75</v>
      </c>
      <c r="R183" s="94">
        <v>0</v>
      </c>
      <c r="S183" s="94">
        <v>229989240.75</v>
      </c>
      <c r="T183" s="94">
        <v>0</v>
      </c>
      <c r="U183" s="97" t="s">
        <v>49</v>
      </c>
      <c r="V183" s="94">
        <v>0</v>
      </c>
      <c r="W183" s="94">
        <v>27385550</v>
      </c>
      <c r="X183" s="97" t="s">
        <v>49</v>
      </c>
      <c r="Y183" s="94">
        <v>4381688</v>
      </c>
      <c r="Z183" s="94">
        <v>0</v>
      </c>
      <c r="AA183" s="97" t="s">
        <v>49</v>
      </c>
      <c r="AB183" s="94">
        <v>0</v>
      </c>
      <c r="AC183" s="94">
        <v>0</v>
      </c>
      <c r="AD183" s="97" t="s">
        <v>49</v>
      </c>
      <c r="AE183" s="94">
        <v>0</v>
      </c>
      <c r="AF183" s="97">
        <v>0</v>
      </c>
      <c r="AG183" s="97" t="s">
        <v>49</v>
      </c>
      <c r="AH183" s="109"/>
      <c r="AI183" s="109"/>
      <c r="AJ183" s="109"/>
      <c r="AK183" s="109"/>
      <c r="AL183" s="109"/>
      <c r="AM183" s="109"/>
      <c r="AN183" s="109"/>
      <c r="AO183" s="214"/>
      <c r="AP183" s="109"/>
      <c r="AR183" s="5"/>
      <c r="AS183" s="100"/>
    </row>
    <row r="184" spans="1:45" x14ac:dyDescent="0.25">
      <c r="A184" s="97" t="s">
        <v>264</v>
      </c>
      <c r="B184" s="98">
        <v>44274</v>
      </c>
      <c r="C184" s="97" t="s">
        <v>46</v>
      </c>
      <c r="D184" s="97" t="s">
        <v>104</v>
      </c>
      <c r="E184" s="97" t="s">
        <v>105</v>
      </c>
      <c r="F184" s="97" t="s">
        <v>1102</v>
      </c>
      <c r="G184" s="97" t="s">
        <v>48</v>
      </c>
      <c r="H184" s="97" t="s">
        <v>296</v>
      </c>
      <c r="I184" s="94" t="s">
        <v>47</v>
      </c>
      <c r="J184" s="94" t="s">
        <v>47</v>
      </c>
      <c r="K184" s="94" t="s">
        <v>47</v>
      </c>
      <c r="L184" s="94" t="s">
        <v>47</v>
      </c>
      <c r="M184" s="94">
        <v>0</v>
      </c>
      <c r="N184" s="97" t="s">
        <v>47</v>
      </c>
      <c r="O184" s="97" t="s">
        <v>56</v>
      </c>
      <c r="P184" s="97" t="s">
        <v>47</v>
      </c>
      <c r="Q184" s="94">
        <v>290402048</v>
      </c>
      <c r="R184" s="94">
        <v>0</v>
      </c>
      <c r="S184" s="94">
        <v>215371450</v>
      </c>
      <c r="T184" s="94">
        <v>0</v>
      </c>
      <c r="U184" s="97" t="s">
        <v>49</v>
      </c>
      <c r="V184" s="94">
        <v>0</v>
      </c>
      <c r="W184" s="94">
        <v>64681550</v>
      </c>
      <c r="X184" s="97" t="s">
        <v>49</v>
      </c>
      <c r="Y184" s="94">
        <v>10349048</v>
      </c>
      <c r="Z184" s="94">
        <v>0</v>
      </c>
      <c r="AA184" s="97" t="s">
        <v>49</v>
      </c>
      <c r="AB184" s="94">
        <v>0</v>
      </c>
      <c r="AC184" s="94">
        <v>0</v>
      </c>
      <c r="AD184" s="97" t="s">
        <v>49</v>
      </c>
      <c r="AE184" s="94">
        <v>0</v>
      </c>
      <c r="AF184" s="97">
        <v>0</v>
      </c>
      <c r="AG184" s="97" t="s">
        <v>49</v>
      </c>
      <c r="AH184" s="94">
        <v>0</v>
      </c>
      <c r="AI184" s="94">
        <v>0</v>
      </c>
      <c r="AJ184" s="97" t="s">
        <v>49</v>
      </c>
      <c r="AK184" s="94">
        <v>0</v>
      </c>
      <c r="AL184" s="94">
        <v>0</v>
      </c>
      <c r="AM184" s="99" t="s">
        <v>47</v>
      </c>
      <c r="AN184" s="97" t="s">
        <v>47</v>
      </c>
      <c r="AO184" s="215" t="s">
        <v>47</v>
      </c>
      <c r="AP184" s="97" t="s">
        <v>47</v>
      </c>
      <c r="AR184" s="5"/>
      <c r="AS184" s="100"/>
    </row>
    <row r="185" spans="1:45" x14ac:dyDescent="0.25">
      <c r="A185" s="97" t="s">
        <v>266</v>
      </c>
      <c r="B185" s="98">
        <v>44274</v>
      </c>
      <c r="C185" s="97" t="s">
        <v>46</v>
      </c>
      <c r="D185" s="97" t="s">
        <v>114</v>
      </c>
      <c r="E185" s="97" t="s">
        <v>115</v>
      </c>
      <c r="F185" s="97" t="s">
        <v>1116</v>
      </c>
      <c r="G185" s="97" t="s">
        <v>48</v>
      </c>
      <c r="H185" s="97" t="s">
        <v>298</v>
      </c>
      <c r="I185" s="94" t="s">
        <v>47</v>
      </c>
      <c r="J185" s="94" t="s">
        <v>47</v>
      </c>
      <c r="K185" s="94" t="s">
        <v>47</v>
      </c>
      <c r="L185" s="94" t="s">
        <v>47</v>
      </c>
      <c r="M185" s="94">
        <v>0</v>
      </c>
      <c r="N185" s="97" t="s">
        <v>47</v>
      </c>
      <c r="O185" s="97" t="s">
        <v>56</v>
      </c>
      <c r="P185" s="97" t="s">
        <v>47</v>
      </c>
      <c r="Q185" s="94">
        <v>358353667.02639997</v>
      </c>
      <c r="R185" s="94">
        <v>0</v>
      </c>
      <c r="S185" s="94">
        <v>318008377.75</v>
      </c>
      <c r="T185" s="94">
        <v>0</v>
      </c>
      <c r="U185" s="97" t="s">
        <v>49</v>
      </c>
      <c r="V185" s="94">
        <v>0</v>
      </c>
      <c r="W185" s="94">
        <v>34780421.789999999</v>
      </c>
      <c r="X185" s="97" t="s">
        <v>50</v>
      </c>
      <c r="Y185" s="94">
        <v>5564867.4864000008</v>
      </c>
      <c r="Z185" s="94">
        <v>0</v>
      </c>
      <c r="AA185" s="97" t="s">
        <v>49</v>
      </c>
      <c r="AB185" s="94">
        <v>0</v>
      </c>
      <c r="AC185" s="94">
        <v>0</v>
      </c>
      <c r="AD185" s="97" t="s">
        <v>49</v>
      </c>
      <c r="AE185" s="94">
        <v>0</v>
      </c>
      <c r="AF185" s="97">
        <v>0</v>
      </c>
      <c r="AG185" s="97" t="s">
        <v>49</v>
      </c>
      <c r="AH185" s="94">
        <v>0</v>
      </c>
      <c r="AI185" s="94">
        <v>0</v>
      </c>
      <c r="AJ185" s="97" t="s">
        <v>49</v>
      </c>
      <c r="AK185" s="94">
        <v>0</v>
      </c>
      <c r="AL185" s="94">
        <v>0</v>
      </c>
      <c r="AM185" s="99" t="s">
        <v>47</v>
      </c>
      <c r="AN185" s="97" t="s">
        <v>47</v>
      </c>
      <c r="AO185" s="215" t="s">
        <v>47</v>
      </c>
      <c r="AP185" s="97" t="s">
        <v>47</v>
      </c>
      <c r="AR185" s="5"/>
      <c r="AS185" s="100"/>
    </row>
    <row r="186" spans="1:45" x14ac:dyDescent="0.25">
      <c r="A186" s="97" t="s">
        <v>268</v>
      </c>
      <c r="B186" s="111">
        <v>44274</v>
      </c>
      <c r="C186" s="97" t="s">
        <v>46</v>
      </c>
      <c r="D186" s="97" t="s">
        <v>1975</v>
      </c>
      <c r="E186" s="97" t="s">
        <v>1976</v>
      </c>
      <c r="F186" s="106" t="s">
        <v>1983</v>
      </c>
      <c r="G186" s="97" t="s">
        <v>48</v>
      </c>
      <c r="H186" s="97" t="s">
        <v>1984</v>
      </c>
      <c r="I186" s="94" t="s">
        <v>47</v>
      </c>
      <c r="J186" s="94" t="s">
        <v>47</v>
      </c>
      <c r="K186" s="94" t="s">
        <v>47</v>
      </c>
      <c r="L186" s="94" t="s">
        <v>47</v>
      </c>
      <c r="M186" s="94">
        <v>0</v>
      </c>
      <c r="N186" s="97" t="s">
        <v>47</v>
      </c>
      <c r="O186" s="97" t="s">
        <v>1062</v>
      </c>
      <c r="P186" s="97" t="s">
        <v>47</v>
      </c>
      <c r="Q186" s="94">
        <f>SUM(R186:AC186)</f>
        <v>0</v>
      </c>
      <c r="R186" s="94">
        <v>0</v>
      </c>
      <c r="S186" s="94">
        <v>0</v>
      </c>
      <c r="T186" s="94">
        <v>0</v>
      </c>
      <c r="U186" s="97" t="s">
        <v>49</v>
      </c>
      <c r="V186" s="94">
        <v>0</v>
      </c>
      <c r="W186" s="94"/>
      <c r="X186" s="97" t="s">
        <v>50</v>
      </c>
      <c r="Y186" s="94">
        <f>+W186*0.16</f>
        <v>0</v>
      </c>
      <c r="Z186" s="94">
        <v>0</v>
      </c>
      <c r="AA186" s="97" t="s">
        <v>49</v>
      </c>
      <c r="AB186" s="94">
        <v>0</v>
      </c>
      <c r="AC186" s="94">
        <v>0</v>
      </c>
      <c r="AD186" s="97" t="s">
        <v>49</v>
      </c>
      <c r="AE186" s="94">
        <v>0</v>
      </c>
      <c r="AF186" s="109"/>
      <c r="AG186" s="109"/>
      <c r="AH186" s="109"/>
      <c r="AI186" s="94">
        <v>0</v>
      </c>
      <c r="AJ186" s="109"/>
      <c r="AK186" s="94">
        <v>0</v>
      </c>
      <c r="AL186" s="94">
        <v>0</v>
      </c>
      <c r="AM186" s="109"/>
      <c r="AN186" s="109"/>
      <c r="AO186" s="214"/>
      <c r="AP186" s="109"/>
      <c r="AR186" s="5"/>
      <c r="AS186" s="100"/>
    </row>
    <row r="187" spans="1:45" x14ac:dyDescent="0.25">
      <c r="A187" s="97" t="s">
        <v>270</v>
      </c>
      <c r="B187" s="98">
        <v>44275</v>
      </c>
      <c r="C187" s="97" t="s">
        <v>973</v>
      </c>
      <c r="D187" s="97" t="s">
        <v>53</v>
      </c>
      <c r="E187" s="97" t="s">
        <v>974</v>
      </c>
      <c r="F187" s="97" t="s">
        <v>1467</v>
      </c>
      <c r="G187" s="97" t="s">
        <v>48</v>
      </c>
      <c r="H187" s="97" t="s">
        <v>1874</v>
      </c>
      <c r="I187" s="94" t="s">
        <v>47</v>
      </c>
      <c r="J187" s="94" t="s">
        <v>47</v>
      </c>
      <c r="K187" s="94" t="s">
        <v>47</v>
      </c>
      <c r="L187" s="94" t="s">
        <v>47</v>
      </c>
      <c r="M187" s="94">
        <v>0</v>
      </c>
      <c r="N187" s="97" t="s">
        <v>47</v>
      </c>
      <c r="O187" s="97" t="s">
        <v>1873</v>
      </c>
      <c r="P187" s="97" t="s">
        <v>1872</v>
      </c>
      <c r="Q187" s="94">
        <v>3453515.25</v>
      </c>
      <c r="R187" s="94">
        <v>0</v>
      </c>
      <c r="S187" s="94">
        <v>3453515.25</v>
      </c>
      <c r="T187" s="94">
        <v>0</v>
      </c>
      <c r="U187" s="97" t="s">
        <v>49</v>
      </c>
      <c r="V187" s="94">
        <v>0</v>
      </c>
      <c r="W187" s="94">
        <v>0</v>
      </c>
      <c r="X187" s="97" t="s">
        <v>49</v>
      </c>
      <c r="Y187" s="94">
        <v>0</v>
      </c>
      <c r="Z187" s="94">
        <v>0</v>
      </c>
      <c r="AA187" s="97" t="s">
        <v>49</v>
      </c>
      <c r="AB187" s="94">
        <v>0</v>
      </c>
      <c r="AC187" s="94">
        <v>0</v>
      </c>
      <c r="AD187" s="97" t="s">
        <v>49</v>
      </c>
      <c r="AE187" s="94">
        <v>0</v>
      </c>
      <c r="AF187" s="97">
        <v>0</v>
      </c>
      <c r="AG187" s="97" t="s">
        <v>49</v>
      </c>
      <c r="AH187" s="94">
        <v>0</v>
      </c>
      <c r="AI187" s="94">
        <v>0</v>
      </c>
      <c r="AJ187" s="97" t="s">
        <v>49</v>
      </c>
      <c r="AK187" s="94">
        <v>0</v>
      </c>
      <c r="AL187" s="94">
        <v>0</v>
      </c>
      <c r="AM187" s="99" t="s">
        <v>47</v>
      </c>
      <c r="AN187" s="97" t="s">
        <v>47</v>
      </c>
      <c r="AO187" s="215" t="s">
        <v>47</v>
      </c>
      <c r="AP187" s="97" t="s">
        <v>47</v>
      </c>
      <c r="AR187" s="5"/>
      <c r="AS187" s="100"/>
    </row>
    <row r="188" spans="1:45" x14ac:dyDescent="0.25">
      <c r="A188" s="97" t="s">
        <v>272</v>
      </c>
      <c r="B188" s="98">
        <v>44275</v>
      </c>
      <c r="C188" s="97" t="s">
        <v>973</v>
      </c>
      <c r="D188" s="97" t="s">
        <v>53</v>
      </c>
      <c r="E188" s="97" t="s">
        <v>974</v>
      </c>
      <c r="F188" s="97" t="s">
        <v>1467</v>
      </c>
      <c r="G188" s="97" t="s">
        <v>48</v>
      </c>
      <c r="H188" s="97" t="s">
        <v>1870</v>
      </c>
      <c r="I188" s="94" t="s">
        <v>47</v>
      </c>
      <c r="J188" s="94" t="s">
        <v>47</v>
      </c>
      <c r="K188" s="94" t="s">
        <v>47</v>
      </c>
      <c r="L188" s="94" t="s">
        <v>47</v>
      </c>
      <c r="M188" s="94">
        <v>0</v>
      </c>
      <c r="N188" s="97" t="s">
        <v>47</v>
      </c>
      <c r="O188" s="97" t="s">
        <v>1304</v>
      </c>
      <c r="P188" s="97" t="s">
        <v>1303</v>
      </c>
      <c r="Q188" s="94">
        <v>4667180</v>
      </c>
      <c r="R188" s="94">
        <v>0</v>
      </c>
      <c r="S188" s="94">
        <v>4667180</v>
      </c>
      <c r="T188" s="94">
        <v>0</v>
      </c>
      <c r="U188" s="97" t="s">
        <v>49</v>
      </c>
      <c r="V188" s="94">
        <v>0</v>
      </c>
      <c r="W188" s="94">
        <v>0</v>
      </c>
      <c r="X188" s="97" t="s">
        <v>49</v>
      </c>
      <c r="Y188" s="94">
        <v>0</v>
      </c>
      <c r="Z188" s="94">
        <v>0</v>
      </c>
      <c r="AA188" s="97" t="s">
        <v>49</v>
      </c>
      <c r="AB188" s="94">
        <v>0</v>
      </c>
      <c r="AC188" s="94">
        <v>0</v>
      </c>
      <c r="AD188" s="97" t="s">
        <v>49</v>
      </c>
      <c r="AE188" s="94">
        <v>0</v>
      </c>
      <c r="AF188" s="97">
        <v>0</v>
      </c>
      <c r="AG188" s="97" t="s">
        <v>49</v>
      </c>
      <c r="AH188" s="94">
        <v>0</v>
      </c>
      <c r="AI188" s="94">
        <v>0</v>
      </c>
      <c r="AJ188" s="97" t="s">
        <v>49</v>
      </c>
      <c r="AK188" s="94">
        <v>0</v>
      </c>
      <c r="AL188" s="94">
        <v>0</v>
      </c>
      <c r="AM188" s="99" t="s">
        <v>47</v>
      </c>
      <c r="AN188" s="97" t="s">
        <v>47</v>
      </c>
      <c r="AO188" s="215" t="s">
        <v>47</v>
      </c>
      <c r="AP188" s="97" t="s">
        <v>47</v>
      </c>
      <c r="AR188" s="5"/>
      <c r="AS188" s="100"/>
    </row>
    <row r="189" spans="1:45" x14ac:dyDescent="0.25">
      <c r="A189" s="97" t="s">
        <v>276</v>
      </c>
      <c r="B189" s="98">
        <v>44275</v>
      </c>
      <c r="C189" s="97" t="s">
        <v>973</v>
      </c>
      <c r="D189" s="97" t="s">
        <v>53</v>
      </c>
      <c r="E189" s="97" t="s">
        <v>974</v>
      </c>
      <c r="F189" s="97" t="s">
        <v>1336</v>
      </c>
      <c r="G189" s="97" t="s">
        <v>48</v>
      </c>
      <c r="H189" s="97" t="s">
        <v>1868</v>
      </c>
      <c r="I189" s="94" t="s">
        <v>47</v>
      </c>
      <c r="J189" s="94" t="s">
        <v>47</v>
      </c>
      <c r="K189" s="94" t="s">
        <v>47</v>
      </c>
      <c r="L189" s="94" t="s">
        <v>47</v>
      </c>
      <c r="M189" s="94">
        <v>0</v>
      </c>
      <c r="N189" s="97" t="s">
        <v>47</v>
      </c>
      <c r="O189" s="97" t="s">
        <v>56</v>
      </c>
      <c r="P189" s="97" t="s">
        <v>47</v>
      </c>
      <c r="Q189" s="94">
        <v>14686040</v>
      </c>
      <c r="R189" s="94">
        <v>0</v>
      </c>
      <c r="S189" s="94">
        <v>9879000</v>
      </c>
      <c r="T189" s="94">
        <v>0</v>
      </c>
      <c r="U189" s="97" t="s">
        <v>49</v>
      </c>
      <c r="V189" s="94">
        <v>0</v>
      </c>
      <c r="W189" s="94">
        <v>4144000</v>
      </c>
      <c r="X189" s="97" t="s">
        <v>50</v>
      </c>
      <c r="Y189" s="94">
        <v>663040</v>
      </c>
      <c r="Z189" s="94">
        <v>0</v>
      </c>
      <c r="AA189" s="97" t="s">
        <v>49</v>
      </c>
      <c r="AB189" s="94">
        <v>0</v>
      </c>
      <c r="AC189" s="94">
        <v>0</v>
      </c>
      <c r="AD189" s="97" t="s">
        <v>49</v>
      </c>
      <c r="AE189" s="94">
        <v>0</v>
      </c>
      <c r="AF189" s="97">
        <v>0</v>
      </c>
      <c r="AG189" s="97" t="s">
        <v>49</v>
      </c>
      <c r="AH189" s="94">
        <v>0</v>
      </c>
      <c r="AI189" s="94">
        <v>0</v>
      </c>
      <c r="AJ189" s="97" t="s">
        <v>49</v>
      </c>
      <c r="AK189" s="94">
        <v>0</v>
      </c>
      <c r="AL189" s="94">
        <v>0</v>
      </c>
      <c r="AM189" s="99" t="s">
        <v>47</v>
      </c>
      <c r="AN189" s="97" t="s">
        <v>47</v>
      </c>
      <c r="AO189" s="215" t="s">
        <v>47</v>
      </c>
      <c r="AP189" s="97" t="s">
        <v>47</v>
      </c>
      <c r="AR189" s="5"/>
      <c r="AS189" s="100"/>
    </row>
    <row r="190" spans="1:45" x14ac:dyDescent="0.25">
      <c r="A190" s="97" t="s">
        <v>278</v>
      </c>
      <c r="B190" s="98">
        <v>44275</v>
      </c>
      <c r="C190" s="97" t="s">
        <v>973</v>
      </c>
      <c r="D190" s="97" t="s">
        <v>53</v>
      </c>
      <c r="E190" s="97" t="s">
        <v>974</v>
      </c>
      <c r="F190" s="97" t="s">
        <v>1467</v>
      </c>
      <c r="G190" s="97" t="s">
        <v>48</v>
      </c>
      <c r="H190" s="97" t="s">
        <v>1866</v>
      </c>
      <c r="I190" s="94" t="s">
        <v>47</v>
      </c>
      <c r="J190" s="94" t="s">
        <v>47</v>
      </c>
      <c r="K190" s="94" t="s">
        <v>47</v>
      </c>
      <c r="L190" s="94" t="s">
        <v>47</v>
      </c>
      <c r="M190" s="94">
        <v>0</v>
      </c>
      <c r="N190" s="97" t="s">
        <v>47</v>
      </c>
      <c r="O190" s="97" t="s">
        <v>1320</v>
      </c>
      <c r="P190" s="97" t="s">
        <v>1319</v>
      </c>
      <c r="Q190" s="94">
        <v>10363150</v>
      </c>
      <c r="R190" s="94">
        <v>0</v>
      </c>
      <c r="S190" s="94">
        <v>10363150</v>
      </c>
      <c r="T190" s="94">
        <v>0</v>
      </c>
      <c r="U190" s="97" t="s">
        <v>49</v>
      </c>
      <c r="V190" s="94">
        <v>0</v>
      </c>
      <c r="W190" s="94">
        <v>0</v>
      </c>
      <c r="X190" s="97" t="s">
        <v>49</v>
      </c>
      <c r="Y190" s="94">
        <v>0</v>
      </c>
      <c r="Z190" s="94">
        <v>0</v>
      </c>
      <c r="AA190" s="97" t="s">
        <v>49</v>
      </c>
      <c r="AB190" s="94">
        <v>0</v>
      </c>
      <c r="AC190" s="94">
        <v>0</v>
      </c>
      <c r="AD190" s="97" t="s">
        <v>49</v>
      </c>
      <c r="AE190" s="94">
        <v>0</v>
      </c>
      <c r="AF190" s="97">
        <v>0</v>
      </c>
      <c r="AG190" s="97" t="s">
        <v>49</v>
      </c>
      <c r="AH190" s="94">
        <v>0</v>
      </c>
      <c r="AI190" s="94">
        <v>0</v>
      </c>
      <c r="AJ190" s="97" t="s">
        <v>49</v>
      </c>
      <c r="AK190" s="94">
        <v>0</v>
      </c>
      <c r="AL190" s="94">
        <v>0</v>
      </c>
      <c r="AM190" s="99" t="s">
        <v>47</v>
      </c>
      <c r="AN190" s="97" t="s">
        <v>47</v>
      </c>
      <c r="AO190" s="215" t="s">
        <v>47</v>
      </c>
      <c r="AP190" s="97" t="s">
        <v>47</v>
      </c>
      <c r="AR190" s="5"/>
      <c r="AS190" s="100"/>
    </row>
    <row r="191" spans="1:45" x14ac:dyDescent="0.25">
      <c r="A191" s="97" t="s">
        <v>280</v>
      </c>
      <c r="B191" s="98">
        <v>44275</v>
      </c>
      <c r="C191" s="97" t="s">
        <v>973</v>
      </c>
      <c r="D191" s="97" t="s">
        <v>53</v>
      </c>
      <c r="E191" s="97" t="s">
        <v>974</v>
      </c>
      <c r="F191" s="97" t="s">
        <v>1336</v>
      </c>
      <c r="G191" s="97" t="s">
        <v>48</v>
      </c>
      <c r="H191" s="97" t="s">
        <v>1864</v>
      </c>
      <c r="I191" s="94" t="s">
        <v>47</v>
      </c>
      <c r="J191" s="94" t="s">
        <v>47</v>
      </c>
      <c r="K191" s="94" t="s">
        <v>47</v>
      </c>
      <c r="L191" s="94" t="s">
        <v>47</v>
      </c>
      <c r="M191" s="94">
        <v>0</v>
      </c>
      <c r="N191" s="97" t="s">
        <v>47</v>
      </c>
      <c r="O191" s="97" t="s">
        <v>56</v>
      </c>
      <c r="P191" s="97" t="s">
        <v>47</v>
      </c>
      <c r="Q191" s="94">
        <v>432234113.80000001</v>
      </c>
      <c r="R191" s="94">
        <v>0</v>
      </c>
      <c r="S191" s="94">
        <v>343746110.75</v>
      </c>
      <c r="T191" s="94">
        <v>0</v>
      </c>
      <c r="U191" s="97" t="s">
        <v>49</v>
      </c>
      <c r="V191" s="94">
        <v>0</v>
      </c>
      <c r="W191" s="94">
        <v>76282761.25</v>
      </c>
      <c r="X191" s="97" t="s">
        <v>50</v>
      </c>
      <c r="Y191" s="94">
        <v>12205241.800000001</v>
      </c>
      <c r="Z191" s="94">
        <v>0</v>
      </c>
      <c r="AA191" s="97" t="s">
        <v>49</v>
      </c>
      <c r="AB191" s="94">
        <v>0</v>
      </c>
      <c r="AC191" s="94">
        <v>0</v>
      </c>
      <c r="AD191" s="97" t="s">
        <v>49</v>
      </c>
      <c r="AE191" s="94">
        <v>0</v>
      </c>
      <c r="AF191" s="97">
        <v>0</v>
      </c>
      <c r="AG191" s="97" t="s">
        <v>49</v>
      </c>
      <c r="AH191" s="94">
        <v>0</v>
      </c>
      <c r="AI191" s="94">
        <v>0</v>
      </c>
      <c r="AJ191" s="97" t="s">
        <v>49</v>
      </c>
      <c r="AK191" s="94">
        <v>0</v>
      </c>
      <c r="AL191" s="94">
        <v>0</v>
      </c>
      <c r="AM191" s="99" t="s">
        <v>47</v>
      </c>
      <c r="AN191" s="97" t="s">
        <v>47</v>
      </c>
      <c r="AO191" s="215" t="s">
        <v>47</v>
      </c>
      <c r="AP191" s="97" t="s">
        <v>47</v>
      </c>
      <c r="AR191" s="5"/>
      <c r="AS191" s="100"/>
    </row>
    <row r="192" spans="1:45" x14ac:dyDescent="0.25">
      <c r="A192" s="97" t="s">
        <v>284</v>
      </c>
      <c r="B192" s="98">
        <v>44275</v>
      </c>
      <c r="C192" s="97" t="s">
        <v>973</v>
      </c>
      <c r="D192" s="97" t="s">
        <v>53</v>
      </c>
      <c r="E192" s="97" t="s">
        <v>974</v>
      </c>
      <c r="F192" s="97" t="s">
        <v>1467</v>
      </c>
      <c r="G192" s="97" t="s">
        <v>48</v>
      </c>
      <c r="H192" s="97" t="s">
        <v>1863</v>
      </c>
      <c r="I192" s="94" t="s">
        <v>47</v>
      </c>
      <c r="J192" s="94" t="s">
        <v>47</v>
      </c>
      <c r="K192" s="94" t="s">
        <v>47</v>
      </c>
      <c r="L192" s="94" t="s">
        <v>47</v>
      </c>
      <c r="M192" s="94">
        <v>0</v>
      </c>
      <c r="N192" s="97" t="s">
        <v>47</v>
      </c>
      <c r="O192" s="97" t="s">
        <v>1402</v>
      </c>
      <c r="P192" s="97" t="s">
        <v>1401</v>
      </c>
      <c r="Q192" s="94">
        <v>24292720</v>
      </c>
      <c r="R192" s="94">
        <v>0</v>
      </c>
      <c r="S192" s="94">
        <v>0</v>
      </c>
      <c r="T192" s="94">
        <v>20942000</v>
      </c>
      <c r="U192" s="97" t="s">
        <v>50</v>
      </c>
      <c r="V192" s="94">
        <v>3350720</v>
      </c>
      <c r="W192" s="94">
        <v>0</v>
      </c>
      <c r="X192" s="97" t="s">
        <v>49</v>
      </c>
      <c r="Y192" s="94">
        <v>0</v>
      </c>
      <c r="Z192" s="94">
        <v>0</v>
      </c>
      <c r="AA192" s="97" t="s">
        <v>49</v>
      </c>
      <c r="AB192" s="94">
        <v>0</v>
      </c>
      <c r="AC192" s="94">
        <v>0</v>
      </c>
      <c r="AD192" s="97" t="s">
        <v>49</v>
      </c>
      <c r="AE192" s="94">
        <v>0</v>
      </c>
      <c r="AF192" s="97">
        <v>0</v>
      </c>
      <c r="AG192" s="97" t="s">
        <v>49</v>
      </c>
      <c r="AH192" s="94">
        <v>0</v>
      </c>
      <c r="AI192" s="94">
        <v>0</v>
      </c>
      <c r="AJ192" s="97" t="s">
        <v>49</v>
      </c>
      <c r="AK192" s="94">
        <v>0</v>
      </c>
      <c r="AL192" s="94">
        <v>0</v>
      </c>
      <c r="AM192" s="99" t="s">
        <v>47</v>
      </c>
      <c r="AN192" s="97" t="s">
        <v>47</v>
      </c>
      <c r="AO192" s="215" t="s">
        <v>47</v>
      </c>
      <c r="AP192" s="97" t="s">
        <v>47</v>
      </c>
      <c r="AR192" s="5"/>
      <c r="AS192" s="100"/>
    </row>
    <row r="193" spans="1:45" x14ac:dyDescent="0.25">
      <c r="A193" s="97" t="s">
        <v>286</v>
      </c>
      <c r="B193" s="98">
        <v>44275</v>
      </c>
      <c r="C193" s="97" t="s">
        <v>973</v>
      </c>
      <c r="D193" s="97" t="s">
        <v>53</v>
      </c>
      <c r="E193" s="97" t="s">
        <v>974</v>
      </c>
      <c r="F193" s="97" t="s">
        <v>1336</v>
      </c>
      <c r="G193" s="97" t="s">
        <v>48</v>
      </c>
      <c r="H193" s="97" t="s">
        <v>1862</v>
      </c>
      <c r="I193" s="94" t="s">
        <v>47</v>
      </c>
      <c r="J193" s="94" t="s">
        <v>47</v>
      </c>
      <c r="K193" s="94" t="s">
        <v>47</v>
      </c>
      <c r="L193" s="94" t="s">
        <v>47</v>
      </c>
      <c r="M193" s="94">
        <v>0</v>
      </c>
      <c r="N193" s="97" t="s">
        <v>47</v>
      </c>
      <c r="O193" s="97" t="s">
        <v>56</v>
      </c>
      <c r="P193" s="97" t="s">
        <v>47</v>
      </c>
      <c r="Q193" s="94">
        <v>35822364</v>
      </c>
      <c r="R193" s="94">
        <v>0</v>
      </c>
      <c r="S193" s="94">
        <v>27852120</v>
      </c>
      <c r="T193" s="94">
        <v>0</v>
      </c>
      <c r="U193" s="97" t="s">
        <v>49</v>
      </c>
      <c r="V193" s="94">
        <v>0</v>
      </c>
      <c r="W193" s="94">
        <v>6870900</v>
      </c>
      <c r="X193" s="97" t="s">
        <v>49</v>
      </c>
      <c r="Y193" s="94">
        <v>1099344</v>
      </c>
      <c r="Z193" s="94">
        <v>0</v>
      </c>
      <c r="AA193" s="97" t="s">
        <v>49</v>
      </c>
      <c r="AB193" s="94">
        <v>0</v>
      </c>
      <c r="AC193" s="94">
        <v>0</v>
      </c>
      <c r="AD193" s="97" t="s">
        <v>49</v>
      </c>
      <c r="AE193" s="94">
        <v>0</v>
      </c>
      <c r="AF193" s="97">
        <v>0</v>
      </c>
      <c r="AG193" s="97" t="s">
        <v>49</v>
      </c>
      <c r="AH193" s="94">
        <v>0</v>
      </c>
      <c r="AI193" s="94">
        <v>0</v>
      </c>
      <c r="AJ193" s="97" t="s">
        <v>49</v>
      </c>
      <c r="AK193" s="94">
        <v>0</v>
      </c>
      <c r="AL193" s="94">
        <v>0</v>
      </c>
      <c r="AM193" s="99" t="s">
        <v>47</v>
      </c>
      <c r="AN193" s="97" t="s">
        <v>47</v>
      </c>
      <c r="AO193" s="215" t="s">
        <v>47</v>
      </c>
      <c r="AP193" s="97" t="s">
        <v>47</v>
      </c>
      <c r="AR193" s="5"/>
      <c r="AS193" s="100"/>
    </row>
    <row r="194" spans="1:45" x14ac:dyDescent="0.25">
      <c r="A194" s="97" t="s">
        <v>288</v>
      </c>
      <c r="B194" s="98">
        <v>44275</v>
      </c>
      <c r="C194" s="97" t="s">
        <v>973</v>
      </c>
      <c r="D194" s="97" t="s">
        <v>53</v>
      </c>
      <c r="E194" s="97" t="s">
        <v>974</v>
      </c>
      <c r="F194" s="97" t="s">
        <v>1467</v>
      </c>
      <c r="G194" s="97" t="s">
        <v>48</v>
      </c>
      <c r="H194" s="97" t="s">
        <v>1861</v>
      </c>
      <c r="I194" s="94" t="s">
        <v>47</v>
      </c>
      <c r="J194" s="94" t="s">
        <v>47</v>
      </c>
      <c r="K194" s="94" t="s">
        <v>47</v>
      </c>
      <c r="L194" s="94" t="s">
        <v>47</v>
      </c>
      <c r="M194" s="94">
        <v>0</v>
      </c>
      <c r="N194" s="97" t="s">
        <v>47</v>
      </c>
      <c r="O194" s="97" t="s">
        <v>1860</v>
      </c>
      <c r="P194" s="97" t="s">
        <v>1859</v>
      </c>
      <c r="Q194" s="94">
        <v>31399402.5</v>
      </c>
      <c r="R194" s="94">
        <v>0</v>
      </c>
      <c r="S194" s="94">
        <v>11776378.5</v>
      </c>
      <c r="T194" s="94">
        <v>16916400</v>
      </c>
      <c r="U194" s="97" t="s">
        <v>50</v>
      </c>
      <c r="V194" s="94">
        <v>2706624</v>
      </c>
      <c r="W194" s="94">
        <v>0</v>
      </c>
      <c r="X194" s="97" t="s">
        <v>49</v>
      </c>
      <c r="Y194" s="94">
        <v>0</v>
      </c>
      <c r="Z194" s="94">
        <v>0</v>
      </c>
      <c r="AA194" s="97" t="s">
        <v>49</v>
      </c>
      <c r="AB194" s="94">
        <v>0</v>
      </c>
      <c r="AC194" s="94">
        <v>0</v>
      </c>
      <c r="AD194" s="97" t="s">
        <v>49</v>
      </c>
      <c r="AE194" s="94">
        <v>0</v>
      </c>
      <c r="AF194" s="97">
        <v>0</v>
      </c>
      <c r="AG194" s="97" t="s">
        <v>49</v>
      </c>
      <c r="AH194" s="94">
        <v>0</v>
      </c>
      <c r="AI194" s="94">
        <v>0</v>
      </c>
      <c r="AJ194" s="97" t="s">
        <v>49</v>
      </c>
      <c r="AK194" s="94">
        <v>0</v>
      </c>
      <c r="AL194" s="94">
        <v>0</v>
      </c>
      <c r="AM194" s="99" t="s">
        <v>47</v>
      </c>
      <c r="AN194" s="97" t="s">
        <v>47</v>
      </c>
      <c r="AO194" s="215" t="s">
        <v>47</v>
      </c>
      <c r="AP194" s="97" t="s">
        <v>47</v>
      </c>
      <c r="AR194" s="5"/>
      <c r="AS194" s="100"/>
    </row>
    <row r="195" spans="1:45" x14ac:dyDescent="0.25">
      <c r="A195" s="97" t="s">
        <v>290</v>
      </c>
      <c r="B195" s="98">
        <v>44275</v>
      </c>
      <c r="C195" s="97" t="s">
        <v>973</v>
      </c>
      <c r="D195" s="97" t="s">
        <v>53</v>
      </c>
      <c r="E195" s="97" t="s">
        <v>974</v>
      </c>
      <c r="F195" s="97" t="s">
        <v>1336</v>
      </c>
      <c r="G195" s="97" t="s">
        <v>48</v>
      </c>
      <c r="H195" s="97" t="s">
        <v>1835</v>
      </c>
      <c r="I195" s="94" t="s">
        <v>47</v>
      </c>
      <c r="J195" s="94" t="s">
        <v>47</v>
      </c>
      <c r="K195" s="94" t="s">
        <v>47</v>
      </c>
      <c r="L195" s="94" t="s">
        <v>47</v>
      </c>
      <c r="M195" s="94">
        <v>0</v>
      </c>
      <c r="N195" s="97" t="s">
        <v>47</v>
      </c>
      <c r="O195" s="97" t="s">
        <v>56</v>
      </c>
      <c r="P195" s="97" t="s">
        <v>47</v>
      </c>
      <c r="Q195" s="94">
        <v>1507134107.2179997</v>
      </c>
      <c r="R195" s="94">
        <v>0</v>
      </c>
      <c r="S195" s="94">
        <v>993005460</v>
      </c>
      <c r="T195" s="94">
        <v>0</v>
      </c>
      <c r="U195" s="97" t="s">
        <v>49</v>
      </c>
      <c r="V195" s="94">
        <v>0</v>
      </c>
      <c r="W195" s="94">
        <v>443214351.05000001</v>
      </c>
      <c r="X195" s="97" t="s">
        <v>50</v>
      </c>
      <c r="Y195" s="94">
        <v>70914296.168000013</v>
      </c>
      <c r="Z195" s="94">
        <v>0</v>
      </c>
      <c r="AA195" s="97" t="s">
        <v>49</v>
      </c>
      <c r="AB195" s="94">
        <v>0</v>
      </c>
      <c r="AC195" s="94">
        <v>0</v>
      </c>
      <c r="AD195" s="97" t="s">
        <v>49</v>
      </c>
      <c r="AE195" s="94">
        <v>0</v>
      </c>
      <c r="AF195" s="97">
        <v>0</v>
      </c>
      <c r="AG195" s="97" t="s">
        <v>49</v>
      </c>
      <c r="AH195" s="94">
        <v>0</v>
      </c>
      <c r="AI195" s="94">
        <v>0</v>
      </c>
      <c r="AJ195" s="97" t="s">
        <v>49</v>
      </c>
      <c r="AK195" s="94">
        <v>0</v>
      </c>
      <c r="AL195" s="94">
        <v>0</v>
      </c>
      <c r="AM195" s="99" t="s">
        <v>47</v>
      </c>
      <c r="AN195" s="97" t="s">
        <v>47</v>
      </c>
      <c r="AO195" s="215" t="s">
        <v>47</v>
      </c>
      <c r="AP195" s="97" t="s">
        <v>47</v>
      </c>
      <c r="AR195" s="5"/>
      <c r="AS195" s="100"/>
    </row>
    <row r="196" spans="1:45" x14ac:dyDescent="0.25">
      <c r="A196" s="97" t="s">
        <v>295</v>
      </c>
      <c r="B196" s="98">
        <v>44275</v>
      </c>
      <c r="C196" s="97" t="s">
        <v>46</v>
      </c>
      <c r="D196" s="97" t="s">
        <v>53</v>
      </c>
      <c r="E196" s="97" t="s">
        <v>54</v>
      </c>
      <c r="F196" s="97" t="s">
        <v>987</v>
      </c>
      <c r="G196" s="97" t="s">
        <v>48</v>
      </c>
      <c r="H196" s="97" t="s">
        <v>304</v>
      </c>
      <c r="I196" s="94" t="s">
        <v>47</v>
      </c>
      <c r="J196" s="94" t="s">
        <v>47</v>
      </c>
      <c r="K196" s="94" t="s">
        <v>47</v>
      </c>
      <c r="L196" s="94" t="s">
        <v>47</v>
      </c>
      <c r="M196" s="94">
        <v>0</v>
      </c>
      <c r="N196" s="97" t="s">
        <v>47</v>
      </c>
      <c r="O196" s="97" t="s">
        <v>56</v>
      </c>
      <c r="P196" s="97" t="s">
        <v>47</v>
      </c>
      <c r="Q196" s="94">
        <v>2698739999.2255998</v>
      </c>
      <c r="R196" s="94">
        <v>0</v>
      </c>
      <c r="S196" s="94">
        <v>1975624578.25</v>
      </c>
      <c r="T196" s="94">
        <v>0</v>
      </c>
      <c r="U196" s="97" t="s">
        <v>49</v>
      </c>
      <c r="V196" s="94">
        <v>0</v>
      </c>
      <c r="W196" s="94">
        <v>623375362.90999997</v>
      </c>
      <c r="X196" s="97" t="s">
        <v>50</v>
      </c>
      <c r="Y196" s="94">
        <v>99740058.065600008</v>
      </c>
      <c r="Z196" s="94">
        <v>0</v>
      </c>
      <c r="AA196" s="97" t="s">
        <v>49</v>
      </c>
      <c r="AB196" s="94">
        <v>0</v>
      </c>
      <c r="AC196" s="94">
        <v>0</v>
      </c>
      <c r="AD196" s="97" t="s">
        <v>49</v>
      </c>
      <c r="AE196" s="94">
        <v>0</v>
      </c>
      <c r="AF196" s="97">
        <v>0</v>
      </c>
      <c r="AG196" s="97" t="s">
        <v>49</v>
      </c>
      <c r="AH196" s="94">
        <v>0</v>
      </c>
      <c r="AI196" s="94">
        <v>0</v>
      </c>
      <c r="AJ196" s="97" t="s">
        <v>49</v>
      </c>
      <c r="AK196" s="94">
        <v>0</v>
      </c>
      <c r="AL196" s="94">
        <v>0</v>
      </c>
      <c r="AM196" s="99" t="s">
        <v>47</v>
      </c>
      <c r="AN196" s="97" t="s">
        <v>47</v>
      </c>
      <c r="AO196" s="215" t="s">
        <v>47</v>
      </c>
      <c r="AP196" s="97" t="s">
        <v>47</v>
      </c>
      <c r="AR196" s="5"/>
      <c r="AS196" s="100"/>
    </row>
    <row r="197" spans="1:45" x14ac:dyDescent="0.25">
      <c r="A197" s="97" t="s">
        <v>297</v>
      </c>
      <c r="B197" s="98">
        <v>44275</v>
      </c>
      <c r="C197" s="97" t="s">
        <v>46</v>
      </c>
      <c r="D197" s="97" t="s">
        <v>53</v>
      </c>
      <c r="E197" s="97" t="s">
        <v>54</v>
      </c>
      <c r="F197" s="97" t="s">
        <v>987</v>
      </c>
      <c r="G197" s="97" t="s">
        <v>96</v>
      </c>
      <c r="H197" s="97" t="s">
        <v>47</v>
      </c>
      <c r="I197" s="94" t="s">
        <v>306</v>
      </c>
      <c r="J197" s="94" t="s">
        <v>47</v>
      </c>
      <c r="K197" s="94" t="s">
        <v>307</v>
      </c>
      <c r="L197" s="94" t="s">
        <v>299</v>
      </c>
      <c r="M197" s="94">
        <v>55894188.75</v>
      </c>
      <c r="N197" s="97" t="s">
        <v>100</v>
      </c>
      <c r="O197" s="97" t="s">
        <v>308</v>
      </c>
      <c r="P197" s="97" t="s">
        <v>309</v>
      </c>
      <c r="Q197" s="94">
        <v>-10498750</v>
      </c>
      <c r="R197" s="94">
        <v>0</v>
      </c>
      <c r="S197" s="94">
        <v>-10498750</v>
      </c>
      <c r="T197" s="94">
        <v>0</v>
      </c>
      <c r="U197" s="97" t="s">
        <v>49</v>
      </c>
      <c r="V197" s="94">
        <v>0</v>
      </c>
      <c r="W197" s="94">
        <v>0</v>
      </c>
      <c r="X197" s="97" t="s">
        <v>49</v>
      </c>
      <c r="Y197" s="94">
        <v>0</v>
      </c>
      <c r="Z197" s="94">
        <v>0</v>
      </c>
      <c r="AA197" s="97" t="s">
        <v>49</v>
      </c>
      <c r="AB197" s="94">
        <v>0</v>
      </c>
      <c r="AC197" s="94">
        <v>0</v>
      </c>
      <c r="AD197" s="97" t="s">
        <v>49</v>
      </c>
      <c r="AE197" s="94">
        <v>0</v>
      </c>
      <c r="AF197" s="97">
        <v>0</v>
      </c>
      <c r="AG197" s="97" t="s">
        <v>49</v>
      </c>
      <c r="AH197" s="94">
        <v>0</v>
      </c>
      <c r="AI197" s="94">
        <v>0</v>
      </c>
      <c r="AJ197" s="97" t="s">
        <v>49</v>
      </c>
      <c r="AK197" s="94">
        <v>0</v>
      </c>
      <c r="AL197" s="94">
        <v>0</v>
      </c>
      <c r="AM197" s="99" t="s">
        <v>47</v>
      </c>
      <c r="AN197" s="97" t="s">
        <v>47</v>
      </c>
      <c r="AO197" s="218" t="s">
        <v>47</v>
      </c>
      <c r="AP197" s="116" t="s">
        <v>47</v>
      </c>
      <c r="AR197" s="5"/>
      <c r="AS197" s="100"/>
    </row>
    <row r="198" spans="1:45" x14ac:dyDescent="0.25">
      <c r="A198" s="97" t="s">
        <v>1427</v>
      </c>
      <c r="B198" s="98">
        <v>44275</v>
      </c>
      <c r="C198" s="97" t="s">
        <v>2267</v>
      </c>
      <c r="D198" s="97" t="s">
        <v>58</v>
      </c>
      <c r="E198" s="97" t="s">
        <v>2268</v>
      </c>
      <c r="F198" s="97" t="s">
        <v>2279</v>
      </c>
      <c r="G198" s="97" t="s">
        <v>48</v>
      </c>
      <c r="H198" s="97" t="s">
        <v>2280</v>
      </c>
      <c r="I198" s="94" t="s">
        <v>47</v>
      </c>
      <c r="J198" s="94" t="s">
        <v>47</v>
      </c>
      <c r="K198" s="94" t="s">
        <v>47</v>
      </c>
      <c r="L198" s="94" t="s">
        <v>47</v>
      </c>
      <c r="M198" s="94">
        <v>0</v>
      </c>
      <c r="N198" s="97" t="s">
        <v>47</v>
      </c>
      <c r="O198" s="97" t="s">
        <v>56</v>
      </c>
      <c r="P198" s="97" t="s">
        <v>47</v>
      </c>
      <c r="Q198" s="94">
        <v>799923821.4964</v>
      </c>
      <c r="R198" s="94">
        <v>0</v>
      </c>
      <c r="S198" s="94">
        <v>730759211.5</v>
      </c>
      <c r="T198" s="94">
        <v>0</v>
      </c>
      <c r="U198" s="97" t="s">
        <v>49</v>
      </c>
      <c r="V198" s="94">
        <v>0</v>
      </c>
      <c r="W198" s="94">
        <v>59624663.789999999</v>
      </c>
      <c r="X198" s="97" t="s">
        <v>49</v>
      </c>
      <c r="Y198" s="94">
        <v>9539946.2063999996</v>
      </c>
      <c r="Z198" s="94">
        <v>0</v>
      </c>
      <c r="AA198" s="97" t="s">
        <v>49</v>
      </c>
      <c r="AB198" s="94">
        <v>0</v>
      </c>
      <c r="AC198" s="94">
        <v>0</v>
      </c>
      <c r="AD198" s="97" t="s">
        <v>49</v>
      </c>
      <c r="AE198" s="94">
        <v>0</v>
      </c>
      <c r="AF198" s="97">
        <v>0</v>
      </c>
      <c r="AG198" s="97" t="s">
        <v>49</v>
      </c>
      <c r="AH198" s="109"/>
      <c r="AI198" s="109"/>
      <c r="AJ198" s="109"/>
      <c r="AK198" s="109"/>
      <c r="AL198" s="109"/>
      <c r="AM198" s="109"/>
      <c r="AN198" s="109"/>
      <c r="AO198" s="214"/>
      <c r="AP198" s="109"/>
    </row>
    <row r="199" spans="1:45" x14ac:dyDescent="0.25">
      <c r="A199" s="97" t="s">
        <v>1423</v>
      </c>
      <c r="B199" s="98">
        <v>44275</v>
      </c>
      <c r="C199" s="97" t="s">
        <v>46</v>
      </c>
      <c r="D199" s="97" t="s">
        <v>58</v>
      </c>
      <c r="E199" s="97" t="s">
        <v>59</v>
      </c>
      <c r="F199" s="97" t="s">
        <v>1000</v>
      </c>
      <c r="G199" s="97" t="s">
        <v>48</v>
      </c>
      <c r="H199" s="97" t="s">
        <v>311</v>
      </c>
      <c r="I199" s="94" t="s">
        <v>47</v>
      </c>
      <c r="J199" s="94" t="s">
        <v>47</v>
      </c>
      <c r="K199" s="94" t="s">
        <v>47</v>
      </c>
      <c r="L199" s="94" t="s">
        <v>47</v>
      </c>
      <c r="M199" s="94">
        <v>0</v>
      </c>
      <c r="N199" s="97" t="s">
        <v>47</v>
      </c>
      <c r="O199" s="97" t="s">
        <v>56</v>
      </c>
      <c r="P199" s="97" t="s">
        <v>47</v>
      </c>
      <c r="Q199" s="94">
        <v>1802841783.7324002</v>
      </c>
      <c r="R199" s="94">
        <v>0</v>
      </c>
      <c r="S199" s="94">
        <v>1255053922.7499998</v>
      </c>
      <c r="T199" s="94">
        <v>0</v>
      </c>
      <c r="U199" s="97" t="s">
        <v>49</v>
      </c>
      <c r="V199" s="94">
        <v>0</v>
      </c>
      <c r="W199" s="94">
        <v>472230914.6400001</v>
      </c>
      <c r="X199" s="97" t="s">
        <v>50</v>
      </c>
      <c r="Y199" s="94">
        <v>75556946.342400014</v>
      </c>
      <c r="Z199" s="94">
        <v>0</v>
      </c>
      <c r="AA199" s="97" t="s">
        <v>49</v>
      </c>
      <c r="AB199" s="94">
        <v>0</v>
      </c>
      <c r="AC199" s="94">
        <v>0</v>
      </c>
      <c r="AD199" s="97" t="s">
        <v>49</v>
      </c>
      <c r="AE199" s="94">
        <v>0</v>
      </c>
      <c r="AF199" s="97">
        <v>0</v>
      </c>
      <c r="AG199" s="97" t="s">
        <v>49</v>
      </c>
      <c r="AH199" s="94">
        <v>0</v>
      </c>
      <c r="AI199" s="94">
        <v>0</v>
      </c>
      <c r="AJ199" s="97" t="s">
        <v>49</v>
      </c>
      <c r="AK199" s="94">
        <v>0</v>
      </c>
      <c r="AL199" s="94">
        <v>0</v>
      </c>
      <c r="AM199" s="99" t="s">
        <v>47</v>
      </c>
      <c r="AN199" s="97" t="s">
        <v>47</v>
      </c>
      <c r="AO199" s="215" t="s">
        <v>47</v>
      </c>
      <c r="AP199" s="97" t="s">
        <v>47</v>
      </c>
      <c r="AR199" s="5"/>
      <c r="AS199" s="100"/>
    </row>
    <row r="200" spans="1:45" x14ac:dyDescent="0.25">
      <c r="A200" s="97" t="s">
        <v>1421</v>
      </c>
      <c r="B200" s="111">
        <v>44275</v>
      </c>
      <c r="C200" s="97" t="s">
        <v>46</v>
      </c>
      <c r="D200" s="97" t="s">
        <v>58</v>
      </c>
      <c r="E200" s="97" t="s">
        <v>1131</v>
      </c>
      <c r="F200" s="106" t="s">
        <v>1139</v>
      </c>
      <c r="G200" s="97" t="s">
        <v>1132</v>
      </c>
      <c r="H200" s="97" t="s">
        <v>1140</v>
      </c>
      <c r="I200" s="97"/>
      <c r="J200" s="94"/>
      <c r="K200" s="94"/>
      <c r="L200" s="94"/>
      <c r="M200" s="94">
        <v>0</v>
      </c>
      <c r="N200" s="97"/>
      <c r="O200" s="97" t="s">
        <v>56</v>
      </c>
      <c r="P200" s="97"/>
      <c r="Q200" s="94">
        <v>759339392.48000002</v>
      </c>
      <c r="R200" s="94">
        <v>0</v>
      </c>
      <c r="S200" s="94">
        <v>759339392.48000002</v>
      </c>
      <c r="T200" s="94">
        <v>0</v>
      </c>
      <c r="U200" s="97" t="s">
        <v>49</v>
      </c>
      <c r="V200" s="94">
        <v>0</v>
      </c>
      <c r="W200" s="94">
        <v>0</v>
      </c>
      <c r="X200" s="97" t="s">
        <v>49</v>
      </c>
      <c r="Y200" s="94">
        <v>0</v>
      </c>
      <c r="Z200" s="94">
        <v>0</v>
      </c>
      <c r="AA200" s="97" t="s">
        <v>49</v>
      </c>
      <c r="AB200" s="94">
        <v>0</v>
      </c>
      <c r="AC200" s="94">
        <v>0</v>
      </c>
      <c r="AD200" s="97" t="s">
        <v>49</v>
      </c>
      <c r="AE200" s="94">
        <v>0</v>
      </c>
      <c r="AF200" s="109"/>
      <c r="AG200" s="109"/>
      <c r="AH200" s="109"/>
      <c r="AI200" s="94">
        <v>0</v>
      </c>
      <c r="AJ200" s="109"/>
      <c r="AK200" s="94">
        <v>0</v>
      </c>
      <c r="AL200" s="94">
        <v>0</v>
      </c>
      <c r="AM200" s="109"/>
      <c r="AN200" s="109"/>
      <c r="AO200" s="219"/>
      <c r="AP200" s="118"/>
      <c r="AR200" s="5"/>
      <c r="AS200" s="100"/>
    </row>
    <row r="201" spans="1:45" x14ac:dyDescent="0.25">
      <c r="A201" s="97" t="s">
        <v>1488</v>
      </c>
      <c r="B201" s="111">
        <v>44275</v>
      </c>
      <c r="C201" s="97" t="s">
        <v>46</v>
      </c>
      <c r="D201" s="97" t="s">
        <v>58</v>
      </c>
      <c r="E201" s="97" t="s">
        <v>1131</v>
      </c>
      <c r="F201" s="106" t="s">
        <v>1139</v>
      </c>
      <c r="G201" s="97" t="s">
        <v>96</v>
      </c>
      <c r="H201" s="97"/>
      <c r="I201" s="97" t="s">
        <v>1143</v>
      </c>
      <c r="J201" s="94"/>
      <c r="K201" s="94"/>
      <c r="L201" s="94"/>
      <c r="M201" s="94">
        <v>0</v>
      </c>
      <c r="N201" s="97"/>
      <c r="O201" s="97" t="s">
        <v>56</v>
      </c>
      <c r="P201" s="97"/>
      <c r="Q201" s="94">
        <v>-16977000</v>
      </c>
      <c r="R201" s="94">
        <v>0</v>
      </c>
      <c r="S201" s="94">
        <v>-16977000</v>
      </c>
      <c r="T201" s="94">
        <v>0</v>
      </c>
      <c r="U201" s="97" t="s">
        <v>49</v>
      </c>
      <c r="V201" s="94">
        <v>0</v>
      </c>
      <c r="W201" s="94">
        <v>0</v>
      </c>
      <c r="X201" s="97" t="s">
        <v>49</v>
      </c>
      <c r="Y201" s="94">
        <v>0</v>
      </c>
      <c r="Z201" s="94">
        <v>0</v>
      </c>
      <c r="AA201" s="97" t="s">
        <v>49</v>
      </c>
      <c r="AB201" s="94">
        <v>0</v>
      </c>
      <c r="AC201" s="94">
        <v>0</v>
      </c>
      <c r="AD201" s="97" t="s">
        <v>49</v>
      </c>
      <c r="AE201" s="94">
        <v>0</v>
      </c>
      <c r="AF201" s="109"/>
      <c r="AG201" s="109"/>
      <c r="AH201" s="109"/>
      <c r="AI201" s="94">
        <v>0</v>
      </c>
      <c r="AJ201" s="109"/>
      <c r="AK201" s="94">
        <v>0</v>
      </c>
      <c r="AL201" s="94">
        <v>0</v>
      </c>
      <c r="AM201" s="109"/>
      <c r="AN201" s="109"/>
      <c r="AO201" s="214"/>
      <c r="AP201" s="109"/>
      <c r="AR201" s="5"/>
      <c r="AS201" s="100"/>
    </row>
    <row r="202" spans="1:45" x14ac:dyDescent="0.25">
      <c r="A202" s="97" t="s">
        <v>1486</v>
      </c>
      <c r="B202" s="98">
        <v>44275</v>
      </c>
      <c r="C202" s="97" t="s">
        <v>973</v>
      </c>
      <c r="D202" s="97" t="s">
        <v>58</v>
      </c>
      <c r="E202" s="97" t="s">
        <v>1356</v>
      </c>
      <c r="F202" s="97" t="s">
        <v>1460</v>
      </c>
      <c r="G202" s="97" t="s">
        <v>48</v>
      </c>
      <c r="H202" s="97" t="s">
        <v>1592</v>
      </c>
      <c r="I202" s="94" t="s">
        <v>47</v>
      </c>
      <c r="J202" s="94" t="s">
        <v>47</v>
      </c>
      <c r="K202" s="94" t="s">
        <v>47</v>
      </c>
      <c r="L202" s="94" t="s">
        <v>47</v>
      </c>
      <c r="M202" s="94">
        <v>0</v>
      </c>
      <c r="N202" s="97" t="s">
        <v>47</v>
      </c>
      <c r="O202" s="97" t="s">
        <v>56</v>
      </c>
      <c r="P202" s="97" t="s">
        <v>47</v>
      </c>
      <c r="Q202" s="94">
        <v>545856980.60280001</v>
      </c>
      <c r="R202" s="94">
        <v>0</v>
      </c>
      <c r="S202" s="94">
        <v>427297710.5</v>
      </c>
      <c r="T202" s="94">
        <v>0</v>
      </c>
      <c r="U202" s="97" t="s">
        <v>49</v>
      </c>
      <c r="V202" s="94">
        <v>0</v>
      </c>
      <c r="W202" s="94">
        <v>102206267.33</v>
      </c>
      <c r="X202" s="97" t="s">
        <v>49</v>
      </c>
      <c r="Y202" s="94">
        <v>16353002.7728</v>
      </c>
      <c r="Z202" s="94">
        <v>0</v>
      </c>
      <c r="AA202" s="97" t="s">
        <v>49</v>
      </c>
      <c r="AB202" s="94">
        <v>0</v>
      </c>
      <c r="AC202" s="94">
        <v>0</v>
      </c>
      <c r="AD202" s="97" t="s">
        <v>49</v>
      </c>
      <c r="AE202" s="94">
        <v>0</v>
      </c>
      <c r="AF202" s="97">
        <v>0</v>
      </c>
      <c r="AG202" s="97" t="s">
        <v>49</v>
      </c>
      <c r="AH202" s="94">
        <v>0</v>
      </c>
      <c r="AI202" s="94">
        <v>0</v>
      </c>
      <c r="AJ202" s="97" t="s">
        <v>49</v>
      </c>
      <c r="AK202" s="94">
        <v>0</v>
      </c>
      <c r="AL202" s="94">
        <v>0</v>
      </c>
      <c r="AM202" s="99" t="s">
        <v>47</v>
      </c>
      <c r="AN202" s="97" t="s">
        <v>47</v>
      </c>
      <c r="AO202" s="215" t="s">
        <v>47</v>
      </c>
      <c r="AP202" s="97" t="s">
        <v>47</v>
      </c>
      <c r="AR202" s="5"/>
      <c r="AS202" s="100"/>
    </row>
    <row r="203" spans="1:45" x14ac:dyDescent="0.25">
      <c r="A203" s="97" t="s">
        <v>1484</v>
      </c>
      <c r="B203" s="98">
        <v>44275</v>
      </c>
      <c r="C203" s="97" t="s">
        <v>2267</v>
      </c>
      <c r="D203" s="97" t="s">
        <v>62</v>
      </c>
      <c r="E203" s="97" t="s">
        <v>2308</v>
      </c>
      <c r="F203" s="97" t="s">
        <v>2317</v>
      </c>
      <c r="G203" s="97" t="s">
        <v>48</v>
      </c>
      <c r="H203" s="97" t="s">
        <v>2318</v>
      </c>
      <c r="I203" s="94" t="s">
        <v>47</v>
      </c>
      <c r="J203" s="94" t="s">
        <v>47</v>
      </c>
      <c r="K203" s="94" t="s">
        <v>47</v>
      </c>
      <c r="L203" s="94" t="s">
        <v>47</v>
      </c>
      <c r="M203" s="94">
        <v>0</v>
      </c>
      <c r="N203" s="97" t="s">
        <v>47</v>
      </c>
      <c r="O203" s="97" t="s">
        <v>56</v>
      </c>
      <c r="P203" s="97" t="s">
        <v>47</v>
      </c>
      <c r="Q203" s="94">
        <v>797151841.5</v>
      </c>
      <c r="R203" s="94">
        <v>0</v>
      </c>
      <c r="S203" s="94">
        <v>713144525.5</v>
      </c>
      <c r="T203" s="94"/>
      <c r="U203" s="97"/>
      <c r="V203" s="94"/>
      <c r="W203" s="94">
        <v>72420100</v>
      </c>
      <c r="X203" s="97" t="s">
        <v>49</v>
      </c>
      <c r="Y203" s="94">
        <v>11587216</v>
      </c>
      <c r="Z203" s="94">
        <v>0</v>
      </c>
      <c r="AA203" s="97" t="s">
        <v>49</v>
      </c>
      <c r="AB203" s="94">
        <v>0</v>
      </c>
      <c r="AC203" s="94">
        <v>0</v>
      </c>
      <c r="AD203" s="97" t="s">
        <v>49</v>
      </c>
      <c r="AE203" s="94">
        <v>0</v>
      </c>
      <c r="AF203" s="97">
        <v>0</v>
      </c>
      <c r="AG203" s="97" t="s">
        <v>49</v>
      </c>
      <c r="AH203" s="109"/>
      <c r="AI203" s="109"/>
      <c r="AJ203" s="109"/>
      <c r="AK203" s="109"/>
      <c r="AL203" s="109"/>
      <c r="AM203" s="109"/>
      <c r="AN203" s="109"/>
      <c r="AO203" s="214"/>
      <c r="AP203" s="109"/>
      <c r="AR203" s="5"/>
      <c r="AS203" s="100"/>
    </row>
    <row r="204" spans="1:45" x14ac:dyDescent="0.25">
      <c r="A204" s="97" t="s">
        <v>1482</v>
      </c>
      <c r="B204" s="98">
        <v>44275</v>
      </c>
      <c r="C204" s="97" t="s">
        <v>46</v>
      </c>
      <c r="D204" s="97" t="s">
        <v>62</v>
      </c>
      <c r="E204" s="97" t="s">
        <v>63</v>
      </c>
      <c r="F204" s="97" t="s">
        <v>1013</v>
      </c>
      <c r="G204" s="97" t="s">
        <v>48</v>
      </c>
      <c r="H204" s="97" t="s">
        <v>313</v>
      </c>
      <c r="I204" s="94" t="s">
        <v>47</v>
      </c>
      <c r="J204" s="94" t="s">
        <v>47</v>
      </c>
      <c r="K204" s="94" t="s">
        <v>47</v>
      </c>
      <c r="L204" s="94" t="s">
        <v>47</v>
      </c>
      <c r="M204" s="94">
        <v>0</v>
      </c>
      <c r="N204" s="97" t="s">
        <v>47</v>
      </c>
      <c r="O204" s="97" t="s">
        <v>56</v>
      </c>
      <c r="P204" s="97" t="s">
        <v>47</v>
      </c>
      <c r="Q204" s="94">
        <v>1918416960.8099999</v>
      </c>
      <c r="R204" s="94">
        <v>0</v>
      </c>
      <c r="S204" s="94">
        <v>1522274049.5</v>
      </c>
      <c r="T204" s="94">
        <v>0</v>
      </c>
      <c r="U204" s="97" t="s">
        <v>49</v>
      </c>
      <c r="V204" s="94">
        <v>0</v>
      </c>
      <c r="W204" s="94">
        <f>307669709.75+33832800</f>
        <v>341502509.75</v>
      </c>
      <c r="X204" s="97" t="s">
        <v>50</v>
      </c>
      <c r="Y204" s="94">
        <f>+W204*0.16</f>
        <v>54640401.560000002</v>
      </c>
      <c r="Z204" s="94">
        <v>0</v>
      </c>
      <c r="AA204" s="97" t="s">
        <v>49</v>
      </c>
      <c r="AB204" s="94">
        <v>0</v>
      </c>
      <c r="AC204" s="94">
        <v>0</v>
      </c>
      <c r="AD204" s="97" t="s">
        <v>49</v>
      </c>
      <c r="AE204" s="94">
        <v>0</v>
      </c>
      <c r="AF204" s="97">
        <v>0</v>
      </c>
      <c r="AG204" s="97" t="s">
        <v>49</v>
      </c>
      <c r="AH204" s="94">
        <v>0</v>
      </c>
      <c r="AI204" s="94">
        <v>0</v>
      </c>
      <c r="AJ204" s="97" t="s">
        <v>49</v>
      </c>
      <c r="AK204" s="94">
        <v>0</v>
      </c>
      <c r="AL204" s="94">
        <v>0</v>
      </c>
      <c r="AM204" s="99" t="s">
        <v>47</v>
      </c>
      <c r="AN204" s="97" t="s">
        <v>47</v>
      </c>
      <c r="AO204" s="218" t="s">
        <v>47</v>
      </c>
      <c r="AP204" s="116" t="s">
        <v>47</v>
      </c>
      <c r="AR204" s="5"/>
      <c r="AS204" s="100"/>
    </row>
    <row r="205" spans="1:45" x14ac:dyDescent="0.25">
      <c r="A205" s="97" t="s">
        <v>1478</v>
      </c>
      <c r="B205" s="98">
        <v>44275</v>
      </c>
      <c r="C205" s="97" t="s">
        <v>46</v>
      </c>
      <c r="D205" s="97" t="s">
        <v>62</v>
      </c>
      <c r="E205" s="97" t="s">
        <v>63</v>
      </c>
      <c r="F205" s="97" t="s">
        <v>1013</v>
      </c>
      <c r="G205" s="97" t="s">
        <v>96</v>
      </c>
      <c r="H205" s="97" t="s">
        <v>47</v>
      </c>
      <c r="I205" s="94" t="s">
        <v>315</v>
      </c>
      <c r="J205" s="94" t="s">
        <v>47</v>
      </c>
      <c r="K205" s="94" t="s">
        <v>316</v>
      </c>
      <c r="L205" s="94" t="s">
        <v>299</v>
      </c>
      <c r="M205" s="94">
        <v>21137804</v>
      </c>
      <c r="N205" s="97" t="s">
        <v>100</v>
      </c>
      <c r="O205" s="97" t="s">
        <v>317</v>
      </c>
      <c r="P205" s="97" t="s">
        <v>318</v>
      </c>
      <c r="Q205" s="94">
        <v>-1029460.25</v>
      </c>
      <c r="R205" s="94">
        <v>0</v>
      </c>
      <c r="S205" s="94">
        <v>-1029460.25</v>
      </c>
      <c r="T205" s="94">
        <v>0</v>
      </c>
      <c r="U205" s="97" t="s">
        <v>49</v>
      </c>
      <c r="V205" s="94">
        <v>0</v>
      </c>
      <c r="W205" s="94">
        <v>0</v>
      </c>
      <c r="X205" s="97" t="s">
        <v>49</v>
      </c>
      <c r="Y205" s="94">
        <v>0</v>
      </c>
      <c r="Z205" s="94">
        <v>0</v>
      </c>
      <c r="AA205" s="97" t="s">
        <v>49</v>
      </c>
      <c r="AB205" s="94">
        <v>0</v>
      </c>
      <c r="AC205" s="94">
        <v>0</v>
      </c>
      <c r="AD205" s="97" t="s">
        <v>49</v>
      </c>
      <c r="AE205" s="94">
        <v>0</v>
      </c>
      <c r="AF205" s="97">
        <v>0</v>
      </c>
      <c r="AG205" s="97" t="s">
        <v>49</v>
      </c>
      <c r="AH205" s="94">
        <v>0</v>
      </c>
      <c r="AI205" s="94">
        <v>0</v>
      </c>
      <c r="AJ205" s="97" t="s">
        <v>49</v>
      </c>
      <c r="AK205" s="94">
        <v>0</v>
      </c>
      <c r="AL205" s="94">
        <v>0</v>
      </c>
      <c r="AM205" s="99" t="s">
        <v>47</v>
      </c>
      <c r="AN205" s="97" t="s">
        <v>47</v>
      </c>
      <c r="AO205" s="215" t="s">
        <v>47</v>
      </c>
      <c r="AP205" s="97" t="s">
        <v>47</v>
      </c>
      <c r="AR205" s="5"/>
      <c r="AS205" s="100"/>
    </row>
    <row r="206" spans="1:45" x14ac:dyDescent="0.25">
      <c r="A206" s="97" t="s">
        <v>1476</v>
      </c>
      <c r="B206" s="98">
        <v>44275</v>
      </c>
      <c r="C206" s="97" t="s">
        <v>46</v>
      </c>
      <c r="D206" s="97" t="s">
        <v>62</v>
      </c>
      <c r="E206" s="97" t="s">
        <v>63</v>
      </c>
      <c r="F206" s="97" t="s">
        <v>1013</v>
      </c>
      <c r="G206" s="97" t="s">
        <v>96</v>
      </c>
      <c r="H206" s="97" t="s">
        <v>47</v>
      </c>
      <c r="I206" s="94" t="s">
        <v>320</v>
      </c>
      <c r="J206" s="94" t="s">
        <v>47</v>
      </c>
      <c r="K206" s="94" t="s">
        <v>321</v>
      </c>
      <c r="L206" s="94" t="s">
        <v>299</v>
      </c>
      <c r="M206" s="94">
        <v>7580102.5</v>
      </c>
      <c r="N206" s="97" t="s">
        <v>100</v>
      </c>
      <c r="O206" s="97" t="s">
        <v>322</v>
      </c>
      <c r="P206" s="97" t="s">
        <v>323</v>
      </c>
      <c r="Q206" s="94">
        <v>-1760090</v>
      </c>
      <c r="R206" s="94">
        <v>0</v>
      </c>
      <c r="S206" s="94">
        <v>-1760090</v>
      </c>
      <c r="T206" s="94">
        <v>0</v>
      </c>
      <c r="U206" s="97" t="s">
        <v>49</v>
      </c>
      <c r="V206" s="94">
        <v>0</v>
      </c>
      <c r="W206" s="94">
        <v>0</v>
      </c>
      <c r="X206" s="97" t="s">
        <v>49</v>
      </c>
      <c r="Y206" s="94">
        <v>0</v>
      </c>
      <c r="Z206" s="94">
        <v>0</v>
      </c>
      <c r="AA206" s="97" t="s">
        <v>49</v>
      </c>
      <c r="AB206" s="94">
        <v>0</v>
      </c>
      <c r="AC206" s="94">
        <v>0</v>
      </c>
      <c r="AD206" s="97" t="s">
        <v>49</v>
      </c>
      <c r="AE206" s="94">
        <v>0</v>
      </c>
      <c r="AF206" s="97">
        <v>0</v>
      </c>
      <c r="AG206" s="97" t="s">
        <v>49</v>
      </c>
      <c r="AH206" s="94">
        <v>0</v>
      </c>
      <c r="AI206" s="94">
        <v>0</v>
      </c>
      <c r="AJ206" s="97" t="s">
        <v>49</v>
      </c>
      <c r="AK206" s="94">
        <v>0</v>
      </c>
      <c r="AL206" s="94">
        <v>0</v>
      </c>
      <c r="AM206" s="99" t="s">
        <v>47</v>
      </c>
      <c r="AN206" s="97" t="s">
        <v>47</v>
      </c>
      <c r="AO206" s="215" t="s">
        <v>47</v>
      </c>
      <c r="AP206" s="97" t="s">
        <v>47</v>
      </c>
      <c r="AR206" s="5"/>
      <c r="AS206" s="100"/>
    </row>
    <row r="207" spans="1:45" x14ac:dyDescent="0.25">
      <c r="A207" s="97" t="s">
        <v>1472</v>
      </c>
      <c r="B207" s="98">
        <v>44275</v>
      </c>
      <c r="C207" s="97" t="s">
        <v>973</v>
      </c>
      <c r="D207" s="97" t="s">
        <v>62</v>
      </c>
      <c r="E207" s="97" t="s">
        <v>1318</v>
      </c>
      <c r="F207" s="97" t="s">
        <v>1644</v>
      </c>
      <c r="G207" s="97" t="s">
        <v>48</v>
      </c>
      <c r="H207" s="97" t="s">
        <v>1760</v>
      </c>
      <c r="I207" s="94" t="s">
        <v>47</v>
      </c>
      <c r="J207" s="94" t="s">
        <v>47</v>
      </c>
      <c r="K207" s="94" t="s">
        <v>47</v>
      </c>
      <c r="L207" s="94" t="s">
        <v>47</v>
      </c>
      <c r="M207" s="94">
        <v>0</v>
      </c>
      <c r="N207" s="97" t="s">
        <v>47</v>
      </c>
      <c r="O207" s="97" t="s">
        <v>56</v>
      </c>
      <c r="P207" s="97" t="s">
        <v>47</v>
      </c>
      <c r="Q207" s="94">
        <v>447498633.23000002</v>
      </c>
      <c r="R207" s="94">
        <v>0</v>
      </c>
      <c r="S207" s="94">
        <v>317613582</v>
      </c>
      <c r="T207" s="94">
        <v>0</v>
      </c>
      <c r="U207" s="97" t="s">
        <v>49</v>
      </c>
      <c r="V207" s="94">
        <v>0</v>
      </c>
      <c r="W207" s="94">
        <v>111969871.75</v>
      </c>
      <c r="X207" s="97" t="s">
        <v>50</v>
      </c>
      <c r="Y207" s="94">
        <v>17915179.48</v>
      </c>
      <c r="Z207" s="94">
        <v>0</v>
      </c>
      <c r="AA207" s="97" t="s">
        <v>49</v>
      </c>
      <c r="AB207" s="94">
        <v>0</v>
      </c>
      <c r="AC207" s="94">
        <v>0</v>
      </c>
      <c r="AD207" s="97" t="s">
        <v>49</v>
      </c>
      <c r="AE207" s="94">
        <v>0</v>
      </c>
      <c r="AF207" s="97">
        <v>0</v>
      </c>
      <c r="AG207" s="97" t="s">
        <v>49</v>
      </c>
      <c r="AH207" s="94">
        <v>0</v>
      </c>
      <c r="AI207" s="94">
        <v>0</v>
      </c>
      <c r="AJ207" s="97" t="s">
        <v>49</v>
      </c>
      <c r="AK207" s="94">
        <v>0</v>
      </c>
      <c r="AL207" s="94">
        <v>0</v>
      </c>
      <c r="AM207" s="99" t="s">
        <v>47</v>
      </c>
      <c r="AN207" s="97" t="s">
        <v>47</v>
      </c>
      <c r="AO207" s="217" t="s">
        <v>47</v>
      </c>
      <c r="AP207" s="117" t="s">
        <v>47</v>
      </c>
      <c r="AR207" s="5"/>
      <c r="AS207" s="100"/>
    </row>
    <row r="208" spans="1:45" x14ac:dyDescent="0.25">
      <c r="A208" s="97" t="s">
        <v>1468</v>
      </c>
      <c r="B208" s="98">
        <v>44275</v>
      </c>
      <c r="C208" s="97" t="s">
        <v>973</v>
      </c>
      <c r="D208" s="97" t="s">
        <v>62</v>
      </c>
      <c r="E208" s="97" t="s">
        <v>1318</v>
      </c>
      <c r="F208" s="97" t="s">
        <v>1759</v>
      </c>
      <c r="G208" s="97" t="s">
        <v>48</v>
      </c>
      <c r="H208" s="97" t="s">
        <v>1758</v>
      </c>
      <c r="I208" s="94" t="s">
        <v>47</v>
      </c>
      <c r="J208" s="94" t="s">
        <v>47</v>
      </c>
      <c r="K208" s="94" t="s">
        <v>47</v>
      </c>
      <c r="L208" s="94" t="s">
        <v>47</v>
      </c>
      <c r="M208" s="94">
        <v>0</v>
      </c>
      <c r="N208" s="97" t="s">
        <v>47</v>
      </c>
      <c r="O208" s="97" t="s">
        <v>1757</v>
      </c>
      <c r="P208" s="97" t="s">
        <v>1756</v>
      </c>
      <c r="Q208" s="94">
        <v>13371013.75</v>
      </c>
      <c r="R208" s="94">
        <v>0</v>
      </c>
      <c r="S208" s="94">
        <v>9250693.75</v>
      </c>
      <c r="T208" s="94">
        <v>3552000</v>
      </c>
      <c r="U208" s="97" t="s">
        <v>50</v>
      </c>
      <c r="V208" s="94">
        <v>568320</v>
      </c>
      <c r="W208" s="94">
        <v>0</v>
      </c>
      <c r="X208" s="97" t="s">
        <v>49</v>
      </c>
      <c r="Y208" s="94">
        <v>0</v>
      </c>
      <c r="Z208" s="94">
        <v>0</v>
      </c>
      <c r="AA208" s="97" t="s">
        <v>49</v>
      </c>
      <c r="AB208" s="94">
        <v>0</v>
      </c>
      <c r="AC208" s="94">
        <v>0</v>
      </c>
      <c r="AD208" s="97" t="s">
        <v>49</v>
      </c>
      <c r="AE208" s="94">
        <v>0</v>
      </c>
      <c r="AF208" s="97">
        <v>0</v>
      </c>
      <c r="AG208" s="97" t="s">
        <v>49</v>
      </c>
      <c r="AH208" s="94">
        <v>0</v>
      </c>
      <c r="AI208" s="94">
        <v>0</v>
      </c>
      <c r="AJ208" s="97" t="s">
        <v>49</v>
      </c>
      <c r="AK208" s="94">
        <v>0</v>
      </c>
      <c r="AL208" s="94">
        <v>0</v>
      </c>
      <c r="AM208" s="99" t="s">
        <v>47</v>
      </c>
      <c r="AN208" s="97" t="s">
        <v>47</v>
      </c>
      <c r="AO208" s="215" t="s">
        <v>47</v>
      </c>
      <c r="AP208" s="97" t="s">
        <v>47</v>
      </c>
      <c r="AR208" s="5"/>
      <c r="AS208" s="100"/>
    </row>
    <row r="209" spans="1:45" x14ac:dyDescent="0.25">
      <c r="A209" s="97" t="s">
        <v>1465</v>
      </c>
      <c r="B209" s="98">
        <v>44275</v>
      </c>
      <c r="C209" s="97" t="s">
        <v>973</v>
      </c>
      <c r="D209" s="97" t="s">
        <v>62</v>
      </c>
      <c r="E209" s="97" t="s">
        <v>1318</v>
      </c>
      <c r="F209" s="97" t="s">
        <v>1644</v>
      </c>
      <c r="G209" s="97" t="s">
        <v>48</v>
      </c>
      <c r="H209" s="97" t="s">
        <v>1755</v>
      </c>
      <c r="I209" s="94" t="s">
        <v>47</v>
      </c>
      <c r="J209" s="94" t="s">
        <v>47</v>
      </c>
      <c r="K209" s="94" t="s">
        <v>47</v>
      </c>
      <c r="L209" s="94" t="s">
        <v>47</v>
      </c>
      <c r="M209" s="94">
        <v>0</v>
      </c>
      <c r="N209" s="97" t="s">
        <v>47</v>
      </c>
      <c r="O209" s="97" t="s">
        <v>56</v>
      </c>
      <c r="P209" s="97" t="s">
        <v>47</v>
      </c>
      <c r="Q209" s="94">
        <f>981243160.0904+37925</f>
        <v>981281085.09039998</v>
      </c>
      <c r="R209" s="94">
        <v>0</v>
      </c>
      <c r="S209" s="94">
        <f>37925+754876119</f>
        <v>754914044</v>
      </c>
      <c r="T209" s="94">
        <v>0</v>
      </c>
      <c r="U209" s="97" t="s">
        <v>49</v>
      </c>
      <c r="V209" s="94">
        <v>0</v>
      </c>
      <c r="W209" s="94">
        <v>195144000.94</v>
      </c>
      <c r="X209" s="97" t="s">
        <v>50</v>
      </c>
      <c r="Y209" s="94">
        <v>31223040.150399998</v>
      </c>
      <c r="Z209" s="94">
        <v>0</v>
      </c>
      <c r="AA209" s="97" t="s">
        <v>49</v>
      </c>
      <c r="AB209" s="94">
        <v>0</v>
      </c>
      <c r="AC209" s="94">
        <v>0</v>
      </c>
      <c r="AD209" s="97" t="s">
        <v>49</v>
      </c>
      <c r="AE209" s="94">
        <v>0</v>
      </c>
      <c r="AF209" s="97">
        <v>0</v>
      </c>
      <c r="AG209" s="97" t="s">
        <v>49</v>
      </c>
      <c r="AH209" s="94">
        <v>0</v>
      </c>
      <c r="AI209" s="94">
        <v>0</v>
      </c>
      <c r="AJ209" s="97" t="s">
        <v>49</v>
      </c>
      <c r="AK209" s="94">
        <v>0</v>
      </c>
      <c r="AL209" s="94">
        <v>0</v>
      </c>
      <c r="AM209" s="99" t="s">
        <v>47</v>
      </c>
      <c r="AN209" s="97" t="s">
        <v>47</v>
      </c>
      <c r="AO209" s="215" t="s">
        <v>47</v>
      </c>
      <c r="AP209" s="97" t="s">
        <v>47</v>
      </c>
      <c r="AR209" s="5"/>
      <c r="AS209" s="100"/>
    </row>
    <row r="210" spans="1:45" x14ac:dyDescent="0.25">
      <c r="A210" s="97" t="s">
        <v>1463</v>
      </c>
      <c r="B210" s="98">
        <v>44275</v>
      </c>
      <c r="C210" s="97" t="s">
        <v>46</v>
      </c>
      <c r="D210" s="97" t="s">
        <v>66</v>
      </c>
      <c r="E210" s="97" t="s">
        <v>67</v>
      </c>
      <c r="F210" s="97" t="s">
        <v>1028</v>
      </c>
      <c r="G210" s="97" t="s">
        <v>48</v>
      </c>
      <c r="H210" s="97" t="s">
        <v>325</v>
      </c>
      <c r="I210" s="94" t="s">
        <v>47</v>
      </c>
      <c r="J210" s="94" t="s">
        <v>47</v>
      </c>
      <c r="K210" s="94" t="s">
        <v>47</v>
      </c>
      <c r="L210" s="94" t="s">
        <v>47</v>
      </c>
      <c r="M210" s="94">
        <v>0</v>
      </c>
      <c r="N210" s="97" t="s">
        <v>47</v>
      </c>
      <c r="O210" s="97" t="s">
        <v>56</v>
      </c>
      <c r="P210" s="97" t="s">
        <v>47</v>
      </c>
      <c r="Q210" s="94">
        <v>2659693596.8199997</v>
      </c>
      <c r="R210" s="94">
        <v>0</v>
      </c>
      <c r="S210" s="94">
        <v>1899084139.25</v>
      </c>
      <c r="T210" s="94">
        <v>0</v>
      </c>
      <c r="U210" s="97" t="s">
        <v>49</v>
      </c>
      <c r="V210" s="94">
        <v>0</v>
      </c>
      <c r="W210" s="94">
        <v>655697808.25</v>
      </c>
      <c r="X210" s="97" t="s">
        <v>49</v>
      </c>
      <c r="Y210" s="94">
        <v>104911649.32000004</v>
      </c>
      <c r="Z210" s="94">
        <v>0</v>
      </c>
      <c r="AA210" s="97" t="s">
        <v>49</v>
      </c>
      <c r="AB210" s="94">
        <v>0</v>
      </c>
      <c r="AC210" s="94">
        <v>0</v>
      </c>
      <c r="AD210" s="97" t="s">
        <v>49</v>
      </c>
      <c r="AE210" s="94">
        <v>0</v>
      </c>
      <c r="AF210" s="97">
        <v>0</v>
      </c>
      <c r="AG210" s="97" t="s">
        <v>49</v>
      </c>
      <c r="AH210" s="94">
        <v>0</v>
      </c>
      <c r="AI210" s="94">
        <v>0</v>
      </c>
      <c r="AJ210" s="97" t="s">
        <v>49</v>
      </c>
      <c r="AK210" s="94">
        <v>0</v>
      </c>
      <c r="AL210" s="94">
        <v>0</v>
      </c>
      <c r="AM210" s="99" t="s">
        <v>47</v>
      </c>
      <c r="AN210" s="97" t="s">
        <v>47</v>
      </c>
      <c r="AO210" s="215" t="s">
        <v>47</v>
      </c>
      <c r="AP210" s="97" t="s">
        <v>47</v>
      </c>
      <c r="AR210" s="5"/>
      <c r="AS210" s="100"/>
    </row>
    <row r="211" spans="1:45" x14ac:dyDescent="0.25">
      <c r="A211" s="97" t="s">
        <v>1461</v>
      </c>
      <c r="B211" s="98">
        <v>44275</v>
      </c>
      <c r="C211" s="97" t="s">
        <v>973</v>
      </c>
      <c r="D211" s="97" t="s">
        <v>66</v>
      </c>
      <c r="E211" s="97" t="s">
        <v>1339</v>
      </c>
      <c r="F211" s="97" t="s">
        <v>1460</v>
      </c>
      <c r="G211" s="97" t="s">
        <v>48</v>
      </c>
      <c r="H211" s="97" t="s">
        <v>1754</v>
      </c>
      <c r="I211" s="94" t="s">
        <v>47</v>
      </c>
      <c r="J211" s="94" t="s">
        <v>47</v>
      </c>
      <c r="K211" s="94" t="s">
        <v>47</v>
      </c>
      <c r="L211" s="94" t="s">
        <v>47</v>
      </c>
      <c r="M211" s="94">
        <v>0</v>
      </c>
      <c r="N211" s="97" t="s">
        <v>47</v>
      </c>
      <c r="O211" s="97" t="s">
        <v>56</v>
      </c>
      <c r="P211" s="97" t="s">
        <v>47</v>
      </c>
      <c r="Q211" s="94">
        <v>725252539.39359999</v>
      </c>
      <c r="R211" s="94">
        <v>0</v>
      </c>
      <c r="S211" s="94">
        <v>509666384</v>
      </c>
      <c r="T211" s="94">
        <v>0</v>
      </c>
      <c r="U211" s="97" t="s">
        <v>49</v>
      </c>
      <c r="V211" s="94">
        <v>0</v>
      </c>
      <c r="W211" s="94">
        <v>185850133.96000001</v>
      </c>
      <c r="X211" s="97" t="s">
        <v>49</v>
      </c>
      <c r="Y211" s="94">
        <v>29736021.433600001</v>
      </c>
      <c r="Z211" s="94">
        <v>0</v>
      </c>
      <c r="AA211" s="97" t="s">
        <v>49</v>
      </c>
      <c r="AB211" s="94">
        <v>0</v>
      </c>
      <c r="AC211" s="94">
        <v>0</v>
      </c>
      <c r="AD211" s="97" t="s">
        <v>49</v>
      </c>
      <c r="AE211" s="94">
        <v>0</v>
      </c>
      <c r="AF211" s="97">
        <v>0</v>
      </c>
      <c r="AG211" s="97" t="s">
        <v>49</v>
      </c>
      <c r="AH211" s="94">
        <v>0</v>
      </c>
      <c r="AI211" s="94">
        <v>0</v>
      </c>
      <c r="AJ211" s="97" t="s">
        <v>49</v>
      </c>
      <c r="AK211" s="94">
        <v>0</v>
      </c>
      <c r="AL211" s="94">
        <v>0</v>
      </c>
      <c r="AM211" s="99" t="s">
        <v>47</v>
      </c>
      <c r="AN211" s="97" t="s">
        <v>47</v>
      </c>
      <c r="AO211" s="215" t="s">
        <v>47</v>
      </c>
      <c r="AP211" s="97" t="s">
        <v>47</v>
      </c>
      <c r="AR211" s="5"/>
      <c r="AS211" s="100"/>
    </row>
    <row r="212" spans="1:45" x14ac:dyDescent="0.25">
      <c r="A212" s="97" t="s">
        <v>1458</v>
      </c>
      <c r="B212" s="98">
        <v>44275</v>
      </c>
      <c r="C212" s="97" t="s">
        <v>46</v>
      </c>
      <c r="D212" s="97" t="s">
        <v>70</v>
      </c>
      <c r="E212" s="97" t="s">
        <v>71</v>
      </c>
      <c r="F212" s="97" t="s">
        <v>1042</v>
      </c>
      <c r="G212" s="97" t="s">
        <v>48</v>
      </c>
      <c r="H212" s="97" t="s">
        <v>327</v>
      </c>
      <c r="I212" s="94" t="s">
        <v>47</v>
      </c>
      <c r="J212" s="94" t="s">
        <v>47</v>
      </c>
      <c r="K212" s="94" t="s">
        <v>47</v>
      </c>
      <c r="L212" s="94" t="s">
        <v>47</v>
      </c>
      <c r="M212" s="94">
        <v>0</v>
      </c>
      <c r="N212" s="97" t="s">
        <v>47</v>
      </c>
      <c r="O212" s="97" t="s">
        <v>56</v>
      </c>
      <c r="P212" s="97" t="s">
        <v>47</v>
      </c>
      <c r="Q212" s="94">
        <v>2753567443.7508001</v>
      </c>
      <c r="R212" s="94">
        <v>0</v>
      </c>
      <c r="S212" s="94">
        <v>2108220100.7499995</v>
      </c>
      <c r="T212" s="94">
        <v>0</v>
      </c>
      <c r="U212" s="97" t="s">
        <v>49</v>
      </c>
      <c r="V212" s="94">
        <v>0</v>
      </c>
      <c r="W212" s="94">
        <v>556333916.38000011</v>
      </c>
      <c r="X212" s="97" t="s">
        <v>50</v>
      </c>
      <c r="Y212" s="94">
        <v>89013426.620800003</v>
      </c>
      <c r="Z212" s="94">
        <v>0</v>
      </c>
      <c r="AA212" s="97" t="s">
        <v>49</v>
      </c>
      <c r="AB212" s="94">
        <v>0</v>
      </c>
      <c r="AC212" s="94">
        <v>0</v>
      </c>
      <c r="AD212" s="97" t="s">
        <v>49</v>
      </c>
      <c r="AE212" s="94">
        <v>0</v>
      </c>
      <c r="AF212" s="97">
        <v>0</v>
      </c>
      <c r="AG212" s="97" t="s">
        <v>49</v>
      </c>
      <c r="AH212" s="94">
        <v>0</v>
      </c>
      <c r="AI212" s="94">
        <v>0</v>
      </c>
      <c r="AJ212" s="97" t="s">
        <v>49</v>
      </c>
      <c r="AK212" s="94">
        <v>0</v>
      </c>
      <c r="AL212" s="94">
        <v>0</v>
      </c>
      <c r="AM212" s="99" t="s">
        <v>47</v>
      </c>
      <c r="AN212" s="97" t="s">
        <v>47</v>
      </c>
      <c r="AO212" s="215" t="s">
        <v>47</v>
      </c>
      <c r="AP212" s="97" t="s">
        <v>47</v>
      </c>
      <c r="AR212" s="5"/>
      <c r="AS212" s="100"/>
    </row>
    <row r="213" spans="1:45" x14ac:dyDescent="0.25">
      <c r="A213" s="97" t="s">
        <v>1453</v>
      </c>
      <c r="B213" s="98">
        <v>44275</v>
      </c>
      <c r="C213" s="97" t="s">
        <v>973</v>
      </c>
      <c r="D213" s="97" t="s">
        <v>70</v>
      </c>
      <c r="E213" s="97" t="s">
        <v>977</v>
      </c>
      <c r="F213" s="97" t="s">
        <v>1750</v>
      </c>
      <c r="G213" s="97" t="s">
        <v>48</v>
      </c>
      <c r="H213" s="97" t="s">
        <v>1753</v>
      </c>
      <c r="I213" s="94" t="s">
        <v>47</v>
      </c>
      <c r="J213" s="94" t="s">
        <v>47</v>
      </c>
      <c r="K213" s="94" t="s">
        <v>47</v>
      </c>
      <c r="L213" s="94" t="s">
        <v>47</v>
      </c>
      <c r="M213" s="94">
        <v>0</v>
      </c>
      <c r="N213" s="97" t="s">
        <v>47</v>
      </c>
      <c r="O213" s="97" t="s">
        <v>56</v>
      </c>
      <c r="P213" s="97" t="s">
        <v>47</v>
      </c>
      <c r="Q213" s="94">
        <v>866781520.99119997</v>
      </c>
      <c r="R213" s="94">
        <v>0</v>
      </c>
      <c r="S213" s="94">
        <v>599952701</v>
      </c>
      <c r="T213" s="94">
        <v>0</v>
      </c>
      <c r="U213" s="97" t="s">
        <v>49</v>
      </c>
      <c r="V213" s="94">
        <v>0</v>
      </c>
      <c r="W213" s="94">
        <v>230024844.82000002</v>
      </c>
      <c r="X213" s="97" t="s">
        <v>50</v>
      </c>
      <c r="Y213" s="94">
        <v>36803975.1712</v>
      </c>
      <c r="Z213" s="94">
        <v>0</v>
      </c>
      <c r="AA213" s="97" t="s">
        <v>49</v>
      </c>
      <c r="AB213" s="94">
        <v>0</v>
      </c>
      <c r="AC213" s="94">
        <v>0</v>
      </c>
      <c r="AD213" s="97" t="s">
        <v>49</v>
      </c>
      <c r="AE213" s="94">
        <v>0</v>
      </c>
      <c r="AF213" s="97">
        <v>0</v>
      </c>
      <c r="AG213" s="97" t="s">
        <v>49</v>
      </c>
      <c r="AH213" s="94">
        <v>0</v>
      </c>
      <c r="AI213" s="94">
        <v>0</v>
      </c>
      <c r="AJ213" s="97" t="s">
        <v>49</v>
      </c>
      <c r="AK213" s="94">
        <v>0</v>
      </c>
      <c r="AL213" s="94">
        <v>0</v>
      </c>
      <c r="AM213" s="99" t="s">
        <v>47</v>
      </c>
      <c r="AN213" s="97" t="s">
        <v>47</v>
      </c>
      <c r="AO213" s="215" t="s">
        <v>47</v>
      </c>
      <c r="AP213" s="97" t="s">
        <v>47</v>
      </c>
      <c r="AR213" s="5"/>
      <c r="AS213" s="100"/>
    </row>
    <row r="214" spans="1:45" x14ac:dyDescent="0.25">
      <c r="A214" s="97" t="s">
        <v>1450</v>
      </c>
      <c r="B214" s="98">
        <v>44275</v>
      </c>
      <c r="C214" s="97" t="s">
        <v>973</v>
      </c>
      <c r="D214" s="97" t="s">
        <v>70</v>
      </c>
      <c r="E214" s="97" t="s">
        <v>977</v>
      </c>
      <c r="F214" s="97" t="s">
        <v>1752</v>
      </c>
      <c r="G214" s="97" t="s">
        <v>48</v>
      </c>
      <c r="H214" s="97" t="s">
        <v>1751</v>
      </c>
      <c r="I214" s="94" t="s">
        <v>47</v>
      </c>
      <c r="J214" s="94" t="s">
        <v>47</v>
      </c>
      <c r="K214" s="94" t="s">
        <v>47</v>
      </c>
      <c r="L214" s="94" t="s">
        <v>47</v>
      </c>
      <c r="M214" s="94">
        <v>0</v>
      </c>
      <c r="N214" s="97" t="s">
        <v>47</v>
      </c>
      <c r="O214" s="97" t="s">
        <v>398</v>
      </c>
      <c r="P214" s="97" t="s">
        <v>399</v>
      </c>
      <c r="Q214" s="94">
        <v>20846262.5</v>
      </c>
      <c r="R214" s="94">
        <v>0</v>
      </c>
      <c r="S214" s="94">
        <v>20846262.5</v>
      </c>
      <c r="T214" s="94">
        <v>0</v>
      </c>
      <c r="U214" s="97" t="s">
        <v>49</v>
      </c>
      <c r="V214" s="94">
        <v>0</v>
      </c>
      <c r="W214" s="94">
        <v>0</v>
      </c>
      <c r="X214" s="97" t="s">
        <v>49</v>
      </c>
      <c r="Y214" s="94">
        <v>0</v>
      </c>
      <c r="Z214" s="94">
        <v>0</v>
      </c>
      <c r="AA214" s="97" t="s">
        <v>49</v>
      </c>
      <c r="AB214" s="94">
        <v>0</v>
      </c>
      <c r="AC214" s="94">
        <v>0</v>
      </c>
      <c r="AD214" s="97" t="s">
        <v>49</v>
      </c>
      <c r="AE214" s="94">
        <v>0</v>
      </c>
      <c r="AF214" s="97">
        <v>0</v>
      </c>
      <c r="AG214" s="97" t="s">
        <v>49</v>
      </c>
      <c r="AH214" s="94">
        <v>0</v>
      </c>
      <c r="AI214" s="94">
        <v>0</v>
      </c>
      <c r="AJ214" s="97" t="s">
        <v>49</v>
      </c>
      <c r="AK214" s="94">
        <v>0</v>
      </c>
      <c r="AL214" s="94">
        <v>0</v>
      </c>
      <c r="AM214" s="99" t="s">
        <v>47</v>
      </c>
      <c r="AN214" s="97" t="s">
        <v>47</v>
      </c>
      <c r="AO214" s="215" t="s">
        <v>47</v>
      </c>
      <c r="AP214" s="97" t="s">
        <v>47</v>
      </c>
      <c r="AR214" s="5"/>
      <c r="AS214" s="100"/>
    </row>
    <row r="215" spans="1:45" x14ac:dyDescent="0.25">
      <c r="A215" s="97" t="s">
        <v>1448</v>
      </c>
      <c r="B215" s="98">
        <v>44275</v>
      </c>
      <c r="C215" s="97" t="s">
        <v>973</v>
      </c>
      <c r="D215" s="97" t="s">
        <v>70</v>
      </c>
      <c r="E215" s="97" t="s">
        <v>977</v>
      </c>
      <c r="F215" s="97" t="s">
        <v>1750</v>
      </c>
      <c r="G215" s="97" t="s">
        <v>48</v>
      </c>
      <c r="H215" s="97" t="s">
        <v>1749</v>
      </c>
      <c r="I215" s="94" t="s">
        <v>47</v>
      </c>
      <c r="J215" s="94" t="s">
        <v>47</v>
      </c>
      <c r="K215" s="94" t="s">
        <v>47</v>
      </c>
      <c r="L215" s="94" t="s">
        <v>47</v>
      </c>
      <c r="M215" s="94">
        <v>0</v>
      </c>
      <c r="N215" s="97" t="s">
        <v>47</v>
      </c>
      <c r="O215" s="97" t="s">
        <v>56</v>
      </c>
      <c r="P215" s="97" t="s">
        <v>47</v>
      </c>
      <c r="Q215" s="94">
        <v>446161763.59240001</v>
      </c>
      <c r="R215" s="94">
        <v>0</v>
      </c>
      <c r="S215" s="94">
        <v>302391815.25</v>
      </c>
      <c r="T215" s="94">
        <v>0</v>
      </c>
      <c r="U215" s="97" t="s">
        <v>49</v>
      </c>
      <c r="V215" s="94">
        <v>0</v>
      </c>
      <c r="W215" s="94">
        <v>123939610.64</v>
      </c>
      <c r="X215" s="97" t="s">
        <v>50</v>
      </c>
      <c r="Y215" s="94">
        <v>19830337.702399999</v>
      </c>
      <c r="Z215" s="94">
        <v>0</v>
      </c>
      <c r="AA215" s="97" t="s">
        <v>49</v>
      </c>
      <c r="AB215" s="94">
        <v>0</v>
      </c>
      <c r="AC215" s="94">
        <v>0</v>
      </c>
      <c r="AD215" s="97" t="s">
        <v>49</v>
      </c>
      <c r="AE215" s="94">
        <v>0</v>
      </c>
      <c r="AF215" s="97">
        <v>0</v>
      </c>
      <c r="AG215" s="97" t="s">
        <v>49</v>
      </c>
      <c r="AH215" s="94">
        <v>0</v>
      </c>
      <c r="AI215" s="94">
        <v>0</v>
      </c>
      <c r="AJ215" s="97" t="s">
        <v>49</v>
      </c>
      <c r="AK215" s="94">
        <v>0</v>
      </c>
      <c r="AL215" s="94">
        <v>0</v>
      </c>
      <c r="AM215" s="99" t="s">
        <v>47</v>
      </c>
      <c r="AN215" s="97" t="s">
        <v>47</v>
      </c>
      <c r="AO215" s="215" t="s">
        <v>47</v>
      </c>
      <c r="AP215" s="97" t="s">
        <v>47</v>
      </c>
      <c r="AR215" s="5"/>
      <c r="AS215" s="100"/>
    </row>
    <row r="216" spans="1:45" x14ac:dyDescent="0.25">
      <c r="A216" s="97" t="s">
        <v>1444</v>
      </c>
      <c r="B216" s="98">
        <v>44275</v>
      </c>
      <c r="C216" s="97" t="s">
        <v>46</v>
      </c>
      <c r="D216" s="97" t="s">
        <v>74</v>
      </c>
      <c r="E216" s="97" t="s">
        <v>75</v>
      </c>
      <c r="F216" s="97" t="s">
        <v>1048</v>
      </c>
      <c r="G216" s="97" t="s">
        <v>48</v>
      </c>
      <c r="H216" s="97" t="s">
        <v>329</v>
      </c>
      <c r="I216" s="94" t="s">
        <v>47</v>
      </c>
      <c r="J216" s="94" t="s">
        <v>47</v>
      </c>
      <c r="K216" s="94" t="s">
        <v>47</v>
      </c>
      <c r="L216" s="94" t="s">
        <v>47</v>
      </c>
      <c r="M216" s="94">
        <v>0</v>
      </c>
      <c r="N216" s="97" t="s">
        <v>47</v>
      </c>
      <c r="O216" s="97" t="s">
        <v>56</v>
      </c>
      <c r="P216" s="97" t="s">
        <v>47</v>
      </c>
      <c r="Q216" s="94">
        <v>572101733.85280001</v>
      </c>
      <c r="R216" s="94">
        <v>0</v>
      </c>
      <c r="S216" s="94">
        <v>443471553.99999994</v>
      </c>
      <c r="T216" s="94">
        <v>0</v>
      </c>
      <c r="U216" s="97" t="s">
        <v>49</v>
      </c>
      <c r="V216" s="94">
        <v>0</v>
      </c>
      <c r="W216" s="94">
        <v>110888086.08</v>
      </c>
      <c r="X216" s="97" t="s">
        <v>49</v>
      </c>
      <c r="Y216" s="94">
        <v>17742093.772800002</v>
      </c>
      <c r="Z216" s="94">
        <v>0</v>
      </c>
      <c r="AA216" s="97" t="s">
        <v>49</v>
      </c>
      <c r="AB216" s="94">
        <v>0</v>
      </c>
      <c r="AC216" s="94">
        <v>0</v>
      </c>
      <c r="AD216" s="97" t="s">
        <v>49</v>
      </c>
      <c r="AE216" s="94">
        <v>0</v>
      </c>
      <c r="AF216" s="97">
        <v>0</v>
      </c>
      <c r="AG216" s="97" t="s">
        <v>49</v>
      </c>
      <c r="AH216" s="94">
        <v>0</v>
      </c>
      <c r="AI216" s="94">
        <v>0</v>
      </c>
      <c r="AJ216" s="97" t="s">
        <v>49</v>
      </c>
      <c r="AK216" s="94">
        <v>0</v>
      </c>
      <c r="AL216" s="94">
        <v>0</v>
      </c>
      <c r="AM216" s="99" t="s">
        <v>47</v>
      </c>
      <c r="AN216" s="97" t="s">
        <v>47</v>
      </c>
      <c r="AO216" s="215" t="s">
        <v>47</v>
      </c>
      <c r="AP216" s="97" t="s">
        <v>47</v>
      </c>
      <c r="AR216" s="5"/>
      <c r="AS216" s="100"/>
    </row>
    <row r="217" spans="1:45" x14ac:dyDescent="0.25">
      <c r="A217" s="97" t="s">
        <v>1441</v>
      </c>
      <c r="B217" s="98">
        <v>44275</v>
      </c>
      <c r="C217" s="97" t="s">
        <v>46</v>
      </c>
      <c r="D217" s="97" t="s">
        <v>74</v>
      </c>
      <c r="E217" s="97" t="s">
        <v>75</v>
      </c>
      <c r="F217" s="97" t="s">
        <v>1048</v>
      </c>
      <c r="G217" s="97" t="s">
        <v>48</v>
      </c>
      <c r="H217" s="97" t="s">
        <v>331</v>
      </c>
      <c r="I217" s="94" t="s">
        <v>47</v>
      </c>
      <c r="J217" s="94" t="s">
        <v>47</v>
      </c>
      <c r="K217" s="94" t="s">
        <v>47</v>
      </c>
      <c r="L217" s="94" t="s">
        <v>47</v>
      </c>
      <c r="M217" s="94">
        <v>0</v>
      </c>
      <c r="N217" s="97" t="s">
        <v>47</v>
      </c>
      <c r="O217" s="97" t="s">
        <v>332</v>
      </c>
      <c r="P217" s="97" t="s">
        <v>333</v>
      </c>
      <c r="Q217" s="94">
        <v>196075778.31999999</v>
      </c>
      <c r="R217" s="94">
        <v>0</v>
      </c>
      <c r="S217" s="94">
        <v>89212124.5</v>
      </c>
      <c r="T217" s="94">
        <v>92123839.5</v>
      </c>
      <c r="U217" s="97" t="s">
        <v>50</v>
      </c>
      <c r="V217" s="94">
        <v>14739814.32</v>
      </c>
      <c r="W217" s="94">
        <v>0</v>
      </c>
      <c r="X217" s="97" t="s">
        <v>49</v>
      </c>
      <c r="Y217" s="94">
        <v>0</v>
      </c>
      <c r="Z217" s="94">
        <v>0</v>
      </c>
      <c r="AA217" s="97" t="s">
        <v>49</v>
      </c>
      <c r="AB217" s="94">
        <v>0</v>
      </c>
      <c r="AC217" s="94">
        <v>0</v>
      </c>
      <c r="AD217" s="97" t="s">
        <v>49</v>
      </c>
      <c r="AE217" s="94">
        <v>0</v>
      </c>
      <c r="AF217" s="97">
        <v>0</v>
      </c>
      <c r="AG217" s="97" t="s">
        <v>49</v>
      </c>
      <c r="AH217" s="94">
        <v>0</v>
      </c>
      <c r="AI217" s="94">
        <v>0</v>
      </c>
      <c r="AJ217" s="97" t="s">
        <v>49</v>
      </c>
      <c r="AK217" s="94">
        <v>0</v>
      </c>
      <c r="AL217" s="94">
        <v>0</v>
      </c>
      <c r="AM217" s="99" t="s">
        <v>47</v>
      </c>
      <c r="AN217" s="97" t="s">
        <v>47</v>
      </c>
      <c r="AO217" s="215" t="s">
        <v>47</v>
      </c>
      <c r="AP217" s="97" t="s">
        <v>47</v>
      </c>
      <c r="AR217" s="5"/>
      <c r="AS217" s="100"/>
    </row>
    <row r="218" spans="1:45" x14ac:dyDescent="0.25">
      <c r="A218" s="97" t="s">
        <v>300</v>
      </c>
      <c r="B218" s="98">
        <v>44275</v>
      </c>
      <c r="C218" s="97" t="s">
        <v>46</v>
      </c>
      <c r="D218" s="97" t="s">
        <v>74</v>
      </c>
      <c r="E218" s="97" t="s">
        <v>75</v>
      </c>
      <c r="F218" s="97" t="s">
        <v>1048</v>
      </c>
      <c r="G218" s="97" t="s">
        <v>48</v>
      </c>
      <c r="H218" s="97" t="s">
        <v>335</v>
      </c>
      <c r="I218" s="94" t="s">
        <v>47</v>
      </c>
      <c r="J218" s="94" t="s">
        <v>47</v>
      </c>
      <c r="K218" s="94" t="s">
        <v>47</v>
      </c>
      <c r="L218" s="94" t="s">
        <v>47</v>
      </c>
      <c r="M218" s="94">
        <v>0</v>
      </c>
      <c r="N218" s="97" t="s">
        <v>47</v>
      </c>
      <c r="O218" s="97" t="s">
        <v>56</v>
      </c>
      <c r="P218" s="97" t="s">
        <v>47</v>
      </c>
      <c r="Q218" s="94">
        <v>1787021940.5884001</v>
      </c>
      <c r="R218" s="94">
        <v>0</v>
      </c>
      <c r="S218" s="94">
        <v>1303965448.9999998</v>
      </c>
      <c r="T218" s="94">
        <v>0</v>
      </c>
      <c r="U218" s="97" t="s">
        <v>49</v>
      </c>
      <c r="V218" s="94">
        <v>0</v>
      </c>
      <c r="W218" s="94">
        <v>416428009.99000001</v>
      </c>
      <c r="X218" s="97" t="s">
        <v>50</v>
      </c>
      <c r="Y218" s="94">
        <v>66628481.598400004</v>
      </c>
      <c r="Z218" s="94">
        <v>0</v>
      </c>
      <c r="AA218" s="97" t="s">
        <v>49</v>
      </c>
      <c r="AB218" s="94">
        <v>0</v>
      </c>
      <c r="AC218" s="94">
        <v>0</v>
      </c>
      <c r="AD218" s="97" t="s">
        <v>49</v>
      </c>
      <c r="AE218" s="94">
        <v>0</v>
      </c>
      <c r="AF218" s="97">
        <v>0</v>
      </c>
      <c r="AG218" s="97" t="s">
        <v>49</v>
      </c>
      <c r="AH218" s="94">
        <v>0</v>
      </c>
      <c r="AI218" s="94">
        <v>0</v>
      </c>
      <c r="AJ218" s="97" t="s">
        <v>49</v>
      </c>
      <c r="AK218" s="94">
        <v>0</v>
      </c>
      <c r="AL218" s="94">
        <v>0</v>
      </c>
      <c r="AM218" s="99" t="s">
        <v>47</v>
      </c>
      <c r="AN218" s="97" t="s">
        <v>47</v>
      </c>
      <c r="AO218" s="215" t="s">
        <v>47</v>
      </c>
      <c r="AP218" s="97" t="s">
        <v>47</v>
      </c>
      <c r="AR218" s="5"/>
      <c r="AS218" s="100"/>
    </row>
    <row r="219" spans="1:45" x14ac:dyDescent="0.25">
      <c r="A219" s="97" t="s">
        <v>1702</v>
      </c>
      <c r="B219" s="98">
        <v>44275</v>
      </c>
      <c r="C219" s="97" t="s">
        <v>973</v>
      </c>
      <c r="D219" s="97" t="s">
        <v>74</v>
      </c>
      <c r="E219" s="97" t="s">
        <v>980</v>
      </c>
      <c r="F219" s="97" t="s">
        <v>1295</v>
      </c>
      <c r="G219" s="97" t="s">
        <v>48</v>
      </c>
      <c r="H219" s="97" t="s">
        <v>1294</v>
      </c>
      <c r="I219" s="94" t="s">
        <v>47</v>
      </c>
      <c r="J219" s="94" t="s">
        <v>47</v>
      </c>
      <c r="K219" s="94" t="s">
        <v>47</v>
      </c>
      <c r="L219" s="94" t="s">
        <v>47</v>
      </c>
      <c r="M219" s="94">
        <v>0</v>
      </c>
      <c r="N219" s="97" t="s">
        <v>47</v>
      </c>
      <c r="O219" s="97" t="s">
        <v>1062</v>
      </c>
      <c r="P219" s="97" t="s">
        <v>47</v>
      </c>
      <c r="Q219" s="94">
        <v>0</v>
      </c>
      <c r="R219" s="94">
        <v>0</v>
      </c>
      <c r="S219" s="94">
        <v>0</v>
      </c>
      <c r="T219" s="94">
        <v>0</v>
      </c>
      <c r="U219" s="97" t="s">
        <v>49</v>
      </c>
      <c r="V219" s="94">
        <v>0</v>
      </c>
      <c r="W219" s="94">
        <v>0</v>
      </c>
      <c r="X219" s="97" t="s">
        <v>50</v>
      </c>
      <c r="Y219" s="94">
        <v>0</v>
      </c>
      <c r="Z219" s="94">
        <v>0</v>
      </c>
      <c r="AA219" s="97" t="s">
        <v>49</v>
      </c>
      <c r="AB219" s="94">
        <v>0</v>
      </c>
      <c r="AC219" s="94">
        <v>0</v>
      </c>
      <c r="AD219" s="97" t="s">
        <v>49</v>
      </c>
      <c r="AE219" s="94">
        <v>0</v>
      </c>
      <c r="AF219" s="97">
        <v>0</v>
      </c>
      <c r="AG219" s="97" t="s">
        <v>49</v>
      </c>
      <c r="AH219" s="94">
        <v>0</v>
      </c>
      <c r="AI219" s="94">
        <v>0</v>
      </c>
      <c r="AJ219" s="97" t="s">
        <v>49</v>
      </c>
      <c r="AK219" s="94">
        <v>0</v>
      </c>
      <c r="AL219" s="94">
        <v>0</v>
      </c>
      <c r="AM219" s="99" t="s">
        <v>47</v>
      </c>
      <c r="AN219" s="97" t="s">
        <v>47</v>
      </c>
      <c r="AO219" s="215" t="s">
        <v>47</v>
      </c>
      <c r="AP219" s="97" t="s">
        <v>47</v>
      </c>
      <c r="AR219" s="5"/>
      <c r="AS219" s="100"/>
    </row>
    <row r="220" spans="1:45" x14ac:dyDescent="0.25">
      <c r="A220" s="97" t="s">
        <v>1699</v>
      </c>
      <c r="B220" s="98">
        <v>44275</v>
      </c>
      <c r="C220" s="97" t="s">
        <v>46</v>
      </c>
      <c r="D220" s="97" t="s">
        <v>164</v>
      </c>
      <c r="E220" s="97" t="s">
        <v>165</v>
      </c>
      <c r="F220" s="97" t="s">
        <v>1058</v>
      </c>
      <c r="G220" s="97" t="s">
        <v>48</v>
      </c>
      <c r="H220" s="97" t="s">
        <v>337</v>
      </c>
      <c r="I220" s="94" t="s">
        <v>47</v>
      </c>
      <c r="J220" s="94" t="s">
        <v>47</v>
      </c>
      <c r="K220" s="94" t="s">
        <v>47</v>
      </c>
      <c r="L220" s="94" t="s">
        <v>47</v>
      </c>
      <c r="M220" s="94">
        <v>0</v>
      </c>
      <c r="N220" s="97" t="s">
        <v>47</v>
      </c>
      <c r="O220" s="97" t="s">
        <v>56</v>
      </c>
      <c r="P220" s="97" t="s">
        <v>47</v>
      </c>
      <c r="Q220" s="94">
        <v>2437447616.0392008</v>
      </c>
      <c r="R220" s="94">
        <v>0</v>
      </c>
      <c r="S220" s="94">
        <v>1953732361.75</v>
      </c>
      <c r="T220" s="94">
        <v>0</v>
      </c>
      <c r="U220" s="97" t="s">
        <v>49</v>
      </c>
      <c r="V220" s="94">
        <v>0</v>
      </c>
      <c r="W220" s="94">
        <v>416995908.87</v>
      </c>
      <c r="X220" s="97" t="s">
        <v>49</v>
      </c>
      <c r="Y220" s="94">
        <v>66719345.419200011</v>
      </c>
      <c r="Z220" s="94">
        <v>0</v>
      </c>
      <c r="AA220" s="97" t="s">
        <v>49</v>
      </c>
      <c r="AB220" s="94">
        <v>0</v>
      </c>
      <c r="AC220" s="94">
        <v>0</v>
      </c>
      <c r="AD220" s="97" t="s">
        <v>49</v>
      </c>
      <c r="AE220" s="94">
        <v>0</v>
      </c>
      <c r="AF220" s="97">
        <v>0</v>
      </c>
      <c r="AG220" s="97" t="s">
        <v>49</v>
      </c>
      <c r="AH220" s="94">
        <v>0</v>
      </c>
      <c r="AI220" s="94">
        <v>0</v>
      </c>
      <c r="AJ220" s="97" t="s">
        <v>49</v>
      </c>
      <c r="AK220" s="94">
        <v>0</v>
      </c>
      <c r="AL220" s="94">
        <v>0</v>
      </c>
      <c r="AM220" s="99" t="s">
        <v>47</v>
      </c>
      <c r="AN220" s="97" t="s">
        <v>47</v>
      </c>
      <c r="AO220" s="215" t="s">
        <v>47</v>
      </c>
      <c r="AP220" s="97" t="s">
        <v>47</v>
      </c>
      <c r="AR220" s="5"/>
      <c r="AS220" s="100"/>
    </row>
    <row r="221" spans="1:45" x14ac:dyDescent="0.25">
      <c r="A221" s="97" t="s">
        <v>1415</v>
      </c>
      <c r="B221" s="98">
        <v>44275</v>
      </c>
      <c r="C221" s="97" t="s">
        <v>46</v>
      </c>
      <c r="D221" s="97" t="s">
        <v>84</v>
      </c>
      <c r="E221" s="97" t="s">
        <v>85</v>
      </c>
      <c r="F221" s="97" t="s">
        <v>1074</v>
      </c>
      <c r="G221" s="97" t="s">
        <v>48</v>
      </c>
      <c r="H221" s="97" t="s">
        <v>339</v>
      </c>
      <c r="I221" s="94" t="s">
        <v>47</v>
      </c>
      <c r="J221" s="94" t="s">
        <v>47</v>
      </c>
      <c r="K221" s="94" t="s">
        <v>47</v>
      </c>
      <c r="L221" s="94" t="s">
        <v>47</v>
      </c>
      <c r="M221" s="94">
        <v>0</v>
      </c>
      <c r="N221" s="97" t="s">
        <v>47</v>
      </c>
      <c r="O221" s="97" t="s">
        <v>56</v>
      </c>
      <c r="P221" s="97" t="s">
        <v>47</v>
      </c>
      <c r="Q221" s="94">
        <v>323378401.60000002</v>
      </c>
      <c r="R221" s="94">
        <v>0</v>
      </c>
      <c r="S221" s="94">
        <v>283872436</v>
      </c>
      <c r="T221" s="94">
        <v>0</v>
      </c>
      <c r="U221" s="97" t="s">
        <v>49</v>
      </c>
      <c r="V221" s="94">
        <v>0</v>
      </c>
      <c r="W221" s="94">
        <v>34305660</v>
      </c>
      <c r="X221" s="97" t="s">
        <v>50</v>
      </c>
      <c r="Y221" s="94">
        <v>5200305.5999999996</v>
      </c>
      <c r="Z221" s="94">
        <v>0</v>
      </c>
      <c r="AA221" s="97" t="s">
        <v>49</v>
      </c>
      <c r="AB221" s="94">
        <v>0</v>
      </c>
      <c r="AC221" s="94">
        <v>0</v>
      </c>
      <c r="AD221" s="97" t="s">
        <v>49</v>
      </c>
      <c r="AE221" s="94">
        <v>0</v>
      </c>
      <c r="AF221" s="97">
        <v>0</v>
      </c>
      <c r="AG221" s="97" t="s">
        <v>49</v>
      </c>
      <c r="AH221" s="94">
        <v>0</v>
      </c>
      <c r="AI221" s="94">
        <v>0</v>
      </c>
      <c r="AJ221" s="97" t="s">
        <v>49</v>
      </c>
      <c r="AK221" s="94">
        <v>0</v>
      </c>
      <c r="AL221" s="94">
        <v>0</v>
      </c>
      <c r="AM221" s="99" t="s">
        <v>47</v>
      </c>
      <c r="AN221" s="97" t="s">
        <v>47</v>
      </c>
      <c r="AO221" s="215" t="s">
        <v>47</v>
      </c>
      <c r="AP221" s="97" t="s">
        <v>47</v>
      </c>
      <c r="AR221" s="5"/>
      <c r="AS221" s="100"/>
    </row>
    <row r="222" spans="1:45" x14ac:dyDescent="0.25">
      <c r="A222" s="97" t="s">
        <v>301</v>
      </c>
      <c r="B222" s="98">
        <v>44275</v>
      </c>
      <c r="C222" s="97" t="s">
        <v>46</v>
      </c>
      <c r="D222" s="97" t="s">
        <v>84</v>
      </c>
      <c r="E222" s="97" t="s">
        <v>85</v>
      </c>
      <c r="F222" s="97" t="s">
        <v>1074</v>
      </c>
      <c r="G222" s="97" t="s">
        <v>48</v>
      </c>
      <c r="H222" s="97" t="s">
        <v>341</v>
      </c>
      <c r="I222" s="94" t="s">
        <v>47</v>
      </c>
      <c r="J222" s="94" t="s">
        <v>47</v>
      </c>
      <c r="K222" s="94" t="s">
        <v>47</v>
      </c>
      <c r="L222" s="94" t="s">
        <v>47</v>
      </c>
      <c r="M222" s="94">
        <v>0</v>
      </c>
      <c r="N222" s="97" t="s">
        <v>47</v>
      </c>
      <c r="O222" s="97" t="s">
        <v>342</v>
      </c>
      <c r="P222" s="97" t="s">
        <v>343</v>
      </c>
      <c r="Q222" s="94">
        <v>36025706.75</v>
      </c>
      <c r="R222" s="94">
        <v>0</v>
      </c>
      <c r="S222" s="94">
        <v>25703446.75</v>
      </c>
      <c r="T222" s="94">
        <v>8898500</v>
      </c>
      <c r="U222" s="97" t="s">
        <v>50</v>
      </c>
      <c r="V222" s="94">
        <v>1423760</v>
      </c>
      <c r="W222" s="94">
        <v>0</v>
      </c>
      <c r="X222" s="97" t="s">
        <v>49</v>
      </c>
      <c r="Y222" s="94">
        <v>0</v>
      </c>
      <c r="Z222" s="94">
        <v>0</v>
      </c>
      <c r="AA222" s="97" t="s">
        <v>49</v>
      </c>
      <c r="AB222" s="94">
        <v>0</v>
      </c>
      <c r="AC222" s="94">
        <v>0</v>
      </c>
      <c r="AD222" s="97" t="s">
        <v>49</v>
      </c>
      <c r="AE222" s="94">
        <v>0</v>
      </c>
      <c r="AF222" s="97">
        <v>0</v>
      </c>
      <c r="AG222" s="97" t="s">
        <v>49</v>
      </c>
      <c r="AH222" s="94">
        <v>0</v>
      </c>
      <c r="AI222" s="94">
        <v>0</v>
      </c>
      <c r="AJ222" s="97" t="s">
        <v>49</v>
      </c>
      <c r="AK222" s="94">
        <v>0</v>
      </c>
      <c r="AL222" s="94">
        <v>0</v>
      </c>
      <c r="AM222" s="99" t="s">
        <v>47</v>
      </c>
      <c r="AN222" s="97" t="s">
        <v>47</v>
      </c>
      <c r="AO222" s="215" t="s">
        <v>47</v>
      </c>
      <c r="AP222" s="97" t="s">
        <v>47</v>
      </c>
      <c r="AR222" s="5"/>
      <c r="AS222" s="100"/>
    </row>
    <row r="223" spans="1:45" x14ac:dyDescent="0.25">
      <c r="A223" s="97" t="s">
        <v>1400</v>
      </c>
      <c r="B223" s="98">
        <v>44275</v>
      </c>
      <c r="C223" s="97" t="s">
        <v>46</v>
      </c>
      <c r="D223" s="97" t="s">
        <v>84</v>
      </c>
      <c r="E223" s="97" t="s">
        <v>85</v>
      </c>
      <c r="F223" s="97" t="s">
        <v>1074</v>
      </c>
      <c r="G223" s="97" t="s">
        <v>48</v>
      </c>
      <c r="H223" s="97" t="s">
        <v>345</v>
      </c>
      <c r="I223" s="94" t="s">
        <v>47</v>
      </c>
      <c r="J223" s="94" t="s">
        <v>47</v>
      </c>
      <c r="K223" s="94" t="s">
        <v>47</v>
      </c>
      <c r="L223" s="94" t="s">
        <v>47</v>
      </c>
      <c r="M223" s="94">
        <v>0</v>
      </c>
      <c r="N223" s="97" t="s">
        <v>47</v>
      </c>
      <c r="O223" s="97" t="s">
        <v>56</v>
      </c>
      <c r="P223" s="97" t="s">
        <v>47</v>
      </c>
      <c r="Q223" s="94">
        <v>1140774823.3364</v>
      </c>
      <c r="R223" s="94">
        <v>0</v>
      </c>
      <c r="S223" s="94">
        <v>816827082.25</v>
      </c>
      <c r="T223" s="94">
        <v>0</v>
      </c>
      <c r="U223" s="97" t="s">
        <v>49</v>
      </c>
      <c r="V223" s="94">
        <v>0</v>
      </c>
      <c r="W223" s="94">
        <f>279265294.04-3607500</f>
        <v>275657794.04000002</v>
      </c>
      <c r="X223" s="97" t="s">
        <v>49</v>
      </c>
      <c r="Y223" s="94">
        <f>44682447.0464-288600</f>
        <v>44393847.046400003</v>
      </c>
      <c r="Z223" s="94">
        <v>0</v>
      </c>
      <c r="AA223" s="97" t="s">
        <v>49</v>
      </c>
      <c r="AB223" s="94">
        <v>0</v>
      </c>
      <c r="AC223" s="94">
        <v>3607500</v>
      </c>
      <c r="AD223" s="97" t="s">
        <v>49</v>
      </c>
      <c r="AE223" s="94">
        <v>288600</v>
      </c>
      <c r="AF223" s="97">
        <v>0</v>
      </c>
      <c r="AG223" s="97" t="s">
        <v>49</v>
      </c>
      <c r="AH223" s="94">
        <v>0</v>
      </c>
      <c r="AI223" s="94">
        <v>0</v>
      </c>
      <c r="AJ223" s="97" t="s">
        <v>49</v>
      </c>
      <c r="AK223" s="94">
        <v>0</v>
      </c>
      <c r="AL223" s="94">
        <v>0</v>
      </c>
      <c r="AM223" s="99" t="s">
        <v>47</v>
      </c>
      <c r="AN223" s="97" t="s">
        <v>47</v>
      </c>
      <c r="AO223" s="215" t="s">
        <v>47</v>
      </c>
      <c r="AP223" s="97" t="s">
        <v>47</v>
      </c>
      <c r="AR223" s="5"/>
      <c r="AS223" s="100"/>
    </row>
    <row r="224" spans="1:45" x14ac:dyDescent="0.25">
      <c r="A224" s="97" t="s">
        <v>302</v>
      </c>
      <c r="B224" s="98">
        <v>44275</v>
      </c>
      <c r="C224" s="97" t="s">
        <v>973</v>
      </c>
      <c r="D224" s="97" t="s">
        <v>84</v>
      </c>
      <c r="E224" s="97" t="s">
        <v>1298</v>
      </c>
      <c r="F224" s="97" t="s">
        <v>1745</v>
      </c>
      <c r="G224" s="97" t="s">
        <v>48</v>
      </c>
      <c r="H224" s="97" t="s">
        <v>1744</v>
      </c>
      <c r="I224" s="94" t="s">
        <v>47</v>
      </c>
      <c r="J224" s="94" t="s">
        <v>47</v>
      </c>
      <c r="K224" s="94" t="s">
        <v>47</v>
      </c>
      <c r="L224" s="94" t="s">
        <v>47</v>
      </c>
      <c r="M224" s="94">
        <v>0</v>
      </c>
      <c r="N224" s="97" t="s">
        <v>47</v>
      </c>
      <c r="O224" s="97" t="s">
        <v>56</v>
      </c>
      <c r="P224" s="97" t="s">
        <v>47</v>
      </c>
      <c r="Q224" s="94">
        <v>86948002</v>
      </c>
      <c r="R224" s="94">
        <v>0</v>
      </c>
      <c r="S224" s="94">
        <v>277500</v>
      </c>
      <c r="T224" s="94">
        <v>0</v>
      </c>
      <c r="U224" s="97" t="s">
        <v>49</v>
      </c>
      <c r="V224" s="94">
        <v>0</v>
      </c>
      <c r="W224" s="94">
        <v>74715950</v>
      </c>
      <c r="X224" s="97" t="s">
        <v>50</v>
      </c>
      <c r="Y224" s="94">
        <v>11954552</v>
      </c>
      <c r="Z224" s="94">
        <v>0</v>
      </c>
      <c r="AA224" s="97" t="s">
        <v>49</v>
      </c>
      <c r="AB224" s="94">
        <v>0</v>
      </c>
      <c r="AC224" s="94">
        <v>0</v>
      </c>
      <c r="AD224" s="97" t="s">
        <v>49</v>
      </c>
      <c r="AE224" s="94">
        <v>0</v>
      </c>
      <c r="AF224" s="97">
        <v>0</v>
      </c>
      <c r="AG224" s="97" t="s">
        <v>49</v>
      </c>
      <c r="AH224" s="94">
        <v>0</v>
      </c>
      <c r="AI224" s="94">
        <v>0</v>
      </c>
      <c r="AJ224" s="97" t="s">
        <v>49</v>
      </c>
      <c r="AK224" s="94">
        <v>0</v>
      </c>
      <c r="AL224" s="94">
        <v>0</v>
      </c>
      <c r="AM224" s="99" t="s">
        <v>47</v>
      </c>
      <c r="AN224" s="97" t="s">
        <v>47</v>
      </c>
      <c r="AO224" s="215" t="s">
        <v>47</v>
      </c>
      <c r="AP224" s="97" t="s">
        <v>47</v>
      </c>
      <c r="AR224" s="5"/>
      <c r="AS224" s="100"/>
    </row>
    <row r="225" spans="1:45" x14ac:dyDescent="0.25">
      <c r="A225" s="97" t="s">
        <v>1413</v>
      </c>
      <c r="B225" s="98">
        <v>44275</v>
      </c>
      <c r="C225" s="97" t="s">
        <v>973</v>
      </c>
      <c r="D225" s="97" t="s">
        <v>84</v>
      </c>
      <c r="E225" s="97" t="s">
        <v>1298</v>
      </c>
      <c r="F225" s="97" t="s">
        <v>1713</v>
      </c>
      <c r="G225" s="97" t="s">
        <v>96</v>
      </c>
      <c r="H225" s="97" t="s">
        <v>47</v>
      </c>
      <c r="I225" s="94" t="s">
        <v>1712</v>
      </c>
      <c r="J225" s="94" t="s">
        <v>47</v>
      </c>
      <c r="K225" s="94" t="s">
        <v>1711</v>
      </c>
      <c r="L225" s="94" t="s">
        <v>1710</v>
      </c>
      <c r="M225" s="94">
        <v>3974392</v>
      </c>
      <c r="N225" s="97" t="s">
        <v>100</v>
      </c>
      <c r="O225" s="97" t="s">
        <v>1709</v>
      </c>
      <c r="P225" s="97" t="s">
        <v>1708</v>
      </c>
      <c r="Q225" s="94">
        <v>-2128832</v>
      </c>
      <c r="R225" s="94">
        <v>0</v>
      </c>
      <c r="S225" s="94">
        <v>0</v>
      </c>
      <c r="T225" s="94">
        <v>0</v>
      </c>
      <c r="U225" s="97" t="s">
        <v>49</v>
      </c>
      <c r="V225" s="94">
        <v>0</v>
      </c>
      <c r="W225" s="94">
        <v>-1835200</v>
      </c>
      <c r="X225" s="97" t="s">
        <v>50</v>
      </c>
      <c r="Y225" s="94">
        <v>-293632</v>
      </c>
      <c r="Z225" s="94">
        <v>0</v>
      </c>
      <c r="AA225" s="97" t="s">
        <v>49</v>
      </c>
      <c r="AB225" s="94">
        <v>0</v>
      </c>
      <c r="AC225" s="94">
        <v>0</v>
      </c>
      <c r="AD225" s="97" t="s">
        <v>49</v>
      </c>
      <c r="AE225" s="94">
        <v>0</v>
      </c>
      <c r="AF225" s="97">
        <v>0</v>
      </c>
      <c r="AG225" s="97" t="s">
        <v>49</v>
      </c>
      <c r="AH225" s="94">
        <v>0</v>
      </c>
      <c r="AI225" s="94">
        <v>0</v>
      </c>
      <c r="AJ225" s="97" t="s">
        <v>49</v>
      </c>
      <c r="AK225" s="94">
        <v>0</v>
      </c>
      <c r="AL225" s="94">
        <v>0</v>
      </c>
      <c r="AM225" s="99" t="s">
        <v>47</v>
      </c>
      <c r="AN225" s="97" t="s">
        <v>47</v>
      </c>
      <c r="AO225" s="215" t="s">
        <v>47</v>
      </c>
      <c r="AP225" s="97" t="s">
        <v>47</v>
      </c>
      <c r="AR225" s="5"/>
      <c r="AS225" s="100"/>
    </row>
    <row r="226" spans="1:45" x14ac:dyDescent="0.25">
      <c r="A226" s="97" t="s">
        <v>303</v>
      </c>
      <c r="B226" s="98">
        <v>44275</v>
      </c>
      <c r="C226" s="97" t="s">
        <v>46</v>
      </c>
      <c r="D226" s="97" t="s">
        <v>88</v>
      </c>
      <c r="E226" s="97" t="s">
        <v>89</v>
      </c>
      <c r="F226" s="97" t="s">
        <v>998</v>
      </c>
      <c r="G226" s="97" t="s">
        <v>48</v>
      </c>
      <c r="H226" s="97" t="s">
        <v>347</v>
      </c>
      <c r="I226" s="94" t="s">
        <v>47</v>
      </c>
      <c r="J226" s="94" t="s">
        <v>47</v>
      </c>
      <c r="K226" s="94" t="s">
        <v>47</v>
      </c>
      <c r="L226" s="94" t="s">
        <v>47</v>
      </c>
      <c r="M226" s="94">
        <v>0</v>
      </c>
      <c r="N226" s="97" t="s">
        <v>47</v>
      </c>
      <c r="O226" s="97" t="s">
        <v>56</v>
      </c>
      <c r="P226" s="97" t="s">
        <v>47</v>
      </c>
      <c r="Q226" s="94">
        <v>2052971308.9703999</v>
      </c>
      <c r="R226" s="94">
        <v>0</v>
      </c>
      <c r="S226" s="94">
        <v>1651154274.5</v>
      </c>
      <c r="T226" s="94">
        <v>0</v>
      </c>
      <c r="U226" s="97" t="s">
        <v>49</v>
      </c>
      <c r="V226" s="94">
        <v>0</v>
      </c>
      <c r="W226" s="94">
        <v>339676581.44999999</v>
      </c>
      <c r="X226" s="97" t="s">
        <v>49</v>
      </c>
      <c r="Y226" s="94">
        <v>54348253.030000001</v>
      </c>
      <c r="Z226" s="94">
        <v>0</v>
      </c>
      <c r="AA226" s="97" t="s">
        <v>49</v>
      </c>
      <c r="AB226" s="94">
        <v>0</v>
      </c>
      <c r="AC226" s="94">
        <v>7215000</v>
      </c>
      <c r="AD226" s="97" t="s">
        <v>49</v>
      </c>
      <c r="AE226" s="94">
        <v>577200</v>
      </c>
      <c r="AF226" s="97">
        <v>0</v>
      </c>
      <c r="AG226" s="97" t="s">
        <v>49</v>
      </c>
      <c r="AH226" s="94">
        <v>0</v>
      </c>
      <c r="AI226" s="94">
        <v>0</v>
      </c>
      <c r="AJ226" s="97" t="s">
        <v>49</v>
      </c>
      <c r="AK226" s="94">
        <v>0</v>
      </c>
      <c r="AL226" s="94">
        <v>0</v>
      </c>
      <c r="AM226" s="99" t="s">
        <v>47</v>
      </c>
      <c r="AN226" s="97" t="s">
        <v>47</v>
      </c>
      <c r="AO226" s="215" t="s">
        <v>47</v>
      </c>
      <c r="AP226" s="97" t="s">
        <v>47</v>
      </c>
      <c r="AR226" s="5"/>
      <c r="AS226" s="100"/>
    </row>
    <row r="227" spans="1:45" x14ac:dyDescent="0.25">
      <c r="A227" s="97" t="s">
        <v>305</v>
      </c>
      <c r="B227" s="98">
        <v>44275</v>
      </c>
      <c r="C227" s="97" t="s">
        <v>46</v>
      </c>
      <c r="D227" s="97" t="s">
        <v>88</v>
      </c>
      <c r="E227" s="97" t="s">
        <v>89</v>
      </c>
      <c r="F227" s="97" t="s">
        <v>998</v>
      </c>
      <c r="G227" s="97" t="s">
        <v>96</v>
      </c>
      <c r="H227" s="97" t="s">
        <v>47</v>
      </c>
      <c r="I227" s="94" t="s">
        <v>349</v>
      </c>
      <c r="J227" s="94" t="s">
        <v>47</v>
      </c>
      <c r="K227" s="94" t="s">
        <v>350</v>
      </c>
      <c r="L227" s="94" t="s">
        <v>299</v>
      </c>
      <c r="M227" s="94">
        <v>17947312.5</v>
      </c>
      <c r="N227" s="97" t="s">
        <v>100</v>
      </c>
      <c r="O227" s="97" t="s">
        <v>351</v>
      </c>
      <c r="P227" s="97" t="s">
        <v>352</v>
      </c>
      <c r="Q227" s="94">
        <v>-2597400</v>
      </c>
      <c r="R227" s="94">
        <v>0</v>
      </c>
      <c r="S227" s="94">
        <v>-2597400</v>
      </c>
      <c r="T227" s="94">
        <v>0</v>
      </c>
      <c r="U227" s="97" t="s">
        <v>49</v>
      </c>
      <c r="V227" s="94">
        <v>0</v>
      </c>
      <c r="W227" s="94">
        <v>0</v>
      </c>
      <c r="X227" s="97" t="s">
        <v>49</v>
      </c>
      <c r="Y227" s="94">
        <v>0</v>
      </c>
      <c r="Z227" s="94">
        <v>0</v>
      </c>
      <c r="AA227" s="97" t="s">
        <v>49</v>
      </c>
      <c r="AB227" s="94">
        <v>0</v>
      </c>
      <c r="AC227" s="94">
        <v>0</v>
      </c>
      <c r="AD227" s="97" t="s">
        <v>49</v>
      </c>
      <c r="AE227" s="94">
        <v>0</v>
      </c>
      <c r="AF227" s="97">
        <v>0</v>
      </c>
      <c r="AG227" s="97" t="s">
        <v>49</v>
      </c>
      <c r="AH227" s="94">
        <v>0</v>
      </c>
      <c r="AI227" s="94">
        <v>0</v>
      </c>
      <c r="AJ227" s="97" t="s">
        <v>49</v>
      </c>
      <c r="AK227" s="94">
        <v>0</v>
      </c>
      <c r="AL227" s="94">
        <v>0</v>
      </c>
      <c r="AM227" s="99" t="s">
        <v>47</v>
      </c>
      <c r="AN227" s="97" t="s">
        <v>47</v>
      </c>
      <c r="AO227" s="215" t="s">
        <v>47</v>
      </c>
      <c r="AP227" s="97" t="s">
        <v>47</v>
      </c>
      <c r="AR227" s="5"/>
      <c r="AS227" s="100"/>
    </row>
    <row r="228" spans="1:45" x14ac:dyDescent="0.25">
      <c r="A228" s="97" t="s">
        <v>310</v>
      </c>
      <c r="B228" s="98">
        <v>44275</v>
      </c>
      <c r="C228" s="97" t="s">
        <v>46</v>
      </c>
      <c r="D228" s="97" t="s">
        <v>2230</v>
      </c>
      <c r="E228" s="97" t="s">
        <v>2231</v>
      </c>
      <c r="F228" s="97" t="s">
        <v>2240</v>
      </c>
      <c r="G228" s="97" t="s">
        <v>48</v>
      </c>
      <c r="H228" s="97" t="s">
        <v>2241</v>
      </c>
      <c r="I228" s="94" t="s">
        <v>47</v>
      </c>
      <c r="J228" s="94" t="s">
        <v>47</v>
      </c>
      <c r="K228" s="94" t="s">
        <v>47</v>
      </c>
      <c r="L228" s="94" t="s">
        <v>47</v>
      </c>
      <c r="M228" s="94">
        <v>0</v>
      </c>
      <c r="N228" s="97" t="s">
        <v>47</v>
      </c>
      <c r="O228" s="97" t="s">
        <v>56</v>
      </c>
      <c r="P228" s="97" t="s">
        <v>47</v>
      </c>
      <c r="Q228" s="94">
        <f>SUM(R228:Y228)</f>
        <v>899185690.9928</v>
      </c>
      <c r="R228" s="94">
        <v>0</v>
      </c>
      <c r="S228" s="94">
        <v>807911813</v>
      </c>
      <c r="T228" s="94">
        <v>0</v>
      </c>
      <c r="U228" s="97" t="s">
        <v>49</v>
      </c>
      <c r="V228" s="94">
        <v>0</v>
      </c>
      <c r="W228" s="94">
        <v>78684377.579999998</v>
      </c>
      <c r="X228" s="97" t="s">
        <v>49</v>
      </c>
      <c r="Y228" s="94">
        <f>+W228*0.16</f>
        <v>12589500.412799999</v>
      </c>
      <c r="Z228" s="94">
        <v>0</v>
      </c>
      <c r="AA228" s="97" t="s">
        <v>49</v>
      </c>
      <c r="AB228" s="94">
        <v>0</v>
      </c>
      <c r="AC228" s="94">
        <v>0</v>
      </c>
      <c r="AD228" s="97" t="s">
        <v>49</v>
      </c>
      <c r="AE228" s="94">
        <v>0</v>
      </c>
      <c r="AF228" s="97">
        <v>0</v>
      </c>
      <c r="AG228" s="97" t="s">
        <v>49</v>
      </c>
      <c r="AH228" s="109"/>
      <c r="AI228" s="109"/>
      <c r="AJ228" s="109"/>
      <c r="AK228" s="109"/>
      <c r="AL228" s="109"/>
      <c r="AM228" s="109"/>
      <c r="AN228" s="109"/>
      <c r="AO228" s="214"/>
      <c r="AP228" s="109"/>
      <c r="AR228" s="5"/>
      <c r="AS228" s="100"/>
    </row>
    <row r="229" spans="1:45" x14ac:dyDescent="0.25">
      <c r="A229" s="97" t="s">
        <v>312</v>
      </c>
      <c r="B229" s="98">
        <v>44275</v>
      </c>
      <c r="C229" s="97" t="s">
        <v>46</v>
      </c>
      <c r="D229" s="97" t="s">
        <v>92</v>
      </c>
      <c r="E229" s="97" t="s">
        <v>93</v>
      </c>
      <c r="F229" s="97" t="s">
        <v>1090</v>
      </c>
      <c r="G229" s="97" t="s">
        <v>48</v>
      </c>
      <c r="H229" s="97" t="s">
        <v>354</v>
      </c>
      <c r="I229" s="94" t="s">
        <v>47</v>
      </c>
      <c r="J229" s="94" t="s">
        <v>47</v>
      </c>
      <c r="K229" s="94" t="s">
        <v>47</v>
      </c>
      <c r="L229" s="94" t="s">
        <v>47</v>
      </c>
      <c r="M229" s="94">
        <v>0</v>
      </c>
      <c r="N229" s="97" t="s">
        <v>47</v>
      </c>
      <c r="O229" s="97" t="s">
        <v>56</v>
      </c>
      <c r="P229" s="97" t="s">
        <v>47</v>
      </c>
      <c r="Q229" s="94">
        <v>1047111538.5599999</v>
      </c>
      <c r="R229" s="94">
        <v>0</v>
      </c>
      <c r="S229" s="94">
        <v>683674563</v>
      </c>
      <c r="T229" s="94">
        <v>0</v>
      </c>
      <c r="U229" s="97" t="s">
        <v>49</v>
      </c>
      <c r="V229" s="94">
        <v>0</v>
      </c>
      <c r="W229" s="94">
        <v>313307737.55000001</v>
      </c>
      <c r="X229" s="97" t="s">
        <v>49</v>
      </c>
      <c r="Y229" s="94">
        <v>50129238.009999998</v>
      </c>
      <c r="Z229" s="94">
        <v>0</v>
      </c>
      <c r="AA229" s="97" t="s">
        <v>49</v>
      </c>
      <c r="AB229" s="94">
        <v>0</v>
      </c>
      <c r="AC229" s="94">
        <v>0</v>
      </c>
      <c r="AD229" s="97" t="s">
        <v>49</v>
      </c>
      <c r="AE229" s="94">
        <v>0</v>
      </c>
      <c r="AF229" s="97">
        <v>0</v>
      </c>
      <c r="AG229" s="97" t="s">
        <v>49</v>
      </c>
      <c r="AH229" s="94">
        <v>0</v>
      </c>
      <c r="AI229" s="94">
        <v>0</v>
      </c>
      <c r="AJ229" s="97" t="s">
        <v>49</v>
      </c>
      <c r="AK229" s="94">
        <v>0</v>
      </c>
      <c r="AL229" s="94">
        <v>0</v>
      </c>
      <c r="AM229" s="99" t="s">
        <v>47</v>
      </c>
      <c r="AN229" s="97" t="s">
        <v>47</v>
      </c>
      <c r="AO229" s="215" t="s">
        <v>47</v>
      </c>
      <c r="AP229" s="97" t="s">
        <v>47</v>
      </c>
      <c r="AR229" s="5"/>
      <c r="AS229" s="100"/>
    </row>
    <row r="230" spans="1:45" x14ac:dyDescent="0.25">
      <c r="A230" s="97" t="s">
        <v>314</v>
      </c>
      <c r="B230" s="98">
        <v>44275</v>
      </c>
      <c r="C230" s="97" t="s">
        <v>46</v>
      </c>
      <c r="D230" s="97" t="s">
        <v>2332</v>
      </c>
      <c r="E230" s="97" t="s">
        <v>2333</v>
      </c>
      <c r="F230" s="97" t="s">
        <v>2340</v>
      </c>
      <c r="G230" s="97" t="s">
        <v>48</v>
      </c>
      <c r="H230" s="97" t="s">
        <v>2341</v>
      </c>
      <c r="I230" s="94" t="s">
        <v>47</v>
      </c>
      <c r="J230" s="94" t="s">
        <v>47</v>
      </c>
      <c r="K230" s="94" t="s">
        <v>47</v>
      </c>
      <c r="L230" s="94" t="s">
        <v>47</v>
      </c>
      <c r="M230" s="94"/>
      <c r="N230" s="97" t="s">
        <v>47</v>
      </c>
      <c r="O230" s="97" t="s">
        <v>56</v>
      </c>
      <c r="P230" s="97"/>
      <c r="Q230" s="94">
        <v>364429453.4928</v>
      </c>
      <c r="R230" s="94">
        <v>0</v>
      </c>
      <c r="S230" s="94">
        <v>322560787.5</v>
      </c>
      <c r="T230" s="94">
        <v>0</v>
      </c>
      <c r="U230" s="97" t="s">
        <v>49</v>
      </c>
      <c r="V230" s="94">
        <v>0</v>
      </c>
      <c r="W230" s="94">
        <v>36093677.579999998</v>
      </c>
      <c r="X230" s="97" t="s">
        <v>49</v>
      </c>
      <c r="Y230" s="94">
        <v>5774988.4128</v>
      </c>
      <c r="Z230" s="94">
        <v>0</v>
      </c>
      <c r="AA230" s="97" t="s">
        <v>49</v>
      </c>
      <c r="AB230" s="94">
        <v>0</v>
      </c>
      <c r="AC230" s="94">
        <v>0</v>
      </c>
      <c r="AD230" s="97" t="s">
        <v>49</v>
      </c>
      <c r="AE230" s="94">
        <v>0</v>
      </c>
      <c r="AF230" s="97">
        <v>0</v>
      </c>
      <c r="AG230" s="97" t="s">
        <v>49</v>
      </c>
      <c r="AH230" s="109"/>
      <c r="AI230" s="109"/>
      <c r="AJ230" s="109"/>
      <c r="AK230" s="109"/>
      <c r="AL230" s="109"/>
      <c r="AM230" s="109"/>
      <c r="AN230" s="109"/>
      <c r="AO230" s="214"/>
      <c r="AP230" s="109"/>
      <c r="AR230" s="5"/>
      <c r="AS230" s="100"/>
    </row>
    <row r="231" spans="1:45" x14ac:dyDescent="0.25">
      <c r="A231" s="97" t="s">
        <v>319</v>
      </c>
      <c r="B231" s="98">
        <v>44275</v>
      </c>
      <c r="C231" s="97" t="s">
        <v>46</v>
      </c>
      <c r="D231" s="97" t="s">
        <v>104</v>
      </c>
      <c r="E231" s="97" t="s">
        <v>105</v>
      </c>
      <c r="F231" s="97" t="s">
        <v>1103</v>
      </c>
      <c r="G231" s="97" t="s">
        <v>48</v>
      </c>
      <c r="H231" s="97" t="s">
        <v>356</v>
      </c>
      <c r="I231" s="94" t="s">
        <v>47</v>
      </c>
      <c r="J231" s="94" t="s">
        <v>47</v>
      </c>
      <c r="K231" s="94" t="s">
        <v>47</v>
      </c>
      <c r="L231" s="94" t="s">
        <v>47</v>
      </c>
      <c r="M231" s="94">
        <v>0</v>
      </c>
      <c r="N231" s="97" t="s">
        <v>47</v>
      </c>
      <c r="O231" s="97" t="s">
        <v>56</v>
      </c>
      <c r="P231" s="97" t="s">
        <v>47</v>
      </c>
      <c r="Q231" s="94">
        <v>380857280</v>
      </c>
      <c r="R231" s="94">
        <v>0</v>
      </c>
      <c r="S231" s="94">
        <v>310994250</v>
      </c>
      <c r="T231" s="94">
        <v>0</v>
      </c>
      <c r="U231" s="97" t="s">
        <v>49</v>
      </c>
      <c r="V231" s="94">
        <v>0</v>
      </c>
      <c r="W231" s="94">
        <v>60226750</v>
      </c>
      <c r="X231" s="97" t="s">
        <v>49</v>
      </c>
      <c r="Y231" s="94">
        <v>9636280</v>
      </c>
      <c r="Z231" s="94">
        <v>0</v>
      </c>
      <c r="AA231" s="97" t="s">
        <v>49</v>
      </c>
      <c r="AB231" s="94">
        <v>0</v>
      </c>
      <c r="AC231" s="94">
        <v>0</v>
      </c>
      <c r="AD231" s="97" t="s">
        <v>49</v>
      </c>
      <c r="AE231" s="94">
        <v>0</v>
      </c>
      <c r="AF231" s="97">
        <v>0</v>
      </c>
      <c r="AG231" s="97" t="s">
        <v>49</v>
      </c>
      <c r="AH231" s="94">
        <v>0</v>
      </c>
      <c r="AI231" s="94">
        <v>0</v>
      </c>
      <c r="AJ231" s="97" t="s">
        <v>49</v>
      </c>
      <c r="AK231" s="94">
        <v>0</v>
      </c>
      <c r="AL231" s="94">
        <v>0</v>
      </c>
      <c r="AM231" s="99" t="s">
        <v>47</v>
      </c>
      <c r="AN231" s="97" t="s">
        <v>47</v>
      </c>
      <c r="AO231" s="215" t="s">
        <v>47</v>
      </c>
      <c r="AP231" s="97" t="s">
        <v>47</v>
      </c>
      <c r="AR231" s="5"/>
      <c r="AS231" s="100"/>
    </row>
    <row r="232" spans="1:45" x14ac:dyDescent="0.25">
      <c r="A232" s="97" t="s">
        <v>324</v>
      </c>
      <c r="B232" s="98">
        <v>44275</v>
      </c>
      <c r="C232" s="97" t="s">
        <v>46</v>
      </c>
      <c r="D232" s="97" t="s">
        <v>104</v>
      </c>
      <c r="E232" s="97" t="s">
        <v>105</v>
      </c>
      <c r="F232" s="97" t="s">
        <v>1103</v>
      </c>
      <c r="G232" s="97" t="s">
        <v>48</v>
      </c>
      <c r="H232" s="97" t="s">
        <v>358</v>
      </c>
      <c r="I232" s="94" t="s">
        <v>47</v>
      </c>
      <c r="J232" s="94" t="s">
        <v>47</v>
      </c>
      <c r="K232" s="94" t="s">
        <v>47</v>
      </c>
      <c r="L232" s="94" t="s">
        <v>47</v>
      </c>
      <c r="M232" s="94">
        <v>0</v>
      </c>
      <c r="N232" s="97" t="s">
        <v>47</v>
      </c>
      <c r="O232" s="97" t="s">
        <v>359</v>
      </c>
      <c r="P232" s="97" t="s">
        <v>360</v>
      </c>
      <c r="Q232" s="94">
        <v>8325000</v>
      </c>
      <c r="R232" s="94">
        <v>0</v>
      </c>
      <c r="S232" s="94">
        <v>8325000</v>
      </c>
      <c r="T232" s="94">
        <v>0</v>
      </c>
      <c r="U232" s="97" t="s">
        <v>49</v>
      </c>
      <c r="V232" s="94">
        <v>0</v>
      </c>
      <c r="W232" s="94">
        <v>0</v>
      </c>
      <c r="X232" s="97" t="s">
        <v>49</v>
      </c>
      <c r="Y232" s="94">
        <v>0</v>
      </c>
      <c r="Z232" s="94">
        <v>0</v>
      </c>
      <c r="AA232" s="97" t="s">
        <v>49</v>
      </c>
      <c r="AB232" s="94">
        <v>0</v>
      </c>
      <c r="AC232" s="94">
        <v>0</v>
      </c>
      <c r="AD232" s="97" t="s">
        <v>49</v>
      </c>
      <c r="AE232" s="94">
        <v>0</v>
      </c>
      <c r="AF232" s="97">
        <v>0</v>
      </c>
      <c r="AG232" s="97" t="s">
        <v>49</v>
      </c>
      <c r="AH232" s="94">
        <v>0</v>
      </c>
      <c r="AI232" s="94">
        <v>0</v>
      </c>
      <c r="AJ232" s="97" t="s">
        <v>49</v>
      </c>
      <c r="AK232" s="94">
        <v>0</v>
      </c>
      <c r="AL232" s="94">
        <v>0</v>
      </c>
      <c r="AM232" s="99" t="s">
        <v>47</v>
      </c>
      <c r="AN232" s="97" t="s">
        <v>47</v>
      </c>
      <c r="AO232" s="215" t="s">
        <v>47</v>
      </c>
      <c r="AP232" s="97" t="s">
        <v>47</v>
      </c>
      <c r="AR232" s="5"/>
      <c r="AS232" s="100"/>
    </row>
    <row r="233" spans="1:45" x14ac:dyDescent="0.25">
      <c r="A233" s="97" t="s">
        <v>326</v>
      </c>
      <c r="B233" s="98">
        <v>44275</v>
      </c>
      <c r="C233" s="97" t="s">
        <v>46</v>
      </c>
      <c r="D233" s="97" t="s">
        <v>104</v>
      </c>
      <c r="E233" s="97" t="s">
        <v>105</v>
      </c>
      <c r="F233" s="97" t="s">
        <v>1103</v>
      </c>
      <c r="G233" s="97" t="s">
        <v>48</v>
      </c>
      <c r="H233" s="97" t="s">
        <v>362</v>
      </c>
      <c r="I233" s="94" t="s">
        <v>47</v>
      </c>
      <c r="J233" s="94" t="s">
        <v>47</v>
      </c>
      <c r="K233" s="94" t="s">
        <v>47</v>
      </c>
      <c r="L233" s="94" t="s">
        <v>47</v>
      </c>
      <c r="M233" s="94">
        <v>0</v>
      </c>
      <c r="N233" s="97" t="s">
        <v>47</v>
      </c>
      <c r="O233" s="97" t="s">
        <v>56</v>
      </c>
      <c r="P233" s="97" t="s">
        <v>47</v>
      </c>
      <c r="Q233" s="94">
        <v>82279564</v>
      </c>
      <c r="R233" s="94">
        <v>0</v>
      </c>
      <c r="S233" s="94">
        <v>56400950</v>
      </c>
      <c r="T233" s="94">
        <v>0</v>
      </c>
      <c r="U233" s="97" t="s">
        <v>49</v>
      </c>
      <c r="V233" s="94">
        <v>0</v>
      </c>
      <c r="W233" s="94">
        <v>22309150</v>
      </c>
      <c r="X233" s="97" t="s">
        <v>50</v>
      </c>
      <c r="Y233" s="94">
        <v>3569464</v>
      </c>
      <c r="Z233" s="94">
        <v>0</v>
      </c>
      <c r="AA233" s="97" t="s">
        <v>49</v>
      </c>
      <c r="AB233" s="94">
        <v>0</v>
      </c>
      <c r="AC233" s="94">
        <v>0</v>
      </c>
      <c r="AD233" s="97" t="s">
        <v>49</v>
      </c>
      <c r="AE233" s="94">
        <v>0</v>
      </c>
      <c r="AF233" s="97">
        <v>0</v>
      </c>
      <c r="AG233" s="97" t="s">
        <v>49</v>
      </c>
      <c r="AH233" s="94">
        <v>0</v>
      </c>
      <c r="AI233" s="94">
        <v>0</v>
      </c>
      <c r="AJ233" s="97" t="s">
        <v>49</v>
      </c>
      <c r="AK233" s="94">
        <v>0</v>
      </c>
      <c r="AL233" s="94">
        <v>0</v>
      </c>
      <c r="AM233" s="99" t="s">
        <v>47</v>
      </c>
      <c r="AN233" s="97" t="s">
        <v>47</v>
      </c>
      <c r="AO233" s="215" t="s">
        <v>47</v>
      </c>
      <c r="AP233" s="97" t="s">
        <v>47</v>
      </c>
      <c r="AR233" s="5"/>
      <c r="AS233" s="100"/>
    </row>
    <row r="234" spans="1:45" x14ac:dyDescent="0.25">
      <c r="A234" s="97" t="s">
        <v>328</v>
      </c>
      <c r="B234" s="98">
        <v>44275</v>
      </c>
      <c r="C234" s="97" t="s">
        <v>46</v>
      </c>
      <c r="D234" s="97" t="s">
        <v>114</v>
      </c>
      <c r="E234" s="97" t="s">
        <v>115</v>
      </c>
      <c r="F234" s="97" t="s">
        <v>1117</v>
      </c>
      <c r="G234" s="97" t="s">
        <v>48</v>
      </c>
      <c r="H234" s="97" t="s">
        <v>364</v>
      </c>
      <c r="I234" s="94" t="s">
        <v>47</v>
      </c>
      <c r="J234" s="94" t="s">
        <v>47</v>
      </c>
      <c r="K234" s="94" t="s">
        <v>47</v>
      </c>
      <c r="L234" s="94" t="s">
        <v>47</v>
      </c>
      <c r="M234" s="94">
        <v>0</v>
      </c>
      <c r="N234" s="97" t="s">
        <v>47</v>
      </c>
      <c r="O234" s="97" t="s">
        <v>56</v>
      </c>
      <c r="P234" s="97" t="s">
        <v>47</v>
      </c>
      <c r="Q234" s="94">
        <v>2110571902.4284003</v>
      </c>
      <c r="R234" s="94">
        <v>0</v>
      </c>
      <c r="S234" s="94">
        <v>1681869669.7499998</v>
      </c>
      <c r="T234" s="94">
        <v>0</v>
      </c>
      <c r="U234" s="97" t="s">
        <v>49</v>
      </c>
      <c r="V234" s="94">
        <v>0</v>
      </c>
      <c r="W234" s="94">
        <v>369570890.24000001</v>
      </c>
      <c r="X234" s="97" t="s">
        <v>50</v>
      </c>
      <c r="Y234" s="94">
        <v>59131342.4384</v>
      </c>
      <c r="Z234" s="94">
        <v>0</v>
      </c>
      <c r="AA234" s="97" t="s">
        <v>49</v>
      </c>
      <c r="AB234" s="94">
        <v>0</v>
      </c>
      <c r="AC234" s="94">
        <v>0</v>
      </c>
      <c r="AD234" s="97" t="s">
        <v>49</v>
      </c>
      <c r="AE234" s="94">
        <v>0</v>
      </c>
      <c r="AF234" s="97">
        <v>0</v>
      </c>
      <c r="AG234" s="97" t="s">
        <v>49</v>
      </c>
      <c r="AH234" s="94">
        <v>0</v>
      </c>
      <c r="AI234" s="94">
        <v>0</v>
      </c>
      <c r="AJ234" s="97" t="s">
        <v>49</v>
      </c>
      <c r="AK234" s="94">
        <v>0</v>
      </c>
      <c r="AL234" s="94">
        <v>0</v>
      </c>
      <c r="AM234" s="99" t="s">
        <v>47</v>
      </c>
      <c r="AN234" s="97" t="s">
        <v>47</v>
      </c>
      <c r="AO234" s="215" t="s">
        <v>47</v>
      </c>
      <c r="AP234" s="97" t="s">
        <v>47</v>
      </c>
      <c r="AR234" s="5"/>
      <c r="AS234" s="100"/>
    </row>
    <row r="235" spans="1:45" x14ac:dyDescent="0.25">
      <c r="A235" s="97" t="s">
        <v>330</v>
      </c>
      <c r="B235" s="111">
        <v>44275</v>
      </c>
      <c r="C235" s="97" t="s">
        <v>46</v>
      </c>
      <c r="D235" s="97" t="s">
        <v>1975</v>
      </c>
      <c r="E235" s="97" t="s">
        <v>1976</v>
      </c>
      <c r="F235" s="106" t="s">
        <v>1985</v>
      </c>
      <c r="G235" s="97" t="s">
        <v>48</v>
      </c>
      <c r="H235" s="97" t="s">
        <v>1984</v>
      </c>
      <c r="I235" s="94" t="s">
        <v>47</v>
      </c>
      <c r="J235" s="94" t="s">
        <v>47</v>
      </c>
      <c r="K235" s="94" t="s">
        <v>47</v>
      </c>
      <c r="L235" s="94" t="s">
        <v>47</v>
      </c>
      <c r="M235" s="94">
        <v>0</v>
      </c>
      <c r="N235" s="97" t="s">
        <v>47</v>
      </c>
      <c r="O235" s="97" t="s">
        <v>1062</v>
      </c>
      <c r="P235" s="97" t="s">
        <v>47</v>
      </c>
      <c r="Q235" s="94">
        <f>SUM(R235:AC235)</f>
        <v>0</v>
      </c>
      <c r="R235" s="94">
        <v>0</v>
      </c>
      <c r="S235" s="94">
        <v>0</v>
      </c>
      <c r="T235" s="94">
        <v>0</v>
      </c>
      <c r="U235" s="97" t="s">
        <v>49</v>
      </c>
      <c r="V235" s="94">
        <v>0</v>
      </c>
      <c r="W235" s="94"/>
      <c r="X235" s="97" t="s">
        <v>50</v>
      </c>
      <c r="Y235" s="94">
        <f>+W235*0.16</f>
        <v>0</v>
      </c>
      <c r="Z235" s="94">
        <v>0</v>
      </c>
      <c r="AA235" s="97" t="s">
        <v>49</v>
      </c>
      <c r="AB235" s="94">
        <v>0</v>
      </c>
      <c r="AC235" s="94">
        <v>0</v>
      </c>
      <c r="AD235" s="97" t="s">
        <v>49</v>
      </c>
      <c r="AE235" s="94">
        <v>0</v>
      </c>
      <c r="AF235" s="109"/>
      <c r="AG235" s="109"/>
      <c r="AH235" s="109"/>
      <c r="AI235" s="94">
        <v>0</v>
      </c>
      <c r="AJ235" s="109"/>
      <c r="AK235" s="94">
        <v>0</v>
      </c>
      <c r="AL235" s="94">
        <v>0</v>
      </c>
      <c r="AM235" s="109"/>
      <c r="AN235" s="109"/>
      <c r="AO235" s="214"/>
      <c r="AP235" s="109"/>
      <c r="AR235" s="5"/>
      <c r="AS235" s="100"/>
    </row>
    <row r="236" spans="1:45" x14ac:dyDescent="0.25">
      <c r="A236" s="97" t="s">
        <v>334</v>
      </c>
      <c r="B236" s="98">
        <v>44276</v>
      </c>
      <c r="C236" s="97" t="s">
        <v>973</v>
      </c>
      <c r="D236" s="97" t="s">
        <v>53</v>
      </c>
      <c r="E236" s="97" t="s">
        <v>974</v>
      </c>
      <c r="F236" s="97" t="s">
        <v>1310</v>
      </c>
      <c r="G236" s="97" t="s">
        <v>48</v>
      </c>
      <c r="H236" s="97" t="s">
        <v>1834</v>
      </c>
      <c r="I236" s="94" t="s">
        <v>47</v>
      </c>
      <c r="J236" s="94" t="s">
        <v>47</v>
      </c>
      <c r="K236" s="94" t="s">
        <v>47</v>
      </c>
      <c r="L236" s="94" t="s">
        <v>47</v>
      </c>
      <c r="M236" s="94">
        <v>0</v>
      </c>
      <c r="N236" s="97" t="s">
        <v>47</v>
      </c>
      <c r="O236" s="97" t="s">
        <v>56</v>
      </c>
      <c r="P236" s="97" t="s">
        <v>47</v>
      </c>
      <c r="Q236" s="94">
        <v>555534193.59280002</v>
      </c>
      <c r="R236" s="94">
        <v>0</v>
      </c>
      <c r="S236" s="94">
        <v>421738401.49999994</v>
      </c>
      <c r="T236" s="94">
        <v>0</v>
      </c>
      <c r="U236" s="97" t="s">
        <v>49</v>
      </c>
      <c r="V236" s="94">
        <v>0</v>
      </c>
      <c r="W236" s="94">
        <v>115341200.08</v>
      </c>
      <c r="X236" s="97" t="s">
        <v>49</v>
      </c>
      <c r="Y236" s="94">
        <v>18454592.012800001</v>
      </c>
      <c r="Z236" s="94">
        <v>0</v>
      </c>
      <c r="AA236" s="97" t="s">
        <v>49</v>
      </c>
      <c r="AB236" s="94">
        <v>0</v>
      </c>
      <c r="AC236" s="94">
        <v>0</v>
      </c>
      <c r="AD236" s="97" t="s">
        <v>49</v>
      </c>
      <c r="AE236" s="94">
        <v>0</v>
      </c>
      <c r="AF236" s="97">
        <v>0</v>
      </c>
      <c r="AG236" s="97" t="s">
        <v>49</v>
      </c>
      <c r="AH236" s="94">
        <v>0</v>
      </c>
      <c r="AI236" s="94">
        <v>0</v>
      </c>
      <c r="AJ236" s="97" t="s">
        <v>49</v>
      </c>
      <c r="AK236" s="94">
        <v>0</v>
      </c>
      <c r="AL236" s="94">
        <v>0</v>
      </c>
      <c r="AM236" s="99" t="s">
        <v>47</v>
      </c>
      <c r="AN236" s="97" t="s">
        <v>47</v>
      </c>
      <c r="AO236" s="215" t="s">
        <v>47</v>
      </c>
      <c r="AP236" s="97" t="s">
        <v>47</v>
      </c>
      <c r="AR236" s="5"/>
      <c r="AS236" s="100"/>
    </row>
    <row r="237" spans="1:45" x14ac:dyDescent="0.25">
      <c r="A237" s="97" t="s">
        <v>336</v>
      </c>
      <c r="B237" s="98">
        <v>44276</v>
      </c>
      <c r="C237" s="97" t="s">
        <v>973</v>
      </c>
      <c r="D237" s="97" t="s">
        <v>53</v>
      </c>
      <c r="E237" s="97" t="s">
        <v>974</v>
      </c>
      <c r="F237" s="97" t="s">
        <v>1314</v>
      </c>
      <c r="G237" s="97" t="s">
        <v>48</v>
      </c>
      <c r="H237" s="97" t="s">
        <v>1833</v>
      </c>
      <c r="I237" s="94" t="s">
        <v>47</v>
      </c>
      <c r="J237" s="94" t="s">
        <v>47</v>
      </c>
      <c r="K237" s="94" t="s">
        <v>47</v>
      </c>
      <c r="L237" s="94" t="s">
        <v>47</v>
      </c>
      <c r="M237" s="94">
        <v>0</v>
      </c>
      <c r="N237" s="97" t="s">
        <v>47</v>
      </c>
      <c r="O237" s="97" t="s">
        <v>1832</v>
      </c>
      <c r="P237" s="97" t="s">
        <v>1831</v>
      </c>
      <c r="Q237" s="94">
        <v>4659225</v>
      </c>
      <c r="R237" s="94">
        <v>0</v>
      </c>
      <c r="S237" s="94">
        <v>4659225</v>
      </c>
      <c r="T237" s="94">
        <v>0</v>
      </c>
      <c r="U237" s="97" t="s">
        <v>49</v>
      </c>
      <c r="V237" s="94">
        <v>0</v>
      </c>
      <c r="W237" s="94">
        <v>0</v>
      </c>
      <c r="X237" s="97" t="s">
        <v>49</v>
      </c>
      <c r="Y237" s="94">
        <v>0</v>
      </c>
      <c r="Z237" s="94">
        <v>0</v>
      </c>
      <c r="AA237" s="97" t="s">
        <v>49</v>
      </c>
      <c r="AB237" s="94">
        <v>0</v>
      </c>
      <c r="AC237" s="94">
        <v>0</v>
      </c>
      <c r="AD237" s="97" t="s">
        <v>49</v>
      </c>
      <c r="AE237" s="94">
        <v>0</v>
      </c>
      <c r="AF237" s="97">
        <v>0</v>
      </c>
      <c r="AG237" s="97" t="s">
        <v>49</v>
      </c>
      <c r="AH237" s="94">
        <v>0</v>
      </c>
      <c r="AI237" s="94">
        <v>0</v>
      </c>
      <c r="AJ237" s="97" t="s">
        <v>49</v>
      </c>
      <c r="AK237" s="94">
        <v>0</v>
      </c>
      <c r="AL237" s="94">
        <v>0</v>
      </c>
      <c r="AM237" s="99" t="s">
        <v>47</v>
      </c>
      <c r="AN237" s="97" t="s">
        <v>47</v>
      </c>
      <c r="AO237" s="215" t="s">
        <v>47</v>
      </c>
      <c r="AP237" s="97" t="s">
        <v>47</v>
      </c>
      <c r="AR237" s="5"/>
      <c r="AS237" s="100"/>
    </row>
    <row r="238" spans="1:45" x14ac:dyDescent="0.25">
      <c r="A238" s="97" t="s">
        <v>338</v>
      </c>
      <c r="B238" s="98">
        <v>44276</v>
      </c>
      <c r="C238" s="97" t="s">
        <v>973</v>
      </c>
      <c r="D238" s="97" t="s">
        <v>53</v>
      </c>
      <c r="E238" s="97" t="s">
        <v>974</v>
      </c>
      <c r="F238" s="97" t="s">
        <v>1310</v>
      </c>
      <c r="G238" s="97" t="s">
        <v>48</v>
      </c>
      <c r="H238" s="97" t="s">
        <v>1830</v>
      </c>
      <c r="I238" s="94" t="s">
        <v>47</v>
      </c>
      <c r="J238" s="94" t="s">
        <v>47</v>
      </c>
      <c r="K238" s="94" t="s">
        <v>47</v>
      </c>
      <c r="L238" s="94" t="s">
        <v>47</v>
      </c>
      <c r="M238" s="94">
        <v>0</v>
      </c>
      <c r="N238" s="97" t="s">
        <v>47</v>
      </c>
      <c r="O238" s="97" t="s">
        <v>56</v>
      </c>
      <c r="P238" s="97" t="s">
        <v>47</v>
      </c>
      <c r="Q238" s="94">
        <v>221226128.93000001</v>
      </c>
      <c r="R238" s="94">
        <v>0</v>
      </c>
      <c r="S238" s="94">
        <v>129910974.75</v>
      </c>
      <c r="T238" s="94">
        <v>0</v>
      </c>
      <c r="U238" s="97" t="s">
        <v>49</v>
      </c>
      <c r="V238" s="94">
        <v>0</v>
      </c>
      <c r="W238" s="94">
        <v>78719960.5</v>
      </c>
      <c r="X238" s="97" t="s">
        <v>50</v>
      </c>
      <c r="Y238" s="94">
        <v>12595193.68</v>
      </c>
      <c r="Z238" s="94">
        <v>0</v>
      </c>
      <c r="AA238" s="97" t="s">
        <v>49</v>
      </c>
      <c r="AB238" s="94">
        <v>0</v>
      </c>
      <c r="AC238" s="94">
        <v>0</v>
      </c>
      <c r="AD238" s="97" t="s">
        <v>49</v>
      </c>
      <c r="AE238" s="94">
        <v>0</v>
      </c>
      <c r="AF238" s="97">
        <v>0</v>
      </c>
      <c r="AG238" s="97" t="s">
        <v>49</v>
      </c>
      <c r="AH238" s="94">
        <v>0</v>
      </c>
      <c r="AI238" s="94">
        <v>0</v>
      </c>
      <c r="AJ238" s="97" t="s">
        <v>49</v>
      </c>
      <c r="AK238" s="94">
        <v>0</v>
      </c>
      <c r="AL238" s="94">
        <v>0</v>
      </c>
      <c r="AM238" s="99" t="s">
        <v>47</v>
      </c>
      <c r="AN238" s="97" t="s">
        <v>47</v>
      </c>
      <c r="AO238" s="215" t="s">
        <v>47</v>
      </c>
      <c r="AP238" s="97" t="s">
        <v>47</v>
      </c>
      <c r="AR238" s="5"/>
      <c r="AS238" s="100"/>
    </row>
    <row r="239" spans="1:45" x14ac:dyDescent="0.25">
      <c r="A239" s="97" t="s">
        <v>340</v>
      </c>
      <c r="B239" s="98">
        <v>44276</v>
      </c>
      <c r="C239" s="97" t="s">
        <v>973</v>
      </c>
      <c r="D239" s="97" t="s">
        <v>53</v>
      </c>
      <c r="E239" s="97" t="s">
        <v>974</v>
      </c>
      <c r="F239" s="97" t="s">
        <v>1314</v>
      </c>
      <c r="G239" s="97" t="s">
        <v>48</v>
      </c>
      <c r="H239" s="97" t="s">
        <v>1809</v>
      </c>
      <c r="I239" s="94" t="s">
        <v>47</v>
      </c>
      <c r="J239" s="94" t="s">
        <v>47</v>
      </c>
      <c r="K239" s="94" t="s">
        <v>47</v>
      </c>
      <c r="L239" s="94" t="s">
        <v>47</v>
      </c>
      <c r="M239" s="94">
        <v>0</v>
      </c>
      <c r="N239" s="97" t="s">
        <v>47</v>
      </c>
      <c r="O239" s="97" t="s">
        <v>1808</v>
      </c>
      <c r="P239" s="97" t="s">
        <v>1807</v>
      </c>
      <c r="Q239" s="94">
        <v>192066938.56999999</v>
      </c>
      <c r="R239" s="94">
        <v>0</v>
      </c>
      <c r="S239" s="94">
        <v>93385982.75</v>
      </c>
      <c r="T239" s="94">
        <v>85069789.5</v>
      </c>
      <c r="U239" s="97" t="s">
        <v>50</v>
      </c>
      <c r="V239" s="94">
        <v>13611166.32</v>
      </c>
      <c r="W239" s="94">
        <v>0</v>
      </c>
      <c r="X239" s="97" t="s">
        <v>49</v>
      </c>
      <c r="Y239" s="94">
        <v>0</v>
      </c>
      <c r="Z239" s="94">
        <v>0</v>
      </c>
      <c r="AA239" s="97" t="s">
        <v>49</v>
      </c>
      <c r="AB239" s="94">
        <v>0</v>
      </c>
      <c r="AC239" s="94">
        <v>0</v>
      </c>
      <c r="AD239" s="97" t="s">
        <v>49</v>
      </c>
      <c r="AE239" s="94">
        <v>0</v>
      </c>
      <c r="AF239" s="97">
        <v>0</v>
      </c>
      <c r="AG239" s="97" t="s">
        <v>49</v>
      </c>
      <c r="AH239" s="94">
        <v>0</v>
      </c>
      <c r="AI239" s="94">
        <v>0</v>
      </c>
      <c r="AJ239" s="97" t="s">
        <v>49</v>
      </c>
      <c r="AK239" s="94">
        <v>0</v>
      </c>
      <c r="AL239" s="94">
        <v>0</v>
      </c>
      <c r="AM239" s="99" t="s">
        <v>47</v>
      </c>
      <c r="AN239" s="97" t="s">
        <v>47</v>
      </c>
      <c r="AO239" s="218" t="s">
        <v>47</v>
      </c>
      <c r="AP239" s="116" t="s">
        <v>47</v>
      </c>
      <c r="AR239" s="5"/>
      <c r="AS239" s="100"/>
    </row>
    <row r="240" spans="1:45" x14ac:dyDescent="0.25">
      <c r="A240" s="97" t="s">
        <v>344</v>
      </c>
      <c r="B240" s="98">
        <v>44276</v>
      </c>
      <c r="C240" s="97" t="s">
        <v>973</v>
      </c>
      <c r="D240" s="97" t="s">
        <v>53</v>
      </c>
      <c r="E240" s="97" t="s">
        <v>974</v>
      </c>
      <c r="F240" s="97" t="s">
        <v>1310</v>
      </c>
      <c r="G240" s="97" t="s">
        <v>48</v>
      </c>
      <c r="H240" s="97" t="s">
        <v>1806</v>
      </c>
      <c r="I240" s="94" t="s">
        <v>47</v>
      </c>
      <c r="J240" s="94" t="s">
        <v>47</v>
      </c>
      <c r="K240" s="94" t="s">
        <v>47</v>
      </c>
      <c r="L240" s="94" t="s">
        <v>47</v>
      </c>
      <c r="M240" s="94">
        <v>0</v>
      </c>
      <c r="N240" s="97" t="s">
        <v>47</v>
      </c>
      <c r="O240" s="97" t="s">
        <v>56</v>
      </c>
      <c r="P240" s="97" t="s">
        <v>47</v>
      </c>
      <c r="Q240" s="94">
        <v>678206364.55639994</v>
      </c>
      <c r="R240" s="94">
        <v>0</v>
      </c>
      <c r="S240" s="94">
        <v>484009533.75</v>
      </c>
      <c r="T240" s="94">
        <v>0</v>
      </c>
      <c r="U240" s="97" t="s">
        <v>49</v>
      </c>
      <c r="V240" s="94">
        <v>0</v>
      </c>
      <c r="W240" s="94">
        <v>167411061.03999999</v>
      </c>
      <c r="X240" s="97" t="s">
        <v>50</v>
      </c>
      <c r="Y240" s="94">
        <v>26785769.766400002</v>
      </c>
      <c r="Z240" s="94">
        <v>0</v>
      </c>
      <c r="AA240" s="97" t="s">
        <v>49</v>
      </c>
      <c r="AB240" s="94">
        <v>0</v>
      </c>
      <c r="AC240" s="94">
        <v>0</v>
      </c>
      <c r="AD240" s="97" t="s">
        <v>49</v>
      </c>
      <c r="AE240" s="94">
        <v>0</v>
      </c>
      <c r="AF240" s="97">
        <v>0</v>
      </c>
      <c r="AG240" s="97" t="s">
        <v>49</v>
      </c>
      <c r="AH240" s="94">
        <v>0</v>
      </c>
      <c r="AI240" s="94">
        <v>0</v>
      </c>
      <c r="AJ240" s="97" t="s">
        <v>49</v>
      </c>
      <c r="AK240" s="94">
        <v>0</v>
      </c>
      <c r="AL240" s="94">
        <v>0</v>
      </c>
      <c r="AM240" s="99" t="s">
        <v>47</v>
      </c>
      <c r="AN240" s="97" t="s">
        <v>47</v>
      </c>
      <c r="AO240" s="215" t="s">
        <v>47</v>
      </c>
      <c r="AP240" s="97" t="s">
        <v>47</v>
      </c>
    </row>
    <row r="241" spans="1:45" x14ac:dyDescent="0.25">
      <c r="A241" s="97" t="s">
        <v>346</v>
      </c>
      <c r="B241" s="98">
        <v>44276</v>
      </c>
      <c r="C241" s="97" t="s">
        <v>46</v>
      </c>
      <c r="D241" s="97" t="s">
        <v>53</v>
      </c>
      <c r="E241" s="97" t="s">
        <v>54</v>
      </c>
      <c r="F241" s="97" t="s">
        <v>988</v>
      </c>
      <c r="G241" s="97" t="s">
        <v>48</v>
      </c>
      <c r="H241" s="97" t="s">
        <v>367</v>
      </c>
      <c r="I241" s="94" t="s">
        <v>47</v>
      </c>
      <c r="J241" s="94" t="s">
        <v>47</v>
      </c>
      <c r="K241" s="94" t="s">
        <v>47</v>
      </c>
      <c r="L241" s="94" t="s">
        <v>47</v>
      </c>
      <c r="M241" s="94">
        <v>0</v>
      </c>
      <c r="N241" s="97" t="s">
        <v>47</v>
      </c>
      <c r="O241" s="97" t="s">
        <v>56</v>
      </c>
      <c r="P241" s="97" t="s">
        <v>47</v>
      </c>
      <c r="Q241" s="94">
        <v>1712594968.7979999</v>
      </c>
      <c r="R241" s="94">
        <v>0</v>
      </c>
      <c r="S241" s="94">
        <v>1199847315.4999995</v>
      </c>
      <c r="T241" s="94">
        <v>0</v>
      </c>
      <c r="U241" s="97" t="s">
        <v>49</v>
      </c>
      <c r="V241" s="94">
        <v>0</v>
      </c>
      <c r="W241" s="94">
        <v>442023839.05000007</v>
      </c>
      <c r="X241" s="97" t="s">
        <v>50</v>
      </c>
      <c r="Y241" s="94">
        <v>70723814.247999996</v>
      </c>
      <c r="Z241" s="94">
        <v>0</v>
      </c>
      <c r="AA241" s="97" t="s">
        <v>49</v>
      </c>
      <c r="AB241" s="94">
        <v>0</v>
      </c>
      <c r="AC241" s="94">
        <v>0</v>
      </c>
      <c r="AD241" s="97" t="s">
        <v>49</v>
      </c>
      <c r="AE241" s="94">
        <v>0</v>
      </c>
      <c r="AF241" s="97">
        <v>0</v>
      </c>
      <c r="AG241" s="97" t="s">
        <v>49</v>
      </c>
      <c r="AH241" s="94">
        <v>0</v>
      </c>
      <c r="AI241" s="94">
        <v>0</v>
      </c>
      <c r="AJ241" s="97" t="s">
        <v>49</v>
      </c>
      <c r="AK241" s="94">
        <v>0</v>
      </c>
      <c r="AL241" s="94">
        <v>0</v>
      </c>
      <c r="AM241" s="99" t="s">
        <v>47</v>
      </c>
      <c r="AN241" s="97" t="s">
        <v>47</v>
      </c>
      <c r="AO241" s="217" t="s">
        <v>47</v>
      </c>
      <c r="AP241" s="117" t="s">
        <v>47</v>
      </c>
      <c r="AR241" s="5"/>
      <c r="AS241" s="100"/>
    </row>
    <row r="242" spans="1:45" x14ac:dyDescent="0.25">
      <c r="A242" s="97" t="s">
        <v>348</v>
      </c>
      <c r="B242" s="98">
        <v>44276</v>
      </c>
      <c r="C242" s="97" t="s">
        <v>2267</v>
      </c>
      <c r="D242" s="97" t="s">
        <v>58</v>
      </c>
      <c r="E242" s="97" t="s">
        <v>2268</v>
      </c>
      <c r="F242" s="97" t="s">
        <v>2281</v>
      </c>
      <c r="G242" s="97" t="s">
        <v>48</v>
      </c>
      <c r="H242" s="97" t="s">
        <v>2282</v>
      </c>
      <c r="I242" s="94" t="s">
        <v>47</v>
      </c>
      <c r="J242" s="94" t="s">
        <v>47</v>
      </c>
      <c r="K242" s="94" t="s">
        <v>47</v>
      </c>
      <c r="L242" s="94" t="s">
        <v>47</v>
      </c>
      <c r="M242" s="94">
        <v>0</v>
      </c>
      <c r="N242" s="97" t="s">
        <v>47</v>
      </c>
      <c r="O242" s="97" t="s">
        <v>56</v>
      </c>
      <c r="P242" s="97" t="s">
        <v>47</v>
      </c>
      <c r="Q242" s="94">
        <v>575321580.4928</v>
      </c>
      <c r="R242" s="94">
        <v>0</v>
      </c>
      <c r="S242" s="94">
        <v>498194134.5</v>
      </c>
      <c r="T242" s="94">
        <v>0</v>
      </c>
      <c r="U242" s="97" t="s">
        <v>49</v>
      </c>
      <c r="V242" s="94">
        <v>0</v>
      </c>
      <c r="W242" s="94">
        <v>66489177.579999998</v>
      </c>
      <c r="X242" s="97" t="s">
        <v>49</v>
      </c>
      <c r="Y242" s="94">
        <v>10638268.412799999</v>
      </c>
      <c r="Z242" s="94">
        <v>0</v>
      </c>
      <c r="AA242" s="97" t="s">
        <v>49</v>
      </c>
      <c r="AB242" s="94">
        <v>0</v>
      </c>
      <c r="AC242" s="94">
        <v>0</v>
      </c>
      <c r="AD242" s="97" t="s">
        <v>49</v>
      </c>
      <c r="AE242" s="94">
        <v>0</v>
      </c>
      <c r="AF242" s="97">
        <v>0</v>
      </c>
      <c r="AG242" s="97" t="s">
        <v>49</v>
      </c>
      <c r="AH242" s="109"/>
      <c r="AI242" s="109"/>
      <c r="AJ242" s="109"/>
      <c r="AK242" s="109"/>
      <c r="AL242" s="109"/>
      <c r="AM242" s="109"/>
      <c r="AN242" s="109"/>
      <c r="AO242" s="214"/>
      <c r="AP242" s="109"/>
      <c r="AR242" s="5"/>
      <c r="AS242" s="100"/>
    </row>
    <row r="243" spans="1:45" x14ac:dyDescent="0.25">
      <c r="A243" s="97" t="s">
        <v>353</v>
      </c>
      <c r="B243" s="98">
        <v>44276</v>
      </c>
      <c r="C243" s="97" t="s">
        <v>46</v>
      </c>
      <c r="D243" s="97" t="s">
        <v>58</v>
      </c>
      <c r="E243" s="97" t="s">
        <v>59</v>
      </c>
      <c r="F243" s="97" t="s">
        <v>1001</v>
      </c>
      <c r="G243" s="97" t="s">
        <v>48</v>
      </c>
      <c r="H243" s="97" t="s">
        <v>369</v>
      </c>
      <c r="I243" s="94" t="s">
        <v>47</v>
      </c>
      <c r="J243" s="94" t="s">
        <v>47</v>
      </c>
      <c r="K243" s="94" t="s">
        <v>47</v>
      </c>
      <c r="L243" s="94" t="s">
        <v>47</v>
      </c>
      <c r="M243" s="94">
        <v>0</v>
      </c>
      <c r="N243" s="97" t="s">
        <v>47</v>
      </c>
      <c r="O243" s="97" t="s">
        <v>56</v>
      </c>
      <c r="P243" s="97" t="s">
        <v>47</v>
      </c>
      <c r="Q243" s="94">
        <v>57168089.5</v>
      </c>
      <c r="R243" s="94">
        <v>0</v>
      </c>
      <c r="S243" s="94">
        <v>53429757.5</v>
      </c>
      <c r="T243" s="94">
        <v>0</v>
      </c>
      <c r="U243" s="97" t="s">
        <v>49</v>
      </c>
      <c r="V243" s="94">
        <v>0</v>
      </c>
      <c r="W243" s="94">
        <v>3222700</v>
      </c>
      <c r="X243" s="97" t="s">
        <v>49</v>
      </c>
      <c r="Y243" s="94">
        <v>515632</v>
      </c>
      <c r="Z243" s="94">
        <v>0</v>
      </c>
      <c r="AA243" s="97" t="s">
        <v>49</v>
      </c>
      <c r="AB243" s="94">
        <v>0</v>
      </c>
      <c r="AC243" s="94">
        <v>0</v>
      </c>
      <c r="AD243" s="97" t="s">
        <v>49</v>
      </c>
      <c r="AE243" s="94">
        <v>0</v>
      </c>
      <c r="AF243" s="97">
        <v>0</v>
      </c>
      <c r="AG243" s="97" t="s">
        <v>49</v>
      </c>
      <c r="AH243" s="94">
        <v>0</v>
      </c>
      <c r="AI243" s="94">
        <v>0</v>
      </c>
      <c r="AJ243" s="97" t="s">
        <v>49</v>
      </c>
      <c r="AK243" s="94">
        <v>0</v>
      </c>
      <c r="AL243" s="94">
        <v>0</v>
      </c>
      <c r="AM243" s="99" t="s">
        <v>47</v>
      </c>
      <c r="AN243" s="97" t="s">
        <v>47</v>
      </c>
      <c r="AO243" s="215" t="s">
        <v>47</v>
      </c>
      <c r="AP243" s="97" t="s">
        <v>47</v>
      </c>
      <c r="AR243" s="5"/>
      <c r="AS243" s="100"/>
    </row>
    <row r="244" spans="1:45" x14ac:dyDescent="0.25">
      <c r="A244" s="97" t="s">
        <v>355</v>
      </c>
      <c r="B244" s="98">
        <v>44276</v>
      </c>
      <c r="C244" s="97" t="s">
        <v>46</v>
      </c>
      <c r="D244" s="97" t="s">
        <v>58</v>
      </c>
      <c r="E244" s="97" t="s">
        <v>59</v>
      </c>
      <c r="F244" s="97" t="s">
        <v>1001</v>
      </c>
      <c r="G244" s="97" t="s">
        <v>48</v>
      </c>
      <c r="H244" s="97" t="s">
        <v>371</v>
      </c>
      <c r="I244" s="94" t="s">
        <v>47</v>
      </c>
      <c r="J244" s="94" t="s">
        <v>47</v>
      </c>
      <c r="K244" s="94" t="s">
        <v>47</v>
      </c>
      <c r="L244" s="94" t="s">
        <v>47</v>
      </c>
      <c r="M244" s="94">
        <v>0</v>
      </c>
      <c r="N244" s="97" t="s">
        <v>47</v>
      </c>
      <c r="O244" s="97" t="s">
        <v>372</v>
      </c>
      <c r="P244" s="97" t="s">
        <v>373</v>
      </c>
      <c r="Q244" s="94">
        <v>8073555.7699999996</v>
      </c>
      <c r="R244" s="94">
        <v>0</v>
      </c>
      <c r="S244" s="94">
        <v>5134351.25</v>
      </c>
      <c r="T244" s="94">
        <v>2533797</v>
      </c>
      <c r="U244" s="97" t="s">
        <v>50</v>
      </c>
      <c r="V244" s="94">
        <v>405407.52</v>
      </c>
      <c r="W244" s="94">
        <v>0</v>
      </c>
      <c r="X244" s="97" t="s">
        <v>49</v>
      </c>
      <c r="Y244" s="94">
        <v>0</v>
      </c>
      <c r="Z244" s="94">
        <v>0</v>
      </c>
      <c r="AA244" s="97" t="s">
        <v>49</v>
      </c>
      <c r="AB244" s="94">
        <v>0</v>
      </c>
      <c r="AC244" s="94">
        <v>0</v>
      </c>
      <c r="AD244" s="97" t="s">
        <v>49</v>
      </c>
      <c r="AE244" s="94">
        <v>0</v>
      </c>
      <c r="AF244" s="97">
        <v>0</v>
      </c>
      <c r="AG244" s="97" t="s">
        <v>49</v>
      </c>
      <c r="AH244" s="94">
        <v>0</v>
      </c>
      <c r="AI244" s="94">
        <v>0</v>
      </c>
      <c r="AJ244" s="97" t="s">
        <v>49</v>
      </c>
      <c r="AK244" s="94">
        <v>0</v>
      </c>
      <c r="AL244" s="94">
        <v>0</v>
      </c>
      <c r="AM244" s="99" t="s">
        <v>47</v>
      </c>
      <c r="AN244" s="97" t="s">
        <v>47</v>
      </c>
      <c r="AO244" s="215" t="s">
        <v>47</v>
      </c>
      <c r="AP244" s="97" t="s">
        <v>47</v>
      </c>
      <c r="AR244" s="5"/>
      <c r="AS244" s="100"/>
    </row>
    <row r="245" spans="1:45" x14ac:dyDescent="0.25">
      <c r="A245" s="97" t="s">
        <v>357</v>
      </c>
      <c r="B245" s="98">
        <v>44276</v>
      </c>
      <c r="C245" s="97" t="s">
        <v>46</v>
      </c>
      <c r="D245" s="97" t="s">
        <v>58</v>
      </c>
      <c r="E245" s="97" t="s">
        <v>59</v>
      </c>
      <c r="F245" s="97" t="s">
        <v>1001</v>
      </c>
      <c r="G245" s="97" t="s">
        <v>48</v>
      </c>
      <c r="H245" s="97" t="s">
        <v>375</v>
      </c>
      <c r="I245" s="94" t="s">
        <v>47</v>
      </c>
      <c r="J245" s="94" t="s">
        <v>47</v>
      </c>
      <c r="K245" s="94" t="s">
        <v>47</v>
      </c>
      <c r="L245" s="94" t="s">
        <v>47</v>
      </c>
      <c r="M245" s="94">
        <v>0</v>
      </c>
      <c r="N245" s="97" t="s">
        <v>47</v>
      </c>
      <c r="O245" s="97" t="s">
        <v>56</v>
      </c>
      <c r="P245" s="97" t="s">
        <v>47</v>
      </c>
      <c r="Q245" s="94">
        <v>1991857673.6656003</v>
      </c>
      <c r="R245" s="94">
        <v>0</v>
      </c>
      <c r="S245" s="94">
        <v>1434341848.4999998</v>
      </c>
      <c r="T245" s="94">
        <v>0</v>
      </c>
      <c r="U245" s="97" t="s">
        <v>49</v>
      </c>
      <c r="V245" s="94">
        <v>0</v>
      </c>
      <c r="W245" s="94">
        <v>480617090.66000003</v>
      </c>
      <c r="X245" s="97" t="s">
        <v>50</v>
      </c>
      <c r="Y245" s="94">
        <v>76898734.505600005</v>
      </c>
      <c r="Z245" s="94">
        <v>0</v>
      </c>
      <c r="AA245" s="97" t="s">
        <v>49</v>
      </c>
      <c r="AB245" s="94">
        <v>0</v>
      </c>
      <c r="AC245" s="94">
        <v>0</v>
      </c>
      <c r="AD245" s="97" t="s">
        <v>49</v>
      </c>
      <c r="AE245" s="94">
        <v>0</v>
      </c>
      <c r="AF245" s="97">
        <v>0</v>
      </c>
      <c r="AG245" s="97" t="s">
        <v>49</v>
      </c>
      <c r="AH245" s="94">
        <v>0</v>
      </c>
      <c r="AI245" s="94">
        <v>0</v>
      </c>
      <c r="AJ245" s="97" t="s">
        <v>49</v>
      </c>
      <c r="AK245" s="94">
        <v>0</v>
      </c>
      <c r="AL245" s="94">
        <v>0</v>
      </c>
      <c r="AM245" s="99" t="s">
        <v>47</v>
      </c>
      <c r="AN245" s="97" t="s">
        <v>47</v>
      </c>
      <c r="AO245" s="215" t="s">
        <v>47</v>
      </c>
      <c r="AP245" s="97" t="s">
        <v>47</v>
      </c>
      <c r="AR245" s="5"/>
      <c r="AS245" s="100"/>
    </row>
    <row r="246" spans="1:45" x14ac:dyDescent="0.25">
      <c r="A246" s="97" t="s">
        <v>361</v>
      </c>
      <c r="B246" s="111">
        <v>44276</v>
      </c>
      <c r="C246" s="97" t="s">
        <v>46</v>
      </c>
      <c r="D246" s="97" t="s">
        <v>58</v>
      </c>
      <c r="E246" s="97" t="s">
        <v>1131</v>
      </c>
      <c r="F246" s="106" t="s">
        <v>1141</v>
      </c>
      <c r="G246" s="97" t="s">
        <v>1132</v>
      </c>
      <c r="H246" s="97" t="s">
        <v>1142</v>
      </c>
      <c r="I246" s="97"/>
      <c r="J246" s="94"/>
      <c r="K246" s="94"/>
      <c r="L246" s="94"/>
      <c r="M246" s="94">
        <v>0</v>
      </c>
      <c r="N246" s="97"/>
      <c r="O246" s="97" t="s">
        <v>56</v>
      </c>
      <c r="P246" s="97"/>
      <c r="Q246" s="94">
        <v>652449400.48000002</v>
      </c>
      <c r="R246" s="94">
        <v>0</v>
      </c>
      <c r="S246" s="94">
        <v>652449400.48000002</v>
      </c>
      <c r="T246" s="94">
        <v>0</v>
      </c>
      <c r="U246" s="97" t="s">
        <v>49</v>
      </c>
      <c r="V246" s="94">
        <v>0</v>
      </c>
      <c r="W246" s="94">
        <v>0</v>
      </c>
      <c r="X246" s="97" t="s">
        <v>49</v>
      </c>
      <c r="Y246" s="94">
        <v>0</v>
      </c>
      <c r="Z246" s="94">
        <v>0</v>
      </c>
      <c r="AA246" s="97" t="s">
        <v>49</v>
      </c>
      <c r="AB246" s="94">
        <v>0</v>
      </c>
      <c r="AC246" s="94">
        <v>0</v>
      </c>
      <c r="AD246" s="97" t="s">
        <v>49</v>
      </c>
      <c r="AE246" s="94">
        <v>0</v>
      </c>
      <c r="AF246" s="109"/>
      <c r="AG246" s="109"/>
      <c r="AH246" s="109"/>
      <c r="AI246" s="94">
        <v>0</v>
      </c>
      <c r="AJ246" s="109"/>
      <c r="AK246" s="94">
        <v>0</v>
      </c>
      <c r="AL246" s="94">
        <v>0</v>
      </c>
      <c r="AM246" s="109"/>
      <c r="AN246" s="109"/>
      <c r="AO246" s="214"/>
      <c r="AP246" s="109"/>
      <c r="AR246" s="5"/>
      <c r="AS246" s="100"/>
    </row>
    <row r="247" spans="1:45" x14ac:dyDescent="0.25">
      <c r="A247" s="97" t="s">
        <v>363</v>
      </c>
      <c r="B247" s="111">
        <v>44276</v>
      </c>
      <c r="C247" s="97" t="s">
        <v>46</v>
      </c>
      <c r="D247" s="97" t="s">
        <v>58</v>
      </c>
      <c r="E247" s="97" t="s">
        <v>1131</v>
      </c>
      <c r="F247" s="106" t="s">
        <v>1141</v>
      </c>
      <c r="G247" s="97" t="s">
        <v>96</v>
      </c>
      <c r="H247" s="97"/>
      <c r="I247" s="97" t="s">
        <v>1145</v>
      </c>
      <c r="J247" s="94"/>
      <c r="K247" s="94"/>
      <c r="L247" s="94"/>
      <c r="M247" s="94">
        <v>0</v>
      </c>
      <c r="N247" s="97"/>
      <c r="O247" s="97" t="s">
        <v>56</v>
      </c>
      <c r="P247" s="97"/>
      <c r="Q247" s="94">
        <v>-3877854.24</v>
      </c>
      <c r="R247" s="94">
        <v>0</v>
      </c>
      <c r="S247" s="94">
        <v>-3877854.24</v>
      </c>
      <c r="T247" s="94">
        <v>0</v>
      </c>
      <c r="U247" s="97" t="s">
        <v>49</v>
      </c>
      <c r="V247" s="94">
        <v>0</v>
      </c>
      <c r="W247" s="94">
        <v>0</v>
      </c>
      <c r="X247" s="97" t="s">
        <v>49</v>
      </c>
      <c r="Y247" s="94">
        <v>0</v>
      </c>
      <c r="Z247" s="94">
        <v>0</v>
      </c>
      <c r="AA247" s="97" t="s">
        <v>49</v>
      </c>
      <c r="AB247" s="94">
        <v>0</v>
      </c>
      <c r="AC247" s="94">
        <v>0</v>
      </c>
      <c r="AD247" s="97" t="s">
        <v>49</v>
      </c>
      <c r="AE247" s="94">
        <v>0</v>
      </c>
      <c r="AF247" s="109"/>
      <c r="AG247" s="109"/>
      <c r="AH247" s="109"/>
      <c r="AI247" s="94">
        <v>0</v>
      </c>
      <c r="AJ247" s="109"/>
      <c r="AK247" s="94">
        <v>0</v>
      </c>
      <c r="AL247" s="94">
        <v>0</v>
      </c>
      <c r="AM247" s="109"/>
      <c r="AN247" s="109"/>
      <c r="AO247" s="214"/>
      <c r="AP247" s="109"/>
      <c r="AR247" s="5"/>
      <c r="AS247" s="100"/>
    </row>
    <row r="248" spans="1:45" x14ac:dyDescent="0.25">
      <c r="A248" s="97" t="s">
        <v>1661</v>
      </c>
      <c r="B248" s="98">
        <v>44276</v>
      </c>
      <c r="C248" s="97" t="s">
        <v>973</v>
      </c>
      <c r="D248" s="97" t="s">
        <v>58</v>
      </c>
      <c r="E248" s="97" t="s">
        <v>1356</v>
      </c>
      <c r="F248" s="97" t="s">
        <v>1591</v>
      </c>
      <c r="G248" s="97" t="s">
        <v>48</v>
      </c>
      <c r="H248" s="97" t="s">
        <v>1590</v>
      </c>
      <c r="I248" s="94" t="s">
        <v>47</v>
      </c>
      <c r="J248" s="94" t="s">
        <v>47</v>
      </c>
      <c r="K248" s="94" t="s">
        <v>47</v>
      </c>
      <c r="L248" s="94" t="s">
        <v>47</v>
      </c>
      <c r="M248" s="94">
        <v>0</v>
      </c>
      <c r="N248" s="97" t="s">
        <v>47</v>
      </c>
      <c r="O248" s="97" t="s">
        <v>56</v>
      </c>
      <c r="P248" s="97" t="s">
        <v>47</v>
      </c>
      <c r="Q248" s="94">
        <v>836341529.16920006</v>
      </c>
      <c r="R248" s="94">
        <v>0</v>
      </c>
      <c r="S248" s="94">
        <v>594142683.74999988</v>
      </c>
      <c r="T248" s="94">
        <v>0</v>
      </c>
      <c r="U248" s="97" t="s">
        <v>49</v>
      </c>
      <c r="V248" s="94">
        <v>0</v>
      </c>
      <c r="W248" s="94">
        <v>208792108.11999997</v>
      </c>
      <c r="X248" s="97" t="s">
        <v>50</v>
      </c>
      <c r="Y248" s="94">
        <v>33406737.299200002</v>
      </c>
      <c r="Z248" s="94">
        <v>0</v>
      </c>
      <c r="AA248" s="97" t="s">
        <v>49</v>
      </c>
      <c r="AB248" s="94">
        <v>0</v>
      </c>
      <c r="AC248" s="94">
        <v>0</v>
      </c>
      <c r="AD248" s="97" t="s">
        <v>49</v>
      </c>
      <c r="AE248" s="94">
        <v>0</v>
      </c>
      <c r="AF248" s="97">
        <v>0</v>
      </c>
      <c r="AG248" s="97" t="s">
        <v>49</v>
      </c>
      <c r="AH248" s="94">
        <v>0</v>
      </c>
      <c r="AI248" s="94">
        <v>0</v>
      </c>
      <c r="AJ248" s="97" t="s">
        <v>49</v>
      </c>
      <c r="AK248" s="94">
        <v>0</v>
      </c>
      <c r="AL248" s="94">
        <v>0</v>
      </c>
      <c r="AM248" s="99" t="s">
        <v>47</v>
      </c>
      <c r="AN248" s="97" t="s">
        <v>47</v>
      </c>
      <c r="AO248" s="215" t="s">
        <v>47</v>
      </c>
      <c r="AP248" s="97" t="s">
        <v>47</v>
      </c>
      <c r="AR248" s="5"/>
      <c r="AS248" s="100"/>
    </row>
    <row r="249" spans="1:45" x14ac:dyDescent="0.25">
      <c r="A249" s="97" t="s">
        <v>1656</v>
      </c>
      <c r="B249" s="98">
        <v>44276</v>
      </c>
      <c r="C249" s="97" t="s">
        <v>2267</v>
      </c>
      <c r="D249" s="97" t="s">
        <v>62</v>
      </c>
      <c r="E249" s="97" t="s">
        <v>2308</v>
      </c>
      <c r="F249" s="97" t="s">
        <v>2319</v>
      </c>
      <c r="G249" s="97" t="s">
        <v>48</v>
      </c>
      <c r="H249" s="97" t="s">
        <v>2320</v>
      </c>
      <c r="I249" s="94" t="s">
        <v>47</v>
      </c>
      <c r="J249" s="94" t="s">
        <v>47</v>
      </c>
      <c r="K249" s="94" t="s">
        <v>47</v>
      </c>
      <c r="L249" s="94" t="s">
        <v>47</v>
      </c>
      <c r="M249" s="94">
        <v>0</v>
      </c>
      <c r="N249" s="97" t="s">
        <v>47</v>
      </c>
      <c r="O249" s="97" t="s">
        <v>56</v>
      </c>
      <c r="P249" s="97" t="s">
        <v>47</v>
      </c>
      <c r="Q249" s="94">
        <v>541517434.4928</v>
      </c>
      <c r="R249" s="94">
        <v>0</v>
      </c>
      <c r="S249" s="94">
        <v>522437142.5</v>
      </c>
      <c r="T249" s="94"/>
      <c r="U249" s="97"/>
      <c r="V249" s="94"/>
      <c r="W249" s="94">
        <v>16448527.58</v>
      </c>
      <c r="X249" s="97" t="s">
        <v>49</v>
      </c>
      <c r="Y249" s="94">
        <v>2631764.4128</v>
      </c>
      <c r="Z249" s="94">
        <v>0</v>
      </c>
      <c r="AA249" s="97" t="s">
        <v>49</v>
      </c>
      <c r="AB249" s="94">
        <v>0</v>
      </c>
      <c r="AC249" s="94">
        <v>0</v>
      </c>
      <c r="AD249" s="97" t="s">
        <v>49</v>
      </c>
      <c r="AE249" s="94">
        <v>0</v>
      </c>
      <c r="AF249" s="97">
        <v>0</v>
      </c>
      <c r="AG249" s="97" t="s">
        <v>49</v>
      </c>
      <c r="AH249" s="109"/>
      <c r="AI249" s="109"/>
      <c r="AJ249" s="109"/>
      <c r="AK249" s="109"/>
      <c r="AL249" s="109"/>
      <c r="AM249" s="109"/>
      <c r="AN249" s="109"/>
      <c r="AO249" s="214"/>
      <c r="AP249" s="109"/>
      <c r="AR249" s="5"/>
      <c r="AS249" s="100"/>
    </row>
    <row r="250" spans="1:45" x14ac:dyDescent="0.25">
      <c r="A250" s="97" t="s">
        <v>1363</v>
      </c>
      <c r="B250" s="98">
        <v>44276</v>
      </c>
      <c r="C250" s="97" t="s">
        <v>46</v>
      </c>
      <c r="D250" s="97" t="s">
        <v>62</v>
      </c>
      <c r="E250" s="97" t="s">
        <v>63</v>
      </c>
      <c r="F250" s="97" t="s">
        <v>1014</v>
      </c>
      <c r="G250" s="97" t="s">
        <v>48</v>
      </c>
      <c r="H250" s="97" t="s">
        <v>377</v>
      </c>
      <c r="I250" s="94" t="s">
        <v>47</v>
      </c>
      <c r="J250" s="94" t="s">
        <v>47</v>
      </c>
      <c r="K250" s="94" t="s">
        <v>47</v>
      </c>
      <c r="L250" s="94" t="s">
        <v>47</v>
      </c>
      <c r="M250" s="94">
        <v>0</v>
      </c>
      <c r="N250" s="97" t="s">
        <v>47</v>
      </c>
      <c r="O250" s="97" t="s">
        <v>56</v>
      </c>
      <c r="P250" s="97" t="s">
        <v>47</v>
      </c>
      <c r="Q250" s="94">
        <v>1730058991.404</v>
      </c>
      <c r="R250" s="94">
        <v>0</v>
      </c>
      <c r="S250" s="94">
        <v>1406024805.25</v>
      </c>
      <c r="T250" s="94">
        <v>0</v>
      </c>
      <c r="U250" s="97" t="s">
        <v>49</v>
      </c>
      <c r="V250" s="94">
        <v>0</v>
      </c>
      <c r="W250" s="94">
        <v>279339815.64999998</v>
      </c>
      <c r="X250" s="97" t="s">
        <v>49</v>
      </c>
      <c r="Y250" s="94">
        <v>44694370.503999993</v>
      </c>
      <c r="Z250" s="94">
        <v>0</v>
      </c>
      <c r="AA250" s="97" t="s">
        <v>49</v>
      </c>
      <c r="AB250" s="94">
        <v>0</v>
      </c>
      <c r="AC250" s="94">
        <v>0</v>
      </c>
      <c r="AD250" s="97" t="s">
        <v>49</v>
      </c>
      <c r="AE250" s="94">
        <v>0</v>
      </c>
      <c r="AF250" s="97">
        <v>0</v>
      </c>
      <c r="AG250" s="97" t="s">
        <v>49</v>
      </c>
      <c r="AH250" s="94">
        <v>0</v>
      </c>
      <c r="AI250" s="94">
        <v>0</v>
      </c>
      <c r="AJ250" s="97" t="s">
        <v>49</v>
      </c>
      <c r="AK250" s="94">
        <v>0</v>
      </c>
      <c r="AL250" s="94">
        <v>0</v>
      </c>
      <c r="AM250" s="99" t="s">
        <v>47</v>
      </c>
      <c r="AN250" s="97" t="s">
        <v>47</v>
      </c>
      <c r="AO250" s="215" t="s">
        <v>47</v>
      </c>
      <c r="AP250" s="97" t="s">
        <v>47</v>
      </c>
      <c r="AR250" s="5"/>
      <c r="AS250" s="100"/>
    </row>
    <row r="251" spans="1:45" x14ac:dyDescent="0.25">
      <c r="A251" s="97" t="s">
        <v>1361</v>
      </c>
      <c r="B251" s="98">
        <v>44276</v>
      </c>
      <c r="C251" s="97" t="s">
        <v>973</v>
      </c>
      <c r="D251" s="97" t="s">
        <v>62</v>
      </c>
      <c r="E251" s="97" t="s">
        <v>1318</v>
      </c>
      <c r="F251" s="97" t="s">
        <v>975</v>
      </c>
      <c r="G251" s="97" t="s">
        <v>48</v>
      </c>
      <c r="H251" s="97" t="s">
        <v>1730</v>
      </c>
      <c r="I251" s="94" t="s">
        <v>47</v>
      </c>
      <c r="J251" s="94" t="s">
        <v>47</v>
      </c>
      <c r="K251" s="94" t="s">
        <v>47</v>
      </c>
      <c r="L251" s="94" t="s">
        <v>47</v>
      </c>
      <c r="M251" s="94">
        <v>0</v>
      </c>
      <c r="N251" s="97" t="s">
        <v>47</v>
      </c>
      <c r="O251" s="97" t="s">
        <v>56</v>
      </c>
      <c r="P251" s="97" t="s">
        <v>47</v>
      </c>
      <c r="Q251" s="94">
        <v>953320224.70280004</v>
      </c>
      <c r="R251" s="94">
        <v>0</v>
      </c>
      <c r="S251" s="94">
        <v>626713819.24999988</v>
      </c>
      <c r="T251" s="94">
        <v>0</v>
      </c>
      <c r="U251" s="97" t="s">
        <v>49</v>
      </c>
      <c r="V251" s="94">
        <v>0</v>
      </c>
      <c r="W251" s="94">
        <v>281557246.08000004</v>
      </c>
      <c r="X251" s="97" t="s">
        <v>49</v>
      </c>
      <c r="Y251" s="94">
        <v>45049159.3728</v>
      </c>
      <c r="Z251" s="94">
        <v>0</v>
      </c>
      <c r="AA251" s="97" t="s">
        <v>49</v>
      </c>
      <c r="AB251" s="94">
        <v>0</v>
      </c>
      <c r="AC251" s="94">
        <v>0</v>
      </c>
      <c r="AD251" s="97" t="s">
        <v>49</v>
      </c>
      <c r="AE251" s="94">
        <v>0</v>
      </c>
      <c r="AF251" s="97">
        <v>0</v>
      </c>
      <c r="AG251" s="97" t="s">
        <v>49</v>
      </c>
      <c r="AH251" s="94">
        <v>0</v>
      </c>
      <c r="AI251" s="94">
        <v>0</v>
      </c>
      <c r="AJ251" s="97" t="s">
        <v>49</v>
      </c>
      <c r="AK251" s="94">
        <v>0</v>
      </c>
      <c r="AL251" s="94">
        <v>0</v>
      </c>
      <c r="AM251" s="99" t="s">
        <v>47</v>
      </c>
      <c r="AN251" s="97" t="s">
        <v>47</v>
      </c>
      <c r="AO251" s="215" t="s">
        <v>47</v>
      </c>
      <c r="AP251" s="97" t="s">
        <v>47</v>
      </c>
      <c r="AR251" s="5"/>
      <c r="AS251" s="100"/>
    </row>
    <row r="252" spans="1:45" x14ac:dyDescent="0.25">
      <c r="A252" s="97" t="s">
        <v>1357</v>
      </c>
      <c r="B252" s="98">
        <v>44276</v>
      </c>
      <c r="C252" s="97" t="s">
        <v>973</v>
      </c>
      <c r="D252" s="97" t="s">
        <v>62</v>
      </c>
      <c r="E252" s="97" t="s">
        <v>1318</v>
      </c>
      <c r="F252" s="97" t="s">
        <v>1570</v>
      </c>
      <c r="G252" s="97" t="s">
        <v>48</v>
      </c>
      <c r="H252" s="97" t="s">
        <v>1729</v>
      </c>
      <c r="I252" s="94" t="s">
        <v>47</v>
      </c>
      <c r="J252" s="94" t="s">
        <v>47</v>
      </c>
      <c r="K252" s="94" t="s">
        <v>47</v>
      </c>
      <c r="L252" s="94" t="s">
        <v>47</v>
      </c>
      <c r="M252" s="94">
        <v>0</v>
      </c>
      <c r="N252" s="97" t="s">
        <v>47</v>
      </c>
      <c r="O252" s="97" t="s">
        <v>1728</v>
      </c>
      <c r="P252" s="97" t="s">
        <v>1727</v>
      </c>
      <c r="Q252" s="94">
        <v>23552350</v>
      </c>
      <c r="R252" s="94">
        <v>0</v>
      </c>
      <c r="S252" s="94">
        <v>0</v>
      </c>
      <c r="T252" s="94">
        <v>20303750</v>
      </c>
      <c r="U252" s="97" t="s">
        <v>50</v>
      </c>
      <c r="V252" s="94">
        <v>3248600</v>
      </c>
      <c r="W252" s="94">
        <v>0</v>
      </c>
      <c r="X252" s="97" t="s">
        <v>49</v>
      </c>
      <c r="Y252" s="94">
        <v>0</v>
      </c>
      <c r="Z252" s="94">
        <v>0</v>
      </c>
      <c r="AA252" s="97" t="s">
        <v>49</v>
      </c>
      <c r="AB252" s="94">
        <v>0</v>
      </c>
      <c r="AC252" s="94">
        <v>0</v>
      </c>
      <c r="AD252" s="97" t="s">
        <v>49</v>
      </c>
      <c r="AE252" s="94">
        <v>0</v>
      </c>
      <c r="AF252" s="97">
        <v>0</v>
      </c>
      <c r="AG252" s="97" t="s">
        <v>49</v>
      </c>
      <c r="AH252" s="94">
        <v>0</v>
      </c>
      <c r="AI252" s="94">
        <v>0</v>
      </c>
      <c r="AJ252" s="97" t="s">
        <v>49</v>
      </c>
      <c r="AK252" s="94">
        <v>0</v>
      </c>
      <c r="AL252" s="94">
        <v>0</v>
      </c>
      <c r="AM252" s="99" t="s">
        <v>47</v>
      </c>
      <c r="AN252" s="97" t="s">
        <v>47</v>
      </c>
      <c r="AO252" s="218" t="s">
        <v>47</v>
      </c>
      <c r="AP252" s="116" t="s">
        <v>47</v>
      </c>
      <c r="AR252" s="5"/>
      <c r="AS252" s="100"/>
    </row>
    <row r="253" spans="1:45" x14ac:dyDescent="0.25">
      <c r="A253" s="97" t="s">
        <v>1351</v>
      </c>
      <c r="B253" s="98">
        <v>44276</v>
      </c>
      <c r="C253" s="97" t="s">
        <v>973</v>
      </c>
      <c r="D253" s="97" t="s">
        <v>62</v>
      </c>
      <c r="E253" s="97" t="s">
        <v>1318</v>
      </c>
      <c r="F253" s="97" t="s">
        <v>975</v>
      </c>
      <c r="G253" s="97" t="s">
        <v>48</v>
      </c>
      <c r="H253" s="97" t="s">
        <v>1726</v>
      </c>
      <c r="I253" s="94" t="s">
        <v>47</v>
      </c>
      <c r="J253" s="94" t="s">
        <v>47</v>
      </c>
      <c r="K253" s="94" t="s">
        <v>47</v>
      </c>
      <c r="L253" s="94" t="s">
        <v>47</v>
      </c>
      <c r="M253" s="94">
        <v>0</v>
      </c>
      <c r="N253" s="97" t="s">
        <v>47</v>
      </c>
      <c r="O253" s="97" t="s">
        <v>56</v>
      </c>
      <c r="P253" s="97" t="s">
        <v>47</v>
      </c>
      <c r="Q253" s="94">
        <v>29125683.5</v>
      </c>
      <c r="R253" s="94">
        <v>0</v>
      </c>
      <c r="S253" s="94">
        <v>12846127.5</v>
      </c>
      <c r="T253" s="94">
        <v>0</v>
      </c>
      <c r="U253" s="97" t="s">
        <v>49</v>
      </c>
      <c r="V253" s="94">
        <v>0</v>
      </c>
      <c r="W253" s="94">
        <v>14034100</v>
      </c>
      <c r="X253" s="97" t="s">
        <v>49</v>
      </c>
      <c r="Y253" s="94">
        <v>2245456</v>
      </c>
      <c r="Z253" s="94">
        <v>0</v>
      </c>
      <c r="AA253" s="97" t="s">
        <v>49</v>
      </c>
      <c r="AB253" s="94">
        <v>0</v>
      </c>
      <c r="AC253" s="94">
        <v>0</v>
      </c>
      <c r="AD253" s="97" t="s">
        <v>49</v>
      </c>
      <c r="AE253" s="94">
        <v>0</v>
      </c>
      <c r="AF253" s="97">
        <v>0</v>
      </c>
      <c r="AG253" s="97" t="s">
        <v>49</v>
      </c>
      <c r="AH253" s="94">
        <v>0</v>
      </c>
      <c r="AI253" s="94">
        <v>0</v>
      </c>
      <c r="AJ253" s="97" t="s">
        <v>49</v>
      </c>
      <c r="AK253" s="94">
        <v>0</v>
      </c>
      <c r="AL253" s="94">
        <v>0</v>
      </c>
      <c r="AM253" s="99" t="s">
        <v>47</v>
      </c>
      <c r="AN253" s="97" t="s">
        <v>47</v>
      </c>
      <c r="AO253" s="215" t="s">
        <v>47</v>
      </c>
      <c r="AP253" s="97" t="s">
        <v>47</v>
      </c>
      <c r="AR253" s="5"/>
      <c r="AS253" s="100"/>
    </row>
    <row r="254" spans="1:45" x14ac:dyDescent="0.25">
      <c r="A254" s="97" t="s">
        <v>366</v>
      </c>
      <c r="B254" s="98">
        <v>44276</v>
      </c>
      <c r="C254" s="97" t="s">
        <v>46</v>
      </c>
      <c r="D254" s="97" t="s">
        <v>66</v>
      </c>
      <c r="E254" s="97" t="s">
        <v>67</v>
      </c>
      <c r="F254" s="97" t="s">
        <v>1029</v>
      </c>
      <c r="G254" s="97" t="s">
        <v>48</v>
      </c>
      <c r="H254" s="97" t="s">
        <v>379</v>
      </c>
      <c r="I254" s="94" t="s">
        <v>47</v>
      </c>
      <c r="J254" s="94" t="s">
        <v>47</v>
      </c>
      <c r="K254" s="94" t="s">
        <v>47</v>
      </c>
      <c r="L254" s="94" t="s">
        <v>47</v>
      </c>
      <c r="M254" s="94">
        <v>0</v>
      </c>
      <c r="N254" s="97" t="s">
        <v>47</v>
      </c>
      <c r="O254" s="97" t="s">
        <v>56</v>
      </c>
      <c r="P254" s="97" t="s">
        <v>47</v>
      </c>
      <c r="Q254" s="94">
        <v>307648681.69999999</v>
      </c>
      <c r="R254" s="94">
        <v>0</v>
      </c>
      <c r="S254" s="94">
        <v>234543153</v>
      </c>
      <c r="T254" s="94">
        <v>0</v>
      </c>
      <c r="U254" s="97" t="s">
        <v>49</v>
      </c>
      <c r="V254" s="94">
        <v>0</v>
      </c>
      <c r="W254" s="94">
        <v>63022007.5</v>
      </c>
      <c r="X254" s="97" t="s">
        <v>50</v>
      </c>
      <c r="Y254" s="94">
        <v>10083521.199999999</v>
      </c>
      <c r="Z254" s="94">
        <v>0</v>
      </c>
      <c r="AA254" s="97" t="s">
        <v>49</v>
      </c>
      <c r="AB254" s="94">
        <v>0</v>
      </c>
      <c r="AC254" s="94">
        <v>0</v>
      </c>
      <c r="AD254" s="97" t="s">
        <v>49</v>
      </c>
      <c r="AE254" s="94">
        <v>0</v>
      </c>
      <c r="AF254" s="97">
        <v>0</v>
      </c>
      <c r="AG254" s="97" t="s">
        <v>49</v>
      </c>
      <c r="AH254" s="94">
        <v>0</v>
      </c>
      <c r="AI254" s="94">
        <v>0</v>
      </c>
      <c r="AJ254" s="97" t="s">
        <v>49</v>
      </c>
      <c r="AK254" s="94">
        <v>0</v>
      </c>
      <c r="AL254" s="94">
        <v>0</v>
      </c>
      <c r="AM254" s="99" t="s">
        <v>47</v>
      </c>
      <c r="AN254" s="97" t="s">
        <v>47</v>
      </c>
      <c r="AO254" s="215" t="s">
        <v>47</v>
      </c>
      <c r="AP254" s="97" t="s">
        <v>47</v>
      </c>
      <c r="AR254" s="5"/>
      <c r="AS254" s="100"/>
    </row>
    <row r="255" spans="1:45" x14ac:dyDescent="0.25">
      <c r="A255" s="97" t="s">
        <v>368</v>
      </c>
      <c r="B255" s="98">
        <v>44276</v>
      </c>
      <c r="C255" s="97" t="s">
        <v>46</v>
      </c>
      <c r="D255" s="97" t="s">
        <v>66</v>
      </c>
      <c r="E255" s="97" t="s">
        <v>67</v>
      </c>
      <c r="F255" s="97" t="s">
        <v>1029</v>
      </c>
      <c r="G255" s="97" t="s">
        <v>48</v>
      </c>
      <c r="H255" s="97" t="s">
        <v>381</v>
      </c>
      <c r="I255" s="94" t="s">
        <v>47</v>
      </c>
      <c r="J255" s="94" t="s">
        <v>47</v>
      </c>
      <c r="K255" s="94" t="s">
        <v>47</v>
      </c>
      <c r="L255" s="94" t="s">
        <v>47</v>
      </c>
      <c r="M255" s="94">
        <v>0</v>
      </c>
      <c r="N255" s="97" t="s">
        <v>47</v>
      </c>
      <c r="O255" s="97" t="s">
        <v>382</v>
      </c>
      <c r="P255" s="97" t="s">
        <v>383</v>
      </c>
      <c r="Q255" s="94">
        <v>94820529</v>
      </c>
      <c r="R255" s="94">
        <v>0</v>
      </c>
      <c r="S255" s="94">
        <v>82944565</v>
      </c>
      <c r="T255" s="94">
        <v>10237900</v>
      </c>
      <c r="U255" s="97" t="s">
        <v>50</v>
      </c>
      <c r="V255" s="94">
        <v>1638064</v>
      </c>
      <c r="W255" s="94">
        <v>0</v>
      </c>
      <c r="X255" s="97" t="s">
        <v>49</v>
      </c>
      <c r="Y255" s="94">
        <v>0</v>
      </c>
      <c r="Z255" s="94">
        <v>0</v>
      </c>
      <c r="AA255" s="97" t="s">
        <v>49</v>
      </c>
      <c r="AB255" s="94">
        <v>0</v>
      </c>
      <c r="AC255" s="94">
        <v>0</v>
      </c>
      <c r="AD255" s="97" t="s">
        <v>49</v>
      </c>
      <c r="AE255" s="94">
        <v>0</v>
      </c>
      <c r="AF255" s="97">
        <v>0</v>
      </c>
      <c r="AG255" s="97" t="s">
        <v>49</v>
      </c>
      <c r="AH255" s="94">
        <v>0</v>
      </c>
      <c r="AI255" s="94">
        <v>0</v>
      </c>
      <c r="AJ255" s="97" t="s">
        <v>49</v>
      </c>
      <c r="AK255" s="94">
        <v>0</v>
      </c>
      <c r="AL255" s="94">
        <v>0</v>
      </c>
      <c r="AM255" s="99" t="s">
        <v>47</v>
      </c>
      <c r="AN255" s="97" t="s">
        <v>47</v>
      </c>
      <c r="AO255" s="217" t="s">
        <v>47</v>
      </c>
      <c r="AP255" s="117" t="s">
        <v>47</v>
      </c>
      <c r="AR255" s="5"/>
      <c r="AS255" s="100"/>
    </row>
    <row r="256" spans="1:45" x14ac:dyDescent="0.25">
      <c r="A256" s="97" t="s">
        <v>370</v>
      </c>
      <c r="B256" s="98">
        <v>44276</v>
      </c>
      <c r="C256" s="97" t="s">
        <v>46</v>
      </c>
      <c r="D256" s="97" t="s">
        <v>66</v>
      </c>
      <c r="E256" s="97" t="s">
        <v>67</v>
      </c>
      <c r="F256" s="97" t="s">
        <v>1029</v>
      </c>
      <c r="G256" s="97" t="s">
        <v>48</v>
      </c>
      <c r="H256" s="97" t="s">
        <v>385</v>
      </c>
      <c r="I256" s="94" t="s">
        <v>47</v>
      </c>
      <c r="J256" s="94" t="s">
        <v>47</v>
      </c>
      <c r="K256" s="94" t="s">
        <v>47</v>
      </c>
      <c r="L256" s="94" t="s">
        <v>47</v>
      </c>
      <c r="M256" s="94">
        <v>0</v>
      </c>
      <c r="N256" s="97" t="s">
        <v>47</v>
      </c>
      <c r="O256" s="97" t="s">
        <v>56</v>
      </c>
      <c r="P256" s="97" t="s">
        <v>47</v>
      </c>
      <c r="Q256" s="94">
        <v>1273144577.6592</v>
      </c>
      <c r="R256" s="94">
        <v>0</v>
      </c>
      <c r="S256" s="94">
        <v>925715409.74999988</v>
      </c>
      <c r="T256" s="94">
        <v>0</v>
      </c>
      <c r="U256" s="97" t="s">
        <v>49</v>
      </c>
      <c r="V256" s="94">
        <v>0</v>
      </c>
      <c r="W256" s="94">
        <v>299507903.37</v>
      </c>
      <c r="X256" s="97" t="s">
        <v>50</v>
      </c>
      <c r="Y256" s="94">
        <v>47921264.539199993</v>
      </c>
      <c r="Z256" s="94">
        <v>0</v>
      </c>
      <c r="AA256" s="97" t="s">
        <v>49</v>
      </c>
      <c r="AB256" s="94">
        <v>0</v>
      </c>
      <c r="AC256" s="94">
        <v>0</v>
      </c>
      <c r="AD256" s="97" t="s">
        <v>49</v>
      </c>
      <c r="AE256" s="94">
        <v>0</v>
      </c>
      <c r="AF256" s="97">
        <v>0</v>
      </c>
      <c r="AG256" s="97" t="s">
        <v>49</v>
      </c>
      <c r="AH256" s="94">
        <v>0</v>
      </c>
      <c r="AI256" s="94">
        <v>0</v>
      </c>
      <c r="AJ256" s="97" t="s">
        <v>49</v>
      </c>
      <c r="AK256" s="94">
        <v>0</v>
      </c>
      <c r="AL256" s="94">
        <v>0</v>
      </c>
      <c r="AM256" s="99" t="s">
        <v>47</v>
      </c>
      <c r="AN256" s="97" t="s">
        <v>47</v>
      </c>
      <c r="AO256" s="215" t="s">
        <v>47</v>
      </c>
      <c r="AP256" s="97" t="s">
        <v>47</v>
      </c>
      <c r="AR256" s="5"/>
      <c r="AS256" s="100"/>
    </row>
    <row r="257" spans="1:45" x14ac:dyDescent="0.25">
      <c r="A257" s="97" t="s">
        <v>374</v>
      </c>
      <c r="B257" s="98">
        <v>44276</v>
      </c>
      <c r="C257" s="97" t="s">
        <v>46</v>
      </c>
      <c r="D257" s="97" t="s">
        <v>66</v>
      </c>
      <c r="E257" s="97" t="s">
        <v>67</v>
      </c>
      <c r="F257" s="97" t="s">
        <v>1029</v>
      </c>
      <c r="G257" s="97" t="s">
        <v>48</v>
      </c>
      <c r="H257" s="97" t="s">
        <v>387</v>
      </c>
      <c r="I257" s="94" t="s">
        <v>47</v>
      </c>
      <c r="J257" s="94" t="s">
        <v>47</v>
      </c>
      <c r="K257" s="94" t="s">
        <v>47</v>
      </c>
      <c r="L257" s="94" t="s">
        <v>47</v>
      </c>
      <c r="M257" s="94">
        <v>0</v>
      </c>
      <c r="N257" s="97" t="s">
        <v>47</v>
      </c>
      <c r="O257" s="97" t="s">
        <v>388</v>
      </c>
      <c r="P257" s="97" t="s">
        <v>389</v>
      </c>
      <c r="Q257" s="94">
        <v>117464509.39</v>
      </c>
      <c r="R257" s="94">
        <v>0</v>
      </c>
      <c r="S257" s="94">
        <v>85157627.5</v>
      </c>
      <c r="T257" s="94">
        <v>27850760.25</v>
      </c>
      <c r="U257" s="97" t="s">
        <v>50</v>
      </c>
      <c r="V257" s="94">
        <v>4456121.6399999997</v>
      </c>
      <c r="W257" s="94">
        <v>0</v>
      </c>
      <c r="X257" s="97" t="s">
        <v>49</v>
      </c>
      <c r="Y257" s="94">
        <v>0</v>
      </c>
      <c r="Z257" s="94">
        <v>0</v>
      </c>
      <c r="AA257" s="97" t="s">
        <v>49</v>
      </c>
      <c r="AB257" s="94">
        <v>0</v>
      </c>
      <c r="AC257" s="94">
        <v>0</v>
      </c>
      <c r="AD257" s="97" t="s">
        <v>49</v>
      </c>
      <c r="AE257" s="94">
        <v>0</v>
      </c>
      <c r="AF257" s="97">
        <v>0</v>
      </c>
      <c r="AG257" s="97" t="s">
        <v>49</v>
      </c>
      <c r="AH257" s="94">
        <v>0</v>
      </c>
      <c r="AI257" s="94">
        <v>0</v>
      </c>
      <c r="AJ257" s="97" t="s">
        <v>49</v>
      </c>
      <c r="AK257" s="94">
        <v>0</v>
      </c>
      <c r="AL257" s="94">
        <v>0</v>
      </c>
      <c r="AM257" s="99" t="s">
        <v>47</v>
      </c>
      <c r="AN257" s="97" t="s">
        <v>47</v>
      </c>
      <c r="AO257" s="215" t="s">
        <v>47</v>
      </c>
      <c r="AP257" s="97" t="s">
        <v>47</v>
      </c>
      <c r="AR257" s="5"/>
      <c r="AS257" s="100"/>
    </row>
    <row r="258" spans="1:45" x14ac:dyDescent="0.25">
      <c r="A258" s="97" t="s">
        <v>376</v>
      </c>
      <c r="B258" s="98">
        <v>44276</v>
      </c>
      <c r="C258" s="97" t="s">
        <v>46</v>
      </c>
      <c r="D258" s="97" t="s">
        <v>66</v>
      </c>
      <c r="E258" s="97" t="s">
        <v>67</v>
      </c>
      <c r="F258" s="97" t="s">
        <v>1029</v>
      </c>
      <c r="G258" s="97" t="s">
        <v>48</v>
      </c>
      <c r="H258" s="97" t="s">
        <v>391</v>
      </c>
      <c r="I258" s="94" t="s">
        <v>47</v>
      </c>
      <c r="J258" s="94" t="s">
        <v>47</v>
      </c>
      <c r="K258" s="94" t="s">
        <v>47</v>
      </c>
      <c r="L258" s="94" t="s">
        <v>47</v>
      </c>
      <c r="M258" s="94">
        <v>0</v>
      </c>
      <c r="N258" s="97" t="s">
        <v>47</v>
      </c>
      <c r="O258" s="97" t="s">
        <v>56</v>
      </c>
      <c r="P258" s="97" t="s">
        <v>47</v>
      </c>
      <c r="Q258" s="94">
        <v>305958821.19999999</v>
      </c>
      <c r="R258" s="94">
        <v>0</v>
      </c>
      <c r="S258" s="94">
        <v>244569916</v>
      </c>
      <c r="T258" s="94">
        <v>0</v>
      </c>
      <c r="U258" s="97" t="s">
        <v>49</v>
      </c>
      <c r="V258" s="94">
        <v>0</v>
      </c>
      <c r="W258" s="94">
        <v>52921470</v>
      </c>
      <c r="X258" s="97" t="s">
        <v>50</v>
      </c>
      <c r="Y258" s="94">
        <v>8467435.1999999993</v>
      </c>
      <c r="Z258" s="94">
        <v>0</v>
      </c>
      <c r="AA258" s="97" t="s">
        <v>49</v>
      </c>
      <c r="AB258" s="94">
        <v>0</v>
      </c>
      <c r="AC258" s="94">
        <v>0</v>
      </c>
      <c r="AD258" s="97" t="s">
        <v>49</v>
      </c>
      <c r="AE258" s="94">
        <v>0</v>
      </c>
      <c r="AF258" s="97">
        <v>0</v>
      </c>
      <c r="AG258" s="97" t="s">
        <v>49</v>
      </c>
      <c r="AH258" s="94">
        <v>0</v>
      </c>
      <c r="AI258" s="94">
        <v>0</v>
      </c>
      <c r="AJ258" s="97" t="s">
        <v>49</v>
      </c>
      <c r="AK258" s="94">
        <v>0</v>
      </c>
      <c r="AL258" s="94">
        <v>0</v>
      </c>
      <c r="AM258" s="99" t="s">
        <v>47</v>
      </c>
      <c r="AN258" s="97" t="s">
        <v>47</v>
      </c>
      <c r="AO258" s="215" t="s">
        <v>47</v>
      </c>
      <c r="AP258" s="97" t="s">
        <v>47</v>
      </c>
      <c r="AR258" s="5"/>
      <c r="AS258" s="100"/>
    </row>
    <row r="259" spans="1:45" x14ac:dyDescent="0.25">
      <c r="A259" s="97" t="s">
        <v>378</v>
      </c>
      <c r="B259" s="98">
        <v>44276</v>
      </c>
      <c r="C259" s="97" t="s">
        <v>973</v>
      </c>
      <c r="D259" s="97" t="s">
        <v>66</v>
      </c>
      <c r="E259" s="97" t="s">
        <v>1339</v>
      </c>
      <c r="F259" s="97" t="s">
        <v>1591</v>
      </c>
      <c r="G259" s="97" t="s">
        <v>48</v>
      </c>
      <c r="H259" s="97" t="s">
        <v>1725</v>
      </c>
      <c r="I259" s="94" t="s">
        <v>47</v>
      </c>
      <c r="J259" s="94" t="s">
        <v>47</v>
      </c>
      <c r="K259" s="94" t="s">
        <v>47</v>
      </c>
      <c r="L259" s="94" t="s">
        <v>47</v>
      </c>
      <c r="M259" s="94">
        <v>0</v>
      </c>
      <c r="N259" s="97" t="s">
        <v>47</v>
      </c>
      <c r="O259" s="97" t="s">
        <v>56</v>
      </c>
      <c r="P259" s="97" t="s">
        <v>47</v>
      </c>
      <c r="Q259" s="94">
        <v>400872396.14999998</v>
      </c>
      <c r="R259" s="94">
        <v>0</v>
      </c>
      <c r="S259" s="94">
        <v>332211340.75</v>
      </c>
      <c r="T259" s="94">
        <v>0</v>
      </c>
      <c r="U259" s="97" t="s">
        <v>49</v>
      </c>
      <c r="V259" s="94">
        <v>0</v>
      </c>
      <c r="W259" s="94">
        <v>59190565</v>
      </c>
      <c r="X259" s="97" t="s">
        <v>49</v>
      </c>
      <c r="Y259" s="94">
        <v>9470490.4000000004</v>
      </c>
      <c r="Z259" s="94">
        <v>0</v>
      </c>
      <c r="AA259" s="97" t="s">
        <v>49</v>
      </c>
      <c r="AB259" s="94">
        <v>0</v>
      </c>
      <c r="AC259" s="94">
        <v>0</v>
      </c>
      <c r="AD259" s="97" t="s">
        <v>49</v>
      </c>
      <c r="AE259" s="94">
        <v>0</v>
      </c>
      <c r="AF259" s="97">
        <v>0</v>
      </c>
      <c r="AG259" s="97" t="s">
        <v>49</v>
      </c>
      <c r="AH259" s="94">
        <v>0</v>
      </c>
      <c r="AI259" s="94">
        <v>0</v>
      </c>
      <c r="AJ259" s="97" t="s">
        <v>49</v>
      </c>
      <c r="AK259" s="94">
        <v>0</v>
      </c>
      <c r="AL259" s="94">
        <v>0</v>
      </c>
      <c r="AM259" s="99" t="s">
        <v>47</v>
      </c>
      <c r="AN259" s="97" t="s">
        <v>47</v>
      </c>
      <c r="AO259" s="215" t="s">
        <v>47</v>
      </c>
      <c r="AP259" s="97" t="s">
        <v>47</v>
      </c>
      <c r="AR259" s="5"/>
      <c r="AS259" s="100"/>
    </row>
    <row r="260" spans="1:45" x14ac:dyDescent="0.25">
      <c r="A260" s="97" t="s">
        <v>380</v>
      </c>
      <c r="B260" s="98">
        <v>44276</v>
      </c>
      <c r="C260" s="97" t="s">
        <v>46</v>
      </c>
      <c r="D260" s="97" t="s">
        <v>70</v>
      </c>
      <c r="E260" s="97" t="s">
        <v>71</v>
      </c>
      <c r="F260" s="97" t="s">
        <v>1009</v>
      </c>
      <c r="G260" s="97" t="s">
        <v>48</v>
      </c>
      <c r="H260" s="97" t="s">
        <v>393</v>
      </c>
      <c r="I260" s="94" t="s">
        <v>47</v>
      </c>
      <c r="J260" s="94" t="s">
        <v>47</v>
      </c>
      <c r="K260" s="94" t="s">
        <v>47</v>
      </c>
      <c r="L260" s="94" t="s">
        <v>47</v>
      </c>
      <c r="M260" s="94">
        <v>0</v>
      </c>
      <c r="N260" s="97" t="s">
        <v>47</v>
      </c>
      <c r="O260" s="97" t="s">
        <v>56</v>
      </c>
      <c r="P260" s="97" t="s">
        <v>47</v>
      </c>
      <c r="Q260" s="94">
        <v>2741411071.2111998</v>
      </c>
      <c r="R260" s="94">
        <v>0</v>
      </c>
      <c r="S260" s="94">
        <v>2059417745.7499995</v>
      </c>
      <c r="T260" s="94">
        <v>0</v>
      </c>
      <c r="U260" s="97" t="s">
        <v>49</v>
      </c>
      <c r="V260" s="94">
        <v>0</v>
      </c>
      <c r="W260" s="94">
        <v>587925280.57000005</v>
      </c>
      <c r="X260" s="97" t="s">
        <v>49</v>
      </c>
      <c r="Y260" s="94">
        <v>94068044.891199991</v>
      </c>
      <c r="Z260" s="94">
        <v>0</v>
      </c>
      <c r="AA260" s="97" t="s">
        <v>49</v>
      </c>
      <c r="AB260" s="94">
        <v>0</v>
      </c>
      <c r="AC260" s="94">
        <v>0</v>
      </c>
      <c r="AD260" s="97" t="s">
        <v>49</v>
      </c>
      <c r="AE260" s="94">
        <v>0</v>
      </c>
      <c r="AF260" s="97">
        <v>0</v>
      </c>
      <c r="AG260" s="97" t="s">
        <v>49</v>
      </c>
      <c r="AH260" s="94">
        <v>0</v>
      </c>
      <c r="AI260" s="94">
        <v>0</v>
      </c>
      <c r="AJ260" s="97" t="s">
        <v>49</v>
      </c>
      <c r="AK260" s="94">
        <v>0</v>
      </c>
      <c r="AL260" s="94">
        <v>0</v>
      </c>
      <c r="AM260" s="99" t="s">
        <v>47</v>
      </c>
      <c r="AN260" s="97" t="s">
        <v>47</v>
      </c>
      <c r="AO260" s="215" t="s">
        <v>47</v>
      </c>
      <c r="AP260" s="97" t="s">
        <v>47</v>
      </c>
      <c r="AR260" s="5"/>
      <c r="AS260" s="100"/>
    </row>
    <row r="261" spans="1:45" x14ac:dyDescent="0.25">
      <c r="A261" s="97" t="s">
        <v>384</v>
      </c>
      <c r="B261" s="98">
        <v>44276</v>
      </c>
      <c r="C261" s="97" t="s">
        <v>973</v>
      </c>
      <c r="D261" s="97" t="s">
        <v>70</v>
      </c>
      <c r="E261" s="97" t="s">
        <v>977</v>
      </c>
      <c r="F261" s="97" t="s">
        <v>1628</v>
      </c>
      <c r="G261" s="97" t="s">
        <v>48</v>
      </c>
      <c r="H261" s="97" t="s">
        <v>1724</v>
      </c>
      <c r="I261" s="94" t="s">
        <v>47</v>
      </c>
      <c r="J261" s="94" t="s">
        <v>47</v>
      </c>
      <c r="K261" s="94" t="s">
        <v>47</v>
      </c>
      <c r="L261" s="94" t="s">
        <v>47</v>
      </c>
      <c r="M261" s="94">
        <v>0</v>
      </c>
      <c r="N261" s="97" t="s">
        <v>47</v>
      </c>
      <c r="O261" s="97" t="s">
        <v>56</v>
      </c>
      <c r="P261" s="97" t="s">
        <v>47</v>
      </c>
      <c r="Q261" s="94">
        <v>481613238.94560003</v>
      </c>
      <c r="R261" s="94">
        <v>0</v>
      </c>
      <c r="S261" s="94">
        <v>350008014.25</v>
      </c>
      <c r="T261" s="94">
        <v>0</v>
      </c>
      <c r="U261" s="97" t="s">
        <v>49</v>
      </c>
      <c r="V261" s="94">
        <v>0</v>
      </c>
      <c r="W261" s="94">
        <v>113452779.91</v>
      </c>
      <c r="X261" s="97" t="s">
        <v>50</v>
      </c>
      <c r="Y261" s="94">
        <v>18152444.785599999</v>
      </c>
      <c r="Z261" s="94">
        <v>0</v>
      </c>
      <c r="AA261" s="97" t="s">
        <v>49</v>
      </c>
      <c r="AB261" s="94">
        <v>0</v>
      </c>
      <c r="AC261" s="94">
        <v>0</v>
      </c>
      <c r="AD261" s="97" t="s">
        <v>49</v>
      </c>
      <c r="AE261" s="94">
        <v>0</v>
      </c>
      <c r="AF261" s="97">
        <v>0</v>
      </c>
      <c r="AG261" s="97" t="s">
        <v>49</v>
      </c>
      <c r="AH261" s="94">
        <v>0</v>
      </c>
      <c r="AI261" s="94">
        <v>0</v>
      </c>
      <c r="AJ261" s="97" t="s">
        <v>49</v>
      </c>
      <c r="AK261" s="94">
        <v>0</v>
      </c>
      <c r="AL261" s="94">
        <v>0</v>
      </c>
      <c r="AM261" s="99" t="s">
        <v>47</v>
      </c>
      <c r="AN261" s="97" t="s">
        <v>47</v>
      </c>
      <c r="AO261" s="215" t="s">
        <v>47</v>
      </c>
      <c r="AP261" s="97" t="s">
        <v>47</v>
      </c>
      <c r="AR261" s="5"/>
      <c r="AS261" s="100"/>
    </row>
    <row r="262" spans="1:45" x14ac:dyDescent="0.25">
      <c r="A262" s="97" t="s">
        <v>386</v>
      </c>
      <c r="B262" s="98">
        <v>44276</v>
      </c>
      <c r="C262" s="97" t="s">
        <v>973</v>
      </c>
      <c r="D262" s="97" t="s">
        <v>70</v>
      </c>
      <c r="E262" s="97" t="s">
        <v>977</v>
      </c>
      <c r="F262" s="97" t="s">
        <v>1721</v>
      </c>
      <c r="G262" s="97" t="s">
        <v>48</v>
      </c>
      <c r="H262" s="97" t="s">
        <v>1723</v>
      </c>
      <c r="I262" s="94" t="s">
        <v>47</v>
      </c>
      <c r="J262" s="94" t="s">
        <v>47</v>
      </c>
      <c r="K262" s="94" t="s">
        <v>47</v>
      </c>
      <c r="L262" s="94" t="s">
        <v>47</v>
      </c>
      <c r="M262" s="94">
        <v>0</v>
      </c>
      <c r="N262" s="97" t="s">
        <v>47</v>
      </c>
      <c r="O262" s="97" t="s">
        <v>1395</v>
      </c>
      <c r="P262" s="97" t="s">
        <v>1394</v>
      </c>
      <c r="Q262" s="94">
        <v>45997206</v>
      </c>
      <c r="R262" s="94">
        <v>0</v>
      </c>
      <c r="S262" s="94">
        <v>15296530</v>
      </c>
      <c r="T262" s="94">
        <v>26466100</v>
      </c>
      <c r="U262" s="97" t="s">
        <v>50</v>
      </c>
      <c r="V262" s="94">
        <v>4234576</v>
      </c>
      <c r="W262" s="94">
        <v>0</v>
      </c>
      <c r="X262" s="97" t="s">
        <v>49</v>
      </c>
      <c r="Y262" s="94">
        <v>0</v>
      </c>
      <c r="Z262" s="94">
        <v>0</v>
      </c>
      <c r="AA262" s="97" t="s">
        <v>49</v>
      </c>
      <c r="AB262" s="94">
        <v>0</v>
      </c>
      <c r="AC262" s="94">
        <v>0</v>
      </c>
      <c r="AD262" s="97" t="s">
        <v>49</v>
      </c>
      <c r="AE262" s="94">
        <v>0</v>
      </c>
      <c r="AF262" s="97">
        <v>0</v>
      </c>
      <c r="AG262" s="97" t="s">
        <v>49</v>
      </c>
      <c r="AH262" s="94">
        <v>0</v>
      </c>
      <c r="AI262" s="94">
        <v>0</v>
      </c>
      <c r="AJ262" s="97" t="s">
        <v>49</v>
      </c>
      <c r="AK262" s="94">
        <v>0</v>
      </c>
      <c r="AL262" s="94">
        <v>0</v>
      </c>
      <c r="AM262" s="99" t="s">
        <v>47</v>
      </c>
      <c r="AN262" s="97" t="s">
        <v>47</v>
      </c>
      <c r="AO262" s="215" t="s">
        <v>47</v>
      </c>
      <c r="AP262" s="97" t="s">
        <v>47</v>
      </c>
      <c r="AR262" s="5"/>
      <c r="AS262" s="100"/>
    </row>
    <row r="263" spans="1:45" x14ac:dyDescent="0.25">
      <c r="A263" s="97" t="s">
        <v>390</v>
      </c>
      <c r="B263" s="98">
        <v>44276</v>
      </c>
      <c r="C263" s="97" t="s">
        <v>973</v>
      </c>
      <c r="D263" s="97" t="s">
        <v>70</v>
      </c>
      <c r="E263" s="97" t="s">
        <v>977</v>
      </c>
      <c r="F263" s="97" t="s">
        <v>1628</v>
      </c>
      <c r="G263" s="97" t="s">
        <v>48</v>
      </c>
      <c r="H263" s="97" t="s">
        <v>1722</v>
      </c>
      <c r="I263" s="94" t="s">
        <v>47</v>
      </c>
      <c r="J263" s="94" t="s">
        <v>47</v>
      </c>
      <c r="K263" s="94" t="s">
        <v>47</v>
      </c>
      <c r="L263" s="94" t="s">
        <v>47</v>
      </c>
      <c r="M263" s="94">
        <v>0</v>
      </c>
      <c r="N263" s="97" t="s">
        <v>47</v>
      </c>
      <c r="O263" s="97" t="s">
        <v>56</v>
      </c>
      <c r="P263" s="97" t="s">
        <v>47</v>
      </c>
      <c r="Q263" s="94">
        <v>669501736.86679995</v>
      </c>
      <c r="R263" s="94">
        <v>0</v>
      </c>
      <c r="S263" s="94">
        <v>415685119.24999988</v>
      </c>
      <c r="T263" s="94">
        <v>0</v>
      </c>
      <c r="U263" s="97" t="s">
        <v>49</v>
      </c>
      <c r="V263" s="94">
        <v>0</v>
      </c>
      <c r="W263" s="94">
        <v>218807428.97999999</v>
      </c>
      <c r="X263" s="97" t="s">
        <v>50</v>
      </c>
      <c r="Y263" s="94">
        <v>35009188.636799999</v>
      </c>
      <c r="Z263" s="94">
        <v>0</v>
      </c>
      <c r="AA263" s="97" t="s">
        <v>49</v>
      </c>
      <c r="AB263" s="94">
        <v>0</v>
      </c>
      <c r="AC263" s="94">
        <v>0</v>
      </c>
      <c r="AD263" s="97" t="s">
        <v>49</v>
      </c>
      <c r="AE263" s="94">
        <v>0</v>
      </c>
      <c r="AF263" s="97">
        <v>0</v>
      </c>
      <c r="AG263" s="97" t="s">
        <v>49</v>
      </c>
      <c r="AH263" s="94">
        <v>0</v>
      </c>
      <c r="AI263" s="94">
        <v>0</v>
      </c>
      <c r="AJ263" s="97" t="s">
        <v>49</v>
      </c>
      <c r="AK263" s="94">
        <v>0</v>
      </c>
      <c r="AL263" s="94">
        <v>0</v>
      </c>
      <c r="AM263" s="99" t="s">
        <v>47</v>
      </c>
      <c r="AN263" s="97" t="s">
        <v>47</v>
      </c>
      <c r="AO263" s="215" t="s">
        <v>47</v>
      </c>
      <c r="AP263" s="97" t="s">
        <v>47</v>
      </c>
      <c r="AR263" s="5"/>
      <c r="AS263" s="100"/>
    </row>
    <row r="264" spans="1:45" x14ac:dyDescent="0.25">
      <c r="A264" s="97" t="s">
        <v>392</v>
      </c>
      <c r="B264" s="98">
        <v>44276</v>
      </c>
      <c r="C264" s="97" t="s">
        <v>973</v>
      </c>
      <c r="D264" s="97" t="s">
        <v>70</v>
      </c>
      <c r="E264" s="97" t="s">
        <v>977</v>
      </c>
      <c r="F264" s="97" t="s">
        <v>1721</v>
      </c>
      <c r="G264" s="97" t="s">
        <v>96</v>
      </c>
      <c r="H264" s="97" t="s">
        <v>47</v>
      </c>
      <c r="I264" s="94" t="s">
        <v>1720</v>
      </c>
      <c r="J264" s="94" t="s">
        <v>47</v>
      </c>
      <c r="K264" s="94" t="s">
        <v>1719</v>
      </c>
      <c r="L264" s="94" t="s">
        <v>1718</v>
      </c>
      <c r="M264" s="94">
        <v>125920723.41</v>
      </c>
      <c r="N264" s="97" t="s">
        <v>100</v>
      </c>
      <c r="O264" s="97" t="s">
        <v>1717</v>
      </c>
      <c r="P264" s="97" t="s">
        <v>1716</v>
      </c>
      <c r="Q264" s="94">
        <v>-46800000</v>
      </c>
      <c r="R264" s="94">
        <v>0</v>
      </c>
      <c r="S264" s="94">
        <v>-46800000</v>
      </c>
      <c r="T264" s="94">
        <v>0</v>
      </c>
      <c r="U264" s="97" t="s">
        <v>49</v>
      </c>
      <c r="V264" s="94">
        <v>0</v>
      </c>
      <c r="W264" s="94">
        <v>0</v>
      </c>
      <c r="X264" s="97" t="s">
        <v>49</v>
      </c>
      <c r="Y264" s="94">
        <v>0</v>
      </c>
      <c r="Z264" s="94">
        <v>0</v>
      </c>
      <c r="AA264" s="97" t="s">
        <v>49</v>
      </c>
      <c r="AB264" s="94">
        <v>0</v>
      </c>
      <c r="AC264" s="94">
        <v>0</v>
      </c>
      <c r="AD264" s="97" t="s">
        <v>49</v>
      </c>
      <c r="AE264" s="94">
        <v>0</v>
      </c>
      <c r="AF264" s="97">
        <v>0</v>
      </c>
      <c r="AG264" s="97" t="s">
        <v>49</v>
      </c>
      <c r="AH264" s="94">
        <v>0</v>
      </c>
      <c r="AI264" s="94">
        <v>0</v>
      </c>
      <c r="AJ264" s="97" t="s">
        <v>49</v>
      </c>
      <c r="AK264" s="94">
        <v>0</v>
      </c>
      <c r="AL264" s="94">
        <v>0</v>
      </c>
      <c r="AM264" s="99" t="s">
        <v>47</v>
      </c>
      <c r="AN264" s="97" t="s">
        <v>47</v>
      </c>
      <c r="AO264" s="215" t="s">
        <v>47</v>
      </c>
      <c r="AP264" s="97" t="s">
        <v>47</v>
      </c>
      <c r="AR264" s="5"/>
      <c r="AS264" s="100"/>
    </row>
    <row r="265" spans="1:45" x14ac:dyDescent="0.25">
      <c r="A265" s="97" t="s">
        <v>394</v>
      </c>
      <c r="B265" s="98">
        <v>44276</v>
      </c>
      <c r="C265" s="97" t="s">
        <v>46</v>
      </c>
      <c r="D265" s="97" t="s">
        <v>74</v>
      </c>
      <c r="E265" s="97" t="s">
        <v>75</v>
      </c>
      <c r="F265" s="97" t="s">
        <v>1049</v>
      </c>
      <c r="G265" s="97" t="s">
        <v>48</v>
      </c>
      <c r="H265" s="97" t="s">
        <v>395</v>
      </c>
      <c r="I265" s="94" t="s">
        <v>47</v>
      </c>
      <c r="J265" s="94" t="s">
        <v>47</v>
      </c>
      <c r="K265" s="94" t="s">
        <v>47</v>
      </c>
      <c r="L265" s="94" t="s">
        <v>47</v>
      </c>
      <c r="M265" s="94">
        <v>0</v>
      </c>
      <c r="N265" s="97" t="s">
        <v>47</v>
      </c>
      <c r="O265" s="97" t="s">
        <v>56</v>
      </c>
      <c r="P265" s="97" t="s">
        <v>47</v>
      </c>
      <c r="Q265" s="94">
        <v>427857992.62759995</v>
      </c>
      <c r="R265" s="94">
        <v>0</v>
      </c>
      <c r="S265" s="94">
        <v>335131355.25</v>
      </c>
      <c r="T265" s="94">
        <v>0</v>
      </c>
      <c r="U265" s="97" t="s">
        <v>49</v>
      </c>
      <c r="V265" s="94">
        <v>0</v>
      </c>
      <c r="W265" s="94">
        <v>79936756.359999999</v>
      </c>
      <c r="X265" s="97" t="s">
        <v>50</v>
      </c>
      <c r="Y265" s="94">
        <v>12789881.0176</v>
      </c>
      <c r="Z265" s="94">
        <v>0</v>
      </c>
      <c r="AA265" s="97" t="s">
        <v>49</v>
      </c>
      <c r="AB265" s="94">
        <v>0</v>
      </c>
      <c r="AC265" s="94">
        <v>0</v>
      </c>
      <c r="AD265" s="97" t="s">
        <v>49</v>
      </c>
      <c r="AE265" s="94">
        <v>0</v>
      </c>
      <c r="AF265" s="97">
        <v>0</v>
      </c>
      <c r="AG265" s="97" t="s">
        <v>49</v>
      </c>
      <c r="AH265" s="94">
        <v>0</v>
      </c>
      <c r="AI265" s="94">
        <v>0</v>
      </c>
      <c r="AJ265" s="97" t="s">
        <v>49</v>
      </c>
      <c r="AK265" s="94">
        <v>0</v>
      </c>
      <c r="AL265" s="94">
        <v>0</v>
      </c>
      <c r="AM265" s="99" t="s">
        <v>47</v>
      </c>
      <c r="AN265" s="97" t="s">
        <v>47</v>
      </c>
      <c r="AO265" s="215" t="s">
        <v>47</v>
      </c>
      <c r="AP265" s="97" t="s">
        <v>47</v>
      </c>
      <c r="AR265" s="5"/>
      <c r="AS265" s="100"/>
    </row>
    <row r="266" spans="1:45" x14ac:dyDescent="0.25">
      <c r="A266" s="97" t="s">
        <v>396</v>
      </c>
      <c r="B266" s="98">
        <v>44276</v>
      </c>
      <c r="C266" s="97" t="s">
        <v>46</v>
      </c>
      <c r="D266" s="97" t="s">
        <v>74</v>
      </c>
      <c r="E266" s="97" t="s">
        <v>75</v>
      </c>
      <c r="F266" s="97" t="s">
        <v>1049</v>
      </c>
      <c r="G266" s="97" t="s">
        <v>48</v>
      </c>
      <c r="H266" s="97" t="s">
        <v>397</v>
      </c>
      <c r="I266" s="94" t="s">
        <v>47</v>
      </c>
      <c r="J266" s="94" t="s">
        <v>47</v>
      </c>
      <c r="K266" s="94" t="s">
        <v>47</v>
      </c>
      <c r="L266" s="94" t="s">
        <v>47</v>
      </c>
      <c r="M266" s="94">
        <v>0</v>
      </c>
      <c r="N266" s="97" t="s">
        <v>47</v>
      </c>
      <c r="O266" s="97" t="s">
        <v>398</v>
      </c>
      <c r="P266" s="97" t="s">
        <v>399</v>
      </c>
      <c r="Q266" s="94">
        <v>30127028</v>
      </c>
      <c r="R266" s="94">
        <v>0</v>
      </c>
      <c r="S266" s="94">
        <v>6353640</v>
      </c>
      <c r="T266" s="94">
        <v>20494300</v>
      </c>
      <c r="U266" s="97" t="s">
        <v>50</v>
      </c>
      <c r="V266" s="94">
        <v>3279088</v>
      </c>
      <c r="W266" s="94">
        <v>0</v>
      </c>
      <c r="X266" s="97" t="s">
        <v>49</v>
      </c>
      <c r="Y266" s="94">
        <v>0</v>
      </c>
      <c r="Z266" s="94">
        <v>0</v>
      </c>
      <c r="AA266" s="97" t="s">
        <v>49</v>
      </c>
      <c r="AB266" s="94">
        <v>0</v>
      </c>
      <c r="AC266" s="94">
        <v>0</v>
      </c>
      <c r="AD266" s="97" t="s">
        <v>49</v>
      </c>
      <c r="AE266" s="94">
        <v>0</v>
      </c>
      <c r="AF266" s="97">
        <v>0</v>
      </c>
      <c r="AG266" s="97" t="s">
        <v>49</v>
      </c>
      <c r="AH266" s="94">
        <v>0</v>
      </c>
      <c r="AI266" s="94">
        <v>0</v>
      </c>
      <c r="AJ266" s="97" t="s">
        <v>49</v>
      </c>
      <c r="AK266" s="94">
        <v>0</v>
      </c>
      <c r="AL266" s="94">
        <v>0</v>
      </c>
      <c r="AM266" s="99" t="s">
        <v>47</v>
      </c>
      <c r="AN266" s="97" t="s">
        <v>47</v>
      </c>
      <c r="AO266" s="215" t="s">
        <v>47</v>
      </c>
      <c r="AP266" s="97" t="s">
        <v>47</v>
      </c>
      <c r="AR266" s="5"/>
      <c r="AS266" s="100"/>
    </row>
    <row r="267" spans="1:45" x14ac:dyDescent="0.25">
      <c r="A267" s="97" t="s">
        <v>400</v>
      </c>
      <c r="B267" s="98">
        <v>44276</v>
      </c>
      <c r="C267" s="97" t="s">
        <v>46</v>
      </c>
      <c r="D267" s="97" t="s">
        <v>74</v>
      </c>
      <c r="E267" s="97" t="s">
        <v>75</v>
      </c>
      <c r="F267" s="97" t="s">
        <v>1049</v>
      </c>
      <c r="G267" s="97" t="s">
        <v>48</v>
      </c>
      <c r="H267" s="97" t="s">
        <v>401</v>
      </c>
      <c r="I267" s="94" t="s">
        <v>47</v>
      </c>
      <c r="J267" s="94" t="s">
        <v>47</v>
      </c>
      <c r="K267" s="94" t="s">
        <v>47</v>
      </c>
      <c r="L267" s="94" t="s">
        <v>47</v>
      </c>
      <c r="M267" s="94">
        <v>0</v>
      </c>
      <c r="N267" s="97" t="s">
        <v>47</v>
      </c>
      <c r="O267" s="97" t="s">
        <v>56</v>
      </c>
      <c r="P267" s="97" t="s">
        <v>47</v>
      </c>
      <c r="Q267" s="94">
        <v>1270605304.6668</v>
      </c>
      <c r="R267" s="94">
        <v>0</v>
      </c>
      <c r="S267" s="94">
        <v>872750538.75</v>
      </c>
      <c r="T267" s="94">
        <v>0</v>
      </c>
      <c r="U267" s="97" t="s">
        <v>49</v>
      </c>
      <c r="V267" s="94">
        <v>0</v>
      </c>
      <c r="W267" s="94">
        <v>342978246.48000002</v>
      </c>
      <c r="X267" s="97" t="s">
        <v>50</v>
      </c>
      <c r="Y267" s="94">
        <v>54876519.436800003</v>
      </c>
      <c r="Z267" s="94">
        <v>0</v>
      </c>
      <c r="AA267" s="97" t="s">
        <v>49</v>
      </c>
      <c r="AB267" s="94">
        <v>0</v>
      </c>
      <c r="AC267" s="94">
        <v>0</v>
      </c>
      <c r="AD267" s="97" t="s">
        <v>49</v>
      </c>
      <c r="AE267" s="94">
        <v>0</v>
      </c>
      <c r="AF267" s="97">
        <v>0</v>
      </c>
      <c r="AG267" s="97" t="s">
        <v>49</v>
      </c>
      <c r="AH267" s="94">
        <v>0</v>
      </c>
      <c r="AI267" s="94">
        <v>0</v>
      </c>
      <c r="AJ267" s="97" t="s">
        <v>49</v>
      </c>
      <c r="AK267" s="94">
        <v>0</v>
      </c>
      <c r="AL267" s="94">
        <v>0</v>
      </c>
      <c r="AM267" s="99" t="s">
        <v>47</v>
      </c>
      <c r="AN267" s="97" t="s">
        <v>47</v>
      </c>
      <c r="AO267" s="215" t="s">
        <v>47</v>
      </c>
      <c r="AP267" s="97" t="s">
        <v>47</v>
      </c>
      <c r="AR267" s="5"/>
      <c r="AS267" s="100"/>
    </row>
    <row r="268" spans="1:45" x14ac:dyDescent="0.25">
      <c r="A268" s="97" t="s">
        <v>402</v>
      </c>
      <c r="B268" s="98">
        <v>44276</v>
      </c>
      <c r="C268" s="97" t="s">
        <v>46</v>
      </c>
      <c r="D268" s="97" t="s">
        <v>74</v>
      </c>
      <c r="E268" s="97" t="s">
        <v>75</v>
      </c>
      <c r="F268" s="97" t="s">
        <v>1049</v>
      </c>
      <c r="G268" s="97" t="s">
        <v>96</v>
      </c>
      <c r="H268" s="97" t="s">
        <v>47</v>
      </c>
      <c r="I268" s="94" t="s">
        <v>403</v>
      </c>
      <c r="J268" s="94" t="s">
        <v>47</v>
      </c>
      <c r="K268" s="94" t="s">
        <v>404</v>
      </c>
      <c r="L268" s="94" t="s">
        <v>365</v>
      </c>
      <c r="M268" s="94">
        <v>16613895.4</v>
      </c>
      <c r="N268" s="97" t="s">
        <v>100</v>
      </c>
      <c r="O268" s="97" t="s">
        <v>405</v>
      </c>
      <c r="P268" s="97" t="s">
        <v>406</v>
      </c>
      <c r="Q268" s="94">
        <v>-1394900</v>
      </c>
      <c r="R268" s="94">
        <v>0</v>
      </c>
      <c r="S268" s="94">
        <v>0</v>
      </c>
      <c r="T268" s="94">
        <v>0</v>
      </c>
      <c r="U268" s="97" t="s">
        <v>49</v>
      </c>
      <c r="V268" s="94">
        <v>0</v>
      </c>
      <c r="W268" s="94">
        <v>-1202500</v>
      </c>
      <c r="X268" s="97" t="s">
        <v>50</v>
      </c>
      <c r="Y268" s="94">
        <v>-192400</v>
      </c>
      <c r="Z268" s="94">
        <v>0</v>
      </c>
      <c r="AA268" s="97" t="s">
        <v>49</v>
      </c>
      <c r="AB268" s="94">
        <v>0</v>
      </c>
      <c r="AC268" s="94">
        <v>0</v>
      </c>
      <c r="AD268" s="97" t="s">
        <v>49</v>
      </c>
      <c r="AE268" s="94">
        <v>0</v>
      </c>
      <c r="AF268" s="97">
        <v>0</v>
      </c>
      <c r="AG268" s="97" t="s">
        <v>49</v>
      </c>
      <c r="AH268" s="94">
        <v>0</v>
      </c>
      <c r="AI268" s="94">
        <v>0</v>
      </c>
      <c r="AJ268" s="97" t="s">
        <v>49</v>
      </c>
      <c r="AK268" s="94">
        <v>0</v>
      </c>
      <c r="AL268" s="94">
        <v>0</v>
      </c>
      <c r="AM268" s="99" t="s">
        <v>47</v>
      </c>
      <c r="AN268" s="97" t="s">
        <v>47</v>
      </c>
      <c r="AO268" s="215" t="s">
        <v>47</v>
      </c>
      <c r="AP268" s="97" t="s">
        <v>47</v>
      </c>
      <c r="AR268" s="5"/>
      <c r="AS268" s="100"/>
    </row>
    <row r="269" spans="1:45" x14ac:dyDescent="0.25">
      <c r="A269" s="97" t="s">
        <v>407</v>
      </c>
      <c r="B269" s="98">
        <v>44276</v>
      </c>
      <c r="C269" s="97" t="s">
        <v>46</v>
      </c>
      <c r="D269" s="97" t="s">
        <v>74</v>
      </c>
      <c r="E269" s="97" t="s">
        <v>75</v>
      </c>
      <c r="F269" s="97" t="s">
        <v>1049</v>
      </c>
      <c r="G269" s="97" t="s">
        <v>96</v>
      </c>
      <c r="H269" s="97" t="s">
        <v>47</v>
      </c>
      <c r="I269" s="94" t="s">
        <v>408</v>
      </c>
      <c r="J269" s="94" t="s">
        <v>47</v>
      </c>
      <c r="K269" s="94" t="s">
        <v>409</v>
      </c>
      <c r="L269" s="94" t="s">
        <v>365</v>
      </c>
      <c r="M269" s="94">
        <v>7116136</v>
      </c>
      <c r="N269" s="97" t="s">
        <v>100</v>
      </c>
      <c r="O269" s="97" t="s">
        <v>410</v>
      </c>
      <c r="P269" s="97" t="s">
        <v>411</v>
      </c>
      <c r="Q269" s="94">
        <v>-7116136</v>
      </c>
      <c r="R269" s="94">
        <v>0</v>
      </c>
      <c r="S269" s="94">
        <v>0</v>
      </c>
      <c r="T269" s="94">
        <v>0</v>
      </c>
      <c r="U269" s="97" t="s">
        <v>49</v>
      </c>
      <c r="V269" s="94">
        <v>0</v>
      </c>
      <c r="W269" s="94">
        <v>-6134600</v>
      </c>
      <c r="X269" s="97" t="s">
        <v>50</v>
      </c>
      <c r="Y269" s="94">
        <v>-981536</v>
      </c>
      <c r="Z269" s="94">
        <v>0</v>
      </c>
      <c r="AA269" s="97" t="s">
        <v>49</v>
      </c>
      <c r="AB269" s="94">
        <v>0</v>
      </c>
      <c r="AC269" s="94">
        <v>0</v>
      </c>
      <c r="AD269" s="97" t="s">
        <v>49</v>
      </c>
      <c r="AE269" s="94">
        <v>0</v>
      </c>
      <c r="AF269" s="97">
        <v>0</v>
      </c>
      <c r="AG269" s="97" t="s">
        <v>49</v>
      </c>
      <c r="AH269" s="94">
        <v>0</v>
      </c>
      <c r="AI269" s="94">
        <v>0</v>
      </c>
      <c r="AJ269" s="97" t="s">
        <v>49</v>
      </c>
      <c r="AK269" s="94">
        <v>0</v>
      </c>
      <c r="AL269" s="94">
        <v>0</v>
      </c>
      <c r="AM269" s="99" t="s">
        <v>47</v>
      </c>
      <c r="AN269" s="97" t="s">
        <v>47</v>
      </c>
      <c r="AO269" s="215" t="s">
        <v>47</v>
      </c>
      <c r="AP269" s="97" t="s">
        <v>47</v>
      </c>
      <c r="AR269" s="5"/>
      <c r="AS269" s="100"/>
    </row>
    <row r="270" spans="1:45" x14ac:dyDescent="0.25">
      <c r="A270" s="97" t="s">
        <v>412</v>
      </c>
      <c r="B270" s="98">
        <v>44276</v>
      </c>
      <c r="C270" s="97" t="s">
        <v>973</v>
      </c>
      <c r="D270" s="97" t="s">
        <v>74</v>
      </c>
      <c r="E270" s="97" t="s">
        <v>980</v>
      </c>
      <c r="F270" s="97" t="s">
        <v>1715</v>
      </c>
      <c r="G270" s="97" t="s">
        <v>48</v>
      </c>
      <c r="H270" s="97" t="s">
        <v>1714</v>
      </c>
      <c r="I270" s="94" t="s">
        <v>47</v>
      </c>
      <c r="J270" s="94" t="s">
        <v>47</v>
      </c>
      <c r="K270" s="94" t="s">
        <v>47</v>
      </c>
      <c r="L270" s="94" t="s">
        <v>47</v>
      </c>
      <c r="M270" s="94">
        <v>0</v>
      </c>
      <c r="N270" s="97" t="s">
        <v>47</v>
      </c>
      <c r="O270" s="97" t="s">
        <v>56</v>
      </c>
      <c r="P270" s="97" t="s">
        <v>47</v>
      </c>
      <c r="Q270" s="94">
        <v>274295433.35000002</v>
      </c>
      <c r="R270" s="94">
        <v>0</v>
      </c>
      <c r="S270" s="94">
        <v>224202213.75</v>
      </c>
      <c r="T270" s="94">
        <v>0</v>
      </c>
      <c r="U270" s="97" t="s">
        <v>49</v>
      </c>
      <c r="V270" s="94">
        <v>0</v>
      </c>
      <c r="W270" s="94">
        <v>43183810</v>
      </c>
      <c r="X270" s="97" t="s">
        <v>49</v>
      </c>
      <c r="Y270" s="94">
        <v>6909409.5999999996</v>
      </c>
      <c r="Z270" s="94">
        <v>0</v>
      </c>
      <c r="AA270" s="97" t="s">
        <v>49</v>
      </c>
      <c r="AB270" s="94">
        <v>0</v>
      </c>
      <c r="AC270" s="94">
        <v>0</v>
      </c>
      <c r="AD270" s="97" t="s">
        <v>49</v>
      </c>
      <c r="AE270" s="94">
        <v>0</v>
      </c>
      <c r="AF270" s="97">
        <v>0</v>
      </c>
      <c r="AG270" s="97" t="s">
        <v>49</v>
      </c>
      <c r="AH270" s="94">
        <v>0</v>
      </c>
      <c r="AI270" s="94">
        <v>0</v>
      </c>
      <c r="AJ270" s="97" t="s">
        <v>49</v>
      </c>
      <c r="AK270" s="94">
        <v>0</v>
      </c>
      <c r="AL270" s="94">
        <v>0</v>
      </c>
      <c r="AM270" s="99" t="s">
        <v>47</v>
      </c>
      <c r="AN270" s="97" t="s">
        <v>47</v>
      </c>
      <c r="AO270" s="215" t="s">
        <v>47</v>
      </c>
      <c r="AP270" s="97" t="s">
        <v>47</v>
      </c>
      <c r="AR270" s="5"/>
      <c r="AS270" s="100"/>
    </row>
    <row r="271" spans="1:45" x14ac:dyDescent="0.25">
      <c r="A271" s="97" t="s">
        <v>414</v>
      </c>
      <c r="B271" s="98">
        <v>44276</v>
      </c>
      <c r="C271" s="97" t="s">
        <v>46</v>
      </c>
      <c r="D271" s="97" t="s">
        <v>164</v>
      </c>
      <c r="E271" s="97" t="s">
        <v>165</v>
      </c>
      <c r="F271" s="97" t="s">
        <v>1059</v>
      </c>
      <c r="G271" s="97" t="s">
        <v>48</v>
      </c>
      <c r="H271" s="97" t="s">
        <v>413</v>
      </c>
      <c r="I271" s="94" t="s">
        <v>47</v>
      </c>
      <c r="J271" s="94" t="s">
        <v>47</v>
      </c>
      <c r="K271" s="94" t="s">
        <v>47</v>
      </c>
      <c r="L271" s="94" t="s">
        <v>47</v>
      </c>
      <c r="M271" s="94">
        <v>0</v>
      </c>
      <c r="N271" s="97" t="s">
        <v>47</v>
      </c>
      <c r="O271" s="97" t="s">
        <v>56</v>
      </c>
      <c r="P271" s="97" t="s">
        <v>47</v>
      </c>
      <c r="Q271" s="94">
        <v>1814183398.8892002</v>
      </c>
      <c r="R271" s="94">
        <v>0</v>
      </c>
      <c r="S271" s="94">
        <v>1265979288.75</v>
      </c>
      <c r="T271" s="94">
        <v>0</v>
      </c>
      <c r="U271" s="97" t="s">
        <v>49</v>
      </c>
      <c r="V271" s="94">
        <v>0</v>
      </c>
      <c r="W271" s="94">
        <v>472589750.12</v>
      </c>
      <c r="X271" s="97" t="s">
        <v>50</v>
      </c>
      <c r="Y271" s="94">
        <v>75614360.019199997</v>
      </c>
      <c r="Z271" s="94">
        <v>0</v>
      </c>
      <c r="AA271" s="97" t="s">
        <v>49</v>
      </c>
      <c r="AB271" s="94">
        <v>0</v>
      </c>
      <c r="AC271" s="94">
        <v>0</v>
      </c>
      <c r="AD271" s="97" t="s">
        <v>49</v>
      </c>
      <c r="AE271" s="94">
        <v>0</v>
      </c>
      <c r="AF271" s="97">
        <v>0</v>
      </c>
      <c r="AG271" s="97" t="s">
        <v>49</v>
      </c>
      <c r="AH271" s="94">
        <v>0</v>
      </c>
      <c r="AI271" s="94">
        <v>0</v>
      </c>
      <c r="AJ271" s="97" t="s">
        <v>49</v>
      </c>
      <c r="AK271" s="94">
        <v>0</v>
      </c>
      <c r="AL271" s="94">
        <v>0</v>
      </c>
      <c r="AM271" s="99" t="s">
        <v>47</v>
      </c>
      <c r="AN271" s="97" t="s">
        <v>47</v>
      </c>
      <c r="AO271" s="215" t="s">
        <v>47</v>
      </c>
      <c r="AP271" s="97" t="s">
        <v>47</v>
      </c>
      <c r="AR271" s="5"/>
      <c r="AS271" s="100"/>
    </row>
    <row r="272" spans="1:45" x14ac:dyDescent="0.25">
      <c r="A272" s="97" t="s">
        <v>416</v>
      </c>
      <c r="B272" s="98">
        <v>44276</v>
      </c>
      <c r="C272" s="97" t="s">
        <v>46</v>
      </c>
      <c r="D272" s="97" t="s">
        <v>84</v>
      </c>
      <c r="E272" s="97" t="s">
        <v>85</v>
      </c>
      <c r="F272" s="97" t="s">
        <v>1083</v>
      </c>
      <c r="G272" s="97" t="s">
        <v>48</v>
      </c>
      <c r="H272" s="97" t="s">
        <v>415</v>
      </c>
      <c r="I272" s="94" t="s">
        <v>47</v>
      </c>
      <c r="J272" s="94" t="s">
        <v>47</v>
      </c>
      <c r="K272" s="94" t="s">
        <v>47</v>
      </c>
      <c r="L272" s="94" t="s">
        <v>47</v>
      </c>
      <c r="M272" s="94">
        <v>0</v>
      </c>
      <c r="N272" s="97" t="s">
        <v>47</v>
      </c>
      <c r="O272" s="97" t="s">
        <v>56</v>
      </c>
      <c r="P272" s="97" t="s">
        <v>47</v>
      </c>
      <c r="Q272" s="94">
        <v>1860175056.7903998</v>
      </c>
      <c r="R272" s="94">
        <v>0</v>
      </c>
      <c r="S272" s="94">
        <v>1315250959.4999998</v>
      </c>
      <c r="T272" s="94">
        <v>0</v>
      </c>
      <c r="U272" s="97" t="s">
        <v>49</v>
      </c>
      <c r="V272" s="94">
        <v>0</v>
      </c>
      <c r="W272" s="94">
        <v>466403446</v>
      </c>
      <c r="X272" s="97" t="s">
        <v>50</v>
      </c>
      <c r="Y272" s="94">
        <v>74624551.359999999</v>
      </c>
      <c r="Z272" s="94">
        <v>0</v>
      </c>
      <c r="AA272" s="97" t="s">
        <v>49</v>
      </c>
      <c r="AB272" s="94">
        <v>0</v>
      </c>
      <c r="AC272" s="94">
        <v>3607500</v>
      </c>
      <c r="AD272" s="97" t="s">
        <v>49</v>
      </c>
      <c r="AE272" s="94">
        <v>288600</v>
      </c>
      <c r="AF272" s="97">
        <v>0</v>
      </c>
      <c r="AG272" s="97" t="s">
        <v>49</v>
      </c>
      <c r="AH272" s="94">
        <v>0</v>
      </c>
      <c r="AI272" s="94">
        <v>0</v>
      </c>
      <c r="AJ272" s="97" t="s">
        <v>49</v>
      </c>
      <c r="AK272" s="94">
        <v>0</v>
      </c>
      <c r="AL272" s="94">
        <v>0</v>
      </c>
      <c r="AM272" s="99" t="s">
        <v>47</v>
      </c>
      <c r="AN272" s="97" t="s">
        <v>47</v>
      </c>
      <c r="AO272" s="215" t="s">
        <v>47</v>
      </c>
      <c r="AP272" s="97" t="s">
        <v>47</v>
      </c>
      <c r="AR272" s="5"/>
      <c r="AS272" s="100"/>
    </row>
    <row r="273" spans="1:45" x14ac:dyDescent="0.25">
      <c r="A273" s="97" t="s">
        <v>418</v>
      </c>
      <c r="B273" s="98">
        <v>44276</v>
      </c>
      <c r="C273" s="97" t="s">
        <v>973</v>
      </c>
      <c r="D273" s="97" t="s">
        <v>84</v>
      </c>
      <c r="E273" s="97" t="s">
        <v>1298</v>
      </c>
      <c r="F273" s="97" t="s">
        <v>1663</v>
      </c>
      <c r="G273" s="97" t="s">
        <v>48</v>
      </c>
      <c r="H273" s="97" t="s">
        <v>1662</v>
      </c>
      <c r="I273" s="94" t="s">
        <v>47</v>
      </c>
      <c r="J273" s="94" t="s">
        <v>47</v>
      </c>
      <c r="K273" s="94" t="s">
        <v>47</v>
      </c>
      <c r="L273" s="94" t="s">
        <v>47</v>
      </c>
      <c r="M273" s="94">
        <v>0</v>
      </c>
      <c r="N273" s="97" t="s">
        <v>47</v>
      </c>
      <c r="O273" s="97" t="s">
        <v>56</v>
      </c>
      <c r="P273" s="97" t="s">
        <v>47</v>
      </c>
      <c r="Q273" s="94">
        <v>119352602</v>
      </c>
      <c r="R273" s="94">
        <v>0</v>
      </c>
      <c r="S273" s="94">
        <v>277500</v>
      </c>
      <c r="T273" s="94">
        <v>0</v>
      </c>
      <c r="U273" s="97" t="s">
        <v>49</v>
      </c>
      <c r="V273" s="94">
        <v>0</v>
      </c>
      <c r="W273" s="94">
        <v>102650950</v>
      </c>
      <c r="X273" s="97" t="s">
        <v>50</v>
      </c>
      <c r="Y273" s="94">
        <v>16424152</v>
      </c>
      <c r="Z273" s="94">
        <v>0</v>
      </c>
      <c r="AA273" s="97" t="s">
        <v>49</v>
      </c>
      <c r="AB273" s="94">
        <v>0</v>
      </c>
      <c r="AC273" s="94">
        <v>0</v>
      </c>
      <c r="AD273" s="97" t="s">
        <v>49</v>
      </c>
      <c r="AE273" s="94">
        <v>0</v>
      </c>
      <c r="AF273" s="97">
        <v>0</v>
      </c>
      <c r="AG273" s="97" t="s">
        <v>49</v>
      </c>
      <c r="AH273" s="94">
        <v>0</v>
      </c>
      <c r="AI273" s="94">
        <v>0</v>
      </c>
      <c r="AJ273" s="97" t="s">
        <v>49</v>
      </c>
      <c r="AK273" s="94">
        <v>0</v>
      </c>
      <c r="AL273" s="94">
        <v>0</v>
      </c>
      <c r="AM273" s="99" t="s">
        <v>47</v>
      </c>
      <c r="AN273" s="97" t="s">
        <v>47</v>
      </c>
      <c r="AO273" s="215" t="s">
        <v>47</v>
      </c>
      <c r="AP273" s="97" t="s">
        <v>47</v>
      </c>
      <c r="AR273" s="5"/>
      <c r="AS273" s="100"/>
    </row>
    <row r="274" spans="1:45" x14ac:dyDescent="0.25">
      <c r="A274" s="97" t="s">
        <v>420</v>
      </c>
      <c r="B274" s="98">
        <v>44276</v>
      </c>
      <c r="C274" s="97" t="s">
        <v>46</v>
      </c>
      <c r="D274" s="97" t="s">
        <v>88</v>
      </c>
      <c r="E274" s="97" t="s">
        <v>89</v>
      </c>
      <c r="F274" s="97" t="s">
        <v>999</v>
      </c>
      <c r="G274" s="97" t="s">
        <v>48</v>
      </c>
      <c r="H274" s="97" t="s">
        <v>417</v>
      </c>
      <c r="I274" s="94" t="s">
        <v>47</v>
      </c>
      <c r="J274" s="94" t="s">
        <v>47</v>
      </c>
      <c r="K274" s="94" t="s">
        <v>47</v>
      </c>
      <c r="L274" s="94" t="s">
        <v>47</v>
      </c>
      <c r="M274" s="94">
        <v>0</v>
      </c>
      <c r="N274" s="97" t="s">
        <v>47</v>
      </c>
      <c r="O274" s="97" t="s">
        <v>56</v>
      </c>
      <c r="P274" s="97" t="s">
        <v>47</v>
      </c>
      <c r="Q274" s="94">
        <v>1263063891.5211999</v>
      </c>
      <c r="R274" s="94">
        <v>0</v>
      </c>
      <c r="S274" s="94">
        <v>920811369.25</v>
      </c>
      <c r="T274" s="94">
        <v>0</v>
      </c>
      <c r="U274" s="97" t="s">
        <v>49</v>
      </c>
      <c r="V274" s="94">
        <v>0</v>
      </c>
      <c r="W274" s="94">
        <v>295045277.81999999</v>
      </c>
      <c r="X274" s="97" t="s">
        <v>50</v>
      </c>
      <c r="Y274" s="94">
        <v>47207244.451200001</v>
      </c>
      <c r="Z274" s="94">
        <v>0</v>
      </c>
      <c r="AA274" s="97" t="s">
        <v>49</v>
      </c>
      <c r="AB274" s="94">
        <v>0</v>
      </c>
      <c r="AC274" s="94">
        <v>0</v>
      </c>
      <c r="AD274" s="97" t="s">
        <v>49</v>
      </c>
      <c r="AE274" s="94">
        <v>0</v>
      </c>
      <c r="AF274" s="97">
        <v>0</v>
      </c>
      <c r="AG274" s="97" t="s">
        <v>49</v>
      </c>
      <c r="AH274" s="94">
        <v>0</v>
      </c>
      <c r="AI274" s="94">
        <v>0</v>
      </c>
      <c r="AJ274" s="97" t="s">
        <v>49</v>
      </c>
      <c r="AK274" s="94">
        <v>0</v>
      </c>
      <c r="AL274" s="94">
        <v>0</v>
      </c>
      <c r="AM274" s="99" t="s">
        <v>47</v>
      </c>
      <c r="AN274" s="97" t="s">
        <v>47</v>
      </c>
      <c r="AO274" s="215" t="s">
        <v>47</v>
      </c>
      <c r="AP274" s="97" t="s">
        <v>47</v>
      </c>
      <c r="AR274" s="5"/>
      <c r="AS274" s="100"/>
    </row>
    <row r="275" spans="1:45" x14ac:dyDescent="0.25">
      <c r="A275" s="97" t="s">
        <v>422</v>
      </c>
      <c r="B275" s="98">
        <v>44276</v>
      </c>
      <c r="C275" s="97" t="s">
        <v>46</v>
      </c>
      <c r="D275" s="97" t="s">
        <v>2230</v>
      </c>
      <c r="E275" s="97" t="s">
        <v>2231</v>
      </c>
      <c r="F275" s="97" t="s">
        <v>2242</v>
      </c>
      <c r="G275" s="97" t="s">
        <v>48</v>
      </c>
      <c r="H275" s="97" t="s">
        <v>2243</v>
      </c>
      <c r="I275" s="94" t="s">
        <v>47</v>
      </c>
      <c r="J275" s="94" t="s">
        <v>47</v>
      </c>
      <c r="K275" s="94" t="s">
        <v>47</v>
      </c>
      <c r="L275" s="94" t="s">
        <v>47</v>
      </c>
      <c r="M275" s="94">
        <v>0</v>
      </c>
      <c r="N275" s="97" t="s">
        <v>47</v>
      </c>
      <c r="O275" s="97" t="s">
        <v>56</v>
      </c>
      <c r="P275" s="97" t="s">
        <v>47</v>
      </c>
      <c r="Q275" s="94">
        <f>SUM(R275:Y275)</f>
        <v>498425756.5</v>
      </c>
      <c r="R275" s="94">
        <v>0</v>
      </c>
      <c r="S275" s="94">
        <v>445932450.5</v>
      </c>
      <c r="T275" s="94">
        <v>0</v>
      </c>
      <c r="U275" s="97" t="s">
        <v>49</v>
      </c>
      <c r="V275" s="94">
        <v>0</v>
      </c>
      <c r="W275" s="94">
        <v>45252850</v>
      </c>
      <c r="X275" s="97" t="s">
        <v>49</v>
      </c>
      <c r="Y275" s="94">
        <f>+W275*0.16</f>
        <v>7240456</v>
      </c>
      <c r="Z275" s="94">
        <v>0</v>
      </c>
      <c r="AA275" s="97" t="s">
        <v>49</v>
      </c>
      <c r="AB275" s="94">
        <v>0</v>
      </c>
      <c r="AC275" s="94">
        <v>0</v>
      </c>
      <c r="AD275" s="97" t="s">
        <v>49</v>
      </c>
      <c r="AE275" s="94">
        <v>0</v>
      </c>
      <c r="AF275" s="97">
        <v>0</v>
      </c>
      <c r="AG275" s="97" t="s">
        <v>49</v>
      </c>
      <c r="AH275" s="109"/>
      <c r="AI275" s="109"/>
      <c r="AJ275" s="109"/>
      <c r="AK275" s="109"/>
      <c r="AL275" s="109"/>
      <c r="AM275" s="109"/>
      <c r="AN275" s="109"/>
      <c r="AO275" s="214"/>
      <c r="AP275" s="109"/>
      <c r="AR275" s="5"/>
      <c r="AS275" s="100"/>
    </row>
    <row r="276" spans="1:45" x14ac:dyDescent="0.25">
      <c r="A276" s="97" t="s">
        <v>1307</v>
      </c>
      <c r="B276" s="98">
        <v>44276</v>
      </c>
      <c r="C276" s="97" t="s">
        <v>46</v>
      </c>
      <c r="D276" s="97" t="s">
        <v>92</v>
      </c>
      <c r="E276" s="97" t="s">
        <v>93</v>
      </c>
      <c r="F276" s="97" t="s">
        <v>1091</v>
      </c>
      <c r="G276" s="97" t="s">
        <v>48</v>
      </c>
      <c r="H276" s="97" t="s">
        <v>419</v>
      </c>
      <c r="I276" s="94" t="s">
        <v>47</v>
      </c>
      <c r="J276" s="94" t="s">
        <v>47</v>
      </c>
      <c r="K276" s="94" t="s">
        <v>47</v>
      </c>
      <c r="L276" s="94" t="s">
        <v>47</v>
      </c>
      <c r="M276" s="94">
        <v>0</v>
      </c>
      <c r="N276" s="97" t="s">
        <v>47</v>
      </c>
      <c r="O276" s="97" t="s">
        <v>56</v>
      </c>
      <c r="P276" s="97" t="s">
        <v>47</v>
      </c>
      <c r="Q276" s="94">
        <v>958325730.52640009</v>
      </c>
      <c r="R276" s="94">
        <v>0</v>
      </c>
      <c r="S276" s="94">
        <v>652556723.25</v>
      </c>
      <c r="T276" s="94">
        <v>0</v>
      </c>
      <c r="U276" s="97" t="s">
        <v>49</v>
      </c>
      <c r="V276" s="94">
        <v>0</v>
      </c>
      <c r="W276" s="94">
        <v>263593971.78999999</v>
      </c>
      <c r="X276" s="97" t="s">
        <v>50</v>
      </c>
      <c r="Y276" s="94">
        <v>42175035.486400001</v>
      </c>
      <c r="Z276" s="94">
        <v>0</v>
      </c>
      <c r="AA276" s="97" t="s">
        <v>49</v>
      </c>
      <c r="AB276" s="94">
        <v>0</v>
      </c>
      <c r="AC276" s="94">
        <v>0</v>
      </c>
      <c r="AD276" s="97" t="s">
        <v>49</v>
      </c>
      <c r="AE276" s="94">
        <v>0</v>
      </c>
      <c r="AF276" s="97">
        <v>0</v>
      </c>
      <c r="AG276" s="97" t="s">
        <v>49</v>
      </c>
      <c r="AH276" s="94">
        <v>0</v>
      </c>
      <c r="AI276" s="94">
        <v>0</v>
      </c>
      <c r="AJ276" s="97" t="s">
        <v>49</v>
      </c>
      <c r="AK276" s="94">
        <v>0</v>
      </c>
      <c r="AL276" s="94">
        <v>0</v>
      </c>
      <c r="AM276" s="99" t="s">
        <v>47</v>
      </c>
      <c r="AN276" s="97" t="s">
        <v>47</v>
      </c>
      <c r="AO276" s="215" t="s">
        <v>47</v>
      </c>
      <c r="AP276" s="97" t="s">
        <v>47</v>
      </c>
      <c r="AR276" s="5"/>
      <c r="AS276" s="100"/>
    </row>
    <row r="277" spans="1:45" x14ac:dyDescent="0.25">
      <c r="A277" s="97" t="s">
        <v>1302</v>
      </c>
      <c r="B277" s="98">
        <v>44276</v>
      </c>
      <c r="C277" s="97" t="s">
        <v>46</v>
      </c>
      <c r="D277" s="97" t="s">
        <v>2332</v>
      </c>
      <c r="E277" s="97" t="s">
        <v>2333</v>
      </c>
      <c r="F277" s="97" t="s">
        <v>2342</v>
      </c>
      <c r="G277" s="97" t="s">
        <v>48</v>
      </c>
      <c r="H277" s="97" t="s">
        <v>2343</v>
      </c>
      <c r="I277" s="94" t="s">
        <v>47</v>
      </c>
      <c r="J277" s="94" t="s">
        <v>47</v>
      </c>
      <c r="K277" s="94" t="s">
        <v>47</v>
      </c>
      <c r="L277" s="94" t="s">
        <v>47</v>
      </c>
      <c r="M277" s="94"/>
      <c r="N277" s="97" t="s">
        <v>47</v>
      </c>
      <c r="O277" s="97" t="s">
        <v>56</v>
      </c>
      <c r="P277" s="97"/>
      <c r="Q277" s="94">
        <v>210270039.5</v>
      </c>
      <c r="R277" s="94">
        <v>0</v>
      </c>
      <c r="S277" s="94">
        <v>197243819.5</v>
      </c>
      <c r="T277" s="94">
        <v>0</v>
      </c>
      <c r="U277" s="97" t="s">
        <v>49</v>
      </c>
      <c r="V277" s="94">
        <v>0</v>
      </c>
      <c r="W277" s="94">
        <v>11229500</v>
      </c>
      <c r="X277" s="97" t="s">
        <v>49</v>
      </c>
      <c r="Y277" s="94">
        <v>1796720</v>
      </c>
      <c r="Z277" s="94">
        <v>0</v>
      </c>
      <c r="AA277" s="97" t="s">
        <v>49</v>
      </c>
      <c r="AB277" s="94">
        <v>0</v>
      </c>
      <c r="AC277" s="94">
        <v>0</v>
      </c>
      <c r="AD277" s="97" t="s">
        <v>49</v>
      </c>
      <c r="AE277" s="94">
        <v>0</v>
      </c>
      <c r="AF277" s="97">
        <v>0</v>
      </c>
      <c r="AG277" s="97" t="s">
        <v>49</v>
      </c>
      <c r="AH277" s="109"/>
      <c r="AI277" s="109"/>
      <c r="AJ277" s="109"/>
      <c r="AK277" s="109"/>
      <c r="AL277" s="109"/>
      <c r="AM277" s="109"/>
      <c r="AN277" s="109"/>
      <c r="AO277" s="214"/>
      <c r="AP277" s="109"/>
      <c r="AR277" s="5"/>
      <c r="AS277" s="100"/>
    </row>
    <row r="278" spans="1:45" x14ac:dyDescent="0.25">
      <c r="A278" s="97" t="s">
        <v>1299</v>
      </c>
      <c r="B278" s="98">
        <v>44276</v>
      </c>
      <c r="C278" s="97" t="s">
        <v>46</v>
      </c>
      <c r="D278" s="97" t="s">
        <v>104</v>
      </c>
      <c r="E278" s="97" t="s">
        <v>105</v>
      </c>
      <c r="F278" s="97" t="s">
        <v>1104</v>
      </c>
      <c r="G278" s="97" t="s">
        <v>48</v>
      </c>
      <c r="H278" s="97" t="s">
        <v>421</v>
      </c>
      <c r="I278" s="94" t="s">
        <v>47</v>
      </c>
      <c r="J278" s="94" t="s">
        <v>47</v>
      </c>
      <c r="K278" s="94" t="s">
        <v>47</v>
      </c>
      <c r="L278" s="94" t="s">
        <v>47</v>
      </c>
      <c r="M278" s="94">
        <v>0</v>
      </c>
      <c r="N278" s="97" t="s">
        <v>47</v>
      </c>
      <c r="O278" s="97" t="s">
        <v>56</v>
      </c>
      <c r="P278" s="97" t="s">
        <v>47</v>
      </c>
      <c r="Q278" s="94">
        <v>459321922</v>
      </c>
      <c r="R278" s="94">
        <v>0</v>
      </c>
      <c r="S278" s="94">
        <v>359625200</v>
      </c>
      <c r="T278" s="94">
        <v>0</v>
      </c>
      <c r="U278" s="97" t="s">
        <v>49</v>
      </c>
      <c r="V278" s="94">
        <v>0</v>
      </c>
      <c r="W278" s="94">
        <v>85945450</v>
      </c>
      <c r="X278" s="97" t="s">
        <v>49</v>
      </c>
      <c r="Y278" s="94">
        <v>13751272</v>
      </c>
      <c r="Z278" s="94">
        <v>0</v>
      </c>
      <c r="AA278" s="97" t="s">
        <v>49</v>
      </c>
      <c r="AB278" s="94">
        <v>0</v>
      </c>
      <c r="AC278" s="94">
        <v>0</v>
      </c>
      <c r="AD278" s="97" t="s">
        <v>49</v>
      </c>
      <c r="AE278" s="94">
        <v>0</v>
      </c>
      <c r="AF278" s="97">
        <v>0</v>
      </c>
      <c r="AG278" s="97" t="s">
        <v>49</v>
      </c>
      <c r="AH278" s="94">
        <v>0</v>
      </c>
      <c r="AI278" s="94">
        <v>0</v>
      </c>
      <c r="AJ278" s="97" t="s">
        <v>49</v>
      </c>
      <c r="AK278" s="94">
        <v>0</v>
      </c>
      <c r="AL278" s="94">
        <v>0</v>
      </c>
      <c r="AM278" s="99" t="s">
        <v>47</v>
      </c>
      <c r="AN278" s="97" t="s">
        <v>47</v>
      </c>
      <c r="AO278" s="215" t="s">
        <v>47</v>
      </c>
      <c r="AP278" s="97" t="s">
        <v>47</v>
      </c>
      <c r="AR278" s="5"/>
      <c r="AS278" s="100"/>
    </row>
    <row r="279" spans="1:45" x14ac:dyDescent="0.25">
      <c r="A279" s="97" t="s">
        <v>2005</v>
      </c>
      <c r="B279" s="98">
        <v>44276</v>
      </c>
      <c r="C279" s="97" t="s">
        <v>46</v>
      </c>
      <c r="D279" s="97" t="s">
        <v>114</v>
      </c>
      <c r="E279" s="97" t="s">
        <v>115</v>
      </c>
      <c r="F279" s="97" t="s">
        <v>1118</v>
      </c>
      <c r="G279" s="97" t="s">
        <v>48</v>
      </c>
      <c r="H279" s="97" t="s">
        <v>423</v>
      </c>
      <c r="I279" s="94" t="s">
        <v>47</v>
      </c>
      <c r="J279" s="94" t="s">
        <v>47</v>
      </c>
      <c r="K279" s="94" t="s">
        <v>47</v>
      </c>
      <c r="L279" s="94" t="s">
        <v>47</v>
      </c>
      <c r="M279" s="94">
        <v>0</v>
      </c>
      <c r="N279" s="97" t="s">
        <v>47</v>
      </c>
      <c r="O279" s="97" t="s">
        <v>56</v>
      </c>
      <c r="P279" s="97" t="s">
        <v>47</v>
      </c>
      <c r="Q279" s="94">
        <v>680938657.79559994</v>
      </c>
      <c r="R279" s="94">
        <v>0</v>
      </c>
      <c r="S279" s="94">
        <v>494329259.25</v>
      </c>
      <c r="T279" s="94">
        <v>0</v>
      </c>
      <c r="U279" s="97" t="s">
        <v>49</v>
      </c>
      <c r="V279" s="94">
        <v>0</v>
      </c>
      <c r="W279" s="94">
        <v>160870171.16</v>
      </c>
      <c r="X279" s="97" t="s">
        <v>50</v>
      </c>
      <c r="Y279" s="94">
        <v>25739227.385600001</v>
      </c>
      <c r="Z279" s="94">
        <v>0</v>
      </c>
      <c r="AA279" s="97" t="s">
        <v>49</v>
      </c>
      <c r="AB279" s="94">
        <v>0</v>
      </c>
      <c r="AC279" s="94">
        <v>0</v>
      </c>
      <c r="AD279" s="97" t="s">
        <v>49</v>
      </c>
      <c r="AE279" s="94">
        <v>0</v>
      </c>
      <c r="AF279" s="97">
        <v>0</v>
      </c>
      <c r="AG279" s="97" t="s">
        <v>49</v>
      </c>
      <c r="AH279" s="94">
        <v>0</v>
      </c>
      <c r="AI279" s="94">
        <v>0</v>
      </c>
      <c r="AJ279" s="97" t="s">
        <v>49</v>
      </c>
      <c r="AK279" s="94">
        <v>0</v>
      </c>
      <c r="AL279" s="94">
        <v>0</v>
      </c>
      <c r="AM279" s="99" t="s">
        <v>47</v>
      </c>
      <c r="AN279" s="97" t="s">
        <v>47</v>
      </c>
      <c r="AO279" s="215" t="s">
        <v>47</v>
      </c>
      <c r="AP279" s="97" t="s">
        <v>47</v>
      </c>
      <c r="AR279" s="5"/>
      <c r="AS279" s="100"/>
    </row>
    <row r="280" spans="1:45" x14ac:dyDescent="0.25">
      <c r="A280" s="97" t="s">
        <v>2006</v>
      </c>
      <c r="B280" s="111">
        <v>44276</v>
      </c>
      <c r="C280" s="97" t="s">
        <v>46</v>
      </c>
      <c r="D280" s="97" t="s">
        <v>1975</v>
      </c>
      <c r="E280" s="97" t="s">
        <v>1976</v>
      </c>
      <c r="F280" s="106" t="s">
        <v>1986</v>
      </c>
      <c r="G280" s="97" t="s">
        <v>48</v>
      </c>
      <c r="H280" s="97" t="s">
        <v>1984</v>
      </c>
      <c r="I280" s="94" t="s">
        <v>47</v>
      </c>
      <c r="J280" s="94" t="s">
        <v>47</v>
      </c>
      <c r="K280" s="94" t="s">
        <v>47</v>
      </c>
      <c r="L280" s="94" t="s">
        <v>47</v>
      </c>
      <c r="M280" s="94">
        <v>0</v>
      </c>
      <c r="N280" s="97" t="s">
        <v>47</v>
      </c>
      <c r="O280" s="97" t="s">
        <v>1062</v>
      </c>
      <c r="P280" s="97" t="s">
        <v>47</v>
      </c>
      <c r="Q280" s="94">
        <f>SUM(R280:AC280)</f>
        <v>0</v>
      </c>
      <c r="R280" s="94">
        <v>0</v>
      </c>
      <c r="S280" s="94">
        <v>0</v>
      </c>
      <c r="T280" s="94">
        <v>0</v>
      </c>
      <c r="U280" s="97" t="s">
        <v>49</v>
      </c>
      <c r="V280" s="94">
        <v>0</v>
      </c>
      <c r="W280" s="94"/>
      <c r="X280" s="97" t="s">
        <v>50</v>
      </c>
      <c r="Y280" s="94">
        <f>+W280*0.16</f>
        <v>0</v>
      </c>
      <c r="Z280" s="94">
        <v>0</v>
      </c>
      <c r="AA280" s="97" t="s">
        <v>49</v>
      </c>
      <c r="AB280" s="94">
        <v>0</v>
      </c>
      <c r="AC280" s="94">
        <v>0</v>
      </c>
      <c r="AD280" s="97" t="s">
        <v>49</v>
      </c>
      <c r="AE280" s="94">
        <v>0</v>
      </c>
      <c r="AF280" s="109"/>
      <c r="AG280" s="109"/>
      <c r="AH280" s="109"/>
      <c r="AI280" s="94">
        <v>0</v>
      </c>
      <c r="AJ280" s="109"/>
      <c r="AK280" s="94">
        <v>0</v>
      </c>
      <c r="AL280" s="94">
        <v>0</v>
      </c>
      <c r="AM280" s="109"/>
      <c r="AN280" s="109"/>
      <c r="AO280" s="214"/>
      <c r="AP280" s="109"/>
      <c r="AR280" s="5"/>
      <c r="AS280" s="100"/>
    </row>
    <row r="281" spans="1:45" x14ac:dyDescent="0.25">
      <c r="A281" s="97" t="s">
        <v>2007</v>
      </c>
      <c r="B281" s="98">
        <v>44277</v>
      </c>
      <c r="C281" s="97" t="s">
        <v>973</v>
      </c>
      <c r="D281" s="97" t="s">
        <v>53</v>
      </c>
      <c r="E281" s="97" t="s">
        <v>974</v>
      </c>
      <c r="F281" s="97" t="s">
        <v>1393</v>
      </c>
      <c r="G281" s="97" t="s">
        <v>48</v>
      </c>
      <c r="H281" s="97" t="s">
        <v>1780</v>
      </c>
      <c r="I281" s="94" t="s">
        <v>47</v>
      </c>
      <c r="J281" s="94" t="s">
        <v>47</v>
      </c>
      <c r="K281" s="94" t="s">
        <v>47</v>
      </c>
      <c r="L281" s="94" t="s">
        <v>47</v>
      </c>
      <c r="M281" s="94">
        <v>0</v>
      </c>
      <c r="N281" s="97" t="s">
        <v>47</v>
      </c>
      <c r="O281" s="97" t="s">
        <v>56</v>
      </c>
      <c r="P281" s="97" t="s">
        <v>47</v>
      </c>
      <c r="Q281" s="94">
        <v>904354778.8499999</v>
      </c>
      <c r="R281" s="94">
        <v>0</v>
      </c>
      <c r="S281" s="94">
        <v>703917359.5</v>
      </c>
      <c r="T281" s="94">
        <v>0</v>
      </c>
      <c r="U281" s="97" t="s">
        <v>49</v>
      </c>
      <c r="V281" s="94">
        <v>0</v>
      </c>
      <c r="W281" s="94">
        <v>172790878.75</v>
      </c>
      <c r="X281" s="97" t="s">
        <v>50</v>
      </c>
      <c r="Y281" s="94">
        <v>27646540.600000001</v>
      </c>
      <c r="Z281" s="94">
        <v>0</v>
      </c>
      <c r="AA281" s="97" t="s">
        <v>49</v>
      </c>
      <c r="AB281" s="94">
        <v>0</v>
      </c>
      <c r="AC281" s="94">
        <v>0</v>
      </c>
      <c r="AD281" s="97" t="s">
        <v>49</v>
      </c>
      <c r="AE281" s="94">
        <v>0</v>
      </c>
      <c r="AF281" s="97">
        <v>0</v>
      </c>
      <c r="AG281" s="97" t="s">
        <v>49</v>
      </c>
      <c r="AH281" s="94">
        <v>0</v>
      </c>
      <c r="AI281" s="94">
        <v>0</v>
      </c>
      <c r="AJ281" s="97" t="s">
        <v>49</v>
      </c>
      <c r="AK281" s="94">
        <v>0</v>
      </c>
      <c r="AL281" s="94">
        <v>0</v>
      </c>
      <c r="AM281" s="99" t="s">
        <v>47</v>
      </c>
      <c r="AN281" s="97" t="s">
        <v>47</v>
      </c>
      <c r="AO281" s="215" t="s">
        <v>47</v>
      </c>
      <c r="AP281" s="97" t="s">
        <v>47</v>
      </c>
      <c r="AR281" s="5"/>
      <c r="AS281" s="100"/>
    </row>
    <row r="282" spans="1:45" x14ac:dyDescent="0.25">
      <c r="A282" s="97" t="s">
        <v>2008</v>
      </c>
      <c r="B282" s="98">
        <v>44277</v>
      </c>
      <c r="C282" s="97" t="s">
        <v>973</v>
      </c>
      <c r="D282" s="97" t="s">
        <v>53</v>
      </c>
      <c r="E282" s="97" t="s">
        <v>974</v>
      </c>
      <c r="F282" s="97" t="s">
        <v>1397</v>
      </c>
      <c r="G282" s="97" t="s">
        <v>48</v>
      </c>
      <c r="H282" s="97" t="s">
        <v>1779</v>
      </c>
      <c r="I282" s="94" t="s">
        <v>47</v>
      </c>
      <c r="J282" s="94" t="s">
        <v>47</v>
      </c>
      <c r="K282" s="94" t="s">
        <v>47</v>
      </c>
      <c r="L282" s="94" t="s">
        <v>47</v>
      </c>
      <c r="M282" s="94">
        <v>0</v>
      </c>
      <c r="N282" s="97" t="s">
        <v>47</v>
      </c>
      <c r="O282" s="97" t="s">
        <v>1395</v>
      </c>
      <c r="P282" s="97" t="s">
        <v>1394</v>
      </c>
      <c r="Q282" s="94">
        <v>27843462</v>
      </c>
      <c r="R282" s="94">
        <v>0</v>
      </c>
      <c r="S282" s="94">
        <v>13042500</v>
      </c>
      <c r="T282" s="94">
        <v>12759450</v>
      </c>
      <c r="U282" s="97" t="s">
        <v>50</v>
      </c>
      <c r="V282" s="94">
        <v>2041512</v>
      </c>
      <c r="W282" s="94">
        <v>0</v>
      </c>
      <c r="X282" s="97" t="s">
        <v>49</v>
      </c>
      <c r="Y282" s="94">
        <v>0</v>
      </c>
      <c r="Z282" s="94">
        <v>0</v>
      </c>
      <c r="AA282" s="97" t="s">
        <v>49</v>
      </c>
      <c r="AB282" s="94">
        <v>0</v>
      </c>
      <c r="AC282" s="94">
        <v>0</v>
      </c>
      <c r="AD282" s="97" t="s">
        <v>49</v>
      </c>
      <c r="AE282" s="94">
        <v>0</v>
      </c>
      <c r="AF282" s="97">
        <v>0</v>
      </c>
      <c r="AG282" s="97" t="s">
        <v>49</v>
      </c>
      <c r="AH282" s="94">
        <v>0</v>
      </c>
      <c r="AI282" s="94">
        <v>0</v>
      </c>
      <c r="AJ282" s="97" t="s">
        <v>49</v>
      </c>
      <c r="AK282" s="94">
        <v>0</v>
      </c>
      <c r="AL282" s="94">
        <v>0</v>
      </c>
      <c r="AM282" s="99" t="s">
        <v>47</v>
      </c>
      <c r="AN282" s="97" t="s">
        <v>47</v>
      </c>
      <c r="AO282" s="215" t="s">
        <v>47</v>
      </c>
      <c r="AP282" s="97" t="s">
        <v>47</v>
      </c>
      <c r="AR282" s="5"/>
      <c r="AS282" s="100"/>
    </row>
    <row r="283" spans="1:45" x14ac:dyDescent="0.25">
      <c r="A283" s="97" t="s">
        <v>2009</v>
      </c>
      <c r="B283" s="98">
        <v>44277</v>
      </c>
      <c r="C283" s="97" t="s">
        <v>973</v>
      </c>
      <c r="D283" s="97" t="s">
        <v>53</v>
      </c>
      <c r="E283" s="97" t="s">
        <v>974</v>
      </c>
      <c r="F283" s="97" t="s">
        <v>1393</v>
      </c>
      <c r="G283" s="97" t="s">
        <v>48</v>
      </c>
      <c r="H283" s="97" t="s">
        <v>1778</v>
      </c>
      <c r="I283" s="94" t="s">
        <v>47</v>
      </c>
      <c r="J283" s="94" t="s">
        <v>47</v>
      </c>
      <c r="K283" s="94" t="s">
        <v>47</v>
      </c>
      <c r="L283" s="94" t="s">
        <v>47</v>
      </c>
      <c r="M283" s="94">
        <v>0</v>
      </c>
      <c r="N283" s="97" t="s">
        <v>47</v>
      </c>
      <c r="O283" s="97" t="s">
        <v>56</v>
      </c>
      <c r="P283" s="97" t="s">
        <v>47</v>
      </c>
      <c r="Q283" s="94">
        <v>214724473</v>
      </c>
      <c r="R283" s="94">
        <v>0</v>
      </c>
      <c r="S283" s="94">
        <v>116507418</v>
      </c>
      <c r="T283" s="94">
        <v>0</v>
      </c>
      <c r="U283" s="97" t="s">
        <v>49</v>
      </c>
      <c r="V283" s="94">
        <v>0</v>
      </c>
      <c r="W283" s="94">
        <v>84669875</v>
      </c>
      <c r="X283" s="97" t="s">
        <v>50</v>
      </c>
      <c r="Y283" s="94">
        <v>13547180</v>
      </c>
      <c r="Z283" s="94">
        <v>0</v>
      </c>
      <c r="AA283" s="97" t="s">
        <v>49</v>
      </c>
      <c r="AB283" s="94">
        <v>0</v>
      </c>
      <c r="AC283" s="94">
        <v>0</v>
      </c>
      <c r="AD283" s="97" t="s">
        <v>49</v>
      </c>
      <c r="AE283" s="94">
        <v>0</v>
      </c>
      <c r="AF283" s="97">
        <v>0</v>
      </c>
      <c r="AG283" s="97" t="s">
        <v>49</v>
      </c>
      <c r="AH283" s="94">
        <v>0</v>
      </c>
      <c r="AI283" s="94">
        <v>0</v>
      </c>
      <c r="AJ283" s="97" t="s">
        <v>49</v>
      </c>
      <c r="AK283" s="94">
        <v>0</v>
      </c>
      <c r="AL283" s="94">
        <v>0</v>
      </c>
      <c r="AM283" s="99" t="s">
        <v>47</v>
      </c>
      <c r="AN283" s="97" t="s">
        <v>47</v>
      </c>
      <c r="AO283" s="215" t="s">
        <v>47</v>
      </c>
      <c r="AP283" s="97" t="s">
        <v>47</v>
      </c>
      <c r="AR283" s="5"/>
      <c r="AS283" s="100"/>
    </row>
    <row r="284" spans="1:45" x14ac:dyDescent="0.25">
      <c r="A284" s="97" t="s">
        <v>2010</v>
      </c>
      <c r="B284" s="98">
        <v>44277</v>
      </c>
      <c r="C284" s="97" t="s">
        <v>973</v>
      </c>
      <c r="D284" s="97" t="s">
        <v>53</v>
      </c>
      <c r="E284" s="97" t="s">
        <v>974</v>
      </c>
      <c r="F284" s="97" t="s">
        <v>1397</v>
      </c>
      <c r="G284" s="97" t="s">
        <v>96</v>
      </c>
      <c r="H284" s="97" t="s">
        <v>47</v>
      </c>
      <c r="I284" s="94" t="s">
        <v>1777</v>
      </c>
      <c r="J284" s="94" t="s">
        <v>47</v>
      </c>
      <c r="K284" s="94" t="s">
        <v>1776</v>
      </c>
      <c r="L284" s="94" t="s">
        <v>1556</v>
      </c>
      <c r="M284" s="94">
        <v>79091866</v>
      </c>
      <c r="N284" s="97" t="s">
        <v>100</v>
      </c>
      <c r="O284" s="97" t="s">
        <v>1775</v>
      </c>
      <c r="P284" s="97" t="s">
        <v>1774</v>
      </c>
      <c r="Q284" s="94">
        <v>-4440000</v>
      </c>
      <c r="R284" s="94">
        <v>0</v>
      </c>
      <c r="S284" s="94">
        <v>-4440000</v>
      </c>
      <c r="T284" s="94">
        <v>0</v>
      </c>
      <c r="U284" s="97" t="s">
        <v>49</v>
      </c>
      <c r="V284" s="94">
        <v>0</v>
      </c>
      <c r="W284" s="94">
        <v>0</v>
      </c>
      <c r="X284" s="97" t="s">
        <v>49</v>
      </c>
      <c r="Y284" s="94">
        <v>0</v>
      </c>
      <c r="Z284" s="94">
        <v>0</v>
      </c>
      <c r="AA284" s="97" t="s">
        <v>49</v>
      </c>
      <c r="AB284" s="94">
        <v>0</v>
      </c>
      <c r="AC284" s="94">
        <v>0</v>
      </c>
      <c r="AD284" s="97" t="s">
        <v>49</v>
      </c>
      <c r="AE284" s="94">
        <v>0</v>
      </c>
      <c r="AF284" s="97">
        <v>0</v>
      </c>
      <c r="AG284" s="97" t="s">
        <v>49</v>
      </c>
      <c r="AH284" s="94">
        <v>0</v>
      </c>
      <c r="AI284" s="94">
        <v>0</v>
      </c>
      <c r="AJ284" s="97" t="s">
        <v>49</v>
      </c>
      <c r="AK284" s="94">
        <v>0</v>
      </c>
      <c r="AL284" s="94">
        <v>0</v>
      </c>
      <c r="AM284" s="99" t="s">
        <v>47</v>
      </c>
      <c r="AN284" s="97" t="s">
        <v>47</v>
      </c>
      <c r="AO284" s="218" t="s">
        <v>47</v>
      </c>
      <c r="AP284" s="116" t="s">
        <v>47</v>
      </c>
      <c r="AR284" s="5"/>
      <c r="AS284" s="100"/>
    </row>
    <row r="285" spans="1:45" x14ac:dyDescent="0.25">
      <c r="A285" s="97" t="s">
        <v>2011</v>
      </c>
      <c r="B285" s="98">
        <v>44277</v>
      </c>
      <c r="C285" s="97" t="s">
        <v>973</v>
      </c>
      <c r="D285" s="97" t="s">
        <v>53</v>
      </c>
      <c r="E285" s="97" t="s">
        <v>974</v>
      </c>
      <c r="F285" s="97" t="s">
        <v>1397</v>
      </c>
      <c r="G285" s="97" t="s">
        <v>96</v>
      </c>
      <c r="H285" s="97" t="s">
        <v>47</v>
      </c>
      <c r="I285" s="94" t="s">
        <v>887</v>
      </c>
      <c r="J285" s="94" t="s">
        <v>47</v>
      </c>
      <c r="K285" s="94" t="s">
        <v>1773</v>
      </c>
      <c r="L285" s="94" t="s">
        <v>1556</v>
      </c>
      <c r="M285" s="94">
        <v>2869350</v>
      </c>
      <c r="N285" s="97" t="s">
        <v>100</v>
      </c>
      <c r="O285" s="97" t="s">
        <v>1772</v>
      </c>
      <c r="P285" s="97" t="s">
        <v>1771</v>
      </c>
      <c r="Q285" s="94">
        <v>-2869350</v>
      </c>
      <c r="R285" s="94">
        <v>0</v>
      </c>
      <c r="S285" s="94">
        <v>-2869350</v>
      </c>
      <c r="T285" s="94">
        <v>0</v>
      </c>
      <c r="U285" s="97" t="s">
        <v>49</v>
      </c>
      <c r="V285" s="94">
        <v>0</v>
      </c>
      <c r="W285" s="94">
        <v>0</v>
      </c>
      <c r="X285" s="97" t="s">
        <v>49</v>
      </c>
      <c r="Y285" s="94">
        <v>0</v>
      </c>
      <c r="Z285" s="94">
        <v>0</v>
      </c>
      <c r="AA285" s="97" t="s">
        <v>49</v>
      </c>
      <c r="AB285" s="94">
        <v>0</v>
      </c>
      <c r="AC285" s="94">
        <v>0</v>
      </c>
      <c r="AD285" s="97" t="s">
        <v>49</v>
      </c>
      <c r="AE285" s="94">
        <v>0</v>
      </c>
      <c r="AF285" s="97">
        <v>0</v>
      </c>
      <c r="AG285" s="97" t="s">
        <v>49</v>
      </c>
      <c r="AH285" s="94">
        <v>0</v>
      </c>
      <c r="AI285" s="94">
        <v>0</v>
      </c>
      <c r="AJ285" s="97" t="s">
        <v>49</v>
      </c>
      <c r="AK285" s="94">
        <v>0</v>
      </c>
      <c r="AL285" s="94">
        <v>0</v>
      </c>
      <c r="AM285" s="99" t="s">
        <v>47</v>
      </c>
      <c r="AN285" s="97" t="s">
        <v>47</v>
      </c>
      <c r="AO285" s="215" t="s">
        <v>47</v>
      </c>
      <c r="AP285" s="97" t="s">
        <v>47</v>
      </c>
    </row>
    <row r="286" spans="1:45" x14ac:dyDescent="0.25">
      <c r="A286" s="97" t="s">
        <v>2012</v>
      </c>
      <c r="B286" s="98">
        <v>44277</v>
      </c>
      <c r="C286" s="97" t="s">
        <v>46</v>
      </c>
      <c r="D286" s="97" t="s">
        <v>53</v>
      </c>
      <c r="E286" s="97" t="s">
        <v>54</v>
      </c>
      <c r="F286" s="97" t="s">
        <v>989</v>
      </c>
      <c r="G286" s="97" t="s">
        <v>48</v>
      </c>
      <c r="H286" s="97" t="s">
        <v>426</v>
      </c>
      <c r="I286" s="94" t="s">
        <v>47</v>
      </c>
      <c r="J286" s="94" t="s">
        <v>47</v>
      </c>
      <c r="K286" s="94" t="s">
        <v>47</v>
      </c>
      <c r="L286" s="94" t="s">
        <v>47</v>
      </c>
      <c r="M286" s="94">
        <v>0</v>
      </c>
      <c r="N286" s="97" t="s">
        <v>47</v>
      </c>
      <c r="O286" s="97" t="s">
        <v>56</v>
      </c>
      <c r="P286" s="97" t="s">
        <v>47</v>
      </c>
      <c r="Q286" s="94">
        <v>1195969638.1199999</v>
      </c>
      <c r="R286" s="94">
        <v>0</v>
      </c>
      <c r="S286" s="94">
        <v>1037417052.75</v>
      </c>
      <c r="T286" s="94">
        <v>0</v>
      </c>
      <c r="U286" s="97" t="s">
        <v>49</v>
      </c>
      <c r="V286" s="94">
        <v>0</v>
      </c>
      <c r="W286" s="94">
        <v>136683263.25</v>
      </c>
      <c r="X286" s="97" t="s">
        <v>50</v>
      </c>
      <c r="Y286" s="94">
        <v>21869322.120000001</v>
      </c>
      <c r="Z286" s="94">
        <v>0</v>
      </c>
      <c r="AA286" s="97" t="s">
        <v>49</v>
      </c>
      <c r="AB286" s="94">
        <v>0</v>
      </c>
      <c r="AC286" s="94">
        <v>0</v>
      </c>
      <c r="AD286" s="97" t="s">
        <v>49</v>
      </c>
      <c r="AE286" s="94">
        <v>0</v>
      </c>
      <c r="AF286" s="97">
        <v>0</v>
      </c>
      <c r="AG286" s="97" t="s">
        <v>49</v>
      </c>
      <c r="AH286" s="94">
        <v>0</v>
      </c>
      <c r="AI286" s="94">
        <v>0</v>
      </c>
      <c r="AJ286" s="97" t="s">
        <v>49</v>
      </c>
      <c r="AK286" s="94">
        <v>0</v>
      </c>
      <c r="AL286" s="94">
        <v>0</v>
      </c>
      <c r="AM286" s="99" t="s">
        <v>47</v>
      </c>
      <c r="AN286" s="97" t="s">
        <v>47</v>
      </c>
      <c r="AO286" s="217" t="s">
        <v>47</v>
      </c>
      <c r="AP286" s="117" t="s">
        <v>47</v>
      </c>
      <c r="AR286" s="5"/>
      <c r="AS286" s="100"/>
    </row>
    <row r="287" spans="1:45" x14ac:dyDescent="0.25">
      <c r="A287" s="97" t="s">
        <v>2013</v>
      </c>
      <c r="B287" s="98">
        <v>44277</v>
      </c>
      <c r="C287" s="97" t="s">
        <v>46</v>
      </c>
      <c r="D287" s="97" t="s">
        <v>53</v>
      </c>
      <c r="E287" s="97" t="s">
        <v>54</v>
      </c>
      <c r="F287" s="97" t="s">
        <v>989</v>
      </c>
      <c r="G287" s="97" t="s">
        <v>96</v>
      </c>
      <c r="H287" s="97" t="s">
        <v>47</v>
      </c>
      <c r="I287" s="94" t="s">
        <v>428</v>
      </c>
      <c r="J287" s="94" t="s">
        <v>47</v>
      </c>
      <c r="K287" s="94" t="s">
        <v>429</v>
      </c>
      <c r="L287" s="94" t="s">
        <v>430</v>
      </c>
      <c r="M287" s="94">
        <v>65678088.5</v>
      </c>
      <c r="N287" s="97" t="s">
        <v>100</v>
      </c>
      <c r="O287" s="97" t="s">
        <v>431</v>
      </c>
      <c r="P287" s="97" t="s">
        <v>432</v>
      </c>
      <c r="Q287" s="94">
        <v>-9265350</v>
      </c>
      <c r="R287" s="94">
        <v>0</v>
      </c>
      <c r="S287" s="94">
        <v>-9265350</v>
      </c>
      <c r="T287" s="94">
        <v>0</v>
      </c>
      <c r="U287" s="97" t="s">
        <v>49</v>
      </c>
      <c r="V287" s="94">
        <v>0</v>
      </c>
      <c r="W287" s="94">
        <v>0</v>
      </c>
      <c r="X287" s="97" t="s">
        <v>49</v>
      </c>
      <c r="Y287" s="94">
        <v>0</v>
      </c>
      <c r="Z287" s="94">
        <v>0</v>
      </c>
      <c r="AA287" s="97" t="s">
        <v>49</v>
      </c>
      <c r="AB287" s="94">
        <v>0</v>
      </c>
      <c r="AC287" s="94">
        <v>0</v>
      </c>
      <c r="AD287" s="97" t="s">
        <v>49</v>
      </c>
      <c r="AE287" s="94">
        <v>0</v>
      </c>
      <c r="AF287" s="97">
        <v>0</v>
      </c>
      <c r="AG287" s="97" t="s">
        <v>49</v>
      </c>
      <c r="AH287" s="94">
        <v>0</v>
      </c>
      <c r="AI287" s="94">
        <v>0</v>
      </c>
      <c r="AJ287" s="97" t="s">
        <v>49</v>
      </c>
      <c r="AK287" s="94">
        <v>0</v>
      </c>
      <c r="AL287" s="94">
        <v>0</v>
      </c>
      <c r="AM287" s="99" t="s">
        <v>47</v>
      </c>
      <c r="AN287" s="97" t="s">
        <v>47</v>
      </c>
      <c r="AO287" s="215" t="s">
        <v>47</v>
      </c>
      <c r="AP287" s="97" t="s">
        <v>47</v>
      </c>
      <c r="AR287" s="5"/>
      <c r="AS287" s="100"/>
    </row>
    <row r="288" spans="1:45" x14ac:dyDescent="0.25">
      <c r="A288" s="97" t="s">
        <v>2014</v>
      </c>
      <c r="B288" s="98">
        <v>44277</v>
      </c>
      <c r="C288" s="97" t="s">
        <v>2267</v>
      </c>
      <c r="D288" s="97" t="s">
        <v>58</v>
      </c>
      <c r="E288" s="97" t="s">
        <v>2268</v>
      </c>
      <c r="F288" s="97" t="s">
        <v>2283</v>
      </c>
      <c r="G288" s="97" t="s">
        <v>48</v>
      </c>
      <c r="H288" s="97" t="s">
        <v>2284</v>
      </c>
      <c r="I288" s="94" t="s">
        <v>47</v>
      </c>
      <c r="J288" s="94" t="s">
        <v>47</v>
      </c>
      <c r="K288" s="94" t="s">
        <v>47</v>
      </c>
      <c r="L288" s="94" t="s">
        <v>47</v>
      </c>
      <c r="M288" s="94">
        <v>0</v>
      </c>
      <c r="N288" s="97" t="s">
        <v>47</v>
      </c>
      <c r="O288" s="97" t="s">
        <v>56</v>
      </c>
      <c r="P288" s="97" t="s">
        <v>47</v>
      </c>
      <c r="Q288" s="94">
        <v>309301891.5</v>
      </c>
      <c r="R288" s="94">
        <v>0</v>
      </c>
      <c r="S288" s="94">
        <v>283882521.5</v>
      </c>
      <c r="T288" s="94">
        <v>0</v>
      </c>
      <c r="U288" s="97" t="s">
        <v>49</v>
      </c>
      <c r="V288" s="94">
        <v>0</v>
      </c>
      <c r="W288" s="94">
        <v>21913250</v>
      </c>
      <c r="X288" s="97" t="s">
        <v>49</v>
      </c>
      <c r="Y288" s="94">
        <v>3506120</v>
      </c>
      <c r="Z288" s="94">
        <v>0</v>
      </c>
      <c r="AA288" s="97" t="s">
        <v>49</v>
      </c>
      <c r="AB288" s="94">
        <v>0</v>
      </c>
      <c r="AC288" s="94">
        <v>0</v>
      </c>
      <c r="AD288" s="97" t="s">
        <v>49</v>
      </c>
      <c r="AE288" s="94">
        <v>0</v>
      </c>
      <c r="AF288" s="97">
        <v>0</v>
      </c>
      <c r="AG288" s="97" t="s">
        <v>49</v>
      </c>
      <c r="AH288" s="109"/>
      <c r="AI288" s="109"/>
      <c r="AJ288" s="109"/>
      <c r="AK288" s="109"/>
      <c r="AL288" s="109"/>
      <c r="AM288" s="109"/>
      <c r="AN288" s="109"/>
      <c r="AO288" s="214"/>
      <c r="AP288" s="109"/>
      <c r="AR288" s="5"/>
      <c r="AS288" s="100"/>
    </row>
    <row r="289" spans="1:45" x14ac:dyDescent="0.25">
      <c r="A289" s="97" t="s">
        <v>2015</v>
      </c>
      <c r="B289" s="98">
        <v>44277</v>
      </c>
      <c r="C289" s="97" t="s">
        <v>46</v>
      </c>
      <c r="D289" s="97" t="s">
        <v>58</v>
      </c>
      <c r="E289" s="97" t="s">
        <v>59</v>
      </c>
      <c r="F289" s="97" t="s">
        <v>1002</v>
      </c>
      <c r="G289" s="97" t="s">
        <v>48</v>
      </c>
      <c r="H289" s="97" t="s">
        <v>434</v>
      </c>
      <c r="I289" s="94" t="s">
        <v>47</v>
      </c>
      <c r="J289" s="94" t="s">
        <v>47</v>
      </c>
      <c r="K289" s="94" t="s">
        <v>47</v>
      </c>
      <c r="L289" s="94" t="s">
        <v>47</v>
      </c>
      <c r="M289" s="94">
        <v>0</v>
      </c>
      <c r="N289" s="97" t="s">
        <v>47</v>
      </c>
      <c r="O289" s="97" t="s">
        <v>185</v>
      </c>
      <c r="P289" s="97" t="s">
        <v>209</v>
      </c>
      <c r="Q289" s="94">
        <v>258349392</v>
      </c>
      <c r="R289" s="94">
        <v>0</v>
      </c>
      <c r="S289" s="94">
        <v>255448000</v>
      </c>
      <c r="T289" s="94">
        <v>2501200</v>
      </c>
      <c r="U289" s="97" t="s">
        <v>50</v>
      </c>
      <c r="V289" s="94">
        <v>400192</v>
      </c>
      <c r="W289" s="94">
        <v>0</v>
      </c>
      <c r="X289" s="97" t="s">
        <v>49</v>
      </c>
      <c r="Y289" s="94">
        <v>0</v>
      </c>
      <c r="Z289" s="94">
        <v>0</v>
      </c>
      <c r="AA289" s="97" t="s">
        <v>49</v>
      </c>
      <c r="AB289" s="94">
        <v>0</v>
      </c>
      <c r="AC289" s="94">
        <v>0</v>
      </c>
      <c r="AD289" s="97" t="s">
        <v>49</v>
      </c>
      <c r="AE289" s="94">
        <v>0</v>
      </c>
      <c r="AF289" s="97">
        <v>0</v>
      </c>
      <c r="AG289" s="97" t="s">
        <v>49</v>
      </c>
      <c r="AH289" s="94">
        <v>0</v>
      </c>
      <c r="AI289" s="94">
        <v>0</v>
      </c>
      <c r="AJ289" s="97" t="s">
        <v>49</v>
      </c>
      <c r="AK289" s="94">
        <v>0</v>
      </c>
      <c r="AL289" s="94">
        <v>0</v>
      </c>
      <c r="AM289" s="99" t="s">
        <v>47</v>
      </c>
      <c r="AN289" s="97" t="s">
        <v>47</v>
      </c>
      <c r="AO289" s="215" t="s">
        <v>47</v>
      </c>
      <c r="AP289" s="97" t="s">
        <v>47</v>
      </c>
      <c r="AR289" s="5"/>
      <c r="AS289" s="100"/>
    </row>
    <row r="290" spans="1:45" x14ac:dyDescent="0.25">
      <c r="A290" s="97" t="s">
        <v>2016</v>
      </c>
      <c r="B290" s="98">
        <v>44277</v>
      </c>
      <c r="C290" s="97" t="s">
        <v>46</v>
      </c>
      <c r="D290" s="97" t="s">
        <v>58</v>
      </c>
      <c r="E290" s="97" t="s">
        <v>59</v>
      </c>
      <c r="F290" s="97" t="s">
        <v>1002</v>
      </c>
      <c r="G290" s="97" t="s">
        <v>48</v>
      </c>
      <c r="H290" s="97" t="s">
        <v>436</v>
      </c>
      <c r="I290" s="94" t="s">
        <v>47</v>
      </c>
      <c r="J290" s="94" t="s">
        <v>47</v>
      </c>
      <c r="K290" s="94" t="s">
        <v>47</v>
      </c>
      <c r="L290" s="94" t="s">
        <v>47</v>
      </c>
      <c r="M290" s="94">
        <v>0</v>
      </c>
      <c r="N290" s="97" t="s">
        <v>47</v>
      </c>
      <c r="O290" s="97" t="s">
        <v>56</v>
      </c>
      <c r="P290" s="97" t="s">
        <v>47</v>
      </c>
      <c r="Q290" s="94">
        <v>342000358</v>
      </c>
      <c r="R290" s="94">
        <v>0</v>
      </c>
      <c r="S290" s="94">
        <v>296114586</v>
      </c>
      <c r="T290" s="94">
        <v>0</v>
      </c>
      <c r="U290" s="97" t="s">
        <v>49</v>
      </c>
      <c r="V290" s="94">
        <v>0</v>
      </c>
      <c r="W290" s="94">
        <v>39556700</v>
      </c>
      <c r="X290" s="97" t="s">
        <v>50</v>
      </c>
      <c r="Y290" s="94">
        <v>6329072</v>
      </c>
      <c r="Z290" s="94">
        <v>0</v>
      </c>
      <c r="AA290" s="97" t="s">
        <v>49</v>
      </c>
      <c r="AB290" s="94">
        <v>0</v>
      </c>
      <c r="AC290" s="94">
        <v>0</v>
      </c>
      <c r="AD290" s="97" t="s">
        <v>49</v>
      </c>
      <c r="AE290" s="94">
        <v>0</v>
      </c>
      <c r="AF290" s="97">
        <v>0</v>
      </c>
      <c r="AG290" s="97" t="s">
        <v>49</v>
      </c>
      <c r="AH290" s="94">
        <v>0</v>
      </c>
      <c r="AI290" s="94">
        <v>0</v>
      </c>
      <c r="AJ290" s="97" t="s">
        <v>49</v>
      </c>
      <c r="AK290" s="94">
        <v>0</v>
      </c>
      <c r="AL290" s="94">
        <v>0</v>
      </c>
      <c r="AM290" s="99" t="s">
        <v>47</v>
      </c>
      <c r="AN290" s="97" t="s">
        <v>47</v>
      </c>
      <c r="AO290" s="215" t="s">
        <v>47</v>
      </c>
      <c r="AP290" s="97" t="s">
        <v>47</v>
      </c>
      <c r="AR290" s="5"/>
      <c r="AS290" s="100"/>
    </row>
    <row r="291" spans="1:45" x14ac:dyDescent="0.25">
      <c r="A291" s="97" t="s">
        <v>2017</v>
      </c>
      <c r="B291" s="98">
        <v>44277</v>
      </c>
      <c r="C291" s="97" t="s">
        <v>46</v>
      </c>
      <c r="D291" s="97" t="s">
        <v>58</v>
      </c>
      <c r="E291" s="97" t="s">
        <v>59</v>
      </c>
      <c r="F291" s="97" t="s">
        <v>1002</v>
      </c>
      <c r="G291" s="97" t="s">
        <v>48</v>
      </c>
      <c r="H291" s="97" t="s">
        <v>438</v>
      </c>
      <c r="I291" s="94" t="s">
        <v>47</v>
      </c>
      <c r="J291" s="94" t="s">
        <v>47</v>
      </c>
      <c r="K291" s="94" t="s">
        <v>47</v>
      </c>
      <c r="L291" s="94" t="s">
        <v>47</v>
      </c>
      <c r="M291" s="94">
        <v>0</v>
      </c>
      <c r="N291" s="97" t="s">
        <v>47</v>
      </c>
      <c r="O291" s="97" t="s">
        <v>439</v>
      </c>
      <c r="P291" s="97" t="s">
        <v>440</v>
      </c>
      <c r="Q291" s="94">
        <v>19491748</v>
      </c>
      <c r="R291" s="94">
        <v>0</v>
      </c>
      <c r="S291" s="94">
        <v>11470000</v>
      </c>
      <c r="T291" s="94">
        <v>6915300</v>
      </c>
      <c r="U291" s="97" t="s">
        <v>50</v>
      </c>
      <c r="V291" s="94">
        <v>1106448</v>
      </c>
      <c r="W291" s="94">
        <v>0</v>
      </c>
      <c r="X291" s="97" t="s">
        <v>49</v>
      </c>
      <c r="Y291" s="94">
        <v>0</v>
      </c>
      <c r="Z291" s="94">
        <v>0</v>
      </c>
      <c r="AA291" s="97" t="s">
        <v>49</v>
      </c>
      <c r="AB291" s="94">
        <v>0</v>
      </c>
      <c r="AC291" s="94">
        <v>0</v>
      </c>
      <c r="AD291" s="97" t="s">
        <v>49</v>
      </c>
      <c r="AE291" s="94">
        <v>0</v>
      </c>
      <c r="AF291" s="97">
        <v>0</v>
      </c>
      <c r="AG291" s="97" t="s">
        <v>49</v>
      </c>
      <c r="AH291" s="94">
        <v>0</v>
      </c>
      <c r="AI291" s="94">
        <v>0</v>
      </c>
      <c r="AJ291" s="97" t="s">
        <v>49</v>
      </c>
      <c r="AK291" s="94">
        <v>0</v>
      </c>
      <c r="AL291" s="94">
        <v>0</v>
      </c>
      <c r="AM291" s="99" t="s">
        <v>47</v>
      </c>
      <c r="AN291" s="97" t="s">
        <v>47</v>
      </c>
      <c r="AO291" s="215" t="s">
        <v>47</v>
      </c>
      <c r="AP291" s="97" t="s">
        <v>47</v>
      </c>
      <c r="AR291" s="5"/>
      <c r="AS291" s="100"/>
    </row>
    <row r="292" spans="1:45" x14ac:dyDescent="0.25">
      <c r="A292" s="97" t="s">
        <v>2018</v>
      </c>
      <c r="B292" s="98">
        <v>44277</v>
      </c>
      <c r="C292" s="97" t="s">
        <v>46</v>
      </c>
      <c r="D292" s="97" t="s">
        <v>58</v>
      </c>
      <c r="E292" s="97" t="s">
        <v>59</v>
      </c>
      <c r="F292" s="97" t="s">
        <v>1002</v>
      </c>
      <c r="G292" s="97" t="s">
        <v>48</v>
      </c>
      <c r="H292" s="97" t="s">
        <v>442</v>
      </c>
      <c r="I292" s="94" t="s">
        <v>47</v>
      </c>
      <c r="J292" s="94" t="s">
        <v>47</v>
      </c>
      <c r="K292" s="94" t="s">
        <v>47</v>
      </c>
      <c r="L292" s="94" t="s">
        <v>47</v>
      </c>
      <c r="M292" s="94">
        <v>0</v>
      </c>
      <c r="N292" s="97" t="s">
        <v>47</v>
      </c>
      <c r="O292" s="97" t="s">
        <v>56</v>
      </c>
      <c r="P292" s="97" t="s">
        <v>47</v>
      </c>
      <c r="Q292" s="94">
        <v>230947748.48000002</v>
      </c>
      <c r="R292" s="94">
        <v>0</v>
      </c>
      <c r="S292" s="94">
        <v>148641395</v>
      </c>
      <c r="T292" s="94">
        <v>0</v>
      </c>
      <c r="U292" s="97" t="s">
        <v>49</v>
      </c>
      <c r="V292" s="94">
        <v>0</v>
      </c>
      <c r="W292" s="94">
        <v>70953753</v>
      </c>
      <c r="X292" s="97" t="s">
        <v>50</v>
      </c>
      <c r="Y292" s="94">
        <v>11352600.479999999</v>
      </c>
      <c r="Z292" s="94">
        <v>0</v>
      </c>
      <c r="AA292" s="97" t="s">
        <v>49</v>
      </c>
      <c r="AB292" s="94">
        <v>0</v>
      </c>
      <c r="AC292" s="94">
        <v>0</v>
      </c>
      <c r="AD292" s="97" t="s">
        <v>49</v>
      </c>
      <c r="AE292" s="94">
        <v>0</v>
      </c>
      <c r="AF292" s="97">
        <v>0</v>
      </c>
      <c r="AG292" s="97" t="s">
        <v>49</v>
      </c>
      <c r="AH292" s="94">
        <v>0</v>
      </c>
      <c r="AI292" s="94">
        <v>0</v>
      </c>
      <c r="AJ292" s="97" t="s">
        <v>49</v>
      </c>
      <c r="AK292" s="94">
        <v>0</v>
      </c>
      <c r="AL292" s="94">
        <v>0</v>
      </c>
      <c r="AM292" s="99" t="s">
        <v>47</v>
      </c>
      <c r="AN292" s="97" t="s">
        <v>47</v>
      </c>
      <c r="AO292" s="215" t="s">
        <v>47</v>
      </c>
      <c r="AP292" s="97" t="s">
        <v>47</v>
      </c>
      <c r="AR292" s="5"/>
      <c r="AS292" s="100"/>
    </row>
    <row r="293" spans="1:45" x14ac:dyDescent="0.25">
      <c r="A293" s="97" t="s">
        <v>2019</v>
      </c>
      <c r="B293" s="111">
        <v>44277</v>
      </c>
      <c r="C293" s="97" t="s">
        <v>46</v>
      </c>
      <c r="D293" s="97" t="s">
        <v>58</v>
      </c>
      <c r="E293" s="97" t="s">
        <v>1131</v>
      </c>
      <c r="F293" s="106" t="s">
        <v>1023</v>
      </c>
      <c r="G293" s="97" t="s">
        <v>1132</v>
      </c>
      <c r="H293" s="97" t="s">
        <v>1146</v>
      </c>
      <c r="I293" s="97"/>
      <c r="J293" s="94"/>
      <c r="K293" s="94"/>
      <c r="L293" s="94"/>
      <c r="M293" s="94">
        <v>0</v>
      </c>
      <c r="N293" s="97"/>
      <c r="O293" s="97" t="s">
        <v>56</v>
      </c>
      <c r="P293" s="97"/>
      <c r="Q293" s="94">
        <v>167414284</v>
      </c>
      <c r="R293" s="94">
        <v>0</v>
      </c>
      <c r="S293" s="94">
        <v>167414284</v>
      </c>
      <c r="T293" s="94">
        <v>0</v>
      </c>
      <c r="U293" s="97" t="s">
        <v>49</v>
      </c>
      <c r="V293" s="94">
        <v>0</v>
      </c>
      <c r="W293" s="94">
        <v>0</v>
      </c>
      <c r="X293" s="97" t="s">
        <v>49</v>
      </c>
      <c r="Y293" s="94">
        <v>0</v>
      </c>
      <c r="Z293" s="94">
        <v>0</v>
      </c>
      <c r="AA293" s="97" t="s">
        <v>49</v>
      </c>
      <c r="AB293" s="94">
        <v>0</v>
      </c>
      <c r="AC293" s="94">
        <v>0</v>
      </c>
      <c r="AD293" s="97" t="s">
        <v>49</v>
      </c>
      <c r="AE293" s="94">
        <v>0</v>
      </c>
      <c r="AF293" s="109"/>
      <c r="AG293" s="109"/>
      <c r="AH293" s="109"/>
      <c r="AI293" s="94">
        <v>0</v>
      </c>
      <c r="AJ293" s="109"/>
      <c r="AK293" s="94">
        <v>0</v>
      </c>
      <c r="AL293" s="94">
        <v>0</v>
      </c>
      <c r="AM293" s="109"/>
      <c r="AN293" s="109"/>
      <c r="AO293" s="214"/>
      <c r="AP293" s="109"/>
      <c r="AR293" s="5"/>
      <c r="AS293" s="100"/>
    </row>
    <row r="294" spans="1:45" x14ac:dyDescent="0.25">
      <c r="A294" s="97" t="s">
        <v>2020</v>
      </c>
      <c r="B294" s="98">
        <v>44277</v>
      </c>
      <c r="C294" s="97" t="s">
        <v>973</v>
      </c>
      <c r="D294" s="97" t="s">
        <v>58</v>
      </c>
      <c r="E294" s="97" t="s">
        <v>1356</v>
      </c>
      <c r="F294" s="97" t="s">
        <v>1409</v>
      </c>
      <c r="G294" s="97" t="s">
        <v>48</v>
      </c>
      <c r="H294" s="97" t="s">
        <v>1589</v>
      </c>
      <c r="I294" s="94" t="s">
        <v>47</v>
      </c>
      <c r="J294" s="94" t="s">
        <v>47</v>
      </c>
      <c r="K294" s="94" t="s">
        <v>47</v>
      </c>
      <c r="L294" s="94" t="s">
        <v>47</v>
      </c>
      <c r="M294" s="94">
        <v>0</v>
      </c>
      <c r="N294" s="97" t="s">
        <v>47</v>
      </c>
      <c r="O294" s="97" t="s">
        <v>56</v>
      </c>
      <c r="P294" s="97" t="s">
        <v>47</v>
      </c>
      <c r="Q294" s="94">
        <v>882336142.55119991</v>
      </c>
      <c r="R294" s="94">
        <v>0</v>
      </c>
      <c r="S294" s="94">
        <v>593331801.5</v>
      </c>
      <c r="T294" s="94">
        <v>0</v>
      </c>
      <c r="U294" s="97" t="s">
        <v>49</v>
      </c>
      <c r="V294" s="94">
        <v>0</v>
      </c>
      <c r="W294" s="94">
        <v>249141673.31999999</v>
      </c>
      <c r="X294" s="97" t="s">
        <v>50</v>
      </c>
      <c r="Y294" s="94">
        <v>39862667.731200002</v>
      </c>
      <c r="Z294" s="94">
        <v>0</v>
      </c>
      <c r="AA294" s="97" t="s">
        <v>49</v>
      </c>
      <c r="AB294" s="94">
        <v>0</v>
      </c>
      <c r="AC294" s="94">
        <v>0</v>
      </c>
      <c r="AD294" s="97" t="s">
        <v>49</v>
      </c>
      <c r="AE294" s="94">
        <v>0</v>
      </c>
      <c r="AF294" s="97">
        <v>0</v>
      </c>
      <c r="AG294" s="97" t="s">
        <v>49</v>
      </c>
      <c r="AH294" s="94">
        <v>0</v>
      </c>
      <c r="AI294" s="94">
        <v>0</v>
      </c>
      <c r="AJ294" s="97" t="s">
        <v>49</v>
      </c>
      <c r="AK294" s="94">
        <v>0</v>
      </c>
      <c r="AL294" s="94">
        <v>0</v>
      </c>
      <c r="AM294" s="99" t="s">
        <v>47</v>
      </c>
      <c r="AN294" s="97" t="s">
        <v>47</v>
      </c>
      <c r="AO294" s="218" t="s">
        <v>47</v>
      </c>
      <c r="AP294" s="116" t="s">
        <v>47</v>
      </c>
      <c r="AR294" s="5"/>
      <c r="AS294" s="100"/>
    </row>
    <row r="295" spans="1:45" x14ac:dyDescent="0.25">
      <c r="A295" s="97" t="s">
        <v>2021</v>
      </c>
      <c r="B295" s="98">
        <v>44277</v>
      </c>
      <c r="C295" s="97" t="s">
        <v>973</v>
      </c>
      <c r="D295" s="97" t="s">
        <v>58</v>
      </c>
      <c r="E295" s="97" t="s">
        <v>1356</v>
      </c>
      <c r="F295" s="97" t="s">
        <v>1559</v>
      </c>
      <c r="G295" s="97" t="s">
        <v>96</v>
      </c>
      <c r="H295" s="97" t="s">
        <v>47</v>
      </c>
      <c r="I295" s="94" t="s">
        <v>1558</v>
      </c>
      <c r="J295" s="94" t="s">
        <v>47</v>
      </c>
      <c r="K295" s="94" t="s">
        <v>1557</v>
      </c>
      <c r="L295" s="94" t="s">
        <v>1556</v>
      </c>
      <c r="M295" s="94">
        <v>18340012</v>
      </c>
      <c r="N295" s="97" t="s">
        <v>100</v>
      </c>
      <c r="O295" s="97" t="s">
        <v>1555</v>
      </c>
      <c r="P295" s="97" t="s">
        <v>1554</v>
      </c>
      <c r="Q295" s="94">
        <v>-18340012</v>
      </c>
      <c r="R295" s="94">
        <v>0</v>
      </c>
      <c r="S295" s="94">
        <v>-18340012</v>
      </c>
      <c r="T295" s="94">
        <v>0</v>
      </c>
      <c r="U295" s="97" t="s">
        <v>49</v>
      </c>
      <c r="V295" s="94">
        <v>0</v>
      </c>
      <c r="W295" s="94">
        <v>0</v>
      </c>
      <c r="X295" s="97" t="s">
        <v>49</v>
      </c>
      <c r="Y295" s="94">
        <v>0</v>
      </c>
      <c r="Z295" s="94">
        <v>0</v>
      </c>
      <c r="AA295" s="97" t="s">
        <v>49</v>
      </c>
      <c r="AB295" s="94">
        <v>0</v>
      </c>
      <c r="AC295" s="94">
        <v>0</v>
      </c>
      <c r="AD295" s="97" t="s">
        <v>49</v>
      </c>
      <c r="AE295" s="94">
        <v>0</v>
      </c>
      <c r="AF295" s="97">
        <v>0</v>
      </c>
      <c r="AG295" s="97" t="s">
        <v>49</v>
      </c>
      <c r="AH295" s="94">
        <v>0</v>
      </c>
      <c r="AI295" s="94">
        <v>0</v>
      </c>
      <c r="AJ295" s="97" t="s">
        <v>49</v>
      </c>
      <c r="AK295" s="94">
        <v>0</v>
      </c>
      <c r="AL295" s="94">
        <v>0</v>
      </c>
      <c r="AM295" s="99" t="s">
        <v>47</v>
      </c>
      <c r="AN295" s="97" t="s">
        <v>47</v>
      </c>
      <c r="AO295" s="215" t="s">
        <v>47</v>
      </c>
      <c r="AP295" s="97" t="s">
        <v>47</v>
      </c>
      <c r="AR295" s="5"/>
      <c r="AS295" s="100"/>
    </row>
    <row r="296" spans="1:45" x14ac:dyDescent="0.25">
      <c r="A296" s="97" t="s">
        <v>2022</v>
      </c>
      <c r="B296" s="98">
        <v>44277</v>
      </c>
      <c r="C296" s="97" t="s">
        <v>2267</v>
      </c>
      <c r="D296" s="97" t="s">
        <v>62</v>
      </c>
      <c r="E296" s="97" t="s">
        <v>2308</v>
      </c>
      <c r="F296" s="97" t="s">
        <v>2321</v>
      </c>
      <c r="G296" s="97" t="s">
        <v>48</v>
      </c>
      <c r="H296" s="97" t="s">
        <v>2322</v>
      </c>
      <c r="I296" s="94" t="s">
        <v>47</v>
      </c>
      <c r="J296" s="94" t="s">
        <v>47</v>
      </c>
      <c r="K296" s="94" t="s">
        <v>47</v>
      </c>
      <c r="L296" s="94" t="s">
        <v>47</v>
      </c>
      <c r="M296" s="94">
        <v>0</v>
      </c>
      <c r="N296" s="97" t="s">
        <v>47</v>
      </c>
      <c r="O296" s="97" t="s">
        <v>56</v>
      </c>
      <c r="P296" s="97" t="s">
        <v>47</v>
      </c>
      <c r="Q296" s="94">
        <v>428940449.5</v>
      </c>
      <c r="R296" s="94">
        <v>0</v>
      </c>
      <c r="S296" s="94">
        <v>405484669.5</v>
      </c>
      <c r="T296" s="94"/>
      <c r="U296" s="97"/>
      <c r="V296" s="94"/>
      <c r="W296" s="94">
        <v>20220500</v>
      </c>
      <c r="X296" s="97" t="s">
        <v>49</v>
      </c>
      <c r="Y296" s="94">
        <v>3235280</v>
      </c>
      <c r="Z296" s="94">
        <v>0</v>
      </c>
      <c r="AA296" s="97" t="s">
        <v>49</v>
      </c>
      <c r="AB296" s="94">
        <v>0</v>
      </c>
      <c r="AC296" s="94">
        <v>0</v>
      </c>
      <c r="AD296" s="97" t="s">
        <v>49</v>
      </c>
      <c r="AE296" s="94">
        <v>0</v>
      </c>
      <c r="AF296" s="97">
        <v>0</v>
      </c>
      <c r="AG296" s="97" t="s">
        <v>49</v>
      </c>
      <c r="AH296" s="109"/>
      <c r="AI296" s="109"/>
      <c r="AJ296" s="109"/>
      <c r="AK296" s="109"/>
      <c r="AL296" s="109"/>
      <c r="AM296" s="109"/>
      <c r="AN296" s="109"/>
      <c r="AO296" s="214"/>
      <c r="AP296" s="109"/>
      <c r="AR296" s="5"/>
      <c r="AS296" s="100"/>
    </row>
    <row r="297" spans="1:45" x14ac:dyDescent="0.25">
      <c r="A297" s="97" t="s">
        <v>2023</v>
      </c>
      <c r="B297" s="98">
        <v>44277</v>
      </c>
      <c r="C297" s="97" t="s">
        <v>46</v>
      </c>
      <c r="D297" s="97" t="s">
        <v>62</v>
      </c>
      <c r="E297" s="97" t="s">
        <v>63</v>
      </c>
      <c r="F297" s="97" t="s">
        <v>1015</v>
      </c>
      <c r="G297" s="97" t="s">
        <v>48</v>
      </c>
      <c r="H297" s="97" t="s">
        <v>444</v>
      </c>
      <c r="I297" s="94" t="s">
        <v>47</v>
      </c>
      <c r="J297" s="94" t="s">
        <v>47</v>
      </c>
      <c r="K297" s="94" t="s">
        <v>47</v>
      </c>
      <c r="L297" s="94" t="s">
        <v>47</v>
      </c>
      <c r="M297" s="94">
        <v>0</v>
      </c>
      <c r="N297" s="97" t="s">
        <v>47</v>
      </c>
      <c r="O297" s="97" t="s">
        <v>56</v>
      </c>
      <c r="P297" s="97" t="s">
        <v>47</v>
      </c>
      <c r="Q297" s="94">
        <v>1421023459.6211998</v>
      </c>
      <c r="R297" s="94">
        <v>0</v>
      </c>
      <c r="S297" s="94">
        <v>1082215052.75</v>
      </c>
      <c r="T297" s="94">
        <v>0</v>
      </c>
      <c r="U297" s="97" t="s">
        <v>49</v>
      </c>
      <c r="V297" s="94">
        <v>0</v>
      </c>
      <c r="W297" s="94">
        <v>292076212.81999999</v>
      </c>
      <c r="X297" s="97" t="s">
        <v>49</v>
      </c>
      <c r="Y297" s="94">
        <v>46732194.051199995</v>
      </c>
      <c r="Z297" s="94">
        <v>0</v>
      </c>
      <c r="AA297" s="97" t="s">
        <v>49</v>
      </c>
      <c r="AB297" s="94">
        <v>0</v>
      </c>
      <c r="AC297" s="94">
        <v>0</v>
      </c>
      <c r="AD297" s="97" t="s">
        <v>49</v>
      </c>
      <c r="AE297" s="94">
        <v>0</v>
      </c>
      <c r="AF297" s="97">
        <v>0</v>
      </c>
      <c r="AG297" s="97" t="s">
        <v>49</v>
      </c>
      <c r="AH297" s="94">
        <v>0</v>
      </c>
      <c r="AI297" s="94">
        <v>0</v>
      </c>
      <c r="AJ297" s="97" t="s">
        <v>49</v>
      </c>
      <c r="AK297" s="94">
        <v>0</v>
      </c>
      <c r="AL297" s="94">
        <v>0</v>
      </c>
      <c r="AM297" s="99" t="s">
        <v>47</v>
      </c>
      <c r="AN297" s="97" t="s">
        <v>47</v>
      </c>
      <c r="AO297" s="217" t="s">
        <v>47</v>
      </c>
      <c r="AP297" s="117" t="s">
        <v>47</v>
      </c>
      <c r="AR297" s="5"/>
      <c r="AS297" s="100"/>
    </row>
    <row r="298" spans="1:45" x14ac:dyDescent="0.25">
      <c r="A298" s="97" t="s">
        <v>2024</v>
      </c>
      <c r="B298" s="98">
        <v>44277</v>
      </c>
      <c r="C298" s="97" t="s">
        <v>46</v>
      </c>
      <c r="D298" s="97" t="s">
        <v>62</v>
      </c>
      <c r="E298" s="97" t="s">
        <v>63</v>
      </c>
      <c r="F298" s="97" t="s">
        <v>1015</v>
      </c>
      <c r="G298" s="97" t="s">
        <v>48</v>
      </c>
      <c r="H298" s="97" t="s">
        <v>446</v>
      </c>
      <c r="I298" s="94" t="s">
        <v>47</v>
      </c>
      <c r="J298" s="94" t="s">
        <v>47</v>
      </c>
      <c r="K298" s="94" t="s">
        <v>47</v>
      </c>
      <c r="L298" s="94" t="s">
        <v>47</v>
      </c>
      <c r="M298" s="94">
        <v>0</v>
      </c>
      <c r="N298" s="97" t="s">
        <v>47</v>
      </c>
      <c r="O298" s="97" t="s">
        <v>447</v>
      </c>
      <c r="P298" s="97" t="s">
        <v>448</v>
      </c>
      <c r="Q298" s="94">
        <v>55256736</v>
      </c>
      <c r="R298" s="94">
        <v>0</v>
      </c>
      <c r="S298" s="94">
        <v>52432600</v>
      </c>
      <c r="T298" s="94">
        <v>2434600</v>
      </c>
      <c r="U298" s="97" t="s">
        <v>50</v>
      </c>
      <c r="V298" s="94">
        <v>389536</v>
      </c>
      <c r="W298" s="94">
        <v>0</v>
      </c>
      <c r="X298" s="97" t="s">
        <v>49</v>
      </c>
      <c r="Y298" s="94">
        <v>0</v>
      </c>
      <c r="Z298" s="94">
        <v>0</v>
      </c>
      <c r="AA298" s="97" t="s">
        <v>49</v>
      </c>
      <c r="AB298" s="94">
        <v>0</v>
      </c>
      <c r="AC298" s="94">
        <v>0</v>
      </c>
      <c r="AD298" s="97" t="s">
        <v>49</v>
      </c>
      <c r="AE298" s="94">
        <v>0</v>
      </c>
      <c r="AF298" s="97">
        <v>0</v>
      </c>
      <c r="AG298" s="97" t="s">
        <v>49</v>
      </c>
      <c r="AH298" s="94">
        <v>0</v>
      </c>
      <c r="AI298" s="94">
        <v>0</v>
      </c>
      <c r="AJ298" s="97" t="s">
        <v>49</v>
      </c>
      <c r="AK298" s="94">
        <v>0</v>
      </c>
      <c r="AL298" s="94">
        <v>0</v>
      </c>
      <c r="AM298" s="99" t="s">
        <v>47</v>
      </c>
      <c r="AN298" s="97" t="s">
        <v>47</v>
      </c>
      <c r="AO298" s="215" t="s">
        <v>47</v>
      </c>
      <c r="AP298" s="97" t="s">
        <v>47</v>
      </c>
      <c r="AR298" s="5"/>
      <c r="AS298" s="100"/>
    </row>
    <row r="299" spans="1:45" x14ac:dyDescent="0.25">
      <c r="A299" s="97" t="s">
        <v>2025</v>
      </c>
      <c r="B299" s="98">
        <v>44277</v>
      </c>
      <c r="C299" s="97" t="s">
        <v>46</v>
      </c>
      <c r="D299" s="97" t="s">
        <v>62</v>
      </c>
      <c r="E299" s="97" t="s">
        <v>63</v>
      </c>
      <c r="F299" s="97" t="s">
        <v>1015</v>
      </c>
      <c r="G299" s="97" t="s">
        <v>48</v>
      </c>
      <c r="H299" s="97" t="s">
        <v>450</v>
      </c>
      <c r="I299" s="94" t="s">
        <v>47</v>
      </c>
      <c r="J299" s="94" t="s">
        <v>47</v>
      </c>
      <c r="K299" s="94" t="s">
        <v>47</v>
      </c>
      <c r="L299" s="94" t="s">
        <v>47</v>
      </c>
      <c r="M299" s="94">
        <v>0</v>
      </c>
      <c r="N299" s="97" t="s">
        <v>47</v>
      </c>
      <c r="O299" s="97" t="s">
        <v>56</v>
      </c>
      <c r="P299" s="97" t="s">
        <v>47</v>
      </c>
      <c r="Q299" s="94">
        <v>168134133.5</v>
      </c>
      <c r="R299" s="94">
        <v>0</v>
      </c>
      <c r="S299" s="94">
        <v>111391747.5</v>
      </c>
      <c r="T299" s="94">
        <v>0</v>
      </c>
      <c r="U299" s="97" t="s">
        <v>49</v>
      </c>
      <c r="V299" s="94">
        <v>0</v>
      </c>
      <c r="W299" s="94">
        <v>48915850</v>
      </c>
      <c r="X299" s="97" t="s">
        <v>49</v>
      </c>
      <c r="Y299" s="94">
        <v>7826536</v>
      </c>
      <c r="Z299" s="94">
        <v>0</v>
      </c>
      <c r="AA299" s="97" t="s">
        <v>49</v>
      </c>
      <c r="AB299" s="94">
        <v>0</v>
      </c>
      <c r="AC299" s="94">
        <v>0</v>
      </c>
      <c r="AD299" s="97" t="s">
        <v>49</v>
      </c>
      <c r="AE299" s="94">
        <v>0</v>
      </c>
      <c r="AF299" s="97">
        <v>0</v>
      </c>
      <c r="AG299" s="97" t="s">
        <v>49</v>
      </c>
      <c r="AH299" s="94">
        <v>0</v>
      </c>
      <c r="AI299" s="94">
        <v>0</v>
      </c>
      <c r="AJ299" s="97" t="s">
        <v>49</v>
      </c>
      <c r="AK299" s="94">
        <v>0</v>
      </c>
      <c r="AL299" s="94">
        <v>0</v>
      </c>
      <c r="AM299" s="99" t="s">
        <v>47</v>
      </c>
      <c r="AN299" s="97" t="s">
        <v>47</v>
      </c>
      <c r="AO299" s="215" t="s">
        <v>47</v>
      </c>
      <c r="AP299" s="97" t="s">
        <v>47</v>
      </c>
      <c r="AR299" s="5"/>
      <c r="AS299" s="100"/>
    </row>
    <row r="300" spans="1:45" x14ac:dyDescent="0.25">
      <c r="A300" s="97" t="s">
        <v>2026</v>
      </c>
      <c r="B300" s="98">
        <v>44277</v>
      </c>
      <c r="C300" s="97" t="s">
        <v>973</v>
      </c>
      <c r="D300" s="97" t="s">
        <v>62</v>
      </c>
      <c r="E300" s="97" t="s">
        <v>1318</v>
      </c>
      <c r="F300" s="97" t="s">
        <v>1519</v>
      </c>
      <c r="G300" s="97" t="s">
        <v>48</v>
      </c>
      <c r="H300" s="97" t="s">
        <v>1689</v>
      </c>
      <c r="I300" s="94" t="s">
        <v>47</v>
      </c>
      <c r="J300" s="94" t="s">
        <v>47</v>
      </c>
      <c r="K300" s="94" t="s">
        <v>47</v>
      </c>
      <c r="L300" s="94" t="s">
        <v>47</v>
      </c>
      <c r="M300" s="94">
        <v>0</v>
      </c>
      <c r="N300" s="97" t="s">
        <v>47</v>
      </c>
      <c r="O300" s="97" t="s">
        <v>56</v>
      </c>
      <c r="P300" s="97" t="s">
        <v>47</v>
      </c>
      <c r="Q300" s="94">
        <v>281916476.98280001</v>
      </c>
      <c r="R300" s="94">
        <v>0</v>
      </c>
      <c r="S300" s="94">
        <v>179705443</v>
      </c>
      <c r="T300" s="94">
        <v>0</v>
      </c>
      <c r="U300" s="97" t="s">
        <v>49</v>
      </c>
      <c r="V300" s="94">
        <v>0</v>
      </c>
      <c r="W300" s="94">
        <v>88112960.329999998</v>
      </c>
      <c r="X300" s="97" t="s">
        <v>50</v>
      </c>
      <c r="Y300" s="94">
        <v>14098073.652799999</v>
      </c>
      <c r="Z300" s="94">
        <v>0</v>
      </c>
      <c r="AA300" s="97" t="s">
        <v>49</v>
      </c>
      <c r="AB300" s="94">
        <v>0</v>
      </c>
      <c r="AC300" s="94">
        <v>0</v>
      </c>
      <c r="AD300" s="97" t="s">
        <v>49</v>
      </c>
      <c r="AE300" s="94">
        <v>0</v>
      </c>
      <c r="AF300" s="97">
        <v>0</v>
      </c>
      <c r="AG300" s="97" t="s">
        <v>49</v>
      </c>
      <c r="AH300" s="94">
        <v>0</v>
      </c>
      <c r="AI300" s="94">
        <v>0</v>
      </c>
      <c r="AJ300" s="97" t="s">
        <v>49</v>
      </c>
      <c r="AK300" s="94">
        <v>0</v>
      </c>
      <c r="AL300" s="94">
        <v>0</v>
      </c>
      <c r="AM300" s="99" t="s">
        <v>47</v>
      </c>
      <c r="AN300" s="97" t="s">
        <v>47</v>
      </c>
      <c r="AO300" s="215" t="s">
        <v>47</v>
      </c>
      <c r="AP300" s="97" t="s">
        <v>47</v>
      </c>
      <c r="AR300" s="5"/>
      <c r="AS300" s="100"/>
    </row>
    <row r="301" spans="1:45" x14ac:dyDescent="0.25">
      <c r="A301" s="97" t="s">
        <v>2027</v>
      </c>
      <c r="B301" s="98">
        <v>44277</v>
      </c>
      <c r="C301" s="97" t="s">
        <v>973</v>
      </c>
      <c r="D301" s="97" t="s">
        <v>62</v>
      </c>
      <c r="E301" s="97" t="s">
        <v>1318</v>
      </c>
      <c r="F301" s="97" t="s">
        <v>1524</v>
      </c>
      <c r="G301" s="97" t="s">
        <v>48</v>
      </c>
      <c r="H301" s="97" t="s">
        <v>1687</v>
      </c>
      <c r="I301" s="94" t="s">
        <v>47</v>
      </c>
      <c r="J301" s="94" t="s">
        <v>47</v>
      </c>
      <c r="K301" s="94" t="s">
        <v>47</v>
      </c>
      <c r="L301" s="94" t="s">
        <v>47</v>
      </c>
      <c r="M301" s="94">
        <v>0</v>
      </c>
      <c r="N301" s="97" t="s">
        <v>47</v>
      </c>
      <c r="O301" s="97" t="s">
        <v>1686</v>
      </c>
      <c r="P301" s="97" t="s">
        <v>1685</v>
      </c>
      <c r="Q301" s="94">
        <v>9181190</v>
      </c>
      <c r="R301" s="94">
        <v>0</v>
      </c>
      <c r="S301" s="94">
        <v>4803350</v>
      </c>
      <c r="T301" s="94">
        <v>3774000</v>
      </c>
      <c r="U301" s="97" t="s">
        <v>50</v>
      </c>
      <c r="V301" s="94">
        <v>603840</v>
      </c>
      <c r="W301" s="94">
        <v>0</v>
      </c>
      <c r="X301" s="97" t="s">
        <v>49</v>
      </c>
      <c r="Y301" s="94">
        <v>0</v>
      </c>
      <c r="Z301" s="94">
        <v>0</v>
      </c>
      <c r="AA301" s="97" t="s">
        <v>49</v>
      </c>
      <c r="AB301" s="94">
        <v>0</v>
      </c>
      <c r="AC301" s="94">
        <v>0</v>
      </c>
      <c r="AD301" s="97" t="s">
        <v>49</v>
      </c>
      <c r="AE301" s="94">
        <v>0</v>
      </c>
      <c r="AF301" s="97">
        <v>0</v>
      </c>
      <c r="AG301" s="97" t="s">
        <v>49</v>
      </c>
      <c r="AH301" s="94">
        <v>0</v>
      </c>
      <c r="AI301" s="94">
        <v>0</v>
      </c>
      <c r="AJ301" s="97" t="s">
        <v>49</v>
      </c>
      <c r="AK301" s="94">
        <v>0</v>
      </c>
      <c r="AL301" s="94">
        <v>0</v>
      </c>
      <c r="AM301" s="99" t="s">
        <v>47</v>
      </c>
      <c r="AN301" s="97" t="s">
        <v>47</v>
      </c>
      <c r="AO301" s="215" t="s">
        <v>47</v>
      </c>
      <c r="AP301" s="97" t="s">
        <v>47</v>
      </c>
      <c r="AR301" s="5"/>
      <c r="AS301" s="100"/>
    </row>
    <row r="302" spans="1:45" x14ac:dyDescent="0.25">
      <c r="A302" s="97" t="s">
        <v>2028</v>
      </c>
      <c r="B302" s="98">
        <v>44277</v>
      </c>
      <c r="C302" s="97" t="s">
        <v>973</v>
      </c>
      <c r="D302" s="97" t="s">
        <v>62</v>
      </c>
      <c r="E302" s="97" t="s">
        <v>1318</v>
      </c>
      <c r="F302" s="97" t="s">
        <v>1519</v>
      </c>
      <c r="G302" s="97" t="s">
        <v>48</v>
      </c>
      <c r="H302" s="97" t="s">
        <v>1683</v>
      </c>
      <c r="I302" s="94" t="s">
        <v>47</v>
      </c>
      <c r="J302" s="94" t="s">
        <v>47</v>
      </c>
      <c r="K302" s="94" t="s">
        <v>47</v>
      </c>
      <c r="L302" s="94" t="s">
        <v>47</v>
      </c>
      <c r="M302" s="94">
        <v>0</v>
      </c>
      <c r="N302" s="97" t="s">
        <v>47</v>
      </c>
      <c r="O302" s="97" t="s">
        <v>56</v>
      </c>
      <c r="P302" s="97" t="s">
        <v>47</v>
      </c>
      <c r="Q302" s="94">
        <v>343526016.52279997</v>
      </c>
      <c r="R302" s="94">
        <v>0</v>
      </c>
      <c r="S302" s="94">
        <v>234515062.25</v>
      </c>
      <c r="T302" s="94">
        <v>0</v>
      </c>
      <c r="U302" s="97" t="s">
        <v>49</v>
      </c>
      <c r="V302" s="94">
        <v>0</v>
      </c>
      <c r="W302" s="94">
        <v>93974960.579999998</v>
      </c>
      <c r="X302" s="97" t="s">
        <v>49</v>
      </c>
      <c r="Y302" s="94">
        <v>15035993.6928</v>
      </c>
      <c r="Z302" s="94">
        <v>0</v>
      </c>
      <c r="AA302" s="97" t="s">
        <v>49</v>
      </c>
      <c r="AB302" s="94">
        <v>0</v>
      </c>
      <c r="AC302" s="94">
        <v>0</v>
      </c>
      <c r="AD302" s="97" t="s">
        <v>49</v>
      </c>
      <c r="AE302" s="94">
        <v>0</v>
      </c>
      <c r="AF302" s="97">
        <v>0</v>
      </c>
      <c r="AG302" s="97" t="s">
        <v>49</v>
      </c>
      <c r="AH302" s="94">
        <v>0</v>
      </c>
      <c r="AI302" s="94">
        <v>0</v>
      </c>
      <c r="AJ302" s="97" t="s">
        <v>49</v>
      </c>
      <c r="AK302" s="94">
        <v>0</v>
      </c>
      <c r="AL302" s="94">
        <v>0</v>
      </c>
      <c r="AM302" s="99" t="s">
        <v>47</v>
      </c>
      <c r="AN302" s="97" t="s">
        <v>47</v>
      </c>
      <c r="AO302" s="215" t="s">
        <v>47</v>
      </c>
      <c r="AP302" s="97" t="s">
        <v>47</v>
      </c>
      <c r="AR302" s="5"/>
      <c r="AS302" s="100"/>
    </row>
    <row r="303" spans="1:45" x14ac:dyDescent="0.25">
      <c r="A303" s="97" t="s">
        <v>2029</v>
      </c>
      <c r="B303" s="98">
        <v>44277</v>
      </c>
      <c r="C303" s="97" t="s">
        <v>46</v>
      </c>
      <c r="D303" s="97" t="s">
        <v>66</v>
      </c>
      <c r="E303" s="97" t="s">
        <v>67</v>
      </c>
      <c r="F303" s="97" t="s">
        <v>1030</v>
      </c>
      <c r="G303" s="97" t="s">
        <v>48</v>
      </c>
      <c r="H303" s="97" t="s">
        <v>452</v>
      </c>
      <c r="I303" s="94" t="s">
        <v>47</v>
      </c>
      <c r="J303" s="94" t="s">
        <v>47</v>
      </c>
      <c r="K303" s="94" t="s">
        <v>47</v>
      </c>
      <c r="L303" s="94" t="s">
        <v>47</v>
      </c>
      <c r="M303" s="94">
        <v>0</v>
      </c>
      <c r="N303" s="97" t="s">
        <v>47</v>
      </c>
      <c r="O303" s="97" t="s">
        <v>56</v>
      </c>
      <c r="P303" s="97" t="s">
        <v>47</v>
      </c>
      <c r="Q303" s="94">
        <v>1118533643.3027999</v>
      </c>
      <c r="R303" s="94">
        <v>0</v>
      </c>
      <c r="S303" s="94">
        <v>925735756.5</v>
      </c>
      <c r="T303" s="94">
        <v>0</v>
      </c>
      <c r="U303" s="97" t="s">
        <v>49</v>
      </c>
      <c r="V303" s="94">
        <v>0</v>
      </c>
      <c r="W303" s="94">
        <v>166205074.82999998</v>
      </c>
      <c r="X303" s="97" t="s">
        <v>50</v>
      </c>
      <c r="Y303" s="94">
        <v>26592811.972799998</v>
      </c>
      <c r="Z303" s="94">
        <v>0</v>
      </c>
      <c r="AA303" s="97" t="s">
        <v>49</v>
      </c>
      <c r="AB303" s="94">
        <v>0</v>
      </c>
      <c r="AC303" s="94">
        <v>0</v>
      </c>
      <c r="AD303" s="97" t="s">
        <v>49</v>
      </c>
      <c r="AE303" s="94">
        <v>0</v>
      </c>
      <c r="AF303" s="97">
        <v>0</v>
      </c>
      <c r="AG303" s="97" t="s">
        <v>49</v>
      </c>
      <c r="AH303" s="94">
        <v>0</v>
      </c>
      <c r="AI303" s="94">
        <v>0</v>
      </c>
      <c r="AJ303" s="97" t="s">
        <v>49</v>
      </c>
      <c r="AK303" s="94">
        <v>0</v>
      </c>
      <c r="AL303" s="94">
        <v>0</v>
      </c>
      <c r="AM303" s="99" t="s">
        <v>47</v>
      </c>
      <c r="AN303" s="97" t="s">
        <v>47</v>
      </c>
      <c r="AO303" s="215" t="s">
        <v>47</v>
      </c>
      <c r="AP303" s="97" t="s">
        <v>47</v>
      </c>
      <c r="AR303" s="5"/>
      <c r="AS303" s="100"/>
    </row>
    <row r="304" spans="1:45" x14ac:dyDescent="0.25">
      <c r="A304" s="97" t="s">
        <v>2030</v>
      </c>
      <c r="B304" s="98">
        <v>44277</v>
      </c>
      <c r="C304" s="97" t="s">
        <v>46</v>
      </c>
      <c r="D304" s="97" t="s">
        <v>66</v>
      </c>
      <c r="E304" s="97" t="s">
        <v>67</v>
      </c>
      <c r="F304" s="97" t="s">
        <v>1030</v>
      </c>
      <c r="G304" s="97" t="s">
        <v>96</v>
      </c>
      <c r="H304" s="97" t="s">
        <v>47</v>
      </c>
      <c r="I304" s="94" t="s">
        <v>454</v>
      </c>
      <c r="J304" s="94" t="s">
        <v>47</v>
      </c>
      <c r="K304" s="94" t="s">
        <v>455</v>
      </c>
      <c r="L304" s="94" t="s">
        <v>424</v>
      </c>
      <c r="M304" s="94">
        <v>11300540</v>
      </c>
      <c r="N304" s="97" t="s">
        <v>100</v>
      </c>
      <c r="O304" s="97" t="s">
        <v>456</v>
      </c>
      <c r="P304" s="97" t="s">
        <v>457</v>
      </c>
      <c r="Q304" s="94">
        <v>-740000</v>
      </c>
      <c r="R304" s="94">
        <v>0</v>
      </c>
      <c r="S304" s="94">
        <v>-740000</v>
      </c>
      <c r="T304" s="94">
        <v>0</v>
      </c>
      <c r="U304" s="97" t="s">
        <v>49</v>
      </c>
      <c r="V304" s="94">
        <v>0</v>
      </c>
      <c r="W304" s="94">
        <v>0</v>
      </c>
      <c r="X304" s="97" t="s">
        <v>49</v>
      </c>
      <c r="Y304" s="94">
        <v>0</v>
      </c>
      <c r="Z304" s="94">
        <v>0</v>
      </c>
      <c r="AA304" s="97" t="s">
        <v>49</v>
      </c>
      <c r="AB304" s="94">
        <v>0</v>
      </c>
      <c r="AC304" s="94">
        <v>0</v>
      </c>
      <c r="AD304" s="97" t="s">
        <v>49</v>
      </c>
      <c r="AE304" s="94">
        <v>0</v>
      </c>
      <c r="AF304" s="97">
        <v>0</v>
      </c>
      <c r="AG304" s="97" t="s">
        <v>49</v>
      </c>
      <c r="AH304" s="94">
        <v>0</v>
      </c>
      <c r="AI304" s="94">
        <v>0</v>
      </c>
      <c r="AJ304" s="97" t="s">
        <v>49</v>
      </c>
      <c r="AK304" s="94">
        <v>0</v>
      </c>
      <c r="AL304" s="94">
        <v>0</v>
      </c>
      <c r="AM304" s="99" t="s">
        <v>47</v>
      </c>
      <c r="AN304" s="97" t="s">
        <v>47</v>
      </c>
      <c r="AO304" s="215" t="s">
        <v>47</v>
      </c>
      <c r="AP304" s="97" t="s">
        <v>47</v>
      </c>
      <c r="AR304" s="5"/>
      <c r="AS304" s="100"/>
    </row>
    <row r="305" spans="1:45" x14ac:dyDescent="0.25">
      <c r="A305" s="97" t="s">
        <v>2031</v>
      </c>
      <c r="B305" s="98">
        <v>44277</v>
      </c>
      <c r="C305" s="97" t="s">
        <v>973</v>
      </c>
      <c r="D305" s="97" t="s">
        <v>66</v>
      </c>
      <c r="E305" s="97" t="s">
        <v>1339</v>
      </c>
      <c r="F305" s="97" t="s">
        <v>1409</v>
      </c>
      <c r="G305" s="97" t="s">
        <v>48</v>
      </c>
      <c r="H305" s="97" t="s">
        <v>1681</v>
      </c>
      <c r="I305" s="94" t="s">
        <v>47</v>
      </c>
      <c r="J305" s="94" t="s">
        <v>47</v>
      </c>
      <c r="K305" s="94" t="s">
        <v>47</v>
      </c>
      <c r="L305" s="94" t="s">
        <v>47</v>
      </c>
      <c r="M305" s="94">
        <v>0</v>
      </c>
      <c r="N305" s="97" t="s">
        <v>47</v>
      </c>
      <c r="O305" s="97" t="s">
        <v>56</v>
      </c>
      <c r="P305" s="97" t="s">
        <v>47</v>
      </c>
      <c r="Q305" s="94">
        <v>970230710.10640001</v>
      </c>
      <c r="R305" s="94">
        <v>0</v>
      </c>
      <c r="S305" s="94">
        <v>739193781.5</v>
      </c>
      <c r="T305" s="94">
        <v>0</v>
      </c>
      <c r="U305" s="97" t="s">
        <v>49</v>
      </c>
      <c r="V305" s="94">
        <v>0</v>
      </c>
      <c r="W305" s="94">
        <v>199169766.03999999</v>
      </c>
      <c r="X305" s="97" t="s">
        <v>49</v>
      </c>
      <c r="Y305" s="94">
        <v>31867162.566399999</v>
      </c>
      <c r="Z305" s="94">
        <v>0</v>
      </c>
      <c r="AA305" s="97" t="s">
        <v>49</v>
      </c>
      <c r="AB305" s="94">
        <v>0</v>
      </c>
      <c r="AC305" s="94">
        <v>0</v>
      </c>
      <c r="AD305" s="97" t="s">
        <v>49</v>
      </c>
      <c r="AE305" s="94">
        <v>0</v>
      </c>
      <c r="AF305" s="97">
        <v>0</v>
      </c>
      <c r="AG305" s="97" t="s">
        <v>49</v>
      </c>
      <c r="AH305" s="94">
        <v>0</v>
      </c>
      <c r="AI305" s="94">
        <v>0</v>
      </c>
      <c r="AJ305" s="97" t="s">
        <v>49</v>
      </c>
      <c r="AK305" s="94">
        <v>0</v>
      </c>
      <c r="AL305" s="94">
        <v>0</v>
      </c>
      <c r="AM305" s="99" t="s">
        <v>47</v>
      </c>
      <c r="AN305" s="97" t="s">
        <v>47</v>
      </c>
      <c r="AO305" s="215" t="s">
        <v>47</v>
      </c>
      <c r="AP305" s="97" t="s">
        <v>47</v>
      </c>
      <c r="AR305" s="5"/>
      <c r="AS305" s="100"/>
    </row>
    <row r="306" spans="1:45" x14ac:dyDescent="0.25">
      <c r="A306" s="97" t="s">
        <v>425</v>
      </c>
      <c r="B306" s="98">
        <v>44277</v>
      </c>
      <c r="C306" s="97" t="s">
        <v>46</v>
      </c>
      <c r="D306" s="97" t="s">
        <v>70</v>
      </c>
      <c r="E306" s="97" t="s">
        <v>71</v>
      </c>
      <c r="F306" s="97" t="s">
        <v>1010</v>
      </c>
      <c r="G306" s="97" t="s">
        <v>48</v>
      </c>
      <c r="H306" s="97" t="s">
        <v>459</v>
      </c>
      <c r="I306" s="94" t="s">
        <v>47</v>
      </c>
      <c r="J306" s="94" t="s">
        <v>47</v>
      </c>
      <c r="K306" s="94" t="s">
        <v>47</v>
      </c>
      <c r="L306" s="94" t="s">
        <v>47</v>
      </c>
      <c r="M306" s="94">
        <v>0</v>
      </c>
      <c r="N306" s="97" t="s">
        <v>47</v>
      </c>
      <c r="O306" s="97" t="s">
        <v>56</v>
      </c>
      <c r="P306" s="97" t="s">
        <v>47</v>
      </c>
      <c r="Q306" s="94">
        <v>1870547670.2451999</v>
      </c>
      <c r="R306" s="94">
        <v>0</v>
      </c>
      <c r="S306" s="94">
        <v>1372182682.7499998</v>
      </c>
      <c r="T306" s="94">
        <v>0</v>
      </c>
      <c r="U306" s="97" t="s">
        <v>49</v>
      </c>
      <c r="V306" s="94">
        <v>0</v>
      </c>
      <c r="W306" s="94">
        <v>429624989.21999997</v>
      </c>
      <c r="X306" s="97" t="s">
        <v>49</v>
      </c>
      <c r="Y306" s="94">
        <v>68739998.275199994</v>
      </c>
      <c r="Z306" s="94">
        <v>0</v>
      </c>
      <c r="AA306" s="97" t="s">
        <v>49</v>
      </c>
      <c r="AB306" s="94">
        <v>0</v>
      </c>
      <c r="AC306" s="94">
        <v>0</v>
      </c>
      <c r="AD306" s="97" t="s">
        <v>49</v>
      </c>
      <c r="AE306" s="94">
        <v>0</v>
      </c>
      <c r="AF306" s="97">
        <v>0</v>
      </c>
      <c r="AG306" s="97" t="s">
        <v>49</v>
      </c>
      <c r="AH306" s="94">
        <v>0</v>
      </c>
      <c r="AI306" s="94">
        <v>0</v>
      </c>
      <c r="AJ306" s="97" t="s">
        <v>49</v>
      </c>
      <c r="AK306" s="94">
        <v>0</v>
      </c>
      <c r="AL306" s="94">
        <v>0</v>
      </c>
      <c r="AM306" s="99" t="s">
        <v>47</v>
      </c>
      <c r="AN306" s="97" t="s">
        <v>47</v>
      </c>
      <c r="AO306" s="215" t="s">
        <v>47</v>
      </c>
      <c r="AP306" s="97" t="s">
        <v>47</v>
      </c>
      <c r="AR306" s="5"/>
      <c r="AS306" s="100"/>
    </row>
    <row r="307" spans="1:45" x14ac:dyDescent="0.25">
      <c r="A307" s="97" t="s">
        <v>427</v>
      </c>
      <c r="B307" s="98">
        <v>44277</v>
      </c>
      <c r="C307" s="97" t="s">
        <v>973</v>
      </c>
      <c r="D307" s="97" t="s">
        <v>70</v>
      </c>
      <c r="E307" s="97" t="s">
        <v>977</v>
      </c>
      <c r="F307" s="97" t="s">
        <v>1622</v>
      </c>
      <c r="G307" s="97" t="s">
        <v>48</v>
      </c>
      <c r="H307" s="97" t="s">
        <v>1679</v>
      </c>
      <c r="I307" s="94" t="s">
        <v>47</v>
      </c>
      <c r="J307" s="94" t="s">
        <v>47</v>
      </c>
      <c r="K307" s="94" t="s">
        <v>47</v>
      </c>
      <c r="L307" s="94" t="s">
        <v>47</v>
      </c>
      <c r="M307" s="94">
        <v>0</v>
      </c>
      <c r="N307" s="97" t="s">
        <v>47</v>
      </c>
      <c r="O307" s="97" t="s">
        <v>56</v>
      </c>
      <c r="P307" s="97" t="s">
        <v>47</v>
      </c>
      <c r="Q307" s="94">
        <v>282324846.25</v>
      </c>
      <c r="R307" s="94">
        <v>0</v>
      </c>
      <c r="S307" s="94">
        <v>191812467.75</v>
      </c>
      <c r="T307" s="94">
        <v>0</v>
      </c>
      <c r="U307" s="97" t="s">
        <v>49</v>
      </c>
      <c r="V307" s="94">
        <v>0</v>
      </c>
      <c r="W307" s="94">
        <v>78027912.5</v>
      </c>
      <c r="X307" s="97" t="s">
        <v>50</v>
      </c>
      <c r="Y307" s="94">
        <v>12484466</v>
      </c>
      <c r="Z307" s="94">
        <v>0</v>
      </c>
      <c r="AA307" s="97" t="s">
        <v>49</v>
      </c>
      <c r="AB307" s="94">
        <v>0</v>
      </c>
      <c r="AC307" s="94">
        <v>0</v>
      </c>
      <c r="AD307" s="97" t="s">
        <v>49</v>
      </c>
      <c r="AE307" s="94">
        <v>0</v>
      </c>
      <c r="AF307" s="97">
        <v>0</v>
      </c>
      <c r="AG307" s="97" t="s">
        <v>49</v>
      </c>
      <c r="AH307" s="94">
        <v>0</v>
      </c>
      <c r="AI307" s="94">
        <v>0</v>
      </c>
      <c r="AJ307" s="97" t="s">
        <v>49</v>
      </c>
      <c r="AK307" s="94">
        <v>0</v>
      </c>
      <c r="AL307" s="94">
        <v>0</v>
      </c>
      <c r="AM307" s="99" t="s">
        <v>47</v>
      </c>
      <c r="AN307" s="97" t="s">
        <v>47</v>
      </c>
      <c r="AO307" s="215" t="s">
        <v>47</v>
      </c>
      <c r="AP307" s="97" t="s">
        <v>47</v>
      </c>
      <c r="AR307" s="5"/>
      <c r="AS307" s="100"/>
    </row>
    <row r="308" spans="1:45" x14ac:dyDescent="0.25">
      <c r="A308" s="97" t="s">
        <v>433</v>
      </c>
      <c r="B308" s="98">
        <v>44277</v>
      </c>
      <c r="C308" s="97" t="s">
        <v>973</v>
      </c>
      <c r="D308" s="97" t="s">
        <v>70</v>
      </c>
      <c r="E308" s="97" t="s">
        <v>977</v>
      </c>
      <c r="F308" s="97" t="s">
        <v>1601</v>
      </c>
      <c r="G308" s="97" t="s">
        <v>48</v>
      </c>
      <c r="H308" s="97" t="s">
        <v>1677</v>
      </c>
      <c r="I308" s="94" t="s">
        <v>47</v>
      </c>
      <c r="J308" s="94" t="s">
        <v>47</v>
      </c>
      <c r="K308" s="94" t="s">
        <v>47</v>
      </c>
      <c r="L308" s="94" t="s">
        <v>47</v>
      </c>
      <c r="M308" s="94">
        <v>0</v>
      </c>
      <c r="N308" s="97" t="s">
        <v>47</v>
      </c>
      <c r="O308" s="97" t="s">
        <v>1676</v>
      </c>
      <c r="P308" s="97" t="s">
        <v>1675</v>
      </c>
      <c r="Q308" s="94">
        <v>10596948</v>
      </c>
      <c r="R308" s="94">
        <v>0</v>
      </c>
      <c r="S308" s="94">
        <v>0</v>
      </c>
      <c r="T308" s="94">
        <v>9135300</v>
      </c>
      <c r="U308" s="97" t="s">
        <v>50</v>
      </c>
      <c r="V308" s="94">
        <v>1461648</v>
      </c>
      <c r="W308" s="94">
        <v>0</v>
      </c>
      <c r="X308" s="97" t="s">
        <v>49</v>
      </c>
      <c r="Y308" s="94">
        <v>0</v>
      </c>
      <c r="Z308" s="94">
        <v>0</v>
      </c>
      <c r="AA308" s="97" t="s">
        <v>49</v>
      </c>
      <c r="AB308" s="94">
        <v>0</v>
      </c>
      <c r="AC308" s="94">
        <v>0</v>
      </c>
      <c r="AD308" s="97" t="s">
        <v>49</v>
      </c>
      <c r="AE308" s="94">
        <v>0</v>
      </c>
      <c r="AF308" s="97">
        <v>0</v>
      </c>
      <c r="AG308" s="97" t="s">
        <v>49</v>
      </c>
      <c r="AH308" s="94">
        <v>0</v>
      </c>
      <c r="AI308" s="94">
        <v>0</v>
      </c>
      <c r="AJ308" s="97" t="s">
        <v>49</v>
      </c>
      <c r="AK308" s="94">
        <v>0</v>
      </c>
      <c r="AL308" s="94">
        <v>0</v>
      </c>
      <c r="AM308" s="99" t="s">
        <v>47</v>
      </c>
      <c r="AN308" s="97" t="s">
        <v>47</v>
      </c>
      <c r="AO308" s="215" t="s">
        <v>47</v>
      </c>
      <c r="AP308" s="97" t="s">
        <v>47</v>
      </c>
      <c r="AR308" s="5"/>
      <c r="AS308" s="100"/>
    </row>
    <row r="309" spans="1:45" x14ac:dyDescent="0.25">
      <c r="A309" s="97" t="s">
        <v>435</v>
      </c>
      <c r="B309" s="98">
        <v>44277</v>
      </c>
      <c r="C309" s="97" t="s">
        <v>973</v>
      </c>
      <c r="D309" s="97" t="s">
        <v>70</v>
      </c>
      <c r="E309" s="97" t="s">
        <v>977</v>
      </c>
      <c r="F309" s="97" t="s">
        <v>1622</v>
      </c>
      <c r="G309" s="97" t="s">
        <v>48</v>
      </c>
      <c r="H309" s="97" t="s">
        <v>1673</v>
      </c>
      <c r="I309" s="94" t="s">
        <v>47</v>
      </c>
      <c r="J309" s="94" t="s">
        <v>47</v>
      </c>
      <c r="K309" s="94" t="s">
        <v>47</v>
      </c>
      <c r="L309" s="94" t="s">
        <v>47</v>
      </c>
      <c r="M309" s="94">
        <v>0</v>
      </c>
      <c r="N309" s="97" t="s">
        <v>47</v>
      </c>
      <c r="O309" s="97" t="s">
        <v>56</v>
      </c>
      <c r="P309" s="97" t="s">
        <v>47</v>
      </c>
      <c r="Q309" s="94">
        <v>27016639.100000001</v>
      </c>
      <c r="R309" s="94">
        <v>0</v>
      </c>
      <c r="S309" s="94">
        <v>14777250</v>
      </c>
      <c r="T309" s="94">
        <v>0</v>
      </c>
      <c r="U309" s="97" t="s">
        <v>49</v>
      </c>
      <c r="V309" s="94">
        <v>0</v>
      </c>
      <c r="W309" s="94">
        <v>10551197.5</v>
      </c>
      <c r="X309" s="97" t="s">
        <v>49</v>
      </c>
      <c r="Y309" s="94">
        <v>1688191.6</v>
      </c>
      <c r="Z309" s="94">
        <v>0</v>
      </c>
      <c r="AA309" s="97" t="s">
        <v>49</v>
      </c>
      <c r="AB309" s="94">
        <v>0</v>
      </c>
      <c r="AC309" s="94">
        <v>0</v>
      </c>
      <c r="AD309" s="97" t="s">
        <v>49</v>
      </c>
      <c r="AE309" s="94">
        <v>0</v>
      </c>
      <c r="AF309" s="97">
        <v>0</v>
      </c>
      <c r="AG309" s="97" t="s">
        <v>49</v>
      </c>
      <c r="AH309" s="94">
        <v>0</v>
      </c>
      <c r="AI309" s="94">
        <v>0</v>
      </c>
      <c r="AJ309" s="97" t="s">
        <v>49</v>
      </c>
      <c r="AK309" s="94">
        <v>0</v>
      </c>
      <c r="AL309" s="94">
        <v>0</v>
      </c>
      <c r="AM309" s="99" t="s">
        <v>47</v>
      </c>
      <c r="AN309" s="97" t="s">
        <v>47</v>
      </c>
      <c r="AO309" s="215" t="s">
        <v>47</v>
      </c>
      <c r="AP309" s="97" t="s">
        <v>47</v>
      </c>
      <c r="AR309" s="5"/>
      <c r="AS309" s="100"/>
    </row>
    <row r="310" spans="1:45" x14ac:dyDescent="0.25">
      <c r="A310" s="97" t="s">
        <v>437</v>
      </c>
      <c r="B310" s="98">
        <v>44277</v>
      </c>
      <c r="C310" s="97" t="s">
        <v>973</v>
      </c>
      <c r="D310" s="97" t="s">
        <v>70</v>
      </c>
      <c r="E310" s="97" t="s">
        <v>977</v>
      </c>
      <c r="F310" s="97" t="s">
        <v>1601</v>
      </c>
      <c r="G310" s="97" t="s">
        <v>48</v>
      </c>
      <c r="H310" s="97" t="s">
        <v>1671</v>
      </c>
      <c r="I310" s="94" t="s">
        <v>47</v>
      </c>
      <c r="J310" s="94" t="s">
        <v>47</v>
      </c>
      <c r="K310" s="94" t="s">
        <v>47</v>
      </c>
      <c r="L310" s="94" t="s">
        <v>47</v>
      </c>
      <c r="M310" s="94">
        <v>0</v>
      </c>
      <c r="N310" s="97" t="s">
        <v>47</v>
      </c>
      <c r="O310" s="97" t="s">
        <v>1670</v>
      </c>
      <c r="P310" s="97" t="s">
        <v>1669</v>
      </c>
      <c r="Q310" s="94">
        <v>55518241</v>
      </c>
      <c r="R310" s="94">
        <v>0</v>
      </c>
      <c r="S310" s="94">
        <v>43530685</v>
      </c>
      <c r="T310" s="94">
        <v>10334100</v>
      </c>
      <c r="U310" s="97" t="s">
        <v>50</v>
      </c>
      <c r="V310" s="94">
        <v>1653456</v>
      </c>
      <c r="W310" s="94">
        <v>0</v>
      </c>
      <c r="X310" s="97" t="s">
        <v>49</v>
      </c>
      <c r="Y310" s="94">
        <v>0</v>
      </c>
      <c r="Z310" s="94">
        <v>0</v>
      </c>
      <c r="AA310" s="97" t="s">
        <v>49</v>
      </c>
      <c r="AB310" s="94">
        <v>0</v>
      </c>
      <c r="AC310" s="94">
        <v>0</v>
      </c>
      <c r="AD310" s="97" t="s">
        <v>49</v>
      </c>
      <c r="AE310" s="94">
        <v>0</v>
      </c>
      <c r="AF310" s="97">
        <v>0</v>
      </c>
      <c r="AG310" s="97" t="s">
        <v>49</v>
      </c>
      <c r="AH310" s="94">
        <v>0</v>
      </c>
      <c r="AI310" s="94">
        <v>0</v>
      </c>
      <c r="AJ310" s="97" t="s">
        <v>49</v>
      </c>
      <c r="AK310" s="94">
        <v>0</v>
      </c>
      <c r="AL310" s="94">
        <v>0</v>
      </c>
      <c r="AM310" s="99" t="s">
        <v>47</v>
      </c>
      <c r="AN310" s="97" t="s">
        <v>47</v>
      </c>
      <c r="AO310" s="215" t="s">
        <v>47</v>
      </c>
      <c r="AP310" s="97" t="s">
        <v>47</v>
      </c>
      <c r="AR310" s="5"/>
      <c r="AS310" s="100"/>
    </row>
    <row r="311" spans="1:45" x14ac:dyDescent="0.25">
      <c r="A311" s="97" t="s">
        <v>441</v>
      </c>
      <c r="B311" s="98">
        <v>44277</v>
      </c>
      <c r="C311" s="97" t="s">
        <v>973</v>
      </c>
      <c r="D311" s="97" t="s">
        <v>70</v>
      </c>
      <c r="E311" s="97" t="s">
        <v>977</v>
      </c>
      <c r="F311" s="97" t="s">
        <v>1622</v>
      </c>
      <c r="G311" s="97" t="s">
        <v>48</v>
      </c>
      <c r="H311" s="97" t="s">
        <v>1667</v>
      </c>
      <c r="I311" s="94" t="s">
        <v>47</v>
      </c>
      <c r="J311" s="94" t="s">
        <v>47</v>
      </c>
      <c r="K311" s="94" t="s">
        <v>47</v>
      </c>
      <c r="L311" s="94" t="s">
        <v>47</v>
      </c>
      <c r="M311" s="94">
        <v>0</v>
      </c>
      <c r="N311" s="97" t="s">
        <v>47</v>
      </c>
      <c r="O311" s="97" t="s">
        <v>56</v>
      </c>
      <c r="P311" s="97" t="s">
        <v>47</v>
      </c>
      <c r="Q311" s="94">
        <v>60738497</v>
      </c>
      <c r="R311" s="94">
        <v>0</v>
      </c>
      <c r="S311" s="94">
        <v>46527685</v>
      </c>
      <c r="T311" s="94">
        <v>0</v>
      </c>
      <c r="U311" s="97" t="s">
        <v>49</v>
      </c>
      <c r="V311" s="94">
        <v>0</v>
      </c>
      <c r="W311" s="94">
        <v>12250700</v>
      </c>
      <c r="X311" s="97" t="s">
        <v>50</v>
      </c>
      <c r="Y311" s="94">
        <v>1960112</v>
      </c>
      <c r="Z311" s="94">
        <v>0</v>
      </c>
      <c r="AA311" s="97" t="s">
        <v>49</v>
      </c>
      <c r="AB311" s="94">
        <v>0</v>
      </c>
      <c r="AC311" s="94">
        <v>0</v>
      </c>
      <c r="AD311" s="97" t="s">
        <v>49</v>
      </c>
      <c r="AE311" s="94">
        <v>0</v>
      </c>
      <c r="AF311" s="97">
        <v>0</v>
      </c>
      <c r="AG311" s="97" t="s">
        <v>49</v>
      </c>
      <c r="AH311" s="94">
        <v>0</v>
      </c>
      <c r="AI311" s="94">
        <v>0</v>
      </c>
      <c r="AJ311" s="97" t="s">
        <v>49</v>
      </c>
      <c r="AK311" s="94">
        <v>0</v>
      </c>
      <c r="AL311" s="94">
        <v>0</v>
      </c>
      <c r="AM311" s="99" t="s">
        <v>47</v>
      </c>
      <c r="AN311" s="97" t="s">
        <v>47</v>
      </c>
      <c r="AO311" s="215" t="s">
        <v>47</v>
      </c>
      <c r="AP311" s="97" t="s">
        <v>47</v>
      </c>
      <c r="AR311" s="5"/>
      <c r="AS311" s="100"/>
    </row>
    <row r="312" spans="1:45" x14ac:dyDescent="0.25">
      <c r="A312" s="97" t="s">
        <v>443</v>
      </c>
      <c r="B312" s="98">
        <v>44277</v>
      </c>
      <c r="C312" s="97" t="s">
        <v>46</v>
      </c>
      <c r="D312" s="97" t="s">
        <v>74</v>
      </c>
      <c r="E312" s="97" t="s">
        <v>75</v>
      </c>
      <c r="F312" s="97" t="s">
        <v>1050</v>
      </c>
      <c r="G312" s="97" t="s">
        <v>48</v>
      </c>
      <c r="H312" s="97" t="s">
        <v>461</v>
      </c>
      <c r="I312" s="94" t="s">
        <v>47</v>
      </c>
      <c r="J312" s="94" t="s">
        <v>47</v>
      </c>
      <c r="K312" s="94" t="s">
        <v>47</v>
      </c>
      <c r="L312" s="94" t="s">
        <v>47</v>
      </c>
      <c r="M312" s="94">
        <v>0</v>
      </c>
      <c r="N312" s="97" t="s">
        <v>47</v>
      </c>
      <c r="O312" s="97" t="s">
        <v>56</v>
      </c>
      <c r="P312" s="97" t="s">
        <v>47</v>
      </c>
      <c r="Q312" s="94">
        <v>1211592623.6076</v>
      </c>
      <c r="R312" s="94">
        <v>0</v>
      </c>
      <c r="S312" s="94">
        <v>1014795255.9999999</v>
      </c>
      <c r="T312" s="94">
        <v>0</v>
      </c>
      <c r="U312" s="97" t="s">
        <v>49</v>
      </c>
      <c r="V312" s="94">
        <v>0</v>
      </c>
      <c r="W312" s="94">
        <v>169652903.11000001</v>
      </c>
      <c r="X312" s="97" t="s">
        <v>50</v>
      </c>
      <c r="Y312" s="94">
        <v>27144464.497600004</v>
      </c>
      <c r="Z312" s="94">
        <v>0</v>
      </c>
      <c r="AA312" s="97" t="s">
        <v>49</v>
      </c>
      <c r="AB312" s="94">
        <v>0</v>
      </c>
      <c r="AC312" s="94">
        <v>0</v>
      </c>
      <c r="AD312" s="97" t="s">
        <v>49</v>
      </c>
      <c r="AE312" s="94">
        <v>0</v>
      </c>
      <c r="AF312" s="97">
        <v>0</v>
      </c>
      <c r="AG312" s="97" t="s">
        <v>49</v>
      </c>
      <c r="AH312" s="94">
        <v>0</v>
      </c>
      <c r="AI312" s="94">
        <v>0</v>
      </c>
      <c r="AJ312" s="97" t="s">
        <v>49</v>
      </c>
      <c r="AK312" s="94">
        <v>0</v>
      </c>
      <c r="AL312" s="94">
        <v>0</v>
      </c>
      <c r="AM312" s="99" t="s">
        <v>47</v>
      </c>
      <c r="AN312" s="97" t="s">
        <v>47</v>
      </c>
      <c r="AO312" s="215" t="s">
        <v>47</v>
      </c>
      <c r="AP312" s="97" t="s">
        <v>47</v>
      </c>
      <c r="AR312" s="5"/>
      <c r="AS312" s="100"/>
    </row>
    <row r="313" spans="1:45" x14ac:dyDescent="0.25">
      <c r="A313" s="97" t="s">
        <v>445</v>
      </c>
      <c r="B313" s="98">
        <v>44277</v>
      </c>
      <c r="C313" s="97" t="s">
        <v>973</v>
      </c>
      <c r="D313" s="97" t="s">
        <v>74</v>
      </c>
      <c r="E313" s="97" t="s">
        <v>980</v>
      </c>
      <c r="F313" s="97" t="s">
        <v>1665</v>
      </c>
      <c r="G313" s="97" t="s">
        <v>48</v>
      </c>
      <c r="H313" s="97" t="s">
        <v>1664</v>
      </c>
      <c r="I313" s="94" t="s">
        <v>47</v>
      </c>
      <c r="J313" s="94" t="s">
        <v>47</v>
      </c>
      <c r="K313" s="94" t="s">
        <v>47</v>
      </c>
      <c r="L313" s="94" t="s">
        <v>47</v>
      </c>
      <c r="M313" s="94">
        <v>0</v>
      </c>
      <c r="N313" s="97" t="s">
        <v>47</v>
      </c>
      <c r="O313" s="97" t="s">
        <v>56</v>
      </c>
      <c r="P313" s="97" t="s">
        <v>47</v>
      </c>
      <c r="Q313" s="94">
        <v>400103194.81479996</v>
      </c>
      <c r="R313" s="94">
        <v>0</v>
      </c>
      <c r="S313" s="94">
        <v>240816879.24999997</v>
      </c>
      <c r="T313" s="94">
        <v>0</v>
      </c>
      <c r="U313" s="97" t="s">
        <v>49</v>
      </c>
      <c r="V313" s="94">
        <v>0</v>
      </c>
      <c r="W313" s="94">
        <v>137315789.28</v>
      </c>
      <c r="X313" s="97" t="s">
        <v>49</v>
      </c>
      <c r="Y313" s="94">
        <v>21970526.2848</v>
      </c>
      <c r="Z313" s="94">
        <v>0</v>
      </c>
      <c r="AA313" s="97" t="s">
        <v>49</v>
      </c>
      <c r="AB313" s="94">
        <v>0</v>
      </c>
      <c r="AC313" s="94">
        <v>0</v>
      </c>
      <c r="AD313" s="97" t="s">
        <v>49</v>
      </c>
      <c r="AE313" s="94">
        <v>0</v>
      </c>
      <c r="AF313" s="97">
        <v>0</v>
      </c>
      <c r="AG313" s="97" t="s">
        <v>49</v>
      </c>
      <c r="AH313" s="94">
        <v>0</v>
      </c>
      <c r="AI313" s="94">
        <v>0</v>
      </c>
      <c r="AJ313" s="97" t="s">
        <v>49</v>
      </c>
      <c r="AK313" s="94">
        <v>0</v>
      </c>
      <c r="AL313" s="94">
        <v>0</v>
      </c>
      <c r="AM313" s="99" t="s">
        <v>47</v>
      </c>
      <c r="AN313" s="97" t="s">
        <v>47</v>
      </c>
      <c r="AO313" s="215" t="s">
        <v>47</v>
      </c>
      <c r="AP313" s="97" t="s">
        <v>47</v>
      </c>
      <c r="AR313" s="5"/>
      <c r="AS313" s="100"/>
    </row>
    <row r="314" spans="1:45" x14ac:dyDescent="0.25">
      <c r="A314" s="97" t="s">
        <v>449</v>
      </c>
      <c r="B314" s="98">
        <v>44277</v>
      </c>
      <c r="C314" s="97" t="s">
        <v>46</v>
      </c>
      <c r="D314" s="97" t="s">
        <v>164</v>
      </c>
      <c r="E314" s="97" t="s">
        <v>165</v>
      </c>
      <c r="F314" s="97" t="s">
        <v>1060</v>
      </c>
      <c r="G314" s="97" t="s">
        <v>48</v>
      </c>
      <c r="H314" s="97" t="s">
        <v>1061</v>
      </c>
      <c r="I314" s="94" t="s">
        <v>47</v>
      </c>
      <c r="J314" s="94" t="s">
        <v>47</v>
      </c>
      <c r="K314" s="94" t="s">
        <v>47</v>
      </c>
      <c r="L314" s="94" t="s">
        <v>47</v>
      </c>
      <c r="M314" s="94">
        <v>0</v>
      </c>
      <c r="N314" s="97" t="s">
        <v>47</v>
      </c>
      <c r="O314" s="97" t="s">
        <v>1062</v>
      </c>
      <c r="P314" s="97" t="s">
        <v>47</v>
      </c>
      <c r="Q314" s="94">
        <v>0</v>
      </c>
      <c r="R314" s="94">
        <v>0</v>
      </c>
      <c r="S314" s="94">
        <v>0</v>
      </c>
      <c r="T314" s="94">
        <v>0</v>
      </c>
      <c r="U314" s="97" t="s">
        <v>49</v>
      </c>
      <c r="V314" s="94">
        <v>0</v>
      </c>
      <c r="W314" s="94">
        <v>0</v>
      </c>
      <c r="X314" s="97" t="s">
        <v>50</v>
      </c>
      <c r="Y314" s="94">
        <v>0</v>
      </c>
      <c r="Z314" s="94">
        <v>0</v>
      </c>
      <c r="AA314" s="97" t="s">
        <v>49</v>
      </c>
      <c r="AB314" s="94">
        <v>0</v>
      </c>
      <c r="AC314" s="94">
        <v>0</v>
      </c>
      <c r="AD314" s="97" t="s">
        <v>49</v>
      </c>
      <c r="AE314" s="94">
        <v>0</v>
      </c>
      <c r="AF314" s="97">
        <v>0</v>
      </c>
      <c r="AG314" s="97" t="s">
        <v>49</v>
      </c>
      <c r="AH314" s="94">
        <v>0</v>
      </c>
      <c r="AI314" s="94">
        <v>0</v>
      </c>
      <c r="AJ314" s="97" t="s">
        <v>49</v>
      </c>
      <c r="AK314" s="94">
        <v>0</v>
      </c>
      <c r="AL314" s="94">
        <v>0</v>
      </c>
      <c r="AM314" s="99" t="s">
        <v>47</v>
      </c>
      <c r="AN314" s="97" t="s">
        <v>47</v>
      </c>
      <c r="AO314" s="215" t="s">
        <v>47</v>
      </c>
      <c r="AP314" s="97" t="s">
        <v>47</v>
      </c>
      <c r="AR314" s="5"/>
      <c r="AS314" s="100"/>
    </row>
    <row r="315" spans="1:45" x14ac:dyDescent="0.25">
      <c r="A315" s="97" t="s">
        <v>451</v>
      </c>
      <c r="B315" s="98">
        <v>44277</v>
      </c>
      <c r="C315" s="97" t="s">
        <v>46</v>
      </c>
      <c r="D315" s="97" t="s">
        <v>84</v>
      </c>
      <c r="E315" s="97" t="s">
        <v>85</v>
      </c>
      <c r="F315" s="97" t="s">
        <v>1075</v>
      </c>
      <c r="G315" s="97" t="s">
        <v>48</v>
      </c>
      <c r="H315" s="97" t="s">
        <v>463</v>
      </c>
      <c r="I315" s="94" t="s">
        <v>47</v>
      </c>
      <c r="J315" s="94" t="s">
        <v>47</v>
      </c>
      <c r="K315" s="94" t="s">
        <v>47</v>
      </c>
      <c r="L315" s="94" t="s">
        <v>47</v>
      </c>
      <c r="M315" s="94">
        <v>0</v>
      </c>
      <c r="N315" s="97" t="s">
        <v>47</v>
      </c>
      <c r="O315" s="97" t="s">
        <v>56</v>
      </c>
      <c r="P315" s="97" t="s">
        <v>47</v>
      </c>
      <c r="Q315" s="94">
        <v>1490286762.1663997</v>
      </c>
      <c r="R315" s="94">
        <v>0</v>
      </c>
      <c r="S315" s="94">
        <v>1135755881.5</v>
      </c>
      <c r="T315" s="94">
        <v>0</v>
      </c>
      <c r="U315" s="97" t="s">
        <v>49</v>
      </c>
      <c r="V315" s="94">
        <v>0</v>
      </c>
      <c r="W315" s="94">
        <v>305630069.54000002</v>
      </c>
      <c r="X315" s="97" t="s">
        <v>50</v>
      </c>
      <c r="Y315" s="94">
        <v>48900811.126399994</v>
      </c>
      <c r="Z315" s="94">
        <v>0</v>
      </c>
      <c r="AA315" s="97" t="s">
        <v>49</v>
      </c>
      <c r="AB315" s="94">
        <v>0</v>
      </c>
      <c r="AC315" s="94">
        <v>0</v>
      </c>
      <c r="AD315" s="97" t="s">
        <v>49</v>
      </c>
      <c r="AE315" s="94">
        <v>0</v>
      </c>
      <c r="AF315" s="97">
        <v>0</v>
      </c>
      <c r="AG315" s="97" t="s">
        <v>49</v>
      </c>
      <c r="AH315" s="94">
        <v>0</v>
      </c>
      <c r="AI315" s="94">
        <v>0</v>
      </c>
      <c r="AJ315" s="97" t="s">
        <v>49</v>
      </c>
      <c r="AK315" s="94">
        <v>0</v>
      </c>
      <c r="AL315" s="94">
        <v>0</v>
      </c>
      <c r="AM315" s="99" t="s">
        <v>47</v>
      </c>
      <c r="AN315" s="97" t="s">
        <v>47</v>
      </c>
      <c r="AO315" s="215" t="s">
        <v>47</v>
      </c>
      <c r="AP315" s="97" t="s">
        <v>47</v>
      </c>
      <c r="AR315" s="5"/>
      <c r="AS315" s="100"/>
    </row>
    <row r="316" spans="1:45" x14ac:dyDescent="0.25">
      <c r="A316" s="97" t="s">
        <v>453</v>
      </c>
      <c r="B316" s="98">
        <v>44277</v>
      </c>
      <c r="C316" s="97" t="s">
        <v>973</v>
      </c>
      <c r="D316" s="97" t="s">
        <v>84</v>
      </c>
      <c r="E316" s="97" t="s">
        <v>1298</v>
      </c>
      <c r="F316" s="97" t="s">
        <v>1639</v>
      </c>
      <c r="G316" s="97" t="s">
        <v>48</v>
      </c>
      <c r="H316" s="97" t="s">
        <v>1638</v>
      </c>
      <c r="I316" s="94" t="s">
        <v>47</v>
      </c>
      <c r="J316" s="94" t="s">
        <v>47</v>
      </c>
      <c r="K316" s="94" t="s">
        <v>47</v>
      </c>
      <c r="L316" s="94" t="s">
        <v>47</v>
      </c>
      <c r="M316" s="94">
        <v>0</v>
      </c>
      <c r="N316" s="97" t="s">
        <v>47</v>
      </c>
      <c r="O316" s="97" t="s">
        <v>56</v>
      </c>
      <c r="P316" s="97" t="s">
        <v>47</v>
      </c>
      <c r="Q316" s="94">
        <v>65981212</v>
      </c>
      <c r="R316" s="94">
        <v>0</v>
      </c>
      <c r="S316" s="94">
        <v>38679800</v>
      </c>
      <c r="T316" s="94">
        <v>0</v>
      </c>
      <c r="U316" s="97" t="s">
        <v>49</v>
      </c>
      <c r="V316" s="94">
        <v>0</v>
      </c>
      <c r="W316" s="94">
        <v>23535700</v>
      </c>
      <c r="X316" s="97" t="s">
        <v>50</v>
      </c>
      <c r="Y316" s="94">
        <v>3765712</v>
      </c>
      <c r="Z316" s="94">
        <v>0</v>
      </c>
      <c r="AA316" s="97" t="s">
        <v>49</v>
      </c>
      <c r="AB316" s="94">
        <v>0</v>
      </c>
      <c r="AC316" s="94">
        <v>0</v>
      </c>
      <c r="AD316" s="97" t="s">
        <v>49</v>
      </c>
      <c r="AE316" s="94">
        <v>0</v>
      </c>
      <c r="AF316" s="97">
        <v>0</v>
      </c>
      <c r="AG316" s="97" t="s">
        <v>49</v>
      </c>
      <c r="AH316" s="94">
        <v>0</v>
      </c>
      <c r="AI316" s="94">
        <v>0</v>
      </c>
      <c r="AJ316" s="97" t="s">
        <v>49</v>
      </c>
      <c r="AK316" s="94">
        <v>0</v>
      </c>
      <c r="AL316" s="94">
        <v>0</v>
      </c>
      <c r="AM316" s="99" t="s">
        <v>47</v>
      </c>
      <c r="AN316" s="97" t="s">
        <v>47</v>
      </c>
      <c r="AO316" s="215" t="s">
        <v>47</v>
      </c>
      <c r="AP316" s="97" t="s">
        <v>47</v>
      </c>
      <c r="AR316" s="5"/>
      <c r="AS316" s="100"/>
    </row>
    <row r="317" spans="1:45" x14ac:dyDescent="0.25">
      <c r="A317" s="97" t="s">
        <v>458</v>
      </c>
      <c r="B317" s="98">
        <v>44277</v>
      </c>
      <c r="C317" s="97" t="s">
        <v>46</v>
      </c>
      <c r="D317" s="97" t="s">
        <v>88</v>
      </c>
      <c r="E317" s="97" t="s">
        <v>89</v>
      </c>
      <c r="F317" s="97" t="s">
        <v>1000</v>
      </c>
      <c r="G317" s="97" t="s">
        <v>48</v>
      </c>
      <c r="H317" s="97" t="s">
        <v>465</v>
      </c>
      <c r="I317" s="94" t="s">
        <v>47</v>
      </c>
      <c r="J317" s="94" t="s">
        <v>47</v>
      </c>
      <c r="K317" s="94" t="s">
        <v>47</v>
      </c>
      <c r="L317" s="94" t="s">
        <v>47</v>
      </c>
      <c r="M317" s="94">
        <v>0</v>
      </c>
      <c r="N317" s="97" t="s">
        <v>47</v>
      </c>
      <c r="O317" s="97" t="s">
        <v>56</v>
      </c>
      <c r="P317" s="97" t="s">
        <v>47</v>
      </c>
      <c r="Q317" s="94">
        <v>418447675.52519995</v>
      </c>
      <c r="R317" s="94">
        <v>0</v>
      </c>
      <c r="S317" s="94">
        <v>306430016.75</v>
      </c>
      <c r="T317" s="94">
        <v>0</v>
      </c>
      <c r="U317" s="97" t="s">
        <v>49</v>
      </c>
      <c r="V317" s="94">
        <v>0</v>
      </c>
      <c r="W317" s="94">
        <v>96566947.219999999</v>
      </c>
      <c r="X317" s="97" t="s">
        <v>49</v>
      </c>
      <c r="Y317" s="94">
        <v>15450711.555199999</v>
      </c>
      <c r="Z317" s="94">
        <v>0</v>
      </c>
      <c r="AA317" s="97" t="s">
        <v>49</v>
      </c>
      <c r="AB317" s="94">
        <v>0</v>
      </c>
      <c r="AC317" s="94">
        <v>0</v>
      </c>
      <c r="AD317" s="97" t="s">
        <v>49</v>
      </c>
      <c r="AE317" s="94">
        <v>0</v>
      </c>
      <c r="AF317" s="97">
        <v>0</v>
      </c>
      <c r="AG317" s="97" t="s">
        <v>49</v>
      </c>
      <c r="AH317" s="94">
        <v>0</v>
      </c>
      <c r="AI317" s="94">
        <v>0</v>
      </c>
      <c r="AJ317" s="97" t="s">
        <v>49</v>
      </c>
      <c r="AK317" s="94">
        <v>0</v>
      </c>
      <c r="AL317" s="94">
        <v>0</v>
      </c>
      <c r="AM317" s="99" t="s">
        <v>47</v>
      </c>
      <c r="AN317" s="97" t="s">
        <v>47</v>
      </c>
      <c r="AO317" s="215" t="s">
        <v>47</v>
      </c>
      <c r="AP317" s="97" t="s">
        <v>47</v>
      </c>
      <c r="AR317" s="5"/>
      <c r="AS317" s="100"/>
    </row>
    <row r="318" spans="1:45" x14ac:dyDescent="0.25">
      <c r="A318" s="97" t="s">
        <v>460</v>
      </c>
      <c r="B318" s="98">
        <v>44277</v>
      </c>
      <c r="C318" s="97" t="s">
        <v>46</v>
      </c>
      <c r="D318" s="97" t="s">
        <v>2230</v>
      </c>
      <c r="E318" s="97" t="s">
        <v>2231</v>
      </c>
      <c r="F318" s="97" t="s">
        <v>2244</v>
      </c>
      <c r="G318" s="97" t="s">
        <v>48</v>
      </c>
      <c r="H318" s="97" t="s">
        <v>2245</v>
      </c>
      <c r="I318" s="94" t="s">
        <v>47</v>
      </c>
      <c r="J318" s="94" t="s">
        <v>47</v>
      </c>
      <c r="K318" s="94" t="s">
        <v>47</v>
      </c>
      <c r="L318" s="94" t="s">
        <v>47</v>
      </c>
      <c r="M318" s="94">
        <v>0</v>
      </c>
      <c r="N318" s="97" t="s">
        <v>47</v>
      </c>
      <c r="O318" s="97" t="s">
        <v>56</v>
      </c>
      <c r="P318" s="97" t="s">
        <v>47</v>
      </c>
      <c r="Q318" s="94">
        <f>SUM(R318:Y318)</f>
        <v>517157439.2428</v>
      </c>
      <c r="R318" s="94">
        <v>0</v>
      </c>
      <c r="S318" s="94">
        <v>442332651.25</v>
      </c>
      <c r="T318" s="94">
        <v>0</v>
      </c>
      <c r="U318" s="97" t="s">
        <v>49</v>
      </c>
      <c r="V318" s="94">
        <v>0</v>
      </c>
      <c r="W318" s="94">
        <v>64504127.579999998</v>
      </c>
      <c r="X318" s="97" t="s">
        <v>49</v>
      </c>
      <c r="Y318" s="94">
        <f>+W318*0.16</f>
        <v>10320660.412799999</v>
      </c>
      <c r="Z318" s="94">
        <v>0</v>
      </c>
      <c r="AA318" s="97" t="s">
        <v>49</v>
      </c>
      <c r="AB318" s="94">
        <v>0</v>
      </c>
      <c r="AC318" s="94">
        <v>0</v>
      </c>
      <c r="AD318" s="97" t="s">
        <v>49</v>
      </c>
      <c r="AE318" s="94">
        <v>0</v>
      </c>
      <c r="AF318" s="97">
        <v>0</v>
      </c>
      <c r="AG318" s="97" t="s">
        <v>49</v>
      </c>
      <c r="AH318" s="109"/>
      <c r="AI318" s="109"/>
      <c r="AJ318" s="109"/>
      <c r="AK318" s="109"/>
      <c r="AL318" s="109"/>
      <c r="AM318" s="109"/>
      <c r="AN318" s="109"/>
      <c r="AO318" s="214"/>
      <c r="AP318" s="109"/>
      <c r="AR318" s="5"/>
      <c r="AS318" s="100"/>
    </row>
    <row r="319" spans="1:45" x14ac:dyDescent="0.25">
      <c r="A319" s="97" t="s">
        <v>462</v>
      </c>
      <c r="B319" s="98">
        <v>44277</v>
      </c>
      <c r="C319" s="97" t="s">
        <v>46</v>
      </c>
      <c r="D319" s="97" t="s">
        <v>92</v>
      </c>
      <c r="E319" s="97" t="s">
        <v>93</v>
      </c>
      <c r="F319" s="97" t="s">
        <v>1092</v>
      </c>
      <c r="G319" s="97" t="s">
        <v>48</v>
      </c>
      <c r="H319" s="97" t="s">
        <v>467</v>
      </c>
      <c r="I319" s="94" t="s">
        <v>47</v>
      </c>
      <c r="J319" s="94" t="s">
        <v>47</v>
      </c>
      <c r="K319" s="94" t="s">
        <v>47</v>
      </c>
      <c r="L319" s="94" t="s">
        <v>47</v>
      </c>
      <c r="M319" s="94">
        <v>0</v>
      </c>
      <c r="N319" s="97" t="s">
        <v>47</v>
      </c>
      <c r="O319" s="97" t="s">
        <v>56</v>
      </c>
      <c r="P319" s="97" t="s">
        <v>47</v>
      </c>
      <c r="Q319" s="94">
        <v>332540168.05040002</v>
      </c>
      <c r="R319" s="94">
        <v>0</v>
      </c>
      <c r="S319" s="94">
        <v>206565617.25000006</v>
      </c>
      <c r="T319" s="94">
        <v>0</v>
      </c>
      <c r="U319" s="97" t="s">
        <v>49</v>
      </c>
      <c r="V319" s="94">
        <v>0</v>
      </c>
      <c r="W319" s="94">
        <v>108598750.69</v>
      </c>
      <c r="X319" s="97" t="s">
        <v>50</v>
      </c>
      <c r="Y319" s="94">
        <v>17375800.110399999</v>
      </c>
      <c r="Z319" s="94">
        <v>0</v>
      </c>
      <c r="AA319" s="97" t="s">
        <v>49</v>
      </c>
      <c r="AB319" s="94">
        <v>0</v>
      </c>
      <c r="AC319" s="94">
        <v>0</v>
      </c>
      <c r="AD319" s="97" t="s">
        <v>49</v>
      </c>
      <c r="AE319" s="94">
        <v>0</v>
      </c>
      <c r="AF319" s="97">
        <v>0</v>
      </c>
      <c r="AG319" s="97" t="s">
        <v>49</v>
      </c>
      <c r="AH319" s="94">
        <v>0</v>
      </c>
      <c r="AI319" s="94">
        <v>0</v>
      </c>
      <c r="AJ319" s="97" t="s">
        <v>49</v>
      </c>
      <c r="AK319" s="94">
        <v>0</v>
      </c>
      <c r="AL319" s="94">
        <v>0</v>
      </c>
      <c r="AM319" s="99" t="s">
        <v>47</v>
      </c>
      <c r="AN319" s="97" t="s">
        <v>47</v>
      </c>
      <c r="AO319" s="215" t="s">
        <v>47</v>
      </c>
      <c r="AP319" s="97" t="s">
        <v>47</v>
      </c>
      <c r="AR319" s="5"/>
      <c r="AS319" s="100"/>
    </row>
    <row r="320" spans="1:45" x14ac:dyDescent="0.25">
      <c r="A320" s="97" t="s">
        <v>464</v>
      </c>
      <c r="B320" s="98">
        <v>44277</v>
      </c>
      <c r="C320" s="97" t="s">
        <v>46</v>
      </c>
      <c r="D320" s="97" t="s">
        <v>92</v>
      </c>
      <c r="E320" s="97" t="s">
        <v>93</v>
      </c>
      <c r="F320" s="97" t="s">
        <v>1092</v>
      </c>
      <c r="G320" s="97" t="s">
        <v>48</v>
      </c>
      <c r="H320" s="97" t="s">
        <v>469</v>
      </c>
      <c r="I320" s="94" t="s">
        <v>47</v>
      </c>
      <c r="J320" s="94" t="s">
        <v>47</v>
      </c>
      <c r="K320" s="94" t="s">
        <v>47</v>
      </c>
      <c r="L320" s="94" t="s">
        <v>47</v>
      </c>
      <c r="M320" s="94">
        <v>0</v>
      </c>
      <c r="N320" s="97" t="s">
        <v>47</v>
      </c>
      <c r="O320" s="97" t="s">
        <v>470</v>
      </c>
      <c r="P320" s="97" t="s">
        <v>471</v>
      </c>
      <c r="Q320" s="94">
        <v>43455206</v>
      </c>
      <c r="R320" s="94">
        <v>0</v>
      </c>
      <c r="S320" s="94">
        <v>43455206</v>
      </c>
      <c r="T320" s="94">
        <v>0</v>
      </c>
      <c r="U320" s="97" t="s">
        <v>49</v>
      </c>
      <c r="V320" s="94">
        <v>0</v>
      </c>
      <c r="W320" s="94">
        <v>0</v>
      </c>
      <c r="X320" s="97" t="s">
        <v>49</v>
      </c>
      <c r="Y320" s="94">
        <v>0</v>
      </c>
      <c r="Z320" s="94">
        <v>0</v>
      </c>
      <c r="AA320" s="97" t="s">
        <v>49</v>
      </c>
      <c r="AB320" s="94">
        <v>0</v>
      </c>
      <c r="AC320" s="94">
        <v>0</v>
      </c>
      <c r="AD320" s="97" t="s">
        <v>49</v>
      </c>
      <c r="AE320" s="94">
        <v>0</v>
      </c>
      <c r="AF320" s="97">
        <v>0</v>
      </c>
      <c r="AG320" s="97" t="s">
        <v>49</v>
      </c>
      <c r="AH320" s="94">
        <v>0</v>
      </c>
      <c r="AI320" s="94">
        <v>0</v>
      </c>
      <c r="AJ320" s="97" t="s">
        <v>49</v>
      </c>
      <c r="AK320" s="94">
        <v>0</v>
      </c>
      <c r="AL320" s="94">
        <v>0</v>
      </c>
      <c r="AM320" s="99" t="s">
        <v>47</v>
      </c>
      <c r="AN320" s="97" t="s">
        <v>47</v>
      </c>
      <c r="AO320" s="215" t="s">
        <v>47</v>
      </c>
      <c r="AP320" s="97" t="s">
        <v>47</v>
      </c>
      <c r="AR320" s="5"/>
      <c r="AS320" s="100"/>
    </row>
    <row r="321" spans="1:45" x14ac:dyDescent="0.25">
      <c r="A321" s="97" t="s">
        <v>466</v>
      </c>
      <c r="B321" s="98">
        <v>44277</v>
      </c>
      <c r="C321" s="97" t="s">
        <v>46</v>
      </c>
      <c r="D321" s="97" t="s">
        <v>92</v>
      </c>
      <c r="E321" s="97" t="s">
        <v>93</v>
      </c>
      <c r="F321" s="97" t="s">
        <v>1092</v>
      </c>
      <c r="G321" s="97" t="s">
        <v>48</v>
      </c>
      <c r="H321" s="97" t="s">
        <v>473</v>
      </c>
      <c r="I321" s="94" t="s">
        <v>47</v>
      </c>
      <c r="J321" s="94" t="s">
        <v>47</v>
      </c>
      <c r="K321" s="94" t="s">
        <v>47</v>
      </c>
      <c r="L321" s="94" t="s">
        <v>47</v>
      </c>
      <c r="M321" s="94">
        <v>0</v>
      </c>
      <c r="N321" s="97" t="s">
        <v>47</v>
      </c>
      <c r="O321" s="97" t="s">
        <v>56</v>
      </c>
      <c r="P321" s="97" t="s">
        <v>47</v>
      </c>
      <c r="Q321" s="94">
        <v>138028638.5</v>
      </c>
      <c r="R321" s="94">
        <v>0</v>
      </c>
      <c r="S321" s="94">
        <v>107498569.5</v>
      </c>
      <c r="T321" s="94">
        <v>0</v>
      </c>
      <c r="U321" s="97" t="s">
        <v>49</v>
      </c>
      <c r="V321" s="94">
        <v>0</v>
      </c>
      <c r="W321" s="94">
        <v>26319025</v>
      </c>
      <c r="X321" s="97" t="s">
        <v>49</v>
      </c>
      <c r="Y321" s="94">
        <v>4211044</v>
      </c>
      <c r="Z321" s="94">
        <v>0</v>
      </c>
      <c r="AA321" s="97" t="s">
        <v>49</v>
      </c>
      <c r="AB321" s="94">
        <v>0</v>
      </c>
      <c r="AC321" s="94">
        <v>0</v>
      </c>
      <c r="AD321" s="97" t="s">
        <v>49</v>
      </c>
      <c r="AE321" s="94">
        <v>0</v>
      </c>
      <c r="AF321" s="97">
        <v>0</v>
      </c>
      <c r="AG321" s="97" t="s">
        <v>49</v>
      </c>
      <c r="AH321" s="94">
        <v>0</v>
      </c>
      <c r="AI321" s="94">
        <v>0</v>
      </c>
      <c r="AJ321" s="97" t="s">
        <v>49</v>
      </c>
      <c r="AK321" s="94">
        <v>0</v>
      </c>
      <c r="AL321" s="94">
        <v>0</v>
      </c>
      <c r="AM321" s="99" t="s">
        <v>47</v>
      </c>
      <c r="AN321" s="97" t="s">
        <v>47</v>
      </c>
      <c r="AO321" s="215" t="s">
        <v>47</v>
      </c>
      <c r="AP321" s="97" t="s">
        <v>47</v>
      </c>
      <c r="AR321" s="5"/>
      <c r="AS321" s="100"/>
    </row>
    <row r="322" spans="1:45" x14ac:dyDescent="0.25">
      <c r="A322" s="97" t="s">
        <v>468</v>
      </c>
      <c r="B322" s="98">
        <v>44277</v>
      </c>
      <c r="C322" s="97" t="s">
        <v>46</v>
      </c>
      <c r="D322" s="97" t="s">
        <v>2332</v>
      </c>
      <c r="E322" s="97" t="s">
        <v>2333</v>
      </c>
      <c r="F322" s="97" t="s">
        <v>2344</v>
      </c>
      <c r="G322" s="97" t="s">
        <v>48</v>
      </c>
      <c r="H322" s="97" t="s">
        <v>2345</v>
      </c>
      <c r="I322" s="94" t="s">
        <v>47</v>
      </c>
      <c r="J322" s="94" t="s">
        <v>47</v>
      </c>
      <c r="K322" s="94" t="s">
        <v>47</v>
      </c>
      <c r="L322" s="94" t="s">
        <v>47</v>
      </c>
      <c r="M322" s="94"/>
      <c r="N322" s="97" t="s">
        <v>47</v>
      </c>
      <c r="O322" s="97" t="s">
        <v>56</v>
      </c>
      <c r="P322" s="97"/>
      <c r="Q322" s="94">
        <v>105045845.5</v>
      </c>
      <c r="R322" s="94">
        <v>0</v>
      </c>
      <c r="S322" s="94">
        <v>101500653.5</v>
      </c>
      <c r="T322" s="94">
        <v>0</v>
      </c>
      <c r="U322" s="97" t="s">
        <v>49</v>
      </c>
      <c r="V322" s="94">
        <v>0</v>
      </c>
      <c r="W322" s="94">
        <v>3056200</v>
      </c>
      <c r="X322" s="97" t="s">
        <v>49</v>
      </c>
      <c r="Y322" s="94">
        <v>488992</v>
      </c>
      <c r="Z322" s="94">
        <v>0</v>
      </c>
      <c r="AA322" s="97" t="s">
        <v>49</v>
      </c>
      <c r="AB322" s="94">
        <v>0</v>
      </c>
      <c r="AC322" s="94">
        <v>0</v>
      </c>
      <c r="AD322" s="97" t="s">
        <v>49</v>
      </c>
      <c r="AE322" s="94">
        <v>0</v>
      </c>
      <c r="AF322" s="97">
        <v>0</v>
      </c>
      <c r="AG322" s="97" t="s">
        <v>49</v>
      </c>
      <c r="AH322" s="109"/>
      <c r="AI322" s="109"/>
      <c r="AJ322" s="109"/>
      <c r="AK322" s="109"/>
      <c r="AL322" s="109"/>
      <c r="AM322" s="109"/>
      <c r="AN322" s="109"/>
      <c r="AO322" s="214"/>
      <c r="AP322" s="109"/>
      <c r="AR322" s="5"/>
      <c r="AS322" s="100"/>
    </row>
    <row r="323" spans="1:45" x14ac:dyDescent="0.25">
      <c r="A323" s="97" t="s">
        <v>472</v>
      </c>
      <c r="B323" s="98">
        <v>44277</v>
      </c>
      <c r="C323" s="97" t="s">
        <v>46</v>
      </c>
      <c r="D323" s="97" t="s">
        <v>104</v>
      </c>
      <c r="E323" s="97" t="s">
        <v>105</v>
      </c>
      <c r="F323" s="97" t="s">
        <v>1105</v>
      </c>
      <c r="G323" s="97" t="s">
        <v>48</v>
      </c>
      <c r="H323" s="97" t="s">
        <v>475</v>
      </c>
      <c r="I323" s="94" t="s">
        <v>47</v>
      </c>
      <c r="J323" s="94" t="s">
        <v>47</v>
      </c>
      <c r="K323" s="94" t="s">
        <v>47</v>
      </c>
      <c r="L323" s="94" t="s">
        <v>47</v>
      </c>
      <c r="M323" s="94">
        <v>0</v>
      </c>
      <c r="N323" s="97" t="s">
        <v>47</v>
      </c>
      <c r="O323" s="97" t="s">
        <v>56</v>
      </c>
      <c r="P323" s="97" t="s">
        <v>47</v>
      </c>
      <c r="Q323" s="94">
        <v>79168604</v>
      </c>
      <c r="R323" s="94">
        <v>0</v>
      </c>
      <c r="S323" s="94">
        <v>51219100</v>
      </c>
      <c r="T323" s="94">
        <v>0</v>
      </c>
      <c r="U323" s="97" t="s">
        <v>49</v>
      </c>
      <c r="V323" s="94">
        <v>0</v>
      </c>
      <c r="W323" s="94">
        <v>24094400</v>
      </c>
      <c r="X323" s="97" t="s">
        <v>49</v>
      </c>
      <c r="Y323" s="94">
        <v>3855104</v>
      </c>
      <c r="Z323" s="94">
        <v>0</v>
      </c>
      <c r="AA323" s="97" t="s">
        <v>49</v>
      </c>
      <c r="AB323" s="94">
        <v>0</v>
      </c>
      <c r="AC323" s="94">
        <v>0</v>
      </c>
      <c r="AD323" s="97" t="s">
        <v>49</v>
      </c>
      <c r="AE323" s="94">
        <v>0</v>
      </c>
      <c r="AF323" s="97">
        <v>0</v>
      </c>
      <c r="AG323" s="97" t="s">
        <v>49</v>
      </c>
      <c r="AH323" s="94">
        <v>0</v>
      </c>
      <c r="AI323" s="94">
        <v>0</v>
      </c>
      <c r="AJ323" s="97" t="s">
        <v>49</v>
      </c>
      <c r="AK323" s="94">
        <v>0</v>
      </c>
      <c r="AL323" s="94">
        <v>0</v>
      </c>
      <c r="AM323" s="99" t="s">
        <v>47</v>
      </c>
      <c r="AN323" s="97" t="s">
        <v>47</v>
      </c>
      <c r="AO323" s="215" t="s">
        <v>47</v>
      </c>
      <c r="AP323" s="97" t="s">
        <v>47</v>
      </c>
      <c r="AR323" s="5"/>
      <c r="AS323" s="100"/>
    </row>
    <row r="324" spans="1:45" x14ac:dyDescent="0.25">
      <c r="A324" s="97" t="s">
        <v>474</v>
      </c>
      <c r="B324" s="98">
        <v>44277</v>
      </c>
      <c r="C324" s="97" t="s">
        <v>46</v>
      </c>
      <c r="D324" s="97" t="s">
        <v>114</v>
      </c>
      <c r="E324" s="97" t="s">
        <v>115</v>
      </c>
      <c r="F324" s="97" t="s">
        <v>1127</v>
      </c>
      <c r="G324" s="97" t="s">
        <v>48</v>
      </c>
      <c r="H324" s="97" t="s">
        <v>477</v>
      </c>
      <c r="I324" s="94" t="s">
        <v>47</v>
      </c>
      <c r="J324" s="94" t="s">
        <v>47</v>
      </c>
      <c r="K324" s="94" t="s">
        <v>47</v>
      </c>
      <c r="L324" s="94" t="s">
        <v>47</v>
      </c>
      <c r="M324" s="94">
        <v>0</v>
      </c>
      <c r="N324" s="97" t="s">
        <v>47</v>
      </c>
      <c r="O324" s="97" t="s">
        <v>56</v>
      </c>
      <c r="P324" s="97" t="s">
        <v>47</v>
      </c>
      <c r="Q324" s="94">
        <v>451179286.40119994</v>
      </c>
      <c r="R324" s="94">
        <v>0</v>
      </c>
      <c r="S324" s="94">
        <v>353518659.25</v>
      </c>
      <c r="T324" s="94">
        <v>0</v>
      </c>
      <c r="U324" s="97" t="s">
        <v>49</v>
      </c>
      <c r="V324" s="94">
        <v>0</v>
      </c>
      <c r="W324" s="94">
        <v>84190195.819999993</v>
      </c>
      <c r="X324" s="97" t="s">
        <v>50</v>
      </c>
      <c r="Y324" s="94">
        <v>13470431.3312</v>
      </c>
      <c r="Z324" s="94">
        <v>0</v>
      </c>
      <c r="AA324" s="97" t="s">
        <v>49</v>
      </c>
      <c r="AB324" s="94">
        <v>0</v>
      </c>
      <c r="AC324" s="94">
        <v>0</v>
      </c>
      <c r="AD324" s="97" t="s">
        <v>49</v>
      </c>
      <c r="AE324" s="94">
        <v>0</v>
      </c>
      <c r="AF324" s="97">
        <v>0</v>
      </c>
      <c r="AG324" s="97" t="s">
        <v>49</v>
      </c>
      <c r="AH324" s="94">
        <v>0</v>
      </c>
      <c r="AI324" s="94">
        <v>0</v>
      </c>
      <c r="AJ324" s="97" t="s">
        <v>49</v>
      </c>
      <c r="AK324" s="94">
        <v>0</v>
      </c>
      <c r="AL324" s="94">
        <v>0</v>
      </c>
      <c r="AM324" s="99" t="s">
        <v>47</v>
      </c>
      <c r="AN324" s="97" t="s">
        <v>47</v>
      </c>
      <c r="AO324" s="215" t="s">
        <v>47</v>
      </c>
      <c r="AP324" s="97" t="s">
        <v>47</v>
      </c>
      <c r="AR324" s="5"/>
      <c r="AS324" s="100"/>
    </row>
    <row r="325" spans="1:45" x14ac:dyDescent="0.25">
      <c r="A325" s="97" t="s">
        <v>476</v>
      </c>
      <c r="B325" s="111">
        <v>44277</v>
      </c>
      <c r="C325" s="97" t="s">
        <v>46</v>
      </c>
      <c r="D325" s="97" t="s">
        <v>1975</v>
      </c>
      <c r="E325" s="97" t="s">
        <v>1976</v>
      </c>
      <c r="F325" s="106" t="s">
        <v>2001</v>
      </c>
      <c r="G325" s="97" t="s">
        <v>48</v>
      </c>
      <c r="H325" s="97" t="s">
        <v>1987</v>
      </c>
      <c r="I325" s="94" t="s">
        <v>47</v>
      </c>
      <c r="J325" s="94" t="s">
        <v>47</v>
      </c>
      <c r="K325" s="94" t="s">
        <v>47</v>
      </c>
      <c r="L325" s="94" t="s">
        <v>47</v>
      </c>
      <c r="M325" s="94">
        <v>0</v>
      </c>
      <c r="N325" s="97" t="s">
        <v>47</v>
      </c>
      <c r="O325" s="97" t="s">
        <v>56</v>
      </c>
      <c r="P325" s="97" t="s">
        <v>47</v>
      </c>
      <c r="Q325" s="94">
        <f>SUM(R325:AC325)</f>
        <v>534718106.97119999</v>
      </c>
      <c r="R325" s="94">
        <v>0</v>
      </c>
      <c r="S325" s="94">
        <v>392969082</v>
      </c>
      <c r="T325" s="94">
        <v>0</v>
      </c>
      <c r="U325" s="97" t="s">
        <v>49</v>
      </c>
      <c r="V325" s="94">
        <v>0</v>
      </c>
      <c r="W325" s="94">
        <v>122197435.31999999</v>
      </c>
      <c r="X325" s="97" t="s">
        <v>50</v>
      </c>
      <c r="Y325" s="94">
        <f>+W325*0.16</f>
        <v>19551589.6512</v>
      </c>
      <c r="Z325" s="94">
        <v>0</v>
      </c>
      <c r="AA325" s="97" t="s">
        <v>49</v>
      </c>
      <c r="AB325" s="94">
        <v>0</v>
      </c>
      <c r="AC325" s="94">
        <v>0</v>
      </c>
      <c r="AD325" s="97" t="s">
        <v>49</v>
      </c>
      <c r="AE325" s="94">
        <v>0</v>
      </c>
      <c r="AF325" s="109"/>
      <c r="AG325" s="109"/>
      <c r="AH325" s="109"/>
      <c r="AI325" s="94">
        <v>0</v>
      </c>
      <c r="AJ325" s="109"/>
      <c r="AK325" s="94">
        <v>0</v>
      </c>
      <c r="AL325" s="94">
        <v>0</v>
      </c>
      <c r="AM325" s="109"/>
      <c r="AN325" s="109"/>
      <c r="AO325" s="216"/>
      <c r="AP325" s="119"/>
      <c r="AR325" s="5"/>
      <c r="AS325" s="100"/>
    </row>
    <row r="326" spans="1:45" x14ac:dyDescent="0.25">
      <c r="A326" s="97" t="s">
        <v>2032</v>
      </c>
      <c r="B326" s="98">
        <v>44278</v>
      </c>
      <c r="C326" s="97" t="s">
        <v>973</v>
      </c>
      <c r="D326" s="97" t="s">
        <v>53</v>
      </c>
      <c r="E326" s="97" t="s">
        <v>974</v>
      </c>
      <c r="F326" s="97" t="s">
        <v>1350</v>
      </c>
      <c r="G326" s="97" t="s">
        <v>48</v>
      </c>
      <c r="H326" s="97" t="s">
        <v>1769</v>
      </c>
      <c r="I326" s="94" t="s">
        <v>47</v>
      </c>
      <c r="J326" s="94" t="s">
        <v>47</v>
      </c>
      <c r="K326" s="94" t="s">
        <v>47</v>
      </c>
      <c r="L326" s="94" t="s">
        <v>47</v>
      </c>
      <c r="M326" s="94">
        <v>0</v>
      </c>
      <c r="N326" s="97" t="s">
        <v>47</v>
      </c>
      <c r="O326" s="97" t="s">
        <v>56</v>
      </c>
      <c r="P326" s="97" t="s">
        <v>47</v>
      </c>
      <c r="Q326" s="94">
        <v>639945189.04999995</v>
      </c>
      <c r="R326" s="94">
        <v>0</v>
      </c>
      <c r="S326" s="94">
        <v>497466508.5</v>
      </c>
      <c r="T326" s="94">
        <v>0</v>
      </c>
      <c r="U326" s="97" t="s">
        <v>49</v>
      </c>
      <c r="V326" s="94">
        <v>0</v>
      </c>
      <c r="W326" s="94">
        <v>122826448.75</v>
      </c>
      <c r="X326" s="97" t="s">
        <v>50</v>
      </c>
      <c r="Y326" s="94">
        <v>19652231.800000001</v>
      </c>
      <c r="Z326" s="94">
        <v>0</v>
      </c>
      <c r="AA326" s="97" t="s">
        <v>49</v>
      </c>
      <c r="AB326" s="94">
        <v>0</v>
      </c>
      <c r="AC326" s="94">
        <v>0</v>
      </c>
      <c r="AD326" s="97" t="s">
        <v>49</v>
      </c>
      <c r="AE326" s="94">
        <v>0</v>
      </c>
      <c r="AF326" s="97">
        <v>0</v>
      </c>
      <c r="AG326" s="97" t="s">
        <v>49</v>
      </c>
      <c r="AH326" s="94">
        <v>0</v>
      </c>
      <c r="AI326" s="94">
        <v>0</v>
      </c>
      <c r="AJ326" s="97" t="s">
        <v>49</v>
      </c>
      <c r="AK326" s="94">
        <v>0</v>
      </c>
      <c r="AL326" s="94">
        <v>0</v>
      </c>
      <c r="AM326" s="99" t="s">
        <v>47</v>
      </c>
      <c r="AN326" s="97" t="s">
        <v>47</v>
      </c>
      <c r="AO326" s="215" t="s">
        <v>47</v>
      </c>
      <c r="AP326" s="97" t="s">
        <v>47</v>
      </c>
    </row>
    <row r="327" spans="1:45" x14ac:dyDescent="0.25">
      <c r="A327" s="97" t="s">
        <v>2033</v>
      </c>
      <c r="B327" s="98">
        <v>44278</v>
      </c>
      <c r="C327" s="97" t="s">
        <v>46</v>
      </c>
      <c r="D327" s="97" t="s">
        <v>53</v>
      </c>
      <c r="E327" s="97" t="s">
        <v>54</v>
      </c>
      <c r="F327" s="97" t="s">
        <v>990</v>
      </c>
      <c r="G327" s="97" t="s">
        <v>48</v>
      </c>
      <c r="H327" s="97" t="s">
        <v>480</v>
      </c>
      <c r="I327" s="94" t="s">
        <v>47</v>
      </c>
      <c r="J327" s="94" t="s">
        <v>47</v>
      </c>
      <c r="K327" s="94" t="s">
        <v>47</v>
      </c>
      <c r="L327" s="94" t="s">
        <v>47</v>
      </c>
      <c r="M327" s="94">
        <v>0</v>
      </c>
      <c r="N327" s="97" t="s">
        <v>47</v>
      </c>
      <c r="O327" s="97" t="s">
        <v>56</v>
      </c>
      <c r="P327" s="97" t="s">
        <v>47</v>
      </c>
      <c r="Q327" s="94">
        <v>2074351359.4600003</v>
      </c>
      <c r="R327" s="94">
        <v>0</v>
      </c>
      <c r="S327" s="94">
        <v>1556187262.25</v>
      </c>
      <c r="T327" s="94">
        <v>0</v>
      </c>
      <c r="U327" s="97" t="s">
        <v>49</v>
      </c>
      <c r="V327" s="94">
        <v>0</v>
      </c>
      <c r="W327" s="94">
        <v>446693187.25</v>
      </c>
      <c r="X327" s="97" t="s">
        <v>49</v>
      </c>
      <c r="Y327" s="94">
        <v>71470909.960000008</v>
      </c>
      <c r="Z327" s="94">
        <v>0</v>
      </c>
      <c r="AA327" s="97" t="s">
        <v>49</v>
      </c>
      <c r="AB327" s="94">
        <v>0</v>
      </c>
      <c r="AC327" s="94">
        <v>0</v>
      </c>
      <c r="AD327" s="97" t="s">
        <v>49</v>
      </c>
      <c r="AE327" s="94">
        <v>0</v>
      </c>
      <c r="AF327" s="97">
        <v>0</v>
      </c>
      <c r="AG327" s="97" t="s">
        <v>49</v>
      </c>
      <c r="AH327" s="94">
        <v>0</v>
      </c>
      <c r="AI327" s="94">
        <v>0</v>
      </c>
      <c r="AJ327" s="97" t="s">
        <v>49</v>
      </c>
      <c r="AK327" s="94">
        <v>0</v>
      </c>
      <c r="AL327" s="94">
        <v>0</v>
      </c>
      <c r="AM327" s="99" t="s">
        <v>47</v>
      </c>
      <c r="AN327" s="97" t="s">
        <v>47</v>
      </c>
      <c r="AO327" s="217" t="s">
        <v>47</v>
      </c>
      <c r="AP327" s="117" t="s">
        <v>47</v>
      </c>
      <c r="AR327" s="5"/>
      <c r="AS327" s="100"/>
    </row>
    <row r="328" spans="1:45" x14ac:dyDescent="0.25">
      <c r="A328" s="97" t="s">
        <v>2034</v>
      </c>
      <c r="B328" s="98">
        <v>44278</v>
      </c>
      <c r="C328" s="97" t="s">
        <v>46</v>
      </c>
      <c r="D328" s="97" t="s">
        <v>53</v>
      </c>
      <c r="E328" s="97" t="s">
        <v>54</v>
      </c>
      <c r="F328" s="97" t="s">
        <v>990</v>
      </c>
      <c r="G328" s="97" t="s">
        <v>96</v>
      </c>
      <c r="H328" s="97" t="s">
        <v>47</v>
      </c>
      <c r="I328" s="94" t="s">
        <v>482</v>
      </c>
      <c r="J328" s="94" t="s">
        <v>47</v>
      </c>
      <c r="K328" s="94" t="s">
        <v>483</v>
      </c>
      <c r="L328" s="94" t="s">
        <v>478</v>
      </c>
      <c r="M328" s="94">
        <v>23508135</v>
      </c>
      <c r="N328" s="97" t="s">
        <v>100</v>
      </c>
      <c r="O328" s="97" t="s">
        <v>484</v>
      </c>
      <c r="P328" s="97" t="s">
        <v>485</v>
      </c>
      <c r="Q328" s="94">
        <v>-6517550</v>
      </c>
      <c r="R328" s="94">
        <v>0</v>
      </c>
      <c r="S328" s="94">
        <v>-6517550</v>
      </c>
      <c r="T328" s="94">
        <v>0</v>
      </c>
      <c r="U328" s="97" t="s">
        <v>49</v>
      </c>
      <c r="V328" s="94">
        <v>0</v>
      </c>
      <c r="W328" s="94">
        <v>0</v>
      </c>
      <c r="X328" s="97" t="s">
        <v>49</v>
      </c>
      <c r="Y328" s="94">
        <v>0</v>
      </c>
      <c r="Z328" s="94">
        <v>0</v>
      </c>
      <c r="AA328" s="97" t="s">
        <v>49</v>
      </c>
      <c r="AB328" s="94">
        <v>0</v>
      </c>
      <c r="AC328" s="94">
        <v>0</v>
      </c>
      <c r="AD328" s="97" t="s">
        <v>49</v>
      </c>
      <c r="AE328" s="94">
        <v>0</v>
      </c>
      <c r="AF328" s="97">
        <v>0</v>
      </c>
      <c r="AG328" s="97" t="s">
        <v>49</v>
      </c>
      <c r="AH328" s="94">
        <v>0</v>
      </c>
      <c r="AI328" s="94">
        <v>0</v>
      </c>
      <c r="AJ328" s="97" t="s">
        <v>49</v>
      </c>
      <c r="AK328" s="94">
        <v>0</v>
      </c>
      <c r="AL328" s="94">
        <v>0</v>
      </c>
      <c r="AM328" s="99" t="s">
        <v>47</v>
      </c>
      <c r="AN328" s="97" t="s">
        <v>47</v>
      </c>
      <c r="AO328" s="215" t="s">
        <v>47</v>
      </c>
      <c r="AP328" s="97" t="s">
        <v>47</v>
      </c>
      <c r="AR328" s="5"/>
      <c r="AS328" s="100"/>
    </row>
    <row r="329" spans="1:45" x14ac:dyDescent="0.25">
      <c r="A329" s="97" t="s">
        <v>2035</v>
      </c>
      <c r="B329" s="98">
        <v>44278</v>
      </c>
      <c r="C329" s="97" t="s">
        <v>2267</v>
      </c>
      <c r="D329" s="97" t="s">
        <v>58</v>
      </c>
      <c r="E329" s="97" t="s">
        <v>2268</v>
      </c>
      <c r="F329" s="97" t="s">
        <v>2285</v>
      </c>
      <c r="G329" s="97" t="s">
        <v>48</v>
      </c>
      <c r="H329" s="97" t="s">
        <v>2286</v>
      </c>
      <c r="I329" s="94" t="s">
        <v>47</v>
      </c>
      <c r="J329" s="94" t="s">
        <v>47</v>
      </c>
      <c r="K329" s="94" t="s">
        <v>47</v>
      </c>
      <c r="L329" s="94" t="s">
        <v>47</v>
      </c>
      <c r="M329" s="94">
        <v>0</v>
      </c>
      <c r="N329" s="97" t="s">
        <v>47</v>
      </c>
      <c r="O329" s="97" t="s">
        <v>56</v>
      </c>
      <c r="P329" s="97" t="s">
        <v>47</v>
      </c>
      <c r="Q329" s="94">
        <v>354184934.5</v>
      </c>
      <c r="R329" s="94">
        <v>0</v>
      </c>
      <c r="S329" s="94">
        <v>319121440.5</v>
      </c>
      <c r="T329" s="94">
        <v>0</v>
      </c>
      <c r="U329" s="97" t="s">
        <v>49</v>
      </c>
      <c r="V329" s="94">
        <v>0</v>
      </c>
      <c r="W329" s="94">
        <v>30227150</v>
      </c>
      <c r="X329" s="97" t="s">
        <v>49</v>
      </c>
      <c r="Y329" s="94">
        <v>4836344</v>
      </c>
      <c r="Z329" s="94">
        <v>0</v>
      </c>
      <c r="AA329" s="97" t="s">
        <v>49</v>
      </c>
      <c r="AB329" s="94">
        <v>0</v>
      </c>
      <c r="AC329" s="94">
        <v>0</v>
      </c>
      <c r="AD329" s="97" t="s">
        <v>49</v>
      </c>
      <c r="AE329" s="94">
        <v>0</v>
      </c>
      <c r="AF329" s="97">
        <v>0</v>
      </c>
      <c r="AG329" s="97" t="s">
        <v>49</v>
      </c>
      <c r="AH329" s="109"/>
      <c r="AI329" s="109"/>
      <c r="AJ329" s="109"/>
      <c r="AK329" s="109"/>
      <c r="AL329" s="109"/>
      <c r="AM329" s="109"/>
      <c r="AN329" s="109"/>
      <c r="AO329" s="214"/>
      <c r="AP329" s="109"/>
      <c r="AR329" s="5"/>
      <c r="AS329" s="100"/>
    </row>
    <row r="330" spans="1:45" x14ac:dyDescent="0.25">
      <c r="A330" s="97" t="s">
        <v>2036</v>
      </c>
      <c r="B330" s="98">
        <v>44278</v>
      </c>
      <c r="C330" s="97" t="s">
        <v>2267</v>
      </c>
      <c r="D330" s="97" t="s">
        <v>58</v>
      </c>
      <c r="E330" s="97" t="s">
        <v>2268</v>
      </c>
      <c r="F330" s="97" t="s">
        <v>2285</v>
      </c>
      <c r="G330" s="97" t="s">
        <v>96</v>
      </c>
      <c r="H330" s="97"/>
      <c r="I330" s="97" t="s">
        <v>2287</v>
      </c>
      <c r="J330" s="94" t="s">
        <v>47</v>
      </c>
      <c r="K330" s="94" t="s">
        <v>47</v>
      </c>
      <c r="L330" s="94" t="s">
        <v>47</v>
      </c>
      <c r="M330" s="94">
        <v>0</v>
      </c>
      <c r="N330" s="97" t="s">
        <v>47</v>
      </c>
      <c r="O330" s="97" t="s">
        <v>56</v>
      </c>
      <c r="P330" s="97" t="s">
        <v>47</v>
      </c>
      <c r="Q330" s="94">
        <v>-1554000</v>
      </c>
      <c r="R330" s="94">
        <v>0</v>
      </c>
      <c r="S330" s="94">
        <v>-1554000</v>
      </c>
      <c r="T330" s="94">
        <v>0</v>
      </c>
      <c r="U330" s="97" t="s">
        <v>49</v>
      </c>
      <c r="V330" s="94">
        <v>0</v>
      </c>
      <c r="W330" s="94"/>
      <c r="X330" s="97" t="s">
        <v>49</v>
      </c>
      <c r="Y330" s="94">
        <v>0</v>
      </c>
      <c r="Z330" s="94">
        <v>0</v>
      </c>
      <c r="AA330" s="97" t="s">
        <v>49</v>
      </c>
      <c r="AB330" s="94">
        <v>0</v>
      </c>
      <c r="AC330" s="94">
        <v>0</v>
      </c>
      <c r="AD330" s="97" t="s">
        <v>49</v>
      </c>
      <c r="AE330" s="94">
        <v>0</v>
      </c>
      <c r="AF330" s="97">
        <v>0</v>
      </c>
      <c r="AG330" s="97" t="s">
        <v>49</v>
      </c>
      <c r="AH330" s="109"/>
      <c r="AI330" s="109"/>
      <c r="AJ330" s="109"/>
      <c r="AK330" s="109"/>
      <c r="AL330" s="109"/>
      <c r="AM330" s="109"/>
      <c r="AN330" s="109"/>
      <c r="AO330" s="214"/>
      <c r="AP330" s="109"/>
      <c r="AR330" s="5"/>
      <c r="AS330" s="100"/>
    </row>
    <row r="331" spans="1:45" x14ac:dyDescent="0.25">
      <c r="A331" s="97" t="s">
        <v>2037</v>
      </c>
      <c r="B331" s="98">
        <v>44278</v>
      </c>
      <c r="C331" s="97" t="s">
        <v>2267</v>
      </c>
      <c r="D331" s="97" t="s">
        <v>58</v>
      </c>
      <c r="E331" s="97" t="s">
        <v>2268</v>
      </c>
      <c r="F331" s="97" t="s">
        <v>2288</v>
      </c>
      <c r="G331" s="97" t="s">
        <v>48</v>
      </c>
      <c r="H331" s="97" t="s">
        <v>2289</v>
      </c>
      <c r="I331" s="94" t="s">
        <v>47</v>
      </c>
      <c r="J331" s="94" t="s">
        <v>47</v>
      </c>
      <c r="K331" s="94" t="s">
        <v>47</v>
      </c>
      <c r="L331" s="94" t="s">
        <v>47</v>
      </c>
      <c r="M331" s="94">
        <v>0</v>
      </c>
      <c r="N331" s="97" t="s">
        <v>47</v>
      </c>
      <c r="O331" s="97" t="s">
        <v>56</v>
      </c>
      <c r="P331" s="97" t="s">
        <v>47</v>
      </c>
      <c r="Q331" s="94">
        <v>95665602</v>
      </c>
      <c r="R331" s="94">
        <v>0</v>
      </c>
      <c r="S331" s="94">
        <v>93270666</v>
      </c>
      <c r="T331" s="94">
        <v>0</v>
      </c>
      <c r="U331" s="97" t="s">
        <v>49</v>
      </c>
      <c r="V331" s="94">
        <v>0</v>
      </c>
      <c r="W331" s="94">
        <v>2064600</v>
      </c>
      <c r="X331" s="97" t="s">
        <v>49</v>
      </c>
      <c r="Y331" s="94">
        <v>330336</v>
      </c>
      <c r="Z331" s="94">
        <v>0</v>
      </c>
      <c r="AA331" s="97" t="s">
        <v>49</v>
      </c>
      <c r="AB331" s="94">
        <v>0</v>
      </c>
      <c r="AC331" s="94">
        <v>0</v>
      </c>
      <c r="AD331" s="97" t="s">
        <v>49</v>
      </c>
      <c r="AE331" s="94">
        <v>0</v>
      </c>
      <c r="AF331" s="97">
        <v>0</v>
      </c>
      <c r="AG331" s="97" t="s">
        <v>49</v>
      </c>
      <c r="AH331" s="109"/>
      <c r="AI331" s="109"/>
      <c r="AJ331" s="109"/>
      <c r="AK331" s="109"/>
      <c r="AL331" s="109"/>
      <c r="AM331" s="109"/>
      <c r="AN331" s="109"/>
      <c r="AO331" s="214"/>
      <c r="AP331" s="109"/>
      <c r="AR331" s="5"/>
      <c r="AS331" s="100"/>
    </row>
    <row r="332" spans="1:45" x14ac:dyDescent="0.25">
      <c r="A332" s="97" t="s">
        <v>2038</v>
      </c>
      <c r="B332" s="98">
        <v>44278</v>
      </c>
      <c r="C332" s="97" t="s">
        <v>46</v>
      </c>
      <c r="D332" s="97" t="s">
        <v>58</v>
      </c>
      <c r="E332" s="97" t="s">
        <v>59</v>
      </c>
      <c r="F332" s="97" t="s">
        <v>1003</v>
      </c>
      <c r="G332" s="97" t="s">
        <v>48</v>
      </c>
      <c r="H332" s="97" t="s">
        <v>487</v>
      </c>
      <c r="I332" s="94" t="s">
        <v>47</v>
      </c>
      <c r="J332" s="94" t="s">
        <v>47</v>
      </c>
      <c r="K332" s="94" t="s">
        <v>47</v>
      </c>
      <c r="L332" s="94" t="s">
        <v>47</v>
      </c>
      <c r="M332" s="94">
        <v>0</v>
      </c>
      <c r="N332" s="97" t="s">
        <v>47</v>
      </c>
      <c r="O332" s="97" t="s">
        <v>56</v>
      </c>
      <c r="P332" s="97" t="s">
        <v>47</v>
      </c>
      <c r="Q332" s="94">
        <v>2300785298.8600001</v>
      </c>
      <c r="R332" s="94">
        <v>0</v>
      </c>
      <c r="S332" s="94">
        <v>1802732836.5</v>
      </c>
      <c r="T332" s="94">
        <v>0</v>
      </c>
      <c r="U332" s="97" t="s">
        <v>49</v>
      </c>
      <c r="V332" s="94">
        <v>0</v>
      </c>
      <c r="W332" s="94">
        <v>429355571</v>
      </c>
      <c r="X332" s="97" t="s">
        <v>49</v>
      </c>
      <c r="Y332" s="94">
        <v>68696891.360000014</v>
      </c>
      <c r="Z332" s="94">
        <v>0</v>
      </c>
      <c r="AA332" s="97" t="s">
        <v>49</v>
      </c>
      <c r="AB332" s="94">
        <v>0</v>
      </c>
      <c r="AC332" s="94">
        <v>0</v>
      </c>
      <c r="AD332" s="97" t="s">
        <v>49</v>
      </c>
      <c r="AE332" s="94">
        <v>0</v>
      </c>
      <c r="AF332" s="97">
        <v>0</v>
      </c>
      <c r="AG332" s="97" t="s">
        <v>49</v>
      </c>
      <c r="AH332" s="94">
        <v>0</v>
      </c>
      <c r="AI332" s="94">
        <v>0</v>
      </c>
      <c r="AJ332" s="97" t="s">
        <v>49</v>
      </c>
      <c r="AK332" s="94">
        <v>0</v>
      </c>
      <c r="AL332" s="94">
        <v>0</v>
      </c>
      <c r="AM332" s="99" t="s">
        <v>47</v>
      </c>
      <c r="AN332" s="97" t="s">
        <v>47</v>
      </c>
      <c r="AO332" s="215" t="s">
        <v>47</v>
      </c>
      <c r="AP332" s="97" t="s">
        <v>47</v>
      </c>
      <c r="AR332" s="5"/>
      <c r="AS332" s="100"/>
    </row>
    <row r="333" spans="1:45" x14ac:dyDescent="0.25">
      <c r="A333" s="97" t="s">
        <v>2039</v>
      </c>
      <c r="B333" s="111">
        <v>44278</v>
      </c>
      <c r="C333" s="97" t="s">
        <v>46</v>
      </c>
      <c r="D333" s="97" t="s">
        <v>58</v>
      </c>
      <c r="E333" s="97" t="s">
        <v>1131</v>
      </c>
      <c r="F333" s="106" t="s">
        <v>1025</v>
      </c>
      <c r="G333" s="97" t="s">
        <v>1132</v>
      </c>
      <c r="H333" s="97" t="s">
        <v>1147</v>
      </c>
      <c r="I333" s="97"/>
      <c r="J333" s="94"/>
      <c r="K333" s="94"/>
      <c r="L333" s="94"/>
      <c r="M333" s="94">
        <v>0</v>
      </c>
      <c r="N333" s="97"/>
      <c r="O333" s="97" t="s">
        <v>56</v>
      </c>
      <c r="P333" s="97"/>
      <c r="Q333" s="94">
        <v>125755500</v>
      </c>
      <c r="R333" s="94">
        <v>0</v>
      </c>
      <c r="S333" s="94">
        <v>125755500</v>
      </c>
      <c r="T333" s="94">
        <v>0</v>
      </c>
      <c r="U333" s="97" t="s">
        <v>49</v>
      </c>
      <c r="V333" s="94">
        <v>0</v>
      </c>
      <c r="W333" s="94">
        <v>0</v>
      </c>
      <c r="X333" s="97" t="s">
        <v>49</v>
      </c>
      <c r="Y333" s="94">
        <v>0</v>
      </c>
      <c r="Z333" s="94">
        <v>0</v>
      </c>
      <c r="AA333" s="97" t="s">
        <v>49</v>
      </c>
      <c r="AB333" s="94">
        <v>0</v>
      </c>
      <c r="AC333" s="94">
        <v>0</v>
      </c>
      <c r="AD333" s="97" t="s">
        <v>49</v>
      </c>
      <c r="AE333" s="94">
        <v>0</v>
      </c>
      <c r="AF333" s="109"/>
      <c r="AG333" s="109"/>
      <c r="AH333" s="109"/>
      <c r="AI333" s="94">
        <v>0</v>
      </c>
      <c r="AJ333" s="109"/>
      <c r="AK333" s="94">
        <v>0</v>
      </c>
      <c r="AL333" s="94">
        <v>0</v>
      </c>
      <c r="AM333" s="109"/>
      <c r="AN333" s="109"/>
      <c r="AO333" s="214"/>
      <c r="AP333" s="109"/>
      <c r="AR333" s="5"/>
      <c r="AS333" s="100"/>
    </row>
    <row r="334" spans="1:45" x14ac:dyDescent="0.25">
      <c r="A334" s="97" t="s">
        <v>2040</v>
      </c>
      <c r="B334" s="98">
        <v>44278</v>
      </c>
      <c r="C334" s="97" t="s">
        <v>973</v>
      </c>
      <c r="D334" s="97" t="s">
        <v>58</v>
      </c>
      <c r="E334" s="97" t="s">
        <v>1356</v>
      </c>
      <c r="F334" s="97" t="s">
        <v>1376</v>
      </c>
      <c r="G334" s="97" t="s">
        <v>48</v>
      </c>
      <c r="H334" s="97" t="s">
        <v>1552</v>
      </c>
      <c r="I334" s="94" t="s">
        <v>47</v>
      </c>
      <c r="J334" s="94" t="s">
        <v>47</v>
      </c>
      <c r="K334" s="94" t="s">
        <v>47</v>
      </c>
      <c r="L334" s="94" t="s">
        <v>47</v>
      </c>
      <c r="M334" s="94">
        <v>0</v>
      </c>
      <c r="N334" s="97" t="s">
        <v>47</v>
      </c>
      <c r="O334" s="97" t="s">
        <v>56</v>
      </c>
      <c r="P334" s="97" t="s">
        <v>47</v>
      </c>
      <c r="Q334" s="94">
        <v>80463928.5</v>
      </c>
      <c r="R334" s="94">
        <v>0</v>
      </c>
      <c r="S334" s="94">
        <v>70060120.5</v>
      </c>
      <c r="T334" s="94">
        <v>0</v>
      </c>
      <c r="U334" s="97" t="s">
        <v>49</v>
      </c>
      <c r="V334" s="94">
        <v>0</v>
      </c>
      <c r="W334" s="94">
        <v>8968800</v>
      </c>
      <c r="X334" s="97" t="s">
        <v>49</v>
      </c>
      <c r="Y334" s="94">
        <v>1435008</v>
      </c>
      <c r="Z334" s="94">
        <v>0</v>
      </c>
      <c r="AA334" s="97" t="s">
        <v>49</v>
      </c>
      <c r="AB334" s="94">
        <v>0</v>
      </c>
      <c r="AC334" s="94">
        <v>0</v>
      </c>
      <c r="AD334" s="97" t="s">
        <v>49</v>
      </c>
      <c r="AE334" s="94">
        <v>0</v>
      </c>
      <c r="AF334" s="97">
        <v>0</v>
      </c>
      <c r="AG334" s="97" t="s">
        <v>49</v>
      </c>
      <c r="AH334" s="94">
        <v>0</v>
      </c>
      <c r="AI334" s="94">
        <v>0</v>
      </c>
      <c r="AJ334" s="97" t="s">
        <v>49</v>
      </c>
      <c r="AK334" s="94">
        <v>0</v>
      </c>
      <c r="AL334" s="94">
        <v>0</v>
      </c>
      <c r="AM334" s="99" t="s">
        <v>47</v>
      </c>
      <c r="AN334" s="97" t="s">
        <v>47</v>
      </c>
      <c r="AO334" s="215" t="s">
        <v>47</v>
      </c>
      <c r="AP334" s="97" t="s">
        <v>47</v>
      </c>
      <c r="AR334" s="5"/>
      <c r="AS334" s="100"/>
    </row>
    <row r="335" spans="1:45" x14ac:dyDescent="0.25">
      <c r="A335" s="97" t="s">
        <v>2041</v>
      </c>
      <c r="B335" s="98">
        <v>44278</v>
      </c>
      <c r="C335" s="97" t="s">
        <v>2267</v>
      </c>
      <c r="D335" s="97" t="s">
        <v>62</v>
      </c>
      <c r="E335" s="97" t="s">
        <v>2308</v>
      </c>
      <c r="F335" s="97" t="s">
        <v>2269</v>
      </c>
      <c r="G335" s="97" t="s">
        <v>48</v>
      </c>
      <c r="H335" s="97" t="s">
        <v>2323</v>
      </c>
      <c r="I335" s="94" t="s">
        <v>47</v>
      </c>
      <c r="J335" s="94" t="s">
        <v>47</v>
      </c>
      <c r="K335" s="94" t="s">
        <v>47</v>
      </c>
      <c r="L335" s="94" t="s">
        <v>47</v>
      </c>
      <c r="M335" s="94">
        <v>0</v>
      </c>
      <c r="N335" s="97" t="s">
        <v>47</v>
      </c>
      <c r="O335" s="97" t="s">
        <v>56</v>
      </c>
      <c r="P335" s="97" t="s">
        <v>47</v>
      </c>
      <c r="Q335" s="94">
        <v>559545655.25</v>
      </c>
      <c r="R335" s="94">
        <v>0</v>
      </c>
      <c r="S335" s="94">
        <v>491918757.25</v>
      </c>
      <c r="T335" s="94"/>
      <c r="U335" s="97"/>
      <c r="V335" s="94"/>
      <c r="W335" s="94">
        <v>58299050</v>
      </c>
      <c r="X335" s="97" t="s">
        <v>49</v>
      </c>
      <c r="Y335" s="94">
        <v>9327848</v>
      </c>
      <c r="Z335" s="94">
        <v>0</v>
      </c>
      <c r="AA335" s="97" t="s">
        <v>49</v>
      </c>
      <c r="AB335" s="94">
        <v>0</v>
      </c>
      <c r="AC335" s="94">
        <v>0</v>
      </c>
      <c r="AD335" s="97" t="s">
        <v>49</v>
      </c>
      <c r="AE335" s="94">
        <v>0</v>
      </c>
      <c r="AF335" s="97">
        <v>0</v>
      </c>
      <c r="AG335" s="97" t="s">
        <v>49</v>
      </c>
      <c r="AH335" s="109"/>
      <c r="AI335" s="109"/>
      <c r="AJ335" s="109"/>
      <c r="AK335" s="109"/>
      <c r="AL335" s="109"/>
      <c r="AM335" s="109"/>
      <c r="AN335" s="109"/>
      <c r="AO335" s="214"/>
      <c r="AP335" s="109"/>
      <c r="AR335" s="5"/>
      <c r="AS335" s="100"/>
    </row>
    <row r="336" spans="1:45" x14ac:dyDescent="0.25">
      <c r="A336" s="97" t="s">
        <v>2042</v>
      </c>
      <c r="B336" s="98">
        <v>44278</v>
      </c>
      <c r="C336" s="97" t="s">
        <v>46</v>
      </c>
      <c r="D336" s="97" t="s">
        <v>62</v>
      </c>
      <c r="E336" s="97" t="s">
        <v>63</v>
      </c>
      <c r="F336" s="97" t="s">
        <v>1016</v>
      </c>
      <c r="G336" s="97" t="s">
        <v>48</v>
      </c>
      <c r="H336" s="97" t="s">
        <v>489</v>
      </c>
      <c r="I336" s="94" t="s">
        <v>47</v>
      </c>
      <c r="J336" s="94" t="s">
        <v>47</v>
      </c>
      <c r="K336" s="94" t="s">
        <v>47</v>
      </c>
      <c r="L336" s="94" t="s">
        <v>47</v>
      </c>
      <c r="M336" s="94">
        <v>0</v>
      </c>
      <c r="N336" s="97" t="s">
        <v>47</v>
      </c>
      <c r="O336" s="97" t="s">
        <v>56</v>
      </c>
      <c r="P336" s="97" t="s">
        <v>47</v>
      </c>
      <c r="Q336" s="94">
        <v>1004487837.0976</v>
      </c>
      <c r="R336" s="94">
        <v>0</v>
      </c>
      <c r="S336" s="94">
        <v>820584275.20000005</v>
      </c>
      <c r="T336" s="94">
        <v>0</v>
      </c>
      <c r="U336" s="97" t="s">
        <v>49</v>
      </c>
      <c r="V336" s="94">
        <v>0</v>
      </c>
      <c r="W336" s="94">
        <v>158537553.36000001</v>
      </c>
      <c r="X336" s="97" t="s">
        <v>50</v>
      </c>
      <c r="Y336" s="94">
        <v>25366008.537599999</v>
      </c>
      <c r="Z336" s="94">
        <v>0</v>
      </c>
      <c r="AA336" s="97" t="s">
        <v>49</v>
      </c>
      <c r="AB336" s="94">
        <v>0</v>
      </c>
      <c r="AC336" s="94">
        <v>0</v>
      </c>
      <c r="AD336" s="97" t="s">
        <v>49</v>
      </c>
      <c r="AE336" s="94">
        <v>0</v>
      </c>
      <c r="AF336" s="97">
        <v>0</v>
      </c>
      <c r="AG336" s="97" t="s">
        <v>49</v>
      </c>
      <c r="AH336" s="94">
        <v>0</v>
      </c>
      <c r="AI336" s="94">
        <v>0</v>
      </c>
      <c r="AJ336" s="97" t="s">
        <v>49</v>
      </c>
      <c r="AK336" s="94">
        <v>0</v>
      </c>
      <c r="AL336" s="94">
        <v>0</v>
      </c>
      <c r="AM336" s="99" t="s">
        <v>47</v>
      </c>
      <c r="AN336" s="97" t="s">
        <v>47</v>
      </c>
      <c r="AO336" s="215" t="s">
        <v>47</v>
      </c>
      <c r="AP336" s="97" t="s">
        <v>47</v>
      </c>
      <c r="AR336" s="5"/>
      <c r="AS336" s="100"/>
    </row>
    <row r="337" spans="1:45" x14ac:dyDescent="0.25">
      <c r="A337" s="97" t="s">
        <v>2043</v>
      </c>
      <c r="B337" s="98">
        <v>44278</v>
      </c>
      <c r="C337" s="97" t="s">
        <v>973</v>
      </c>
      <c r="D337" s="97" t="s">
        <v>62</v>
      </c>
      <c r="E337" s="97" t="s">
        <v>1318</v>
      </c>
      <c r="F337" s="97" t="s">
        <v>1460</v>
      </c>
      <c r="G337" s="97" t="s">
        <v>48</v>
      </c>
      <c r="H337" s="97" t="s">
        <v>1652</v>
      </c>
      <c r="I337" s="94" t="s">
        <v>47</v>
      </c>
      <c r="J337" s="94" t="s">
        <v>47</v>
      </c>
      <c r="K337" s="94" t="s">
        <v>47</v>
      </c>
      <c r="L337" s="94" t="s">
        <v>47</v>
      </c>
      <c r="M337" s="94">
        <v>0</v>
      </c>
      <c r="N337" s="97" t="s">
        <v>47</v>
      </c>
      <c r="O337" s="97" t="s">
        <v>56</v>
      </c>
      <c r="P337" s="97" t="s">
        <v>47</v>
      </c>
      <c r="Q337" s="94">
        <v>967655667.55440009</v>
      </c>
      <c r="R337" s="94">
        <v>0</v>
      </c>
      <c r="S337" s="94">
        <v>727764041</v>
      </c>
      <c r="T337" s="94">
        <v>0</v>
      </c>
      <c r="U337" s="97" t="s">
        <v>49</v>
      </c>
      <c r="V337" s="94">
        <v>0</v>
      </c>
      <c r="W337" s="94">
        <v>206803126.34</v>
      </c>
      <c r="X337" s="97" t="s">
        <v>50</v>
      </c>
      <c r="Y337" s="94">
        <v>33088500.214400001</v>
      </c>
      <c r="Z337" s="94">
        <v>0</v>
      </c>
      <c r="AA337" s="97" t="s">
        <v>49</v>
      </c>
      <c r="AB337" s="94">
        <v>0</v>
      </c>
      <c r="AC337" s="94">
        <v>0</v>
      </c>
      <c r="AD337" s="97" t="s">
        <v>49</v>
      </c>
      <c r="AE337" s="94">
        <v>0</v>
      </c>
      <c r="AF337" s="97">
        <v>0</v>
      </c>
      <c r="AG337" s="97" t="s">
        <v>49</v>
      </c>
      <c r="AH337" s="94">
        <v>0</v>
      </c>
      <c r="AI337" s="94">
        <v>0</v>
      </c>
      <c r="AJ337" s="97" t="s">
        <v>49</v>
      </c>
      <c r="AK337" s="94">
        <v>0</v>
      </c>
      <c r="AL337" s="94">
        <v>0</v>
      </c>
      <c r="AM337" s="99" t="s">
        <v>47</v>
      </c>
      <c r="AN337" s="97" t="s">
        <v>47</v>
      </c>
      <c r="AO337" s="218" t="s">
        <v>47</v>
      </c>
      <c r="AP337" s="116" t="s">
        <v>47</v>
      </c>
      <c r="AR337" s="5"/>
      <c r="AS337" s="100"/>
    </row>
    <row r="338" spans="1:45" x14ac:dyDescent="0.25">
      <c r="A338" s="97" t="s">
        <v>2044</v>
      </c>
      <c r="B338" s="98">
        <v>44278</v>
      </c>
      <c r="C338" s="97" t="s">
        <v>973</v>
      </c>
      <c r="D338" s="97" t="s">
        <v>62</v>
      </c>
      <c r="E338" s="97" t="s">
        <v>1318</v>
      </c>
      <c r="F338" s="97" t="s">
        <v>1457</v>
      </c>
      <c r="G338" s="97" t="s">
        <v>48</v>
      </c>
      <c r="H338" s="97" t="s">
        <v>1650</v>
      </c>
      <c r="I338" s="94" t="s">
        <v>47</v>
      </c>
      <c r="J338" s="94" t="s">
        <v>47</v>
      </c>
      <c r="K338" s="94" t="s">
        <v>47</v>
      </c>
      <c r="L338" s="94" t="s">
        <v>47</v>
      </c>
      <c r="M338" s="94">
        <v>0</v>
      </c>
      <c r="N338" s="97" t="s">
        <v>47</v>
      </c>
      <c r="O338" s="97" t="s">
        <v>1545</v>
      </c>
      <c r="P338" s="97" t="s">
        <v>1544</v>
      </c>
      <c r="Q338" s="94">
        <v>14798636</v>
      </c>
      <c r="R338" s="94">
        <v>0</v>
      </c>
      <c r="S338" s="94">
        <v>3787510</v>
      </c>
      <c r="T338" s="94">
        <v>9492350</v>
      </c>
      <c r="U338" s="97" t="s">
        <v>50</v>
      </c>
      <c r="V338" s="94">
        <v>1518776</v>
      </c>
      <c r="W338" s="94">
        <v>0</v>
      </c>
      <c r="X338" s="97" t="s">
        <v>49</v>
      </c>
      <c r="Y338" s="94">
        <v>0</v>
      </c>
      <c r="Z338" s="94">
        <v>0</v>
      </c>
      <c r="AA338" s="97" t="s">
        <v>49</v>
      </c>
      <c r="AB338" s="94">
        <v>0</v>
      </c>
      <c r="AC338" s="94">
        <v>0</v>
      </c>
      <c r="AD338" s="97" t="s">
        <v>49</v>
      </c>
      <c r="AE338" s="94">
        <v>0</v>
      </c>
      <c r="AF338" s="97">
        <v>0</v>
      </c>
      <c r="AG338" s="97" t="s">
        <v>49</v>
      </c>
      <c r="AH338" s="94">
        <v>0</v>
      </c>
      <c r="AI338" s="94">
        <v>0</v>
      </c>
      <c r="AJ338" s="97" t="s">
        <v>49</v>
      </c>
      <c r="AK338" s="94">
        <v>0</v>
      </c>
      <c r="AL338" s="94">
        <v>0</v>
      </c>
      <c r="AM338" s="99" t="s">
        <v>47</v>
      </c>
      <c r="AN338" s="97" t="s">
        <v>47</v>
      </c>
      <c r="AO338" s="215" t="s">
        <v>47</v>
      </c>
      <c r="AP338" s="97" t="s">
        <v>47</v>
      </c>
      <c r="AR338" s="5"/>
      <c r="AS338" s="100"/>
    </row>
    <row r="339" spans="1:45" x14ac:dyDescent="0.25">
      <c r="A339" s="97" t="s">
        <v>2045</v>
      </c>
      <c r="B339" s="98">
        <v>44278</v>
      </c>
      <c r="C339" s="97" t="s">
        <v>973</v>
      </c>
      <c r="D339" s="97" t="s">
        <v>62</v>
      </c>
      <c r="E339" s="97" t="s">
        <v>1318</v>
      </c>
      <c r="F339" s="97" t="s">
        <v>1460</v>
      </c>
      <c r="G339" s="97" t="s">
        <v>48</v>
      </c>
      <c r="H339" s="97" t="s">
        <v>1648</v>
      </c>
      <c r="I339" s="94" t="s">
        <v>47</v>
      </c>
      <c r="J339" s="94" t="s">
        <v>47</v>
      </c>
      <c r="K339" s="94" t="s">
        <v>47</v>
      </c>
      <c r="L339" s="94" t="s">
        <v>47</v>
      </c>
      <c r="M339" s="94">
        <v>0</v>
      </c>
      <c r="N339" s="97" t="s">
        <v>47</v>
      </c>
      <c r="O339" s="97" t="s">
        <v>56</v>
      </c>
      <c r="P339" s="97" t="s">
        <v>47</v>
      </c>
      <c r="Q339" s="94">
        <v>410250991.5</v>
      </c>
      <c r="R339" s="94">
        <v>0</v>
      </c>
      <c r="S339" s="94">
        <v>269962679.5</v>
      </c>
      <c r="T339" s="94">
        <v>0</v>
      </c>
      <c r="U339" s="97" t="s">
        <v>49</v>
      </c>
      <c r="V339" s="94">
        <v>0</v>
      </c>
      <c r="W339" s="94">
        <v>120938200</v>
      </c>
      <c r="X339" s="97" t="s">
        <v>50</v>
      </c>
      <c r="Y339" s="94">
        <v>19350112</v>
      </c>
      <c r="Z339" s="94">
        <v>0</v>
      </c>
      <c r="AA339" s="97" t="s">
        <v>49</v>
      </c>
      <c r="AB339" s="94">
        <v>0</v>
      </c>
      <c r="AC339" s="94">
        <v>0</v>
      </c>
      <c r="AD339" s="97" t="s">
        <v>49</v>
      </c>
      <c r="AE339" s="94">
        <v>0</v>
      </c>
      <c r="AF339" s="97">
        <v>0</v>
      </c>
      <c r="AG339" s="97" t="s">
        <v>49</v>
      </c>
      <c r="AH339" s="94">
        <v>0</v>
      </c>
      <c r="AI339" s="94">
        <v>0</v>
      </c>
      <c r="AJ339" s="97" t="s">
        <v>49</v>
      </c>
      <c r="AK339" s="94">
        <v>0</v>
      </c>
      <c r="AL339" s="94">
        <v>0</v>
      </c>
      <c r="AM339" s="99" t="s">
        <v>47</v>
      </c>
      <c r="AN339" s="97" t="s">
        <v>47</v>
      </c>
      <c r="AO339" s="217" t="s">
        <v>47</v>
      </c>
      <c r="AP339" s="117" t="s">
        <v>47</v>
      </c>
      <c r="AR339" s="5"/>
      <c r="AS339" s="100"/>
    </row>
    <row r="340" spans="1:45" x14ac:dyDescent="0.25">
      <c r="A340" s="97" t="s">
        <v>2046</v>
      </c>
      <c r="B340" s="98">
        <v>44278</v>
      </c>
      <c r="C340" s="97" t="s">
        <v>46</v>
      </c>
      <c r="D340" s="97" t="s">
        <v>66</v>
      </c>
      <c r="E340" s="97" t="s">
        <v>67</v>
      </c>
      <c r="F340" s="97" t="s">
        <v>1031</v>
      </c>
      <c r="G340" s="97" t="s">
        <v>48</v>
      </c>
      <c r="H340" s="97" t="s">
        <v>491</v>
      </c>
      <c r="I340" s="94" t="s">
        <v>47</v>
      </c>
      <c r="J340" s="94" t="s">
        <v>47</v>
      </c>
      <c r="K340" s="94" t="s">
        <v>47</v>
      </c>
      <c r="L340" s="94" t="s">
        <v>47</v>
      </c>
      <c r="M340" s="94">
        <v>0</v>
      </c>
      <c r="N340" s="97" t="s">
        <v>47</v>
      </c>
      <c r="O340" s="97" t="s">
        <v>56</v>
      </c>
      <c r="P340" s="97" t="s">
        <v>47</v>
      </c>
      <c r="Q340" s="94">
        <v>73318656.5</v>
      </c>
      <c r="R340" s="94">
        <v>0</v>
      </c>
      <c r="S340" s="94">
        <v>60414758.5</v>
      </c>
      <c r="T340" s="94">
        <v>0</v>
      </c>
      <c r="U340" s="97" t="s">
        <v>49</v>
      </c>
      <c r="V340" s="94">
        <v>0</v>
      </c>
      <c r="W340" s="94">
        <v>11124050</v>
      </c>
      <c r="X340" s="97" t="s">
        <v>50</v>
      </c>
      <c r="Y340" s="94">
        <v>1779848</v>
      </c>
      <c r="Z340" s="94">
        <v>0</v>
      </c>
      <c r="AA340" s="97" t="s">
        <v>49</v>
      </c>
      <c r="AB340" s="94">
        <v>0</v>
      </c>
      <c r="AC340" s="94">
        <v>0</v>
      </c>
      <c r="AD340" s="97" t="s">
        <v>49</v>
      </c>
      <c r="AE340" s="94">
        <v>0</v>
      </c>
      <c r="AF340" s="97">
        <v>0</v>
      </c>
      <c r="AG340" s="97" t="s">
        <v>49</v>
      </c>
      <c r="AH340" s="94">
        <v>0</v>
      </c>
      <c r="AI340" s="94">
        <v>0</v>
      </c>
      <c r="AJ340" s="97" t="s">
        <v>49</v>
      </c>
      <c r="AK340" s="94">
        <v>0</v>
      </c>
      <c r="AL340" s="94">
        <v>0</v>
      </c>
      <c r="AM340" s="99" t="s">
        <v>47</v>
      </c>
      <c r="AN340" s="97" t="s">
        <v>47</v>
      </c>
      <c r="AO340" s="215" t="s">
        <v>47</v>
      </c>
      <c r="AP340" s="97" t="s">
        <v>47</v>
      </c>
      <c r="AR340" s="5"/>
      <c r="AS340" s="100"/>
    </row>
    <row r="341" spans="1:45" x14ac:dyDescent="0.25">
      <c r="A341" s="97" t="s">
        <v>2047</v>
      </c>
      <c r="B341" s="98">
        <v>44278</v>
      </c>
      <c r="C341" s="97" t="s">
        <v>46</v>
      </c>
      <c r="D341" s="97" t="s">
        <v>66</v>
      </c>
      <c r="E341" s="97" t="s">
        <v>67</v>
      </c>
      <c r="F341" s="97" t="s">
        <v>1031</v>
      </c>
      <c r="G341" s="97" t="s">
        <v>48</v>
      </c>
      <c r="H341" s="97" t="s">
        <v>493</v>
      </c>
      <c r="I341" s="94" t="s">
        <v>47</v>
      </c>
      <c r="J341" s="94" t="s">
        <v>47</v>
      </c>
      <c r="K341" s="94" t="s">
        <v>47</v>
      </c>
      <c r="L341" s="94" t="s">
        <v>47</v>
      </c>
      <c r="M341" s="94">
        <v>0</v>
      </c>
      <c r="N341" s="97" t="s">
        <v>47</v>
      </c>
      <c r="O341" s="97" t="s">
        <v>494</v>
      </c>
      <c r="P341" s="97" t="s">
        <v>495</v>
      </c>
      <c r="Q341" s="94">
        <v>18489640</v>
      </c>
      <c r="R341" s="94">
        <v>0</v>
      </c>
      <c r="S341" s="94">
        <v>10141700</v>
      </c>
      <c r="T341" s="94">
        <v>7196500</v>
      </c>
      <c r="U341" s="97" t="s">
        <v>50</v>
      </c>
      <c r="V341" s="94">
        <v>1151440</v>
      </c>
      <c r="W341" s="94">
        <v>0</v>
      </c>
      <c r="X341" s="97" t="s">
        <v>49</v>
      </c>
      <c r="Y341" s="94">
        <v>0</v>
      </c>
      <c r="Z341" s="94">
        <v>0</v>
      </c>
      <c r="AA341" s="97" t="s">
        <v>49</v>
      </c>
      <c r="AB341" s="94">
        <v>0</v>
      </c>
      <c r="AC341" s="94">
        <v>0</v>
      </c>
      <c r="AD341" s="97" t="s">
        <v>49</v>
      </c>
      <c r="AE341" s="94">
        <v>0</v>
      </c>
      <c r="AF341" s="97">
        <v>0</v>
      </c>
      <c r="AG341" s="97" t="s">
        <v>49</v>
      </c>
      <c r="AH341" s="94">
        <v>0</v>
      </c>
      <c r="AI341" s="94">
        <v>0</v>
      </c>
      <c r="AJ341" s="97" t="s">
        <v>49</v>
      </c>
      <c r="AK341" s="94">
        <v>0</v>
      </c>
      <c r="AL341" s="94">
        <v>0</v>
      </c>
      <c r="AM341" s="99" t="s">
        <v>47</v>
      </c>
      <c r="AN341" s="97" t="s">
        <v>47</v>
      </c>
      <c r="AO341" s="215" t="s">
        <v>47</v>
      </c>
      <c r="AP341" s="97" t="s">
        <v>47</v>
      </c>
      <c r="AR341" s="5"/>
      <c r="AS341" s="100"/>
    </row>
    <row r="342" spans="1:45" x14ac:dyDescent="0.25">
      <c r="A342" s="97" t="s">
        <v>2048</v>
      </c>
      <c r="B342" s="98">
        <v>44278</v>
      </c>
      <c r="C342" s="97" t="s">
        <v>46</v>
      </c>
      <c r="D342" s="97" t="s">
        <v>66</v>
      </c>
      <c r="E342" s="97" t="s">
        <v>67</v>
      </c>
      <c r="F342" s="97" t="s">
        <v>1031</v>
      </c>
      <c r="G342" s="97" t="s">
        <v>48</v>
      </c>
      <c r="H342" s="97" t="s">
        <v>497</v>
      </c>
      <c r="I342" s="94" t="s">
        <v>47</v>
      </c>
      <c r="J342" s="94" t="s">
        <v>47</v>
      </c>
      <c r="K342" s="94" t="s">
        <v>47</v>
      </c>
      <c r="L342" s="94" t="s">
        <v>47</v>
      </c>
      <c r="M342" s="94">
        <v>0</v>
      </c>
      <c r="N342" s="97" t="s">
        <v>47</v>
      </c>
      <c r="O342" s="97" t="s">
        <v>56</v>
      </c>
      <c r="P342" s="97" t="s">
        <v>47</v>
      </c>
      <c r="Q342" s="94">
        <v>683156449.99000001</v>
      </c>
      <c r="R342" s="94">
        <v>0</v>
      </c>
      <c r="S342" s="94">
        <v>536370447</v>
      </c>
      <c r="T342" s="94">
        <v>0</v>
      </c>
      <c r="U342" s="97" t="s">
        <v>49</v>
      </c>
      <c r="V342" s="94">
        <v>0</v>
      </c>
      <c r="W342" s="94">
        <v>126539657.75</v>
      </c>
      <c r="X342" s="97" t="s">
        <v>49</v>
      </c>
      <c r="Y342" s="94">
        <v>20246345.240000002</v>
      </c>
      <c r="Z342" s="94">
        <v>0</v>
      </c>
      <c r="AA342" s="97" t="s">
        <v>49</v>
      </c>
      <c r="AB342" s="94">
        <v>0</v>
      </c>
      <c r="AC342" s="94">
        <v>0</v>
      </c>
      <c r="AD342" s="97" t="s">
        <v>49</v>
      </c>
      <c r="AE342" s="94">
        <v>0</v>
      </c>
      <c r="AF342" s="97">
        <v>0</v>
      </c>
      <c r="AG342" s="97" t="s">
        <v>49</v>
      </c>
      <c r="AH342" s="94">
        <v>0</v>
      </c>
      <c r="AI342" s="94">
        <v>0</v>
      </c>
      <c r="AJ342" s="97" t="s">
        <v>49</v>
      </c>
      <c r="AK342" s="94">
        <v>0</v>
      </c>
      <c r="AL342" s="94">
        <v>0</v>
      </c>
      <c r="AM342" s="99" t="s">
        <v>47</v>
      </c>
      <c r="AN342" s="97" t="s">
        <v>47</v>
      </c>
      <c r="AO342" s="215" t="s">
        <v>47</v>
      </c>
      <c r="AP342" s="97" t="s">
        <v>47</v>
      </c>
      <c r="AR342" s="5"/>
      <c r="AS342" s="100"/>
    </row>
    <row r="343" spans="1:45" x14ac:dyDescent="0.25">
      <c r="A343" s="97" t="s">
        <v>2049</v>
      </c>
      <c r="B343" s="98">
        <v>44278</v>
      </c>
      <c r="C343" s="97" t="s">
        <v>973</v>
      </c>
      <c r="D343" s="97" t="s">
        <v>66</v>
      </c>
      <c r="E343" s="97" t="s">
        <v>1339</v>
      </c>
      <c r="F343" s="97" t="s">
        <v>1376</v>
      </c>
      <c r="G343" s="97" t="s">
        <v>48</v>
      </c>
      <c r="H343" s="97" t="s">
        <v>1646</v>
      </c>
      <c r="I343" s="94" t="s">
        <v>47</v>
      </c>
      <c r="J343" s="94" t="s">
        <v>47</v>
      </c>
      <c r="K343" s="94" t="s">
        <v>47</v>
      </c>
      <c r="L343" s="94" t="s">
        <v>47</v>
      </c>
      <c r="M343" s="94">
        <v>0</v>
      </c>
      <c r="N343" s="97" t="s">
        <v>47</v>
      </c>
      <c r="O343" s="97" t="s">
        <v>56</v>
      </c>
      <c r="P343" s="97" t="s">
        <v>47</v>
      </c>
      <c r="Q343" s="94">
        <f>873344107.854-37925</f>
        <v>873306182.85399997</v>
      </c>
      <c r="R343" s="94">
        <v>0</v>
      </c>
      <c r="S343" s="94">
        <f>615272812.75-37925</f>
        <v>615234887.75</v>
      </c>
      <c r="T343" s="94">
        <v>0</v>
      </c>
      <c r="U343" s="97" t="s">
        <v>49</v>
      </c>
      <c r="V343" s="94">
        <v>0</v>
      </c>
      <c r="W343" s="94">
        <v>222475254.40000001</v>
      </c>
      <c r="X343" s="97" t="s">
        <v>50</v>
      </c>
      <c r="Y343" s="94">
        <v>35596040.703999996</v>
      </c>
      <c r="Z343" s="94">
        <v>0</v>
      </c>
      <c r="AA343" s="97" t="s">
        <v>49</v>
      </c>
      <c r="AB343" s="94">
        <v>0</v>
      </c>
      <c r="AC343" s="94">
        <v>0</v>
      </c>
      <c r="AD343" s="97" t="s">
        <v>49</v>
      </c>
      <c r="AE343" s="94">
        <v>0</v>
      </c>
      <c r="AF343" s="97">
        <v>0</v>
      </c>
      <c r="AG343" s="97" t="s">
        <v>49</v>
      </c>
      <c r="AH343" s="94">
        <v>0</v>
      </c>
      <c r="AI343" s="94">
        <v>0</v>
      </c>
      <c r="AJ343" s="97" t="s">
        <v>49</v>
      </c>
      <c r="AK343" s="94">
        <v>0</v>
      </c>
      <c r="AL343" s="94">
        <v>0</v>
      </c>
      <c r="AM343" s="99" t="s">
        <v>47</v>
      </c>
      <c r="AN343" s="97" t="s">
        <v>47</v>
      </c>
      <c r="AO343" s="215" t="s">
        <v>47</v>
      </c>
      <c r="AP343" s="97" t="s">
        <v>47</v>
      </c>
      <c r="AR343" s="5"/>
      <c r="AS343" s="100"/>
    </row>
    <row r="344" spans="1:45" x14ac:dyDescent="0.25">
      <c r="A344" s="97" t="s">
        <v>2050</v>
      </c>
      <c r="B344" s="98">
        <v>44278</v>
      </c>
      <c r="C344" s="97" t="s">
        <v>46</v>
      </c>
      <c r="D344" s="97" t="s">
        <v>70</v>
      </c>
      <c r="E344" s="97" t="s">
        <v>71</v>
      </c>
      <c r="F344" s="97" t="s">
        <v>1011</v>
      </c>
      <c r="G344" s="97" t="s">
        <v>48</v>
      </c>
      <c r="H344" s="97" t="s">
        <v>499</v>
      </c>
      <c r="I344" s="94" t="s">
        <v>47</v>
      </c>
      <c r="J344" s="94" t="s">
        <v>47</v>
      </c>
      <c r="K344" s="94" t="s">
        <v>47</v>
      </c>
      <c r="L344" s="94" t="s">
        <v>47</v>
      </c>
      <c r="M344" s="94">
        <v>0</v>
      </c>
      <c r="N344" s="97" t="s">
        <v>47</v>
      </c>
      <c r="O344" s="97" t="s">
        <v>56</v>
      </c>
      <c r="P344" s="97" t="s">
        <v>47</v>
      </c>
      <c r="Q344" s="94">
        <v>1718417031.7288001</v>
      </c>
      <c r="R344" s="94">
        <v>0</v>
      </c>
      <c r="S344" s="94">
        <v>1324796598.4999998</v>
      </c>
      <c r="T344" s="94">
        <v>0</v>
      </c>
      <c r="U344" s="97" t="s">
        <v>49</v>
      </c>
      <c r="V344" s="94">
        <v>0</v>
      </c>
      <c r="W344" s="94">
        <v>339327959.68000001</v>
      </c>
      <c r="X344" s="97" t="s">
        <v>50</v>
      </c>
      <c r="Y344" s="94">
        <v>54292473.548799992</v>
      </c>
      <c r="Z344" s="94">
        <v>0</v>
      </c>
      <c r="AA344" s="97" t="s">
        <v>49</v>
      </c>
      <c r="AB344" s="94">
        <v>0</v>
      </c>
      <c r="AC344" s="94">
        <v>0</v>
      </c>
      <c r="AD344" s="97" t="s">
        <v>49</v>
      </c>
      <c r="AE344" s="94">
        <v>0</v>
      </c>
      <c r="AF344" s="97">
        <v>0</v>
      </c>
      <c r="AG344" s="97" t="s">
        <v>49</v>
      </c>
      <c r="AH344" s="94">
        <v>0</v>
      </c>
      <c r="AI344" s="94">
        <v>0</v>
      </c>
      <c r="AJ344" s="97" t="s">
        <v>49</v>
      </c>
      <c r="AK344" s="94">
        <v>0</v>
      </c>
      <c r="AL344" s="94">
        <v>0</v>
      </c>
      <c r="AM344" s="99" t="s">
        <v>47</v>
      </c>
      <c r="AN344" s="97" t="s">
        <v>47</v>
      </c>
      <c r="AO344" s="215" t="s">
        <v>47</v>
      </c>
      <c r="AP344" s="97" t="s">
        <v>47</v>
      </c>
      <c r="AR344" s="5"/>
      <c r="AS344" s="100"/>
    </row>
    <row r="345" spans="1:45" x14ac:dyDescent="0.25">
      <c r="A345" s="97" t="s">
        <v>2051</v>
      </c>
      <c r="B345" s="98">
        <v>44278</v>
      </c>
      <c r="C345" s="97" t="s">
        <v>973</v>
      </c>
      <c r="D345" s="97" t="s">
        <v>70</v>
      </c>
      <c r="E345" s="97" t="s">
        <v>977</v>
      </c>
      <c r="F345" s="97" t="s">
        <v>1644</v>
      </c>
      <c r="G345" s="97" t="s">
        <v>48</v>
      </c>
      <c r="H345" s="97" t="s">
        <v>1643</v>
      </c>
      <c r="I345" s="94" t="s">
        <v>47</v>
      </c>
      <c r="J345" s="94" t="s">
        <v>47</v>
      </c>
      <c r="K345" s="94" t="s">
        <v>47</v>
      </c>
      <c r="L345" s="94" t="s">
        <v>47</v>
      </c>
      <c r="M345" s="94">
        <v>0</v>
      </c>
      <c r="N345" s="97" t="s">
        <v>47</v>
      </c>
      <c r="O345" s="97" t="s">
        <v>56</v>
      </c>
      <c r="P345" s="97" t="s">
        <v>47</v>
      </c>
      <c r="Q345" s="94">
        <v>581306213.60000002</v>
      </c>
      <c r="R345" s="94">
        <v>0</v>
      </c>
      <c r="S345" s="94">
        <v>356138290.25</v>
      </c>
      <c r="T345" s="94">
        <v>0</v>
      </c>
      <c r="U345" s="97" t="s">
        <v>49</v>
      </c>
      <c r="V345" s="94">
        <v>0</v>
      </c>
      <c r="W345" s="94">
        <v>194110278.75</v>
      </c>
      <c r="X345" s="97" t="s">
        <v>50</v>
      </c>
      <c r="Y345" s="94">
        <v>31057644.599999998</v>
      </c>
      <c r="Z345" s="94">
        <v>0</v>
      </c>
      <c r="AA345" s="97" t="s">
        <v>49</v>
      </c>
      <c r="AB345" s="94">
        <v>0</v>
      </c>
      <c r="AC345" s="94">
        <v>0</v>
      </c>
      <c r="AD345" s="97" t="s">
        <v>49</v>
      </c>
      <c r="AE345" s="94">
        <v>0</v>
      </c>
      <c r="AF345" s="97">
        <v>0</v>
      </c>
      <c r="AG345" s="97" t="s">
        <v>49</v>
      </c>
      <c r="AH345" s="94">
        <v>0</v>
      </c>
      <c r="AI345" s="94">
        <v>0</v>
      </c>
      <c r="AJ345" s="97" t="s">
        <v>49</v>
      </c>
      <c r="AK345" s="94">
        <v>0</v>
      </c>
      <c r="AL345" s="94">
        <v>0</v>
      </c>
      <c r="AM345" s="99" t="s">
        <v>47</v>
      </c>
      <c r="AN345" s="97" t="s">
        <v>47</v>
      </c>
      <c r="AO345" s="215" t="s">
        <v>47</v>
      </c>
      <c r="AP345" s="97" t="s">
        <v>47</v>
      </c>
      <c r="AR345" s="5"/>
      <c r="AS345" s="100"/>
    </row>
    <row r="346" spans="1:45" x14ac:dyDescent="0.25">
      <c r="A346" s="97" t="s">
        <v>2052</v>
      </c>
      <c r="B346" s="98">
        <v>44278</v>
      </c>
      <c r="C346" s="97" t="s">
        <v>46</v>
      </c>
      <c r="D346" s="97" t="s">
        <v>74</v>
      </c>
      <c r="E346" s="97" t="s">
        <v>75</v>
      </c>
      <c r="F346" s="97" t="s">
        <v>1054</v>
      </c>
      <c r="G346" s="97" t="s">
        <v>48</v>
      </c>
      <c r="H346" s="97" t="s">
        <v>501</v>
      </c>
      <c r="I346" s="94" t="s">
        <v>47</v>
      </c>
      <c r="J346" s="94" t="s">
        <v>47</v>
      </c>
      <c r="K346" s="94" t="s">
        <v>47</v>
      </c>
      <c r="L346" s="94" t="s">
        <v>47</v>
      </c>
      <c r="M346" s="94">
        <v>0</v>
      </c>
      <c r="N346" s="97" t="s">
        <v>47</v>
      </c>
      <c r="O346" s="97" t="s">
        <v>56</v>
      </c>
      <c r="P346" s="97" t="s">
        <v>47</v>
      </c>
      <c r="Q346" s="94">
        <v>1599280968.1924</v>
      </c>
      <c r="R346" s="94">
        <v>0</v>
      </c>
      <c r="S346" s="94">
        <v>1218363478.5</v>
      </c>
      <c r="T346" s="94">
        <v>0</v>
      </c>
      <c r="U346" s="97" t="s">
        <v>49</v>
      </c>
      <c r="V346" s="94">
        <v>0</v>
      </c>
      <c r="W346" s="94">
        <v>325018439.35000002</v>
      </c>
      <c r="X346" s="97" t="s">
        <v>50</v>
      </c>
      <c r="Y346" s="94">
        <v>52002950.299999997</v>
      </c>
      <c r="Z346" s="94">
        <v>0</v>
      </c>
      <c r="AA346" s="97" t="s">
        <v>49</v>
      </c>
      <c r="AB346" s="94">
        <v>0</v>
      </c>
      <c r="AC346" s="94">
        <v>3607500</v>
      </c>
      <c r="AD346" s="97" t="s">
        <v>49</v>
      </c>
      <c r="AE346" s="94">
        <v>288600</v>
      </c>
      <c r="AF346" s="97">
        <v>0</v>
      </c>
      <c r="AG346" s="97" t="s">
        <v>49</v>
      </c>
      <c r="AH346" s="94">
        <v>0</v>
      </c>
      <c r="AI346" s="94">
        <v>0</v>
      </c>
      <c r="AJ346" s="97" t="s">
        <v>49</v>
      </c>
      <c r="AK346" s="94">
        <v>0</v>
      </c>
      <c r="AL346" s="94">
        <v>0</v>
      </c>
      <c r="AM346" s="99" t="s">
        <v>47</v>
      </c>
      <c r="AN346" s="97" t="s">
        <v>47</v>
      </c>
      <c r="AO346" s="215" t="s">
        <v>47</v>
      </c>
      <c r="AP346" s="97" t="s">
        <v>47</v>
      </c>
      <c r="AR346" s="5"/>
      <c r="AS346" s="100"/>
    </row>
    <row r="347" spans="1:45" x14ac:dyDescent="0.25">
      <c r="A347" s="97" t="s">
        <v>2053</v>
      </c>
      <c r="B347" s="98">
        <v>44278</v>
      </c>
      <c r="C347" s="97" t="s">
        <v>973</v>
      </c>
      <c r="D347" s="97" t="s">
        <v>74</v>
      </c>
      <c r="E347" s="97" t="s">
        <v>980</v>
      </c>
      <c r="F347" s="97" t="s">
        <v>1642</v>
      </c>
      <c r="G347" s="97" t="s">
        <v>48</v>
      </c>
      <c r="H347" s="97" t="s">
        <v>1641</v>
      </c>
      <c r="I347" s="94" t="s">
        <v>47</v>
      </c>
      <c r="J347" s="94" t="s">
        <v>47</v>
      </c>
      <c r="K347" s="94" t="s">
        <v>47</v>
      </c>
      <c r="L347" s="94" t="s">
        <v>47</v>
      </c>
      <c r="M347" s="94">
        <v>0</v>
      </c>
      <c r="N347" s="97" t="s">
        <v>47</v>
      </c>
      <c r="O347" s="97" t="s">
        <v>56</v>
      </c>
      <c r="P347" s="97" t="s">
        <v>47</v>
      </c>
      <c r="Q347" s="94">
        <v>1027987061.8864</v>
      </c>
      <c r="R347" s="94">
        <v>0</v>
      </c>
      <c r="S347" s="94">
        <v>742285225.5</v>
      </c>
      <c r="T347" s="94">
        <v>0</v>
      </c>
      <c r="U347" s="97" t="s">
        <v>49</v>
      </c>
      <c r="V347" s="94">
        <v>0</v>
      </c>
      <c r="W347" s="94">
        <v>246294686.53999999</v>
      </c>
      <c r="X347" s="97" t="s">
        <v>50</v>
      </c>
      <c r="Y347" s="94">
        <v>39407149.8464</v>
      </c>
      <c r="Z347" s="94">
        <v>0</v>
      </c>
      <c r="AA347" s="97" t="s">
        <v>49</v>
      </c>
      <c r="AB347" s="94">
        <v>0</v>
      </c>
      <c r="AC347" s="94">
        <v>0</v>
      </c>
      <c r="AD347" s="97" t="s">
        <v>49</v>
      </c>
      <c r="AE347" s="94">
        <v>0</v>
      </c>
      <c r="AF347" s="97">
        <v>0</v>
      </c>
      <c r="AG347" s="97" t="s">
        <v>49</v>
      </c>
      <c r="AH347" s="94">
        <v>0</v>
      </c>
      <c r="AI347" s="94">
        <v>0</v>
      </c>
      <c r="AJ347" s="97" t="s">
        <v>49</v>
      </c>
      <c r="AK347" s="94">
        <v>0</v>
      </c>
      <c r="AL347" s="94">
        <v>0</v>
      </c>
      <c r="AM347" s="99" t="s">
        <v>47</v>
      </c>
      <c r="AN347" s="97" t="s">
        <v>47</v>
      </c>
      <c r="AO347" s="215" t="s">
        <v>47</v>
      </c>
      <c r="AP347" s="97" t="s">
        <v>47</v>
      </c>
      <c r="AR347" s="5"/>
      <c r="AS347" s="100"/>
    </row>
    <row r="348" spans="1:45" x14ac:dyDescent="0.25">
      <c r="A348" s="97" t="s">
        <v>479</v>
      </c>
      <c r="B348" s="98">
        <v>44278</v>
      </c>
      <c r="C348" s="97" t="s">
        <v>46</v>
      </c>
      <c r="D348" s="97" t="s">
        <v>164</v>
      </c>
      <c r="E348" s="97" t="s">
        <v>165</v>
      </c>
      <c r="F348" s="97" t="s">
        <v>1063</v>
      </c>
      <c r="G348" s="97" t="s">
        <v>48</v>
      </c>
      <c r="H348" s="97" t="s">
        <v>503</v>
      </c>
      <c r="I348" s="94" t="s">
        <v>47</v>
      </c>
      <c r="J348" s="94" t="s">
        <v>47</v>
      </c>
      <c r="K348" s="94" t="s">
        <v>47</v>
      </c>
      <c r="L348" s="94" t="s">
        <v>47</v>
      </c>
      <c r="M348" s="94">
        <v>0</v>
      </c>
      <c r="N348" s="97" t="s">
        <v>47</v>
      </c>
      <c r="O348" s="97" t="s">
        <v>56</v>
      </c>
      <c r="P348" s="97" t="s">
        <v>47</v>
      </c>
      <c r="Q348" s="94">
        <v>1531743931.0835998</v>
      </c>
      <c r="R348" s="94">
        <v>0</v>
      </c>
      <c r="S348" s="94">
        <v>1121843344.9999998</v>
      </c>
      <c r="T348" s="94">
        <v>0</v>
      </c>
      <c r="U348" s="97" t="s">
        <v>49</v>
      </c>
      <c r="V348" s="94">
        <v>0</v>
      </c>
      <c r="W348" s="94">
        <v>353362574.20999998</v>
      </c>
      <c r="X348" s="97" t="s">
        <v>50</v>
      </c>
      <c r="Y348" s="94">
        <v>56538011.873599999</v>
      </c>
      <c r="Z348" s="94">
        <v>0</v>
      </c>
      <c r="AA348" s="97" t="s">
        <v>49</v>
      </c>
      <c r="AB348" s="94">
        <v>0</v>
      </c>
      <c r="AC348" s="94">
        <v>0</v>
      </c>
      <c r="AD348" s="97" t="s">
        <v>49</v>
      </c>
      <c r="AE348" s="94">
        <v>0</v>
      </c>
      <c r="AF348" s="97">
        <v>0</v>
      </c>
      <c r="AG348" s="97" t="s">
        <v>49</v>
      </c>
      <c r="AH348" s="94">
        <v>0</v>
      </c>
      <c r="AI348" s="94">
        <v>0</v>
      </c>
      <c r="AJ348" s="97" t="s">
        <v>49</v>
      </c>
      <c r="AK348" s="94">
        <v>0</v>
      </c>
      <c r="AL348" s="94">
        <v>0</v>
      </c>
      <c r="AM348" s="99" t="s">
        <v>47</v>
      </c>
      <c r="AN348" s="97" t="s">
        <v>47</v>
      </c>
      <c r="AO348" s="215" t="s">
        <v>47</v>
      </c>
      <c r="AP348" s="97" t="s">
        <v>47</v>
      </c>
      <c r="AR348" s="5"/>
      <c r="AS348" s="100"/>
    </row>
    <row r="349" spans="1:45" x14ac:dyDescent="0.25">
      <c r="A349" s="97" t="s">
        <v>481</v>
      </c>
      <c r="B349" s="98">
        <v>44278</v>
      </c>
      <c r="C349" s="97" t="s">
        <v>46</v>
      </c>
      <c r="D349" s="97" t="s">
        <v>84</v>
      </c>
      <c r="E349" s="97" t="s">
        <v>85</v>
      </c>
      <c r="F349" s="97" t="s">
        <v>1077</v>
      </c>
      <c r="G349" s="97" t="s">
        <v>48</v>
      </c>
      <c r="H349" s="97" t="s">
        <v>505</v>
      </c>
      <c r="I349" s="94" t="s">
        <v>47</v>
      </c>
      <c r="J349" s="94" t="s">
        <v>47</v>
      </c>
      <c r="K349" s="94" t="s">
        <v>47</v>
      </c>
      <c r="L349" s="94" t="s">
        <v>47</v>
      </c>
      <c r="M349" s="94">
        <v>0</v>
      </c>
      <c r="N349" s="97" t="s">
        <v>47</v>
      </c>
      <c r="O349" s="97" t="s">
        <v>56</v>
      </c>
      <c r="P349" s="97" t="s">
        <v>47</v>
      </c>
      <c r="Q349" s="94">
        <v>803951991.61000001</v>
      </c>
      <c r="R349" s="94">
        <v>0</v>
      </c>
      <c r="S349" s="94">
        <v>652672865.5</v>
      </c>
      <c r="T349" s="94">
        <v>0</v>
      </c>
      <c r="U349" s="97" t="s">
        <v>49</v>
      </c>
      <c r="V349" s="94">
        <v>0</v>
      </c>
      <c r="W349" s="94">
        <v>130413039.75</v>
      </c>
      <c r="X349" s="97" t="s">
        <v>49</v>
      </c>
      <c r="Y349" s="94">
        <v>20866086.360000003</v>
      </c>
      <c r="Z349" s="94">
        <v>0</v>
      </c>
      <c r="AA349" s="97" t="s">
        <v>49</v>
      </c>
      <c r="AB349" s="94">
        <v>0</v>
      </c>
      <c r="AC349" s="94">
        <v>0</v>
      </c>
      <c r="AD349" s="97" t="s">
        <v>49</v>
      </c>
      <c r="AE349" s="94">
        <v>0</v>
      </c>
      <c r="AF349" s="97">
        <v>0</v>
      </c>
      <c r="AG349" s="97" t="s">
        <v>49</v>
      </c>
      <c r="AH349" s="94">
        <v>0</v>
      </c>
      <c r="AI349" s="94">
        <v>0</v>
      </c>
      <c r="AJ349" s="97" t="s">
        <v>49</v>
      </c>
      <c r="AK349" s="94">
        <v>0</v>
      </c>
      <c r="AL349" s="94">
        <v>0</v>
      </c>
      <c r="AM349" s="99" t="s">
        <v>47</v>
      </c>
      <c r="AN349" s="97" t="s">
        <v>47</v>
      </c>
      <c r="AO349" s="215" t="s">
        <v>47</v>
      </c>
      <c r="AP349" s="97" t="s">
        <v>47</v>
      </c>
      <c r="AR349" s="5"/>
      <c r="AS349" s="100"/>
    </row>
    <row r="350" spans="1:45" x14ac:dyDescent="0.25">
      <c r="A350" s="97" t="s">
        <v>486</v>
      </c>
      <c r="B350" s="98">
        <v>44278</v>
      </c>
      <c r="C350" s="97" t="s">
        <v>973</v>
      </c>
      <c r="D350" s="97" t="s">
        <v>84</v>
      </c>
      <c r="E350" s="97" t="s">
        <v>1298</v>
      </c>
      <c r="F350" s="97" t="s">
        <v>1606</v>
      </c>
      <c r="G350" s="97" t="s">
        <v>48</v>
      </c>
      <c r="H350" s="97" t="s">
        <v>1605</v>
      </c>
      <c r="I350" s="94" t="s">
        <v>47</v>
      </c>
      <c r="J350" s="94" t="s">
        <v>47</v>
      </c>
      <c r="K350" s="94" t="s">
        <v>47</v>
      </c>
      <c r="L350" s="94" t="s">
        <v>47</v>
      </c>
      <c r="M350" s="94">
        <v>0</v>
      </c>
      <c r="N350" s="97" t="s">
        <v>47</v>
      </c>
      <c r="O350" s="97" t="s">
        <v>56</v>
      </c>
      <c r="P350" s="97" t="s">
        <v>47</v>
      </c>
      <c r="Q350" s="94">
        <v>30770902</v>
      </c>
      <c r="R350" s="94">
        <v>0</v>
      </c>
      <c r="S350" s="94">
        <v>5368700</v>
      </c>
      <c r="T350" s="94">
        <v>0</v>
      </c>
      <c r="U350" s="97" t="s">
        <v>49</v>
      </c>
      <c r="V350" s="94">
        <v>0</v>
      </c>
      <c r="W350" s="94">
        <v>21898450</v>
      </c>
      <c r="X350" s="97" t="s">
        <v>50</v>
      </c>
      <c r="Y350" s="94">
        <v>3503752</v>
      </c>
      <c r="Z350" s="94">
        <v>0</v>
      </c>
      <c r="AA350" s="97" t="s">
        <v>49</v>
      </c>
      <c r="AB350" s="94">
        <v>0</v>
      </c>
      <c r="AC350" s="94">
        <v>0</v>
      </c>
      <c r="AD350" s="97" t="s">
        <v>49</v>
      </c>
      <c r="AE350" s="94">
        <v>0</v>
      </c>
      <c r="AF350" s="97">
        <v>0</v>
      </c>
      <c r="AG350" s="97" t="s">
        <v>49</v>
      </c>
      <c r="AH350" s="94">
        <v>0</v>
      </c>
      <c r="AI350" s="94">
        <v>0</v>
      </c>
      <c r="AJ350" s="97" t="s">
        <v>49</v>
      </c>
      <c r="AK350" s="94">
        <v>0</v>
      </c>
      <c r="AL350" s="94">
        <v>0</v>
      </c>
      <c r="AM350" s="99" t="s">
        <v>47</v>
      </c>
      <c r="AN350" s="97" t="s">
        <v>47</v>
      </c>
      <c r="AO350" s="215" t="s">
        <v>47</v>
      </c>
      <c r="AP350" s="97" t="s">
        <v>47</v>
      </c>
      <c r="AR350" s="5"/>
      <c r="AS350" s="100"/>
    </row>
    <row r="351" spans="1:45" x14ac:dyDescent="0.25">
      <c r="A351" s="97" t="s">
        <v>488</v>
      </c>
      <c r="B351" s="98">
        <v>44278</v>
      </c>
      <c r="C351" s="97" t="s">
        <v>46</v>
      </c>
      <c r="D351" s="97" t="s">
        <v>88</v>
      </c>
      <c r="E351" s="97" t="s">
        <v>89</v>
      </c>
      <c r="F351" s="97" t="s">
        <v>1001</v>
      </c>
      <c r="G351" s="97" t="s">
        <v>48</v>
      </c>
      <c r="H351" s="97" t="s">
        <v>507</v>
      </c>
      <c r="I351" s="94" t="s">
        <v>47</v>
      </c>
      <c r="J351" s="94" t="s">
        <v>47</v>
      </c>
      <c r="K351" s="94" t="s">
        <v>47</v>
      </c>
      <c r="L351" s="94" t="s">
        <v>47</v>
      </c>
      <c r="M351" s="94">
        <v>0</v>
      </c>
      <c r="N351" s="97" t="s">
        <v>47</v>
      </c>
      <c r="O351" s="97" t="s">
        <v>56</v>
      </c>
      <c r="P351" s="97" t="s">
        <v>47</v>
      </c>
      <c r="Q351" s="94">
        <v>106667722.75</v>
      </c>
      <c r="R351" s="94">
        <v>0</v>
      </c>
      <c r="S351" s="94">
        <v>97238198.75</v>
      </c>
      <c r="T351" s="94">
        <v>0</v>
      </c>
      <c r="U351" s="97" t="s">
        <v>49</v>
      </c>
      <c r="V351" s="94">
        <v>0</v>
      </c>
      <c r="W351" s="94">
        <v>8128900</v>
      </c>
      <c r="X351" s="97" t="s">
        <v>49</v>
      </c>
      <c r="Y351" s="94">
        <v>1300624</v>
      </c>
      <c r="Z351" s="94">
        <v>0</v>
      </c>
      <c r="AA351" s="97" t="s">
        <v>49</v>
      </c>
      <c r="AB351" s="94">
        <v>0</v>
      </c>
      <c r="AC351" s="94">
        <v>0</v>
      </c>
      <c r="AD351" s="97" t="s">
        <v>49</v>
      </c>
      <c r="AE351" s="94">
        <v>0</v>
      </c>
      <c r="AF351" s="97">
        <v>0</v>
      </c>
      <c r="AG351" s="97" t="s">
        <v>49</v>
      </c>
      <c r="AH351" s="94">
        <v>0</v>
      </c>
      <c r="AI351" s="94">
        <v>0</v>
      </c>
      <c r="AJ351" s="97" t="s">
        <v>49</v>
      </c>
      <c r="AK351" s="94">
        <v>0</v>
      </c>
      <c r="AL351" s="94">
        <v>0</v>
      </c>
      <c r="AM351" s="99" t="s">
        <v>47</v>
      </c>
      <c r="AN351" s="97" t="s">
        <v>47</v>
      </c>
      <c r="AO351" s="215" t="s">
        <v>47</v>
      </c>
      <c r="AP351" s="97" t="s">
        <v>47</v>
      </c>
      <c r="AR351" s="5"/>
      <c r="AS351" s="100"/>
    </row>
    <row r="352" spans="1:45" x14ac:dyDescent="0.25">
      <c r="A352" s="97" t="s">
        <v>490</v>
      </c>
      <c r="B352" s="98">
        <v>44278</v>
      </c>
      <c r="C352" s="97" t="s">
        <v>46</v>
      </c>
      <c r="D352" s="97" t="s">
        <v>88</v>
      </c>
      <c r="E352" s="97" t="s">
        <v>89</v>
      </c>
      <c r="F352" s="97" t="s">
        <v>1001</v>
      </c>
      <c r="G352" s="97" t="s">
        <v>48</v>
      </c>
      <c r="H352" s="97" t="s">
        <v>509</v>
      </c>
      <c r="I352" s="94" t="s">
        <v>47</v>
      </c>
      <c r="J352" s="94" t="s">
        <v>47</v>
      </c>
      <c r="K352" s="94" t="s">
        <v>47</v>
      </c>
      <c r="L352" s="94" t="s">
        <v>47</v>
      </c>
      <c r="M352" s="94">
        <v>0</v>
      </c>
      <c r="N352" s="97" t="s">
        <v>47</v>
      </c>
      <c r="O352" s="97" t="s">
        <v>510</v>
      </c>
      <c r="P352" s="97" t="s">
        <v>511</v>
      </c>
      <c r="Q352" s="94">
        <v>92525178.5</v>
      </c>
      <c r="R352" s="94">
        <v>0</v>
      </c>
      <c r="S352" s="94">
        <v>69603752.5</v>
      </c>
      <c r="T352" s="94">
        <v>19759850</v>
      </c>
      <c r="U352" s="97" t="s">
        <v>50</v>
      </c>
      <c r="V352" s="94">
        <v>3161576</v>
      </c>
      <c r="W352" s="94">
        <v>0</v>
      </c>
      <c r="X352" s="97" t="s">
        <v>49</v>
      </c>
      <c r="Y352" s="94">
        <v>0</v>
      </c>
      <c r="Z352" s="94">
        <v>0</v>
      </c>
      <c r="AA352" s="97" t="s">
        <v>49</v>
      </c>
      <c r="AB352" s="94">
        <v>0</v>
      </c>
      <c r="AC352" s="94">
        <v>0</v>
      </c>
      <c r="AD352" s="97" t="s">
        <v>49</v>
      </c>
      <c r="AE352" s="94">
        <v>0</v>
      </c>
      <c r="AF352" s="97">
        <v>0</v>
      </c>
      <c r="AG352" s="97" t="s">
        <v>49</v>
      </c>
      <c r="AH352" s="94">
        <v>0</v>
      </c>
      <c r="AI352" s="94">
        <v>0</v>
      </c>
      <c r="AJ352" s="97" t="s">
        <v>49</v>
      </c>
      <c r="AK352" s="94">
        <v>0</v>
      </c>
      <c r="AL352" s="94">
        <v>0</v>
      </c>
      <c r="AM352" s="99" t="s">
        <v>47</v>
      </c>
      <c r="AN352" s="97" t="s">
        <v>47</v>
      </c>
      <c r="AO352" s="215" t="s">
        <v>47</v>
      </c>
      <c r="AP352" s="97" t="s">
        <v>47</v>
      </c>
      <c r="AR352" s="5"/>
      <c r="AS352" s="100"/>
    </row>
    <row r="353" spans="1:45" x14ac:dyDescent="0.25">
      <c r="A353" s="97" t="s">
        <v>492</v>
      </c>
      <c r="B353" s="98">
        <v>44278</v>
      </c>
      <c r="C353" s="97" t="s">
        <v>46</v>
      </c>
      <c r="D353" s="97" t="s">
        <v>88</v>
      </c>
      <c r="E353" s="97" t="s">
        <v>89</v>
      </c>
      <c r="F353" s="97" t="s">
        <v>1001</v>
      </c>
      <c r="G353" s="97" t="s">
        <v>48</v>
      </c>
      <c r="H353" s="97" t="s">
        <v>513</v>
      </c>
      <c r="I353" s="94" t="s">
        <v>47</v>
      </c>
      <c r="J353" s="94" t="s">
        <v>47</v>
      </c>
      <c r="K353" s="94" t="s">
        <v>47</v>
      </c>
      <c r="L353" s="94" t="s">
        <v>47</v>
      </c>
      <c r="M353" s="94">
        <v>0</v>
      </c>
      <c r="N353" s="97" t="s">
        <v>47</v>
      </c>
      <c r="O353" s="97" t="s">
        <v>56</v>
      </c>
      <c r="P353" s="97" t="s">
        <v>47</v>
      </c>
      <c r="Q353" s="94">
        <v>205976335.63120002</v>
      </c>
      <c r="R353" s="94">
        <v>0</v>
      </c>
      <c r="S353" s="94">
        <v>160381681.5</v>
      </c>
      <c r="T353" s="94">
        <v>0</v>
      </c>
      <c r="U353" s="97" t="s">
        <v>49</v>
      </c>
      <c r="V353" s="94">
        <v>0</v>
      </c>
      <c r="W353" s="94">
        <v>39305736.32</v>
      </c>
      <c r="X353" s="97" t="s">
        <v>49</v>
      </c>
      <c r="Y353" s="94">
        <v>6288917.8111999994</v>
      </c>
      <c r="Z353" s="94">
        <v>0</v>
      </c>
      <c r="AA353" s="97" t="s">
        <v>49</v>
      </c>
      <c r="AB353" s="94">
        <v>0</v>
      </c>
      <c r="AC353" s="94">
        <v>0</v>
      </c>
      <c r="AD353" s="97" t="s">
        <v>49</v>
      </c>
      <c r="AE353" s="94">
        <v>0</v>
      </c>
      <c r="AF353" s="97">
        <v>0</v>
      </c>
      <c r="AG353" s="97" t="s">
        <v>49</v>
      </c>
      <c r="AH353" s="94">
        <v>0</v>
      </c>
      <c r="AI353" s="94">
        <v>0</v>
      </c>
      <c r="AJ353" s="97" t="s">
        <v>49</v>
      </c>
      <c r="AK353" s="94">
        <v>0</v>
      </c>
      <c r="AL353" s="94">
        <v>0</v>
      </c>
      <c r="AM353" s="99" t="s">
        <v>47</v>
      </c>
      <c r="AN353" s="97" t="s">
        <v>47</v>
      </c>
      <c r="AO353" s="215" t="s">
        <v>47</v>
      </c>
      <c r="AP353" s="97" t="s">
        <v>47</v>
      </c>
      <c r="AR353" s="5"/>
      <c r="AS353" s="100"/>
    </row>
    <row r="354" spans="1:45" x14ac:dyDescent="0.25">
      <c r="A354" s="97" t="s">
        <v>496</v>
      </c>
      <c r="B354" s="98">
        <v>44278</v>
      </c>
      <c r="C354" s="97" t="s">
        <v>46</v>
      </c>
      <c r="D354" s="97" t="s">
        <v>88</v>
      </c>
      <c r="E354" s="97" t="s">
        <v>89</v>
      </c>
      <c r="F354" s="97" t="s">
        <v>1001</v>
      </c>
      <c r="G354" s="97" t="s">
        <v>48</v>
      </c>
      <c r="H354" s="97" t="s">
        <v>515</v>
      </c>
      <c r="I354" s="94" t="s">
        <v>47</v>
      </c>
      <c r="J354" s="94" t="s">
        <v>47</v>
      </c>
      <c r="K354" s="94" t="s">
        <v>47</v>
      </c>
      <c r="L354" s="94" t="s">
        <v>47</v>
      </c>
      <c r="M354" s="94">
        <v>0</v>
      </c>
      <c r="N354" s="97" t="s">
        <v>47</v>
      </c>
      <c r="O354" s="97" t="s">
        <v>516</v>
      </c>
      <c r="P354" s="97" t="s">
        <v>517</v>
      </c>
      <c r="Q354" s="94">
        <v>17380322.649999999</v>
      </c>
      <c r="R354" s="94">
        <v>0</v>
      </c>
      <c r="S354" s="94">
        <v>13617258</v>
      </c>
      <c r="T354" s="94">
        <v>3244021.25</v>
      </c>
      <c r="U354" s="97" t="s">
        <v>50</v>
      </c>
      <c r="V354" s="94">
        <v>519043.4</v>
      </c>
      <c r="W354" s="94">
        <v>0</v>
      </c>
      <c r="X354" s="97" t="s">
        <v>49</v>
      </c>
      <c r="Y354" s="94">
        <v>0</v>
      </c>
      <c r="Z354" s="94">
        <v>0</v>
      </c>
      <c r="AA354" s="97" t="s">
        <v>49</v>
      </c>
      <c r="AB354" s="94">
        <v>0</v>
      </c>
      <c r="AC354" s="94">
        <v>0</v>
      </c>
      <c r="AD354" s="97" t="s">
        <v>49</v>
      </c>
      <c r="AE354" s="94">
        <v>0</v>
      </c>
      <c r="AF354" s="97">
        <v>0</v>
      </c>
      <c r="AG354" s="97" t="s">
        <v>49</v>
      </c>
      <c r="AH354" s="94">
        <v>0</v>
      </c>
      <c r="AI354" s="94">
        <v>0</v>
      </c>
      <c r="AJ354" s="97" t="s">
        <v>49</v>
      </c>
      <c r="AK354" s="94">
        <v>0</v>
      </c>
      <c r="AL354" s="94">
        <v>0</v>
      </c>
      <c r="AM354" s="99" t="s">
        <v>47</v>
      </c>
      <c r="AN354" s="97" t="s">
        <v>47</v>
      </c>
      <c r="AO354" s="215" t="s">
        <v>47</v>
      </c>
      <c r="AP354" s="97" t="s">
        <v>47</v>
      </c>
      <c r="AR354" s="5"/>
      <c r="AS354" s="100"/>
    </row>
    <row r="355" spans="1:45" x14ac:dyDescent="0.25">
      <c r="A355" s="97" t="s">
        <v>498</v>
      </c>
      <c r="B355" s="98">
        <v>44278</v>
      </c>
      <c r="C355" s="97" t="s">
        <v>46</v>
      </c>
      <c r="D355" s="97" t="s">
        <v>88</v>
      </c>
      <c r="E355" s="97" t="s">
        <v>89</v>
      </c>
      <c r="F355" s="97" t="s">
        <v>1001</v>
      </c>
      <c r="G355" s="97" t="s">
        <v>48</v>
      </c>
      <c r="H355" s="97" t="s">
        <v>519</v>
      </c>
      <c r="I355" s="94" t="s">
        <v>47</v>
      </c>
      <c r="J355" s="94" t="s">
        <v>47</v>
      </c>
      <c r="K355" s="94" t="s">
        <v>47</v>
      </c>
      <c r="L355" s="94" t="s">
        <v>47</v>
      </c>
      <c r="M355" s="94">
        <v>0</v>
      </c>
      <c r="N355" s="97" t="s">
        <v>47</v>
      </c>
      <c r="O355" s="97" t="s">
        <v>56</v>
      </c>
      <c r="P355" s="97" t="s">
        <v>47</v>
      </c>
      <c r="Q355" s="94">
        <v>207111896.53</v>
      </c>
      <c r="R355" s="94">
        <v>0</v>
      </c>
      <c r="S355" s="94">
        <v>151608975.75</v>
      </c>
      <c r="T355" s="94">
        <v>0</v>
      </c>
      <c r="U355" s="97" t="s">
        <v>49</v>
      </c>
      <c r="V355" s="94">
        <v>0</v>
      </c>
      <c r="W355" s="94">
        <v>47847345.5</v>
      </c>
      <c r="X355" s="97" t="s">
        <v>50</v>
      </c>
      <c r="Y355" s="94">
        <v>7655575.2799999993</v>
      </c>
      <c r="Z355" s="94">
        <v>0</v>
      </c>
      <c r="AA355" s="97" t="s">
        <v>49</v>
      </c>
      <c r="AB355" s="94">
        <v>0</v>
      </c>
      <c r="AC355" s="94">
        <v>0</v>
      </c>
      <c r="AD355" s="97" t="s">
        <v>49</v>
      </c>
      <c r="AE355" s="94">
        <v>0</v>
      </c>
      <c r="AF355" s="97">
        <v>0</v>
      </c>
      <c r="AG355" s="97" t="s">
        <v>49</v>
      </c>
      <c r="AH355" s="94">
        <v>0</v>
      </c>
      <c r="AI355" s="94">
        <v>0</v>
      </c>
      <c r="AJ355" s="97" t="s">
        <v>49</v>
      </c>
      <c r="AK355" s="94">
        <v>0</v>
      </c>
      <c r="AL355" s="94">
        <v>0</v>
      </c>
      <c r="AM355" s="99" t="s">
        <v>47</v>
      </c>
      <c r="AN355" s="97" t="s">
        <v>47</v>
      </c>
      <c r="AO355" s="215" t="s">
        <v>47</v>
      </c>
      <c r="AP355" s="97" t="s">
        <v>47</v>
      </c>
      <c r="AR355" s="5"/>
      <c r="AS355" s="100"/>
    </row>
    <row r="356" spans="1:45" x14ac:dyDescent="0.25">
      <c r="A356" s="97" t="s">
        <v>500</v>
      </c>
      <c r="B356" s="98">
        <v>44278</v>
      </c>
      <c r="C356" s="97" t="s">
        <v>46</v>
      </c>
      <c r="D356" s="97" t="s">
        <v>2230</v>
      </c>
      <c r="E356" s="97" t="s">
        <v>2231</v>
      </c>
      <c r="F356" s="97" t="s">
        <v>2246</v>
      </c>
      <c r="G356" s="97" t="s">
        <v>48</v>
      </c>
      <c r="H356" s="97" t="s">
        <v>2247</v>
      </c>
      <c r="I356" s="94" t="s">
        <v>47</v>
      </c>
      <c r="J356" s="94" t="s">
        <v>47</v>
      </c>
      <c r="K356" s="94" t="s">
        <v>47</v>
      </c>
      <c r="L356" s="94" t="s">
        <v>47</v>
      </c>
      <c r="M356" s="94">
        <v>0</v>
      </c>
      <c r="N356" s="97" t="s">
        <v>47</v>
      </c>
      <c r="O356" s="97" t="s">
        <v>56</v>
      </c>
      <c r="P356" s="97" t="s">
        <v>47</v>
      </c>
      <c r="Q356" s="94">
        <f>SUM(R356:Y356)</f>
        <v>601239248</v>
      </c>
      <c r="R356" s="94">
        <v>0</v>
      </c>
      <c r="S356" s="94">
        <v>567765940</v>
      </c>
      <c r="T356" s="94">
        <v>0</v>
      </c>
      <c r="U356" s="97" t="s">
        <v>49</v>
      </c>
      <c r="V356" s="94">
        <v>0</v>
      </c>
      <c r="W356" s="94">
        <v>28856300</v>
      </c>
      <c r="X356" s="97" t="s">
        <v>49</v>
      </c>
      <c r="Y356" s="94">
        <f>+W356*0.16</f>
        <v>4617008</v>
      </c>
      <c r="Z356" s="94">
        <v>0</v>
      </c>
      <c r="AA356" s="97" t="s">
        <v>49</v>
      </c>
      <c r="AB356" s="94">
        <v>0</v>
      </c>
      <c r="AC356" s="94">
        <v>0</v>
      </c>
      <c r="AD356" s="97" t="s">
        <v>49</v>
      </c>
      <c r="AE356" s="94">
        <v>0</v>
      </c>
      <c r="AF356" s="97">
        <v>0</v>
      </c>
      <c r="AG356" s="97" t="s">
        <v>49</v>
      </c>
      <c r="AH356" s="109"/>
      <c r="AI356" s="109"/>
      <c r="AJ356" s="109"/>
      <c r="AK356" s="109"/>
      <c r="AL356" s="109"/>
      <c r="AM356" s="109"/>
      <c r="AN356" s="109"/>
      <c r="AO356" s="214"/>
      <c r="AP356" s="109"/>
      <c r="AR356" s="5"/>
      <c r="AS356" s="100"/>
    </row>
    <row r="357" spans="1:45" x14ac:dyDescent="0.25">
      <c r="A357" s="97" t="s">
        <v>502</v>
      </c>
      <c r="B357" s="98">
        <v>44278</v>
      </c>
      <c r="C357" s="97" t="s">
        <v>46</v>
      </c>
      <c r="D357" s="97" t="s">
        <v>92</v>
      </c>
      <c r="E357" s="97" t="s">
        <v>93</v>
      </c>
      <c r="F357" s="97" t="s">
        <v>1093</v>
      </c>
      <c r="G357" s="97" t="s">
        <v>48</v>
      </c>
      <c r="H357" s="97" t="s">
        <v>521</v>
      </c>
      <c r="I357" s="94" t="s">
        <v>47</v>
      </c>
      <c r="J357" s="94" t="s">
        <v>47</v>
      </c>
      <c r="K357" s="94" t="s">
        <v>47</v>
      </c>
      <c r="L357" s="94" t="s">
        <v>47</v>
      </c>
      <c r="M357" s="94">
        <v>0</v>
      </c>
      <c r="N357" s="97" t="s">
        <v>47</v>
      </c>
      <c r="O357" s="97" t="s">
        <v>56</v>
      </c>
      <c r="P357" s="97" t="s">
        <v>47</v>
      </c>
      <c r="Q357" s="94">
        <v>289853190.19999999</v>
      </c>
      <c r="R357" s="94">
        <v>0</v>
      </c>
      <c r="S357" s="94">
        <v>164953951.5</v>
      </c>
      <c r="T357" s="94">
        <v>0</v>
      </c>
      <c r="U357" s="97" t="s">
        <v>49</v>
      </c>
      <c r="V357" s="94">
        <v>0</v>
      </c>
      <c r="W357" s="94">
        <v>107671757.5</v>
      </c>
      <c r="X357" s="97" t="s">
        <v>50</v>
      </c>
      <c r="Y357" s="94">
        <v>17227481.199999999</v>
      </c>
      <c r="Z357" s="94">
        <v>0</v>
      </c>
      <c r="AA357" s="97" t="s">
        <v>49</v>
      </c>
      <c r="AB357" s="94">
        <v>0</v>
      </c>
      <c r="AC357" s="94">
        <v>0</v>
      </c>
      <c r="AD357" s="97" t="s">
        <v>49</v>
      </c>
      <c r="AE357" s="94">
        <v>0</v>
      </c>
      <c r="AF357" s="97">
        <v>0</v>
      </c>
      <c r="AG357" s="97" t="s">
        <v>49</v>
      </c>
      <c r="AH357" s="94">
        <v>0</v>
      </c>
      <c r="AI357" s="94">
        <v>0</v>
      </c>
      <c r="AJ357" s="97" t="s">
        <v>49</v>
      </c>
      <c r="AK357" s="94">
        <v>0</v>
      </c>
      <c r="AL357" s="94">
        <v>0</v>
      </c>
      <c r="AM357" s="99" t="s">
        <v>47</v>
      </c>
      <c r="AN357" s="97" t="s">
        <v>47</v>
      </c>
      <c r="AO357" s="215" t="s">
        <v>47</v>
      </c>
      <c r="AP357" s="97" t="s">
        <v>47</v>
      </c>
      <c r="AR357" s="5"/>
      <c r="AS357" s="100"/>
    </row>
    <row r="358" spans="1:45" x14ac:dyDescent="0.25">
      <c r="A358" s="97" t="s">
        <v>504</v>
      </c>
      <c r="B358" s="98">
        <v>44278</v>
      </c>
      <c r="C358" s="97" t="s">
        <v>46</v>
      </c>
      <c r="D358" s="97" t="s">
        <v>2332</v>
      </c>
      <c r="E358" s="97" t="s">
        <v>2333</v>
      </c>
      <c r="F358" s="97" t="s">
        <v>2346</v>
      </c>
      <c r="G358" s="97" t="s">
        <v>48</v>
      </c>
      <c r="H358" s="97" t="s">
        <v>2347</v>
      </c>
      <c r="I358" s="94" t="s">
        <v>47</v>
      </c>
      <c r="J358" s="94" t="s">
        <v>47</v>
      </c>
      <c r="K358" s="94" t="s">
        <v>47</v>
      </c>
      <c r="L358" s="94" t="s">
        <v>47</v>
      </c>
      <c r="M358" s="94"/>
      <c r="N358" s="97" t="s">
        <v>47</v>
      </c>
      <c r="O358" s="97" t="s">
        <v>56</v>
      </c>
      <c r="P358" s="97"/>
      <c r="Q358" s="94">
        <v>176627049.5</v>
      </c>
      <c r="R358" s="94">
        <v>0</v>
      </c>
      <c r="S358" s="94">
        <v>160727335.5</v>
      </c>
      <c r="T358" s="94">
        <v>0</v>
      </c>
      <c r="U358" s="97" t="s">
        <v>49</v>
      </c>
      <c r="V358" s="94">
        <v>0</v>
      </c>
      <c r="W358" s="94">
        <v>13706650</v>
      </c>
      <c r="X358" s="97" t="s">
        <v>49</v>
      </c>
      <c r="Y358" s="94">
        <v>2193064</v>
      </c>
      <c r="Z358" s="94">
        <v>0</v>
      </c>
      <c r="AA358" s="97" t="s">
        <v>49</v>
      </c>
      <c r="AB358" s="94">
        <v>0</v>
      </c>
      <c r="AC358" s="94">
        <v>0</v>
      </c>
      <c r="AD358" s="97" t="s">
        <v>49</v>
      </c>
      <c r="AE358" s="94">
        <v>0</v>
      </c>
      <c r="AF358" s="97">
        <v>0</v>
      </c>
      <c r="AG358" s="97" t="s">
        <v>49</v>
      </c>
      <c r="AH358" s="109"/>
      <c r="AI358" s="109"/>
      <c r="AJ358" s="109"/>
      <c r="AK358" s="109"/>
      <c r="AL358" s="109"/>
      <c r="AM358" s="109"/>
      <c r="AN358" s="109"/>
      <c r="AO358" s="214"/>
      <c r="AP358" s="109"/>
      <c r="AR358" s="5"/>
      <c r="AS358" s="100"/>
    </row>
    <row r="359" spans="1:45" x14ac:dyDescent="0.25">
      <c r="A359" s="97" t="s">
        <v>506</v>
      </c>
      <c r="B359" s="98">
        <v>44278</v>
      </c>
      <c r="C359" s="97" t="s">
        <v>46</v>
      </c>
      <c r="D359" s="97" t="s">
        <v>104</v>
      </c>
      <c r="E359" s="97" t="s">
        <v>105</v>
      </c>
      <c r="F359" s="97" t="s">
        <v>1106</v>
      </c>
      <c r="G359" s="97" t="s">
        <v>48</v>
      </c>
      <c r="H359" s="97" t="s">
        <v>523</v>
      </c>
      <c r="I359" s="94" t="s">
        <v>47</v>
      </c>
      <c r="J359" s="94" t="s">
        <v>47</v>
      </c>
      <c r="K359" s="94" t="s">
        <v>47</v>
      </c>
      <c r="L359" s="94" t="s">
        <v>47</v>
      </c>
      <c r="M359" s="94">
        <v>0</v>
      </c>
      <c r="N359" s="97" t="s">
        <v>47</v>
      </c>
      <c r="O359" s="97" t="s">
        <v>56</v>
      </c>
      <c r="P359" s="97" t="s">
        <v>47</v>
      </c>
      <c r="Q359" s="94">
        <v>162005166</v>
      </c>
      <c r="R359" s="94">
        <v>0</v>
      </c>
      <c r="S359" s="94">
        <v>116679500</v>
      </c>
      <c r="T359" s="94">
        <v>0</v>
      </c>
      <c r="U359" s="97" t="s">
        <v>49</v>
      </c>
      <c r="V359" s="94">
        <v>0</v>
      </c>
      <c r="W359" s="94">
        <v>39073850</v>
      </c>
      <c r="X359" s="97" t="s">
        <v>50</v>
      </c>
      <c r="Y359" s="94">
        <v>6251816</v>
      </c>
      <c r="Z359" s="94">
        <v>0</v>
      </c>
      <c r="AA359" s="97" t="s">
        <v>49</v>
      </c>
      <c r="AB359" s="94">
        <v>0</v>
      </c>
      <c r="AC359" s="94">
        <v>0</v>
      </c>
      <c r="AD359" s="97" t="s">
        <v>49</v>
      </c>
      <c r="AE359" s="94">
        <v>0</v>
      </c>
      <c r="AF359" s="97">
        <v>0</v>
      </c>
      <c r="AG359" s="97" t="s">
        <v>49</v>
      </c>
      <c r="AH359" s="94">
        <v>0</v>
      </c>
      <c r="AI359" s="94">
        <v>0</v>
      </c>
      <c r="AJ359" s="97" t="s">
        <v>49</v>
      </c>
      <c r="AK359" s="94">
        <v>0</v>
      </c>
      <c r="AL359" s="94">
        <v>0</v>
      </c>
      <c r="AM359" s="99" t="s">
        <v>47</v>
      </c>
      <c r="AN359" s="97" t="s">
        <v>47</v>
      </c>
      <c r="AO359" s="215" t="s">
        <v>47</v>
      </c>
      <c r="AP359" s="97" t="s">
        <v>47</v>
      </c>
      <c r="AR359" s="5"/>
      <c r="AS359" s="100"/>
    </row>
    <row r="360" spans="1:45" x14ac:dyDescent="0.25">
      <c r="A360" s="97" t="s">
        <v>508</v>
      </c>
      <c r="B360" s="98">
        <v>44278</v>
      </c>
      <c r="C360" s="97" t="s">
        <v>46</v>
      </c>
      <c r="D360" s="97" t="s">
        <v>114</v>
      </c>
      <c r="E360" s="97" t="s">
        <v>115</v>
      </c>
      <c r="F360" s="97" t="s">
        <v>1119</v>
      </c>
      <c r="G360" s="97" t="s">
        <v>48</v>
      </c>
      <c r="H360" s="97" t="s">
        <v>525</v>
      </c>
      <c r="I360" s="94" t="s">
        <v>47</v>
      </c>
      <c r="J360" s="94" t="s">
        <v>47</v>
      </c>
      <c r="K360" s="94" t="s">
        <v>47</v>
      </c>
      <c r="L360" s="94" t="s">
        <v>47</v>
      </c>
      <c r="M360" s="94">
        <v>0</v>
      </c>
      <c r="N360" s="97" t="s">
        <v>47</v>
      </c>
      <c r="O360" s="97" t="s">
        <v>56</v>
      </c>
      <c r="P360" s="97" t="s">
        <v>47</v>
      </c>
      <c r="Q360" s="94">
        <v>347325759.25</v>
      </c>
      <c r="R360" s="94">
        <v>0</v>
      </c>
      <c r="S360" s="94">
        <v>278773935.25</v>
      </c>
      <c r="T360" s="94">
        <v>0</v>
      </c>
      <c r="U360" s="97" t="s">
        <v>49</v>
      </c>
      <c r="V360" s="94">
        <v>0</v>
      </c>
      <c r="W360" s="94">
        <v>59096400</v>
      </c>
      <c r="X360" s="97" t="s">
        <v>50</v>
      </c>
      <c r="Y360" s="94">
        <v>9455424</v>
      </c>
      <c r="Z360" s="94">
        <v>0</v>
      </c>
      <c r="AA360" s="97" t="s">
        <v>49</v>
      </c>
      <c r="AB360" s="94">
        <v>0</v>
      </c>
      <c r="AC360" s="94">
        <v>0</v>
      </c>
      <c r="AD360" s="97" t="s">
        <v>49</v>
      </c>
      <c r="AE360" s="94">
        <v>0</v>
      </c>
      <c r="AF360" s="97">
        <v>0</v>
      </c>
      <c r="AG360" s="97" t="s">
        <v>49</v>
      </c>
      <c r="AH360" s="94">
        <v>0</v>
      </c>
      <c r="AI360" s="94">
        <v>0</v>
      </c>
      <c r="AJ360" s="97" t="s">
        <v>49</v>
      </c>
      <c r="AK360" s="94">
        <v>0</v>
      </c>
      <c r="AL360" s="94">
        <v>0</v>
      </c>
      <c r="AM360" s="99" t="s">
        <v>47</v>
      </c>
      <c r="AN360" s="97" t="s">
        <v>47</v>
      </c>
      <c r="AO360" s="215" t="s">
        <v>47</v>
      </c>
      <c r="AP360" s="97" t="s">
        <v>47</v>
      </c>
      <c r="AR360" s="5"/>
      <c r="AS360" s="100"/>
    </row>
    <row r="361" spans="1:45" x14ac:dyDescent="0.25">
      <c r="A361" s="97" t="s">
        <v>512</v>
      </c>
      <c r="B361" s="111">
        <v>44278</v>
      </c>
      <c r="C361" s="97" t="s">
        <v>46</v>
      </c>
      <c r="D361" s="97" t="s">
        <v>1975</v>
      </c>
      <c r="E361" s="97" t="s">
        <v>1976</v>
      </c>
      <c r="F361" s="106" t="s">
        <v>2002</v>
      </c>
      <c r="G361" s="97" t="s">
        <v>48</v>
      </c>
      <c r="H361" s="97" t="s">
        <v>1988</v>
      </c>
      <c r="I361" s="94" t="s">
        <v>47</v>
      </c>
      <c r="J361" s="94" t="s">
        <v>47</v>
      </c>
      <c r="K361" s="94" t="s">
        <v>47</v>
      </c>
      <c r="L361" s="94" t="s">
        <v>47</v>
      </c>
      <c r="M361" s="94">
        <v>0</v>
      </c>
      <c r="N361" s="97" t="s">
        <v>47</v>
      </c>
      <c r="O361" s="97" t="s">
        <v>1062</v>
      </c>
      <c r="P361" s="97" t="s">
        <v>47</v>
      </c>
      <c r="Q361" s="94">
        <f>SUM(R361:AC361)</f>
        <v>0</v>
      </c>
      <c r="R361" s="94">
        <v>0</v>
      </c>
      <c r="S361" s="94">
        <v>0</v>
      </c>
      <c r="T361" s="94">
        <v>0</v>
      </c>
      <c r="U361" s="97" t="s">
        <v>49</v>
      </c>
      <c r="V361" s="94">
        <v>0</v>
      </c>
      <c r="W361" s="94"/>
      <c r="X361" s="97" t="s">
        <v>50</v>
      </c>
      <c r="Y361" s="94">
        <f>+W361*0.16</f>
        <v>0</v>
      </c>
      <c r="Z361" s="94">
        <v>0</v>
      </c>
      <c r="AA361" s="97" t="s">
        <v>49</v>
      </c>
      <c r="AB361" s="94">
        <v>0</v>
      </c>
      <c r="AC361" s="94">
        <v>0</v>
      </c>
      <c r="AD361" s="97" t="s">
        <v>49</v>
      </c>
      <c r="AE361" s="94">
        <v>0</v>
      </c>
      <c r="AF361" s="109"/>
      <c r="AG361" s="109"/>
      <c r="AH361" s="109"/>
      <c r="AI361" s="94">
        <v>0</v>
      </c>
      <c r="AJ361" s="109"/>
      <c r="AK361" s="94">
        <v>0</v>
      </c>
      <c r="AL361" s="94">
        <v>0</v>
      </c>
      <c r="AM361" s="109"/>
      <c r="AN361" s="109"/>
      <c r="AO361" s="214"/>
      <c r="AP361" s="109"/>
      <c r="AR361" s="5"/>
      <c r="AS361" s="100"/>
    </row>
    <row r="362" spans="1:45" x14ac:dyDescent="0.25">
      <c r="A362" s="97" t="s">
        <v>514</v>
      </c>
      <c r="B362" s="98">
        <v>44279</v>
      </c>
      <c r="C362" s="97" t="s">
        <v>973</v>
      </c>
      <c r="D362" s="97" t="s">
        <v>53</v>
      </c>
      <c r="E362" s="97" t="s">
        <v>974</v>
      </c>
      <c r="F362" s="97" t="s">
        <v>1322</v>
      </c>
      <c r="G362" s="97" t="s">
        <v>48</v>
      </c>
      <c r="H362" s="97" t="s">
        <v>1768</v>
      </c>
      <c r="I362" s="94" t="s">
        <v>47</v>
      </c>
      <c r="J362" s="94" t="s">
        <v>47</v>
      </c>
      <c r="K362" s="94" t="s">
        <v>47</v>
      </c>
      <c r="L362" s="94" t="s">
        <v>47</v>
      </c>
      <c r="M362" s="94">
        <v>0</v>
      </c>
      <c r="N362" s="97" t="s">
        <v>47</v>
      </c>
      <c r="O362" s="97" t="s">
        <v>1767</v>
      </c>
      <c r="P362" s="97" t="s">
        <v>1766</v>
      </c>
      <c r="Q362" s="94">
        <v>3871500</v>
      </c>
      <c r="R362" s="94">
        <v>0</v>
      </c>
      <c r="S362" s="94">
        <v>3871500</v>
      </c>
      <c r="T362" s="94">
        <v>0</v>
      </c>
      <c r="U362" s="97" t="s">
        <v>49</v>
      </c>
      <c r="V362" s="94">
        <v>0</v>
      </c>
      <c r="W362" s="94">
        <v>0</v>
      </c>
      <c r="X362" s="97" t="s">
        <v>49</v>
      </c>
      <c r="Y362" s="94">
        <v>0</v>
      </c>
      <c r="Z362" s="94">
        <v>0</v>
      </c>
      <c r="AA362" s="97" t="s">
        <v>49</v>
      </c>
      <c r="AB362" s="94">
        <v>0</v>
      </c>
      <c r="AC362" s="94">
        <v>0</v>
      </c>
      <c r="AD362" s="97" t="s">
        <v>49</v>
      </c>
      <c r="AE362" s="94">
        <v>0</v>
      </c>
      <c r="AF362" s="97">
        <v>0</v>
      </c>
      <c r="AG362" s="97" t="s">
        <v>49</v>
      </c>
      <c r="AH362" s="94">
        <v>0</v>
      </c>
      <c r="AI362" s="94">
        <v>0</v>
      </c>
      <c r="AJ362" s="97" t="s">
        <v>49</v>
      </c>
      <c r="AK362" s="94">
        <v>0</v>
      </c>
      <c r="AL362" s="94">
        <v>0</v>
      </c>
      <c r="AM362" s="99" t="s">
        <v>47</v>
      </c>
      <c r="AN362" s="97" t="s">
        <v>47</v>
      </c>
      <c r="AO362" s="215" t="s">
        <v>47</v>
      </c>
      <c r="AP362" s="97" t="s">
        <v>47</v>
      </c>
      <c r="AR362" s="5"/>
      <c r="AS362" s="100"/>
    </row>
    <row r="363" spans="1:45" x14ac:dyDescent="0.25">
      <c r="A363" s="97" t="s">
        <v>518</v>
      </c>
      <c r="B363" s="98">
        <v>44279</v>
      </c>
      <c r="C363" s="97" t="s">
        <v>973</v>
      </c>
      <c r="D363" s="97" t="s">
        <v>53</v>
      </c>
      <c r="E363" s="97" t="s">
        <v>974</v>
      </c>
      <c r="F363" s="97" t="s">
        <v>1322</v>
      </c>
      <c r="G363" s="97" t="s">
        <v>48</v>
      </c>
      <c r="H363" s="97" t="s">
        <v>1765</v>
      </c>
      <c r="I363" s="94" t="s">
        <v>47</v>
      </c>
      <c r="J363" s="94" t="s">
        <v>47</v>
      </c>
      <c r="K363" s="94" t="s">
        <v>47</v>
      </c>
      <c r="L363" s="94" t="s">
        <v>47</v>
      </c>
      <c r="M363" s="94">
        <v>0</v>
      </c>
      <c r="N363" s="97" t="s">
        <v>47</v>
      </c>
      <c r="O363" s="97" t="s">
        <v>1764</v>
      </c>
      <c r="P363" s="97" t="s">
        <v>1763</v>
      </c>
      <c r="Q363" s="94">
        <v>16703502</v>
      </c>
      <c r="R363" s="94">
        <v>0</v>
      </c>
      <c r="S363" s="94">
        <v>3318900</v>
      </c>
      <c r="T363" s="94">
        <v>11538450</v>
      </c>
      <c r="U363" s="97" t="s">
        <v>50</v>
      </c>
      <c r="V363" s="94">
        <v>1846152</v>
      </c>
      <c r="W363" s="94">
        <v>0</v>
      </c>
      <c r="X363" s="97" t="s">
        <v>49</v>
      </c>
      <c r="Y363" s="94">
        <v>0</v>
      </c>
      <c r="Z363" s="94">
        <v>0</v>
      </c>
      <c r="AA363" s="97" t="s">
        <v>49</v>
      </c>
      <c r="AB363" s="94">
        <v>0</v>
      </c>
      <c r="AC363" s="94">
        <v>0</v>
      </c>
      <c r="AD363" s="97" t="s">
        <v>49</v>
      </c>
      <c r="AE363" s="94">
        <v>0</v>
      </c>
      <c r="AF363" s="97">
        <v>0</v>
      </c>
      <c r="AG363" s="97" t="s">
        <v>49</v>
      </c>
      <c r="AH363" s="94">
        <v>0</v>
      </c>
      <c r="AI363" s="94">
        <v>0</v>
      </c>
      <c r="AJ363" s="97" t="s">
        <v>49</v>
      </c>
      <c r="AK363" s="94">
        <v>0</v>
      </c>
      <c r="AL363" s="94">
        <v>0</v>
      </c>
      <c r="AM363" s="99" t="s">
        <v>47</v>
      </c>
      <c r="AN363" s="97" t="s">
        <v>47</v>
      </c>
      <c r="AO363" s="215" t="s">
        <v>47</v>
      </c>
      <c r="AP363" s="97" t="s">
        <v>47</v>
      </c>
      <c r="AR363" s="5"/>
      <c r="AS363" s="100"/>
    </row>
    <row r="364" spans="1:45" x14ac:dyDescent="0.25">
      <c r="A364" s="97" t="s">
        <v>520</v>
      </c>
      <c r="B364" s="98">
        <v>44279</v>
      </c>
      <c r="C364" s="97" t="s">
        <v>973</v>
      </c>
      <c r="D364" s="97" t="s">
        <v>53</v>
      </c>
      <c r="E364" s="97" t="s">
        <v>974</v>
      </c>
      <c r="F364" s="97" t="s">
        <v>1317</v>
      </c>
      <c r="G364" s="97" t="s">
        <v>48</v>
      </c>
      <c r="H364" s="97" t="s">
        <v>1762</v>
      </c>
      <c r="I364" s="94" t="s">
        <v>47</v>
      </c>
      <c r="J364" s="94" t="s">
        <v>47</v>
      </c>
      <c r="K364" s="94" t="s">
        <v>47</v>
      </c>
      <c r="L364" s="94" t="s">
        <v>47</v>
      </c>
      <c r="M364" s="94">
        <v>0</v>
      </c>
      <c r="N364" s="97" t="s">
        <v>47</v>
      </c>
      <c r="O364" s="97" t="s">
        <v>56</v>
      </c>
      <c r="P364" s="97" t="s">
        <v>47</v>
      </c>
      <c r="Q364" s="94">
        <f>1394803544.8076+75850</f>
        <v>1394879394.8076</v>
      </c>
      <c r="R364" s="94">
        <v>0</v>
      </c>
      <c r="S364" s="94">
        <f>1038933577.75+75850</f>
        <v>1039009427.75</v>
      </c>
      <c r="T364" s="94">
        <v>0</v>
      </c>
      <c r="U364" s="97" t="s">
        <v>49</v>
      </c>
      <c r="V364" s="94">
        <v>0</v>
      </c>
      <c r="W364" s="94">
        <v>306784454.36000001</v>
      </c>
      <c r="X364" s="97" t="s">
        <v>49</v>
      </c>
      <c r="Y364" s="94">
        <v>49085512.6976</v>
      </c>
      <c r="Z364" s="94">
        <v>0</v>
      </c>
      <c r="AA364" s="97" t="s">
        <v>49</v>
      </c>
      <c r="AB364" s="94">
        <v>0</v>
      </c>
      <c r="AC364" s="94">
        <v>0</v>
      </c>
      <c r="AD364" s="97" t="s">
        <v>49</v>
      </c>
      <c r="AE364" s="94">
        <v>0</v>
      </c>
      <c r="AF364" s="97">
        <v>0</v>
      </c>
      <c r="AG364" s="97" t="s">
        <v>49</v>
      </c>
      <c r="AH364" s="94">
        <v>0</v>
      </c>
      <c r="AI364" s="94">
        <v>0</v>
      </c>
      <c r="AJ364" s="97" t="s">
        <v>49</v>
      </c>
      <c r="AK364" s="94">
        <v>0</v>
      </c>
      <c r="AL364" s="94">
        <v>0</v>
      </c>
      <c r="AM364" s="99" t="s">
        <v>47</v>
      </c>
      <c r="AN364" s="97" t="s">
        <v>47</v>
      </c>
      <c r="AO364" s="215" t="s">
        <v>47</v>
      </c>
      <c r="AP364" s="97" t="s">
        <v>47</v>
      </c>
      <c r="AR364" s="5"/>
      <c r="AS364" s="100"/>
    </row>
    <row r="365" spans="1:45" x14ac:dyDescent="0.25">
      <c r="A365" s="97" t="s">
        <v>522</v>
      </c>
      <c r="B365" s="98">
        <v>44279</v>
      </c>
      <c r="C365" s="97" t="s">
        <v>46</v>
      </c>
      <c r="D365" s="97" t="s">
        <v>53</v>
      </c>
      <c r="E365" s="97" t="s">
        <v>54</v>
      </c>
      <c r="F365" s="97" t="s">
        <v>991</v>
      </c>
      <c r="G365" s="97" t="s">
        <v>48</v>
      </c>
      <c r="H365" s="97" t="s">
        <v>528</v>
      </c>
      <c r="I365" s="94" t="s">
        <v>47</v>
      </c>
      <c r="J365" s="94" t="s">
        <v>47</v>
      </c>
      <c r="K365" s="94" t="s">
        <v>47</v>
      </c>
      <c r="L365" s="94" t="s">
        <v>47</v>
      </c>
      <c r="M365" s="94">
        <v>0</v>
      </c>
      <c r="N365" s="97" t="s">
        <v>47</v>
      </c>
      <c r="O365" s="97" t="s">
        <v>56</v>
      </c>
      <c r="P365" s="97" t="s">
        <v>47</v>
      </c>
      <c r="Q365" s="94">
        <v>547353364.5</v>
      </c>
      <c r="R365" s="94">
        <v>0</v>
      </c>
      <c r="S365" s="94">
        <v>412927924.5</v>
      </c>
      <c r="T365" s="94">
        <v>0</v>
      </c>
      <c r="U365" s="97" t="s">
        <v>49</v>
      </c>
      <c r="V365" s="94">
        <v>0</v>
      </c>
      <c r="W365" s="94">
        <v>115884000</v>
      </c>
      <c r="X365" s="97" t="s">
        <v>49</v>
      </c>
      <c r="Y365" s="94">
        <v>18541440</v>
      </c>
      <c r="Z365" s="94">
        <v>0</v>
      </c>
      <c r="AA365" s="97" t="s">
        <v>49</v>
      </c>
      <c r="AB365" s="94">
        <v>0</v>
      </c>
      <c r="AC365" s="94">
        <v>0</v>
      </c>
      <c r="AD365" s="97" t="s">
        <v>49</v>
      </c>
      <c r="AE365" s="94">
        <v>0</v>
      </c>
      <c r="AF365" s="97">
        <v>0</v>
      </c>
      <c r="AG365" s="97" t="s">
        <v>49</v>
      </c>
      <c r="AH365" s="94">
        <v>0</v>
      </c>
      <c r="AI365" s="94">
        <v>0</v>
      </c>
      <c r="AJ365" s="97" t="s">
        <v>49</v>
      </c>
      <c r="AK365" s="94">
        <v>0</v>
      </c>
      <c r="AL365" s="94">
        <v>0</v>
      </c>
      <c r="AM365" s="99" t="s">
        <v>47</v>
      </c>
      <c r="AN365" s="97" t="s">
        <v>47</v>
      </c>
      <c r="AO365" s="215" t="s">
        <v>47</v>
      </c>
      <c r="AP365" s="97" t="s">
        <v>47</v>
      </c>
      <c r="AR365" s="5"/>
      <c r="AS365" s="100"/>
    </row>
    <row r="366" spans="1:45" x14ac:dyDescent="0.25">
      <c r="A366" s="97" t="s">
        <v>524</v>
      </c>
      <c r="B366" s="98">
        <v>44279</v>
      </c>
      <c r="C366" s="97" t="s">
        <v>46</v>
      </c>
      <c r="D366" s="97" t="s">
        <v>53</v>
      </c>
      <c r="E366" s="97" t="s">
        <v>54</v>
      </c>
      <c r="F366" s="97" t="s">
        <v>991</v>
      </c>
      <c r="G366" s="97" t="s">
        <v>48</v>
      </c>
      <c r="H366" s="97" t="s">
        <v>530</v>
      </c>
      <c r="I366" s="94" t="s">
        <v>47</v>
      </c>
      <c r="J366" s="94" t="s">
        <v>47</v>
      </c>
      <c r="K366" s="94" t="s">
        <v>47</v>
      </c>
      <c r="L366" s="94" t="s">
        <v>47</v>
      </c>
      <c r="M366" s="94">
        <v>0</v>
      </c>
      <c r="N366" s="97" t="s">
        <v>47</v>
      </c>
      <c r="O366" s="97" t="s">
        <v>531</v>
      </c>
      <c r="P366" s="97" t="s">
        <v>532</v>
      </c>
      <c r="Q366" s="94">
        <v>14176550</v>
      </c>
      <c r="R366" s="94">
        <v>0</v>
      </c>
      <c r="S366" s="94">
        <v>14176550</v>
      </c>
      <c r="T366" s="94">
        <v>0</v>
      </c>
      <c r="U366" s="97" t="s">
        <v>49</v>
      </c>
      <c r="V366" s="94">
        <v>0</v>
      </c>
      <c r="W366" s="94">
        <v>0</v>
      </c>
      <c r="X366" s="97" t="s">
        <v>49</v>
      </c>
      <c r="Y366" s="94">
        <v>0</v>
      </c>
      <c r="Z366" s="94">
        <v>0</v>
      </c>
      <c r="AA366" s="97" t="s">
        <v>49</v>
      </c>
      <c r="AB366" s="94">
        <v>0</v>
      </c>
      <c r="AC366" s="94">
        <v>0</v>
      </c>
      <c r="AD366" s="97" t="s">
        <v>49</v>
      </c>
      <c r="AE366" s="94">
        <v>0</v>
      </c>
      <c r="AF366" s="97">
        <v>0</v>
      </c>
      <c r="AG366" s="97" t="s">
        <v>49</v>
      </c>
      <c r="AH366" s="94">
        <v>0</v>
      </c>
      <c r="AI366" s="94">
        <v>0</v>
      </c>
      <c r="AJ366" s="97" t="s">
        <v>49</v>
      </c>
      <c r="AK366" s="94">
        <v>0</v>
      </c>
      <c r="AL366" s="94">
        <v>0</v>
      </c>
      <c r="AM366" s="99" t="s">
        <v>47</v>
      </c>
      <c r="AN366" s="97" t="s">
        <v>47</v>
      </c>
      <c r="AO366" s="218" t="s">
        <v>47</v>
      </c>
      <c r="AP366" s="116" t="s">
        <v>47</v>
      </c>
      <c r="AR366" s="5"/>
      <c r="AS366" s="100"/>
    </row>
    <row r="367" spans="1:45" x14ac:dyDescent="0.25">
      <c r="A367" s="97" t="s">
        <v>1157</v>
      </c>
      <c r="B367" s="98">
        <v>44279</v>
      </c>
      <c r="C367" s="97" t="s">
        <v>46</v>
      </c>
      <c r="D367" s="97" t="s">
        <v>53</v>
      </c>
      <c r="E367" s="97" t="s">
        <v>54</v>
      </c>
      <c r="F367" s="97" t="s">
        <v>991</v>
      </c>
      <c r="G367" s="97" t="s">
        <v>48</v>
      </c>
      <c r="H367" s="97" t="s">
        <v>534</v>
      </c>
      <c r="I367" s="94" t="s">
        <v>47</v>
      </c>
      <c r="J367" s="94" t="s">
        <v>47</v>
      </c>
      <c r="K367" s="94" t="s">
        <v>47</v>
      </c>
      <c r="L367" s="94" t="s">
        <v>47</v>
      </c>
      <c r="M367" s="94">
        <v>0</v>
      </c>
      <c r="N367" s="97" t="s">
        <v>47</v>
      </c>
      <c r="O367" s="97" t="s">
        <v>56</v>
      </c>
      <c r="P367" s="97" t="s">
        <v>47</v>
      </c>
      <c r="Q367" s="94">
        <v>1300317234.3700001</v>
      </c>
      <c r="R367" s="94">
        <v>0</v>
      </c>
      <c r="S367" s="94">
        <v>1121605014</v>
      </c>
      <c r="T367" s="94">
        <v>0</v>
      </c>
      <c r="U367" s="97" t="s">
        <v>49</v>
      </c>
      <c r="V367" s="94">
        <v>0</v>
      </c>
      <c r="W367" s="94">
        <f>154808638.25-10822500</f>
        <v>143986138.25</v>
      </c>
      <c r="X367" s="97" t="s">
        <v>49</v>
      </c>
      <c r="Y367" s="94">
        <f>+W367*0.16</f>
        <v>23037782.120000001</v>
      </c>
      <c r="Z367" s="94">
        <v>0</v>
      </c>
      <c r="AA367" s="97" t="s">
        <v>49</v>
      </c>
      <c r="AB367" s="94">
        <v>0</v>
      </c>
      <c r="AC367" s="94">
        <v>10822500</v>
      </c>
      <c r="AD367" s="97" t="s">
        <v>49</v>
      </c>
      <c r="AE367" s="94">
        <v>865800</v>
      </c>
      <c r="AF367" s="97">
        <v>0</v>
      </c>
      <c r="AG367" s="97" t="s">
        <v>49</v>
      </c>
      <c r="AH367" s="94">
        <v>0</v>
      </c>
      <c r="AI367" s="94">
        <v>0</v>
      </c>
      <c r="AJ367" s="97" t="s">
        <v>49</v>
      </c>
      <c r="AK367" s="94">
        <v>0</v>
      </c>
      <c r="AL367" s="94">
        <v>0</v>
      </c>
      <c r="AM367" s="99" t="s">
        <v>47</v>
      </c>
      <c r="AN367" s="97" t="s">
        <v>47</v>
      </c>
      <c r="AO367" s="215" t="s">
        <v>47</v>
      </c>
      <c r="AP367" s="97" t="s">
        <v>47</v>
      </c>
    </row>
    <row r="368" spans="1:45" x14ac:dyDescent="0.25">
      <c r="A368" s="97" t="s">
        <v>2054</v>
      </c>
      <c r="B368" s="98">
        <v>44279</v>
      </c>
      <c r="C368" s="97" t="s">
        <v>2267</v>
      </c>
      <c r="D368" s="97" t="s">
        <v>58</v>
      </c>
      <c r="E368" s="97" t="s">
        <v>2268</v>
      </c>
      <c r="F368" s="97" t="s">
        <v>2290</v>
      </c>
      <c r="G368" s="97" t="s">
        <v>48</v>
      </c>
      <c r="H368" s="97" t="s">
        <v>2291</v>
      </c>
      <c r="I368" s="94" t="s">
        <v>47</v>
      </c>
      <c r="J368" s="94" t="s">
        <v>47</v>
      </c>
      <c r="K368" s="94" t="s">
        <v>47</v>
      </c>
      <c r="L368" s="94" t="s">
        <v>47</v>
      </c>
      <c r="M368" s="94">
        <v>0</v>
      </c>
      <c r="N368" s="97" t="s">
        <v>47</v>
      </c>
      <c r="O368" s="97" t="s">
        <v>56</v>
      </c>
      <c r="P368" s="97" t="s">
        <v>47</v>
      </c>
      <c r="Q368" s="94">
        <v>429013204.25</v>
      </c>
      <c r="R368" s="94">
        <v>0</v>
      </c>
      <c r="S368" s="94">
        <v>388380840.25</v>
      </c>
      <c r="T368" s="94">
        <v>0</v>
      </c>
      <c r="U368" s="97" t="s">
        <v>49</v>
      </c>
      <c r="V368" s="94">
        <v>0</v>
      </c>
      <c r="W368" s="94">
        <v>35027900</v>
      </c>
      <c r="X368" s="97" t="s">
        <v>49</v>
      </c>
      <c r="Y368" s="94">
        <v>5604464</v>
      </c>
      <c r="Z368" s="94">
        <v>0</v>
      </c>
      <c r="AA368" s="97" t="s">
        <v>49</v>
      </c>
      <c r="AB368" s="94">
        <v>0</v>
      </c>
      <c r="AC368" s="94">
        <v>0</v>
      </c>
      <c r="AD368" s="97" t="s">
        <v>49</v>
      </c>
      <c r="AE368" s="94">
        <v>0</v>
      </c>
      <c r="AF368" s="97">
        <v>0</v>
      </c>
      <c r="AG368" s="97" t="s">
        <v>49</v>
      </c>
      <c r="AH368" s="109"/>
      <c r="AI368" s="109"/>
      <c r="AJ368" s="109"/>
      <c r="AK368" s="109"/>
      <c r="AL368" s="109"/>
      <c r="AM368" s="109"/>
      <c r="AN368" s="109"/>
      <c r="AO368" s="219"/>
      <c r="AP368" s="118"/>
      <c r="AR368" s="5"/>
      <c r="AS368" s="100"/>
    </row>
    <row r="369" spans="1:45" x14ac:dyDescent="0.25">
      <c r="A369" s="97" t="s">
        <v>2055</v>
      </c>
      <c r="B369" s="98">
        <v>44279</v>
      </c>
      <c r="C369" s="97" t="s">
        <v>46</v>
      </c>
      <c r="D369" s="97" t="s">
        <v>58</v>
      </c>
      <c r="E369" s="97" t="s">
        <v>59</v>
      </c>
      <c r="F369" s="97" t="s">
        <v>1085</v>
      </c>
      <c r="G369" s="97" t="s">
        <v>48</v>
      </c>
      <c r="H369" s="97" t="s">
        <v>536</v>
      </c>
      <c r="I369" s="94" t="s">
        <v>47</v>
      </c>
      <c r="J369" s="94" t="s">
        <v>47</v>
      </c>
      <c r="K369" s="94" t="s">
        <v>47</v>
      </c>
      <c r="L369" s="94" t="s">
        <v>47</v>
      </c>
      <c r="M369" s="94">
        <v>0</v>
      </c>
      <c r="N369" s="97" t="s">
        <v>47</v>
      </c>
      <c r="O369" s="97" t="s">
        <v>56</v>
      </c>
      <c r="P369" s="97" t="s">
        <v>47</v>
      </c>
      <c r="Q369" s="94">
        <v>1929149030.4759998</v>
      </c>
      <c r="R369" s="94">
        <v>0</v>
      </c>
      <c r="S369" s="94">
        <v>1334523820.25</v>
      </c>
      <c r="T369" s="94">
        <v>0</v>
      </c>
      <c r="U369" s="97" t="s">
        <v>49</v>
      </c>
      <c r="V369" s="94">
        <v>0</v>
      </c>
      <c r="W369" s="94">
        <v>512607939.85000002</v>
      </c>
      <c r="X369" s="97" t="s">
        <v>50</v>
      </c>
      <c r="Y369" s="94">
        <v>82017270.376000002</v>
      </c>
      <c r="Z369" s="94">
        <v>0</v>
      </c>
      <c r="AA369" s="97" t="s">
        <v>49</v>
      </c>
      <c r="AB369" s="94">
        <v>0</v>
      </c>
      <c r="AC369" s="94">
        <v>0</v>
      </c>
      <c r="AD369" s="97" t="s">
        <v>49</v>
      </c>
      <c r="AE369" s="94">
        <v>0</v>
      </c>
      <c r="AF369" s="97">
        <v>0</v>
      </c>
      <c r="AG369" s="97" t="s">
        <v>49</v>
      </c>
      <c r="AH369" s="94">
        <v>0</v>
      </c>
      <c r="AI369" s="94">
        <v>0</v>
      </c>
      <c r="AJ369" s="97" t="s">
        <v>49</v>
      </c>
      <c r="AK369" s="94">
        <v>0</v>
      </c>
      <c r="AL369" s="94">
        <v>0</v>
      </c>
      <c r="AM369" s="99" t="s">
        <v>47</v>
      </c>
      <c r="AN369" s="97" t="s">
        <v>47</v>
      </c>
      <c r="AO369" s="215" t="s">
        <v>47</v>
      </c>
      <c r="AP369" s="97" t="s">
        <v>47</v>
      </c>
      <c r="AR369" s="5"/>
      <c r="AS369" s="100"/>
    </row>
    <row r="370" spans="1:45" x14ac:dyDescent="0.25">
      <c r="A370" s="97" t="s">
        <v>2056</v>
      </c>
      <c r="B370" s="111">
        <v>44279</v>
      </c>
      <c r="C370" s="97" t="s">
        <v>46</v>
      </c>
      <c r="D370" s="97" t="s">
        <v>58</v>
      </c>
      <c r="E370" s="97" t="s">
        <v>1131</v>
      </c>
      <c r="F370" s="106" t="s">
        <v>1026</v>
      </c>
      <c r="G370" s="97" t="s">
        <v>1132</v>
      </c>
      <c r="H370" s="97" t="s">
        <v>1148</v>
      </c>
      <c r="I370" s="97"/>
      <c r="J370" s="94"/>
      <c r="K370" s="94"/>
      <c r="L370" s="94"/>
      <c r="M370" s="94">
        <v>0</v>
      </c>
      <c r="N370" s="97"/>
      <c r="O370" s="97" t="s">
        <v>56</v>
      </c>
      <c r="P370" s="97"/>
      <c r="Q370" s="94">
        <v>173751500</v>
      </c>
      <c r="R370" s="94">
        <v>0</v>
      </c>
      <c r="S370" s="94">
        <v>173751500</v>
      </c>
      <c r="T370" s="94">
        <v>0</v>
      </c>
      <c r="U370" s="97" t="s">
        <v>49</v>
      </c>
      <c r="V370" s="94">
        <v>0</v>
      </c>
      <c r="W370" s="94">
        <v>0</v>
      </c>
      <c r="X370" s="97" t="s">
        <v>49</v>
      </c>
      <c r="Y370" s="94">
        <v>0</v>
      </c>
      <c r="Z370" s="94">
        <v>0</v>
      </c>
      <c r="AA370" s="97" t="s">
        <v>49</v>
      </c>
      <c r="AB370" s="94">
        <v>0</v>
      </c>
      <c r="AC370" s="94">
        <v>0</v>
      </c>
      <c r="AD370" s="97" t="s">
        <v>49</v>
      </c>
      <c r="AE370" s="94">
        <v>0</v>
      </c>
      <c r="AF370" s="109"/>
      <c r="AG370" s="109"/>
      <c r="AH370" s="109"/>
      <c r="AI370" s="94">
        <v>0</v>
      </c>
      <c r="AJ370" s="109"/>
      <c r="AK370" s="94">
        <v>0</v>
      </c>
      <c r="AL370" s="94">
        <v>0</v>
      </c>
      <c r="AM370" s="109"/>
      <c r="AN370" s="109"/>
      <c r="AO370" s="214"/>
      <c r="AP370" s="109"/>
      <c r="AR370" s="5"/>
      <c r="AS370" s="100"/>
    </row>
    <row r="371" spans="1:45" x14ac:dyDescent="0.25">
      <c r="A371" s="97" t="s">
        <v>2057</v>
      </c>
      <c r="B371" s="98">
        <v>44279</v>
      </c>
      <c r="C371" s="97" t="s">
        <v>973</v>
      </c>
      <c r="D371" s="97" t="s">
        <v>58</v>
      </c>
      <c r="E371" s="97" t="s">
        <v>1356</v>
      </c>
      <c r="F371" s="97" t="s">
        <v>1336</v>
      </c>
      <c r="G371" s="97" t="s">
        <v>48</v>
      </c>
      <c r="H371" s="97" t="s">
        <v>1551</v>
      </c>
      <c r="I371" s="94" t="s">
        <v>47</v>
      </c>
      <c r="J371" s="94" t="s">
        <v>47</v>
      </c>
      <c r="K371" s="94" t="s">
        <v>47</v>
      </c>
      <c r="L371" s="94" t="s">
        <v>47</v>
      </c>
      <c r="M371" s="94">
        <v>0</v>
      </c>
      <c r="N371" s="97" t="s">
        <v>47</v>
      </c>
      <c r="O371" s="97" t="s">
        <v>56</v>
      </c>
      <c r="P371" s="97" t="s">
        <v>47</v>
      </c>
      <c r="Q371" s="94">
        <v>919118786.69720006</v>
      </c>
      <c r="R371" s="94">
        <v>0</v>
      </c>
      <c r="S371" s="94">
        <v>591095472.75</v>
      </c>
      <c r="T371" s="94">
        <v>0</v>
      </c>
      <c r="U371" s="97" t="s">
        <v>49</v>
      </c>
      <c r="V371" s="94">
        <v>0</v>
      </c>
      <c r="W371" s="94">
        <v>282778718.92000002</v>
      </c>
      <c r="X371" s="97" t="s">
        <v>50</v>
      </c>
      <c r="Y371" s="94">
        <v>45244595.027199998</v>
      </c>
      <c r="Z371" s="94">
        <v>0</v>
      </c>
      <c r="AA371" s="97" t="s">
        <v>49</v>
      </c>
      <c r="AB371" s="94">
        <v>0</v>
      </c>
      <c r="AC371" s="94">
        <v>0</v>
      </c>
      <c r="AD371" s="97" t="s">
        <v>49</v>
      </c>
      <c r="AE371" s="94">
        <v>0</v>
      </c>
      <c r="AF371" s="97">
        <v>0</v>
      </c>
      <c r="AG371" s="97" t="s">
        <v>49</v>
      </c>
      <c r="AH371" s="94">
        <v>0</v>
      </c>
      <c r="AI371" s="94">
        <v>0</v>
      </c>
      <c r="AJ371" s="97" t="s">
        <v>49</v>
      </c>
      <c r="AK371" s="94">
        <v>0</v>
      </c>
      <c r="AL371" s="94">
        <v>0</v>
      </c>
      <c r="AM371" s="99" t="s">
        <v>47</v>
      </c>
      <c r="AN371" s="97" t="s">
        <v>47</v>
      </c>
      <c r="AO371" s="218" t="s">
        <v>47</v>
      </c>
      <c r="AP371" s="116" t="s">
        <v>47</v>
      </c>
      <c r="AR371" s="5"/>
      <c r="AS371" s="100"/>
    </row>
    <row r="372" spans="1:45" x14ac:dyDescent="0.25">
      <c r="A372" s="97" t="s">
        <v>2058</v>
      </c>
      <c r="B372" s="98">
        <v>44279</v>
      </c>
      <c r="C372" s="97" t="s">
        <v>973</v>
      </c>
      <c r="D372" s="97" t="s">
        <v>58</v>
      </c>
      <c r="E372" s="97" t="s">
        <v>1356</v>
      </c>
      <c r="F372" s="97" t="s">
        <v>1467</v>
      </c>
      <c r="G372" s="97" t="s">
        <v>48</v>
      </c>
      <c r="H372" s="97" t="s">
        <v>1547</v>
      </c>
      <c r="I372" s="94" t="s">
        <v>47</v>
      </c>
      <c r="J372" s="94" t="s">
        <v>47</v>
      </c>
      <c r="K372" s="94" t="s">
        <v>47</v>
      </c>
      <c r="L372" s="94" t="s">
        <v>47</v>
      </c>
      <c r="M372" s="94">
        <v>0</v>
      </c>
      <c r="N372" s="97" t="s">
        <v>47</v>
      </c>
      <c r="O372" s="97" t="s">
        <v>1545</v>
      </c>
      <c r="P372" s="97" t="s">
        <v>1544</v>
      </c>
      <c r="Q372" s="94">
        <v>1813000</v>
      </c>
      <c r="R372" s="94">
        <v>0</v>
      </c>
      <c r="S372" s="94">
        <v>1813000</v>
      </c>
      <c r="T372" s="94">
        <v>0</v>
      </c>
      <c r="U372" s="97" t="s">
        <v>49</v>
      </c>
      <c r="V372" s="94">
        <v>0</v>
      </c>
      <c r="W372" s="94">
        <v>0</v>
      </c>
      <c r="X372" s="97" t="s">
        <v>49</v>
      </c>
      <c r="Y372" s="94">
        <v>0</v>
      </c>
      <c r="Z372" s="94">
        <v>0</v>
      </c>
      <c r="AA372" s="97" t="s">
        <v>49</v>
      </c>
      <c r="AB372" s="94">
        <v>0</v>
      </c>
      <c r="AC372" s="94">
        <v>0</v>
      </c>
      <c r="AD372" s="97" t="s">
        <v>49</v>
      </c>
      <c r="AE372" s="94">
        <v>0</v>
      </c>
      <c r="AF372" s="97">
        <v>0</v>
      </c>
      <c r="AG372" s="97" t="s">
        <v>49</v>
      </c>
      <c r="AH372" s="94">
        <v>0</v>
      </c>
      <c r="AI372" s="94">
        <v>0</v>
      </c>
      <c r="AJ372" s="97" t="s">
        <v>49</v>
      </c>
      <c r="AK372" s="94">
        <v>0</v>
      </c>
      <c r="AL372" s="94">
        <v>0</v>
      </c>
      <c r="AM372" s="99" t="s">
        <v>47</v>
      </c>
      <c r="AN372" s="97" t="s">
        <v>47</v>
      </c>
      <c r="AO372" s="215" t="s">
        <v>47</v>
      </c>
      <c r="AP372" s="97" t="s">
        <v>47</v>
      </c>
      <c r="AR372" s="5"/>
      <c r="AS372" s="100"/>
    </row>
    <row r="373" spans="1:45" x14ac:dyDescent="0.25">
      <c r="A373" s="97" t="s">
        <v>2059</v>
      </c>
      <c r="B373" s="98">
        <v>44279</v>
      </c>
      <c r="C373" s="97" t="s">
        <v>973</v>
      </c>
      <c r="D373" s="97" t="s">
        <v>58</v>
      </c>
      <c r="E373" s="97" t="s">
        <v>1356</v>
      </c>
      <c r="F373" s="97" t="s">
        <v>1467</v>
      </c>
      <c r="G373" s="97" t="s">
        <v>48</v>
      </c>
      <c r="H373" s="97" t="s">
        <v>1550</v>
      </c>
      <c r="I373" s="94" t="s">
        <v>47</v>
      </c>
      <c r="J373" s="94" t="s">
        <v>47</v>
      </c>
      <c r="K373" s="94" t="s">
        <v>47</v>
      </c>
      <c r="L373" s="94" t="s">
        <v>47</v>
      </c>
      <c r="M373" s="94">
        <v>0</v>
      </c>
      <c r="N373" s="97" t="s">
        <v>47</v>
      </c>
      <c r="O373" s="97" t="s">
        <v>1545</v>
      </c>
      <c r="P373" s="97" t="s">
        <v>1544</v>
      </c>
      <c r="Q373" s="94">
        <v>1831500</v>
      </c>
      <c r="R373" s="94">
        <v>0</v>
      </c>
      <c r="S373" s="94">
        <v>1831500</v>
      </c>
      <c r="T373" s="94">
        <v>0</v>
      </c>
      <c r="U373" s="97" t="s">
        <v>49</v>
      </c>
      <c r="V373" s="94">
        <v>0</v>
      </c>
      <c r="W373" s="94">
        <v>0</v>
      </c>
      <c r="X373" s="97" t="s">
        <v>49</v>
      </c>
      <c r="Y373" s="94">
        <v>0</v>
      </c>
      <c r="Z373" s="94">
        <v>0</v>
      </c>
      <c r="AA373" s="97" t="s">
        <v>49</v>
      </c>
      <c r="AB373" s="94">
        <v>0</v>
      </c>
      <c r="AC373" s="94">
        <v>0</v>
      </c>
      <c r="AD373" s="97" t="s">
        <v>49</v>
      </c>
      <c r="AE373" s="94">
        <v>0</v>
      </c>
      <c r="AF373" s="97">
        <v>0</v>
      </c>
      <c r="AG373" s="97" t="s">
        <v>49</v>
      </c>
      <c r="AH373" s="94">
        <v>0</v>
      </c>
      <c r="AI373" s="94">
        <v>0</v>
      </c>
      <c r="AJ373" s="97" t="s">
        <v>49</v>
      </c>
      <c r="AK373" s="94">
        <v>0</v>
      </c>
      <c r="AL373" s="94">
        <v>0</v>
      </c>
      <c r="AM373" s="99" t="s">
        <v>47</v>
      </c>
      <c r="AN373" s="97" t="s">
        <v>47</v>
      </c>
      <c r="AO373" s="217" t="s">
        <v>47</v>
      </c>
      <c r="AP373" s="117" t="s">
        <v>47</v>
      </c>
      <c r="AR373" s="5"/>
      <c r="AS373" s="100"/>
    </row>
    <row r="374" spans="1:45" x14ac:dyDescent="0.25">
      <c r="A374" s="97" t="s">
        <v>2060</v>
      </c>
      <c r="B374" s="98">
        <v>44279</v>
      </c>
      <c r="C374" s="97" t="s">
        <v>973</v>
      </c>
      <c r="D374" s="97" t="s">
        <v>58</v>
      </c>
      <c r="E374" s="97" t="s">
        <v>1356</v>
      </c>
      <c r="F374" s="97" t="s">
        <v>1336</v>
      </c>
      <c r="G374" s="97" t="s">
        <v>48</v>
      </c>
      <c r="H374" s="97" t="s">
        <v>1549</v>
      </c>
      <c r="I374" s="94" t="s">
        <v>47</v>
      </c>
      <c r="J374" s="94" t="s">
        <v>47</v>
      </c>
      <c r="K374" s="94" t="s">
        <v>47</v>
      </c>
      <c r="L374" s="94" t="s">
        <v>47</v>
      </c>
      <c r="M374" s="94">
        <v>0</v>
      </c>
      <c r="N374" s="97" t="s">
        <v>47</v>
      </c>
      <c r="O374" s="97" t="s">
        <v>56</v>
      </c>
      <c r="P374" s="97" t="s">
        <v>47</v>
      </c>
      <c r="Q374" s="94">
        <v>527303674.72000003</v>
      </c>
      <c r="R374" s="94">
        <v>0</v>
      </c>
      <c r="S374" s="94">
        <v>318924778.5</v>
      </c>
      <c r="T374" s="94">
        <v>0</v>
      </c>
      <c r="U374" s="97" t="s">
        <v>49</v>
      </c>
      <c r="V374" s="94">
        <v>0</v>
      </c>
      <c r="W374" s="94">
        <v>179636979.5</v>
      </c>
      <c r="X374" s="97" t="s">
        <v>50</v>
      </c>
      <c r="Y374" s="94">
        <v>28741916.719999999</v>
      </c>
      <c r="Z374" s="94">
        <v>0</v>
      </c>
      <c r="AA374" s="97" t="s">
        <v>49</v>
      </c>
      <c r="AB374" s="94">
        <v>0</v>
      </c>
      <c r="AC374" s="94">
        <v>0</v>
      </c>
      <c r="AD374" s="97" t="s">
        <v>49</v>
      </c>
      <c r="AE374" s="94">
        <v>0</v>
      </c>
      <c r="AF374" s="97">
        <v>0</v>
      </c>
      <c r="AG374" s="97" t="s">
        <v>49</v>
      </c>
      <c r="AH374" s="94">
        <v>0</v>
      </c>
      <c r="AI374" s="94">
        <v>0</v>
      </c>
      <c r="AJ374" s="97" t="s">
        <v>49</v>
      </c>
      <c r="AK374" s="94">
        <v>0</v>
      </c>
      <c r="AL374" s="94">
        <v>0</v>
      </c>
      <c r="AM374" s="99" t="s">
        <v>47</v>
      </c>
      <c r="AN374" s="97" t="s">
        <v>47</v>
      </c>
      <c r="AO374" s="215" t="s">
        <v>47</v>
      </c>
      <c r="AP374" s="97" t="s">
        <v>47</v>
      </c>
      <c r="AR374" s="5"/>
      <c r="AS374" s="100"/>
    </row>
    <row r="375" spans="1:45" x14ac:dyDescent="0.25">
      <c r="A375" s="97" t="s">
        <v>2061</v>
      </c>
      <c r="B375" s="98">
        <v>44279</v>
      </c>
      <c r="C375" s="97" t="s">
        <v>973</v>
      </c>
      <c r="D375" s="97" t="s">
        <v>58</v>
      </c>
      <c r="E375" s="97" t="s">
        <v>1356</v>
      </c>
      <c r="F375" s="97" t="s">
        <v>1467</v>
      </c>
      <c r="G375" s="97" t="s">
        <v>96</v>
      </c>
      <c r="H375" s="97" t="s">
        <v>47</v>
      </c>
      <c r="I375" s="94" t="s">
        <v>1548</v>
      </c>
      <c r="J375" s="94" t="s">
        <v>47</v>
      </c>
      <c r="K375" s="94" t="s">
        <v>1547</v>
      </c>
      <c r="L375" s="94" t="s">
        <v>1546</v>
      </c>
      <c r="M375" s="94">
        <v>1813000</v>
      </c>
      <c r="N375" s="97" t="s">
        <v>100</v>
      </c>
      <c r="O375" s="97" t="s">
        <v>1545</v>
      </c>
      <c r="P375" s="97" t="s">
        <v>1544</v>
      </c>
      <c r="Q375" s="94">
        <v>-1813000</v>
      </c>
      <c r="R375" s="94">
        <v>0</v>
      </c>
      <c r="S375" s="94">
        <v>-1813000</v>
      </c>
      <c r="T375" s="94">
        <v>0</v>
      </c>
      <c r="U375" s="97" t="s">
        <v>49</v>
      </c>
      <c r="V375" s="94">
        <v>0</v>
      </c>
      <c r="W375" s="94">
        <v>0</v>
      </c>
      <c r="X375" s="97" t="s">
        <v>49</v>
      </c>
      <c r="Y375" s="94">
        <v>0</v>
      </c>
      <c r="Z375" s="94">
        <v>0</v>
      </c>
      <c r="AA375" s="97" t="s">
        <v>49</v>
      </c>
      <c r="AB375" s="94">
        <v>0</v>
      </c>
      <c r="AC375" s="94">
        <v>0</v>
      </c>
      <c r="AD375" s="97" t="s">
        <v>49</v>
      </c>
      <c r="AE375" s="94">
        <v>0</v>
      </c>
      <c r="AF375" s="97">
        <v>0</v>
      </c>
      <c r="AG375" s="97" t="s">
        <v>49</v>
      </c>
      <c r="AH375" s="94">
        <v>0</v>
      </c>
      <c r="AI375" s="94">
        <v>0</v>
      </c>
      <c r="AJ375" s="97" t="s">
        <v>49</v>
      </c>
      <c r="AK375" s="94">
        <v>0</v>
      </c>
      <c r="AL375" s="94">
        <v>0</v>
      </c>
      <c r="AM375" s="99" t="s">
        <v>47</v>
      </c>
      <c r="AN375" s="97" t="s">
        <v>47</v>
      </c>
      <c r="AO375" s="215" t="s">
        <v>47</v>
      </c>
      <c r="AP375" s="97" t="s">
        <v>47</v>
      </c>
      <c r="AR375" s="5"/>
      <c r="AS375" s="100"/>
    </row>
    <row r="376" spans="1:45" x14ac:dyDescent="0.25">
      <c r="A376" s="97" t="s">
        <v>2062</v>
      </c>
      <c r="B376" s="98">
        <v>44279</v>
      </c>
      <c r="C376" s="97" t="s">
        <v>2267</v>
      </c>
      <c r="D376" s="97" t="s">
        <v>62</v>
      </c>
      <c r="E376" s="97" t="s">
        <v>2308</v>
      </c>
      <c r="F376" s="97" t="s">
        <v>2270</v>
      </c>
      <c r="G376" s="97" t="s">
        <v>48</v>
      </c>
      <c r="H376" s="97" t="s">
        <v>2324</v>
      </c>
      <c r="I376" s="94" t="s">
        <v>47</v>
      </c>
      <c r="J376" s="94" t="s">
        <v>47</v>
      </c>
      <c r="K376" s="94" t="s">
        <v>47</v>
      </c>
      <c r="L376" s="94" t="s">
        <v>47</v>
      </c>
      <c r="M376" s="94">
        <v>0</v>
      </c>
      <c r="N376" s="97" t="s">
        <v>47</v>
      </c>
      <c r="O376" s="97" t="s">
        <v>56</v>
      </c>
      <c r="P376" s="97" t="s">
        <v>47</v>
      </c>
      <c r="Q376" s="94">
        <v>409140040.64999998</v>
      </c>
      <c r="R376" s="94">
        <v>0</v>
      </c>
      <c r="S376" s="94">
        <v>395551568.64999998</v>
      </c>
      <c r="T376" s="94"/>
      <c r="U376" s="97"/>
      <c r="V376" s="94"/>
      <c r="W376" s="94">
        <v>11714200</v>
      </c>
      <c r="X376" s="97" t="s">
        <v>49</v>
      </c>
      <c r="Y376" s="94">
        <v>1874272</v>
      </c>
      <c r="Z376" s="94">
        <v>0</v>
      </c>
      <c r="AA376" s="97" t="s">
        <v>49</v>
      </c>
      <c r="AB376" s="94">
        <v>0</v>
      </c>
      <c r="AC376" s="94">
        <v>0</v>
      </c>
      <c r="AD376" s="97" t="s">
        <v>49</v>
      </c>
      <c r="AE376" s="94">
        <v>0</v>
      </c>
      <c r="AF376" s="97">
        <v>0</v>
      </c>
      <c r="AG376" s="97" t="s">
        <v>49</v>
      </c>
      <c r="AH376" s="109"/>
      <c r="AI376" s="109"/>
      <c r="AJ376" s="109"/>
      <c r="AK376" s="109"/>
      <c r="AL376" s="109"/>
      <c r="AM376" s="109"/>
      <c r="AN376" s="109"/>
      <c r="AO376" s="214"/>
      <c r="AP376" s="109"/>
      <c r="AR376" s="5"/>
      <c r="AS376" s="100"/>
    </row>
    <row r="377" spans="1:45" x14ac:dyDescent="0.25">
      <c r="A377" s="97" t="s">
        <v>2063</v>
      </c>
      <c r="B377" s="98">
        <v>44279</v>
      </c>
      <c r="C377" s="97" t="s">
        <v>46</v>
      </c>
      <c r="D377" s="97" t="s">
        <v>62</v>
      </c>
      <c r="E377" s="97" t="s">
        <v>63</v>
      </c>
      <c r="F377" s="97" t="s">
        <v>1017</v>
      </c>
      <c r="G377" s="97" t="s">
        <v>48</v>
      </c>
      <c r="H377" s="97" t="s">
        <v>538</v>
      </c>
      <c r="I377" s="94" t="s">
        <v>47</v>
      </c>
      <c r="J377" s="94" t="s">
        <v>47</v>
      </c>
      <c r="K377" s="94" t="s">
        <v>47</v>
      </c>
      <c r="L377" s="94" t="s">
        <v>47</v>
      </c>
      <c r="M377" s="94">
        <v>0</v>
      </c>
      <c r="N377" s="97" t="s">
        <v>47</v>
      </c>
      <c r="O377" s="97" t="s">
        <v>516</v>
      </c>
      <c r="P377" s="97" t="s">
        <v>517</v>
      </c>
      <c r="Q377" s="94">
        <v>13887330.25</v>
      </c>
      <c r="R377" s="94">
        <v>0</v>
      </c>
      <c r="S377" s="94">
        <v>7010473.25</v>
      </c>
      <c r="T377" s="94">
        <v>5928325</v>
      </c>
      <c r="U377" s="97" t="s">
        <v>50</v>
      </c>
      <c r="V377" s="94">
        <v>948532</v>
      </c>
      <c r="W377" s="94">
        <v>0</v>
      </c>
      <c r="X377" s="97" t="s">
        <v>49</v>
      </c>
      <c r="Y377" s="94">
        <v>0</v>
      </c>
      <c r="Z377" s="94">
        <v>0</v>
      </c>
      <c r="AA377" s="97" t="s">
        <v>49</v>
      </c>
      <c r="AB377" s="94">
        <v>0</v>
      </c>
      <c r="AC377" s="94">
        <v>0</v>
      </c>
      <c r="AD377" s="97" t="s">
        <v>49</v>
      </c>
      <c r="AE377" s="94">
        <v>0</v>
      </c>
      <c r="AF377" s="97">
        <v>0</v>
      </c>
      <c r="AG377" s="97" t="s">
        <v>49</v>
      </c>
      <c r="AH377" s="94">
        <v>0</v>
      </c>
      <c r="AI377" s="94">
        <v>0</v>
      </c>
      <c r="AJ377" s="97" t="s">
        <v>49</v>
      </c>
      <c r="AK377" s="94">
        <v>0</v>
      </c>
      <c r="AL377" s="94">
        <v>0</v>
      </c>
      <c r="AM377" s="99" t="s">
        <v>47</v>
      </c>
      <c r="AN377" s="97" t="s">
        <v>47</v>
      </c>
      <c r="AO377" s="215" t="s">
        <v>47</v>
      </c>
      <c r="AP377" s="97" t="s">
        <v>47</v>
      </c>
      <c r="AR377" s="5"/>
      <c r="AS377" s="100"/>
    </row>
    <row r="378" spans="1:45" x14ac:dyDescent="0.25">
      <c r="A378" s="97" t="s">
        <v>2064</v>
      </c>
      <c r="B378" s="98">
        <v>44279</v>
      </c>
      <c r="C378" s="97" t="s">
        <v>46</v>
      </c>
      <c r="D378" s="97" t="s">
        <v>62</v>
      </c>
      <c r="E378" s="97" t="s">
        <v>63</v>
      </c>
      <c r="F378" s="97" t="s">
        <v>1017</v>
      </c>
      <c r="G378" s="97" t="s">
        <v>48</v>
      </c>
      <c r="H378" s="97" t="s">
        <v>540</v>
      </c>
      <c r="I378" s="94" t="s">
        <v>47</v>
      </c>
      <c r="J378" s="94" t="s">
        <v>47</v>
      </c>
      <c r="K378" s="94" t="s">
        <v>47</v>
      </c>
      <c r="L378" s="94" t="s">
        <v>47</v>
      </c>
      <c r="M378" s="94">
        <v>0</v>
      </c>
      <c r="N378" s="97" t="s">
        <v>47</v>
      </c>
      <c r="O378" s="97" t="s">
        <v>56</v>
      </c>
      <c r="P378" s="97" t="s">
        <v>47</v>
      </c>
      <c r="Q378" s="94">
        <v>1171035685.6399999</v>
      </c>
      <c r="R378" s="94">
        <v>0</v>
      </c>
      <c r="S378" s="94">
        <v>981971283</v>
      </c>
      <c r="T378" s="94">
        <v>0</v>
      </c>
      <c r="U378" s="97" t="s">
        <v>49</v>
      </c>
      <c r="V378" s="94">
        <v>0</v>
      </c>
      <c r="W378" s="94">
        <v>162986554</v>
      </c>
      <c r="X378" s="97" t="s">
        <v>50</v>
      </c>
      <c r="Y378" s="94">
        <v>26077848.640000001</v>
      </c>
      <c r="Z378" s="94">
        <v>0</v>
      </c>
      <c r="AA378" s="97" t="s">
        <v>49</v>
      </c>
      <c r="AB378" s="94">
        <v>0</v>
      </c>
      <c r="AC378" s="94">
        <v>0</v>
      </c>
      <c r="AD378" s="97" t="s">
        <v>49</v>
      </c>
      <c r="AE378" s="94">
        <v>0</v>
      </c>
      <c r="AF378" s="97">
        <v>0</v>
      </c>
      <c r="AG378" s="97" t="s">
        <v>49</v>
      </c>
      <c r="AH378" s="94">
        <v>0</v>
      </c>
      <c r="AI378" s="94">
        <v>0</v>
      </c>
      <c r="AJ378" s="97" t="s">
        <v>49</v>
      </c>
      <c r="AK378" s="94">
        <v>0</v>
      </c>
      <c r="AL378" s="94">
        <v>0</v>
      </c>
      <c r="AM378" s="99" t="s">
        <v>47</v>
      </c>
      <c r="AN378" s="97" t="s">
        <v>47</v>
      </c>
      <c r="AO378" s="215" t="s">
        <v>47</v>
      </c>
      <c r="AP378" s="97" t="s">
        <v>47</v>
      </c>
      <c r="AR378" s="5"/>
      <c r="AS378" s="100"/>
    </row>
    <row r="379" spans="1:45" x14ac:dyDescent="0.25">
      <c r="A379" s="97" t="s">
        <v>2065</v>
      </c>
      <c r="B379" s="98">
        <v>44279</v>
      </c>
      <c r="C379" s="97" t="s">
        <v>46</v>
      </c>
      <c r="D379" s="97" t="s">
        <v>62</v>
      </c>
      <c r="E379" s="97" t="s">
        <v>63</v>
      </c>
      <c r="F379" s="97" t="s">
        <v>1017</v>
      </c>
      <c r="G379" s="97" t="s">
        <v>48</v>
      </c>
      <c r="H379" s="97" t="s">
        <v>542</v>
      </c>
      <c r="I379" s="94" t="s">
        <v>47</v>
      </c>
      <c r="J379" s="94" t="s">
        <v>47</v>
      </c>
      <c r="K379" s="94" t="s">
        <v>47</v>
      </c>
      <c r="L379" s="94" t="s">
        <v>47</v>
      </c>
      <c r="M379" s="94">
        <v>0</v>
      </c>
      <c r="N379" s="97" t="s">
        <v>47</v>
      </c>
      <c r="O379" s="97" t="s">
        <v>543</v>
      </c>
      <c r="P379" s="97" t="s">
        <v>544</v>
      </c>
      <c r="Q379" s="94">
        <v>27741670.75</v>
      </c>
      <c r="R379" s="94">
        <v>0</v>
      </c>
      <c r="S379" s="94">
        <v>27612910.75</v>
      </c>
      <c r="T379" s="94">
        <v>111000</v>
      </c>
      <c r="U379" s="97" t="s">
        <v>50</v>
      </c>
      <c r="V379" s="94">
        <v>17760</v>
      </c>
      <c r="W379" s="94">
        <v>0</v>
      </c>
      <c r="X379" s="97" t="s">
        <v>49</v>
      </c>
      <c r="Y379" s="94">
        <v>0</v>
      </c>
      <c r="Z379" s="94">
        <v>0</v>
      </c>
      <c r="AA379" s="97" t="s">
        <v>49</v>
      </c>
      <c r="AB379" s="94">
        <v>0</v>
      </c>
      <c r="AC379" s="94">
        <v>0</v>
      </c>
      <c r="AD379" s="97" t="s">
        <v>49</v>
      </c>
      <c r="AE379" s="94">
        <v>0</v>
      </c>
      <c r="AF379" s="97">
        <v>0</v>
      </c>
      <c r="AG379" s="97" t="s">
        <v>49</v>
      </c>
      <c r="AH379" s="94">
        <v>0</v>
      </c>
      <c r="AI379" s="94">
        <v>0</v>
      </c>
      <c r="AJ379" s="97" t="s">
        <v>49</v>
      </c>
      <c r="AK379" s="94">
        <v>0</v>
      </c>
      <c r="AL379" s="94">
        <v>0</v>
      </c>
      <c r="AM379" s="99" t="s">
        <v>47</v>
      </c>
      <c r="AN379" s="97" t="s">
        <v>47</v>
      </c>
      <c r="AO379" s="215" t="s">
        <v>47</v>
      </c>
      <c r="AP379" s="97" t="s">
        <v>47</v>
      </c>
      <c r="AR379" s="5"/>
      <c r="AS379" s="100"/>
    </row>
    <row r="380" spans="1:45" x14ac:dyDescent="0.25">
      <c r="A380" s="97" t="s">
        <v>2066</v>
      </c>
      <c r="B380" s="98">
        <v>44279</v>
      </c>
      <c r="C380" s="97" t="s">
        <v>46</v>
      </c>
      <c r="D380" s="97" t="s">
        <v>62</v>
      </c>
      <c r="E380" s="97" t="s">
        <v>63</v>
      </c>
      <c r="F380" s="97" t="s">
        <v>1017</v>
      </c>
      <c r="G380" s="97" t="s">
        <v>48</v>
      </c>
      <c r="H380" s="97" t="s">
        <v>546</v>
      </c>
      <c r="I380" s="94" t="s">
        <v>47</v>
      </c>
      <c r="J380" s="94" t="s">
        <v>47</v>
      </c>
      <c r="K380" s="94" t="s">
        <v>47</v>
      </c>
      <c r="L380" s="94" t="s">
        <v>47</v>
      </c>
      <c r="M380" s="94">
        <v>0</v>
      </c>
      <c r="N380" s="97" t="s">
        <v>47</v>
      </c>
      <c r="O380" s="97" t="s">
        <v>56</v>
      </c>
      <c r="P380" s="97" t="s">
        <v>47</v>
      </c>
      <c r="Q380" s="94">
        <v>437285219.66000003</v>
      </c>
      <c r="R380" s="94">
        <v>0</v>
      </c>
      <c r="S380" s="94">
        <v>326088706</v>
      </c>
      <c r="T380" s="94">
        <v>0</v>
      </c>
      <c r="U380" s="97" t="s">
        <v>49</v>
      </c>
      <c r="V380" s="94">
        <v>0</v>
      </c>
      <c r="W380" s="94">
        <v>95859063.5</v>
      </c>
      <c r="X380" s="97" t="s">
        <v>49</v>
      </c>
      <c r="Y380" s="94">
        <v>15337450.16</v>
      </c>
      <c r="Z380" s="94">
        <v>0</v>
      </c>
      <c r="AA380" s="97" t="s">
        <v>49</v>
      </c>
      <c r="AB380" s="94">
        <v>0</v>
      </c>
      <c r="AC380" s="94">
        <v>0</v>
      </c>
      <c r="AD380" s="97" t="s">
        <v>49</v>
      </c>
      <c r="AE380" s="94">
        <v>0</v>
      </c>
      <c r="AF380" s="97">
        <v>0</v>
      </c>
      <c r="AG380" s="97" t="s">
        <v>49</v>
      </c>
      <c r="AH380" s="94">
        <v>0</v>
      </c>
      <c r="AI380" s="94">
        <v>0</v>
      </c>
      <c r="AJ380" s="97" t="s">
        <v>49</v>
      </c>
      <c r="AK380" s="94">
        <v>0</v>
      </c>
      <c r="AL380" s="94">
        <v>0</v>
      </c>
      <c r="AM380" s="99" t="s">
        <v>47</v>
      </c>
      <c r="AN380" s="97" t="s">
        <v>47</v>
      </c>
      <c r="AO380" s="215" t="s">
        <v>47</v>
      </c>
      <c r="AP380" s="97" t="s">
        <v>47</v>
      </c>
      <c r="AR380" s="5"/>
      <c r="AS380" s="100"/>
    </row>
    <row r="381" spans="1:45" x14ac:dyDescent="0.25">
      <c r="A381" s="97" t="s">
        <v>2067</v>
      </c>
      <c r="B381" s="98">
        <v>44279</v>
      </c>
      <c r="C381" s="97" t="s">
        <v>46</v>
      </c>
      <c r="D381" s="97" t="s">
        <v>62</v>
      </c>
      <c r="E381" s="97" t="s">
        <v>63</v>
      </c>
      <c r="F381" s="97" t="s">
        <v>1017</v>
      </c>
      <c r="G381" s="97" t="s">
        <v>96</v>
      </c>
      <c r="H381" s="97" t="s">
        <v>47</v>
      </c>
      <c r="I381" s="94" t="s">
        <v>548</v>
      </c>
      <c r="J381" s="94" t="s">
        <v>47</v>
      </c>
      <c r="K381" s="94" t="s">
        <v>549</v>
      </c>
      <c r="L381" s="94" t="s">
        <v>526</v>
      </c>
      <c r="M381" s="94">
        <v>44862971.009999998</v>
      </c>
      <c r="N381" s="97" t="s">
        <v>100</v>
      </c>
      <c r="O381" s="97" t="s">
        <v>550</v>
      </c>
      <c r="P381" s="97" t="s">
        <v>551</v>
      </c>
      <c r="Q381" s="94">
        <v>-44862971.009999998</v>
      </c>
      <c r="R381" s="94">
        <v>0</v>
      </c>
      <c r="S381" s="94">
        <v>-35603120.5</v>
      </c>
      <c r="T381" s="94">
        <v>0</v>
      </c>
      <c r="U381" s="97" t="s">
        <v>49</v>
      </c>
      <c r="V381" s="94">
        <v>0</v>
      </c>
      <c r="W381" s="94">
        <v>-7982629.75</v>
      </c>
      <c r="X381" s="97" t="s">
        <v>50</v>
      </c>
      <c r="Y381" s="94">
        <v>-1277220.76</v>
      </c>
      <c r="Z381" s="94">
        <v>0</v>
      </c>
      <c r="AA381" s="97" t="s">
        <v>49</v>
      </c>
      <c r="AB381" s="94">
        <v>0</v>
      </c>
      <c r="AC381" s="94">
        <v>0</v>
      </c>
      <c r="AD381" s="97" t="s">
        <v>49</v>
      </c>
      <c r="AE381" s="94">
        <v>0</v>
      </c>
      <c r="AF381" s="97">
        <v>0</v>
      </c>
      <c r="AG381" s="97" t="s">
        <v>49</v>
      </c>
      <c r="AH381" s="94">
        <v>0</v>
      </c>
      <c r="AI381" s="94">
        <v>0</v>
      </c>
      <c r="AJ381" s="97" t="s">
        <v>49</v>
      </c>
      <c r="AK381" s="94">
        <v>0</v>
      </c>
      <c r="AL381" s="94">
        <v>0</v>
      </c>
      <c r="AM381" s="99" t="s">
        <v>47</v>
      </c>
      <c r="AN381" s="97" t="s">
        <v>47</v>
      </c>
      <c r="AO381" s="215" t="s">
        <v>47</v>
      </c>
      <c r="AP381" s="97" t="s">
        <v>47</v>
      </c>
      <c r="AR381" s="5"/>
      <c r="AS381" s="100"/>
    </row>
    <row r="382" spans="1:45" x14ac:dyDescent="0.25">
      <c r="A382" s="97" t="s">
        <v>2068</v>
      </c>
      <c r="B382" s="98">
        <v>44279</v>
      </c>
      <c r="C382" s="97" t="s">
        <v>973</v>
      </c>
      <c r="D382" s="97" t="s">
        <v>62</v>
      </c>
      <c r="E382" s="97" t="s">
        <v>1318</v>
      </c>
      <c r="F382" s="97" t="s">
        <v>1591</v>
      </c>
      <c r="G382" s="97" t="s">
        <v>48</v>
      </c>
      <c r="H382" s="97" t="s">
        <v>1620</v>
      </c>
      <c r="I382" s="94" t="s">
        <v>47</v>
      </c>
      <c r="J382" s="94" t="s">
        <v>47</v>
      </c>
      <c r="K382" s="94" t="s">
        <v>47</v>
      </c>
      <c r="L382" s="94" t="s">
        <v>47</v>
      </c>
      <c r="M382" s="94">
        <v>0</v>
      </c>
      <c r="N382" s="97" t="s">
        <v>47</v>
      </c>
      <c r="O382" s="97" t="s">
        <v>56</v>
      </c>
      <c r="P382" s="97" t="s">
        <v>47</v>
      </c>
      <c r="Q382" s="94">
        <v>18609520</v>
      </c>
      <c r="R382" s="94">
        <v>0</v>
      </c>
      <c r="S382" s="94">
        <v>17332650</v>
      </c>
      <c r="T382" s="94">
        <v>0</v>
      </c>
      <c r="U382" s="97" t="s">
        <v>49</v>
      </c>
      <c r="V382" s="94">
        <v>0</v>
      </c>
      <c r="W382" s="94">
        <v>1100750</v>
      </c>
      <c r="X382" s="97" t="s">
        <v>49</v>
      </c>
      <c r="Y382" s="94">
        <v>176120</v>
      </c>
      <c r="Z382" s="94">
        <v>0</v>
      </c>
      <c r="AA382" s="97" t="s">
        <v>49</v>
      </c>
      <c r="AB382" s="94">
        <v>0</v>
      </c>
      <c r="AC382" s="94">
        <v>0</v>
      </c>
      <c r="AD382" s="97" t="s">
        <v>49</v>
      </c>
      <c r="AE382" s="94">
        <v>0</v>
      </c>
      <c r="AF382" s="97">
        <v>0</v>
      </c>
      <c r="AG382" s="97" t="s">
        <v>49</v>
      </c>
      <c r="AH382" s="94">
        <v>0</v>
      </c>
      <c r="AI382" s="94">
        <v>0</v>
      </c>
      <c r="AJ382" s="97" t="s">
        <v>49</v>
      </c>
      <c r="AK382" s="94">
        <v>0</v>
      </c>
      <c r="AL382" s="94">
        <v>0</v>
      </c>
      <c r="AM382" s="99" t="s">
        <v>47</v>
      </c>
      <c r="AN382" s="97" t="s">
        <v>47</v>
      </c>
      <c r="AO382" s="215" t="s">
        <v>47</v>
      </c>
      <c r="AP382" s="97" t="s">
        <v>47</v>
      </c>
      <c r="AR382" s="5"/>
      <c r="AS382" s="100"/>
    </row>
    <row r="383" spans="1:45" x14ac:dyDescent="0.25">
      <c r="A383" s="97" t="s">
        <v>2069</v>
      </c>
      <c r="B383" s="98">
        <v>44279</v>
      </c>
      <c r="C383" s="97" t="s">
        <v>973</v>
      </c>
      <c r="D383" s="97" t="s">
        <v>62</v>
      </c>
      <c r="E383" s="97" t="s">
        <v>1318</v>
      </c>
      <c r="F383" s="97" t="s">
        <v>1619</v>
      </c>
      <c r="G383" s="97" t="s">
        <v>48</v>
      </c>
      <c r="H383" s="97" t="s">
        <v>1618</v>
      </c>
      <c r="I383" s="94" t="s">
        <v>47</v>
      </c>
      <c r="J383" s="94" t="s">
        <v>47</v>
      </c>
      <c r="K383" s="94" t="s">
        <v>47</v>
      </c>
      <c r="L383" s="94" t="s">
        <v>47</v>
      </c>
      <c r="M383" s="94">
        <v>0</v>
      </c>
      <c r="N383" s="97" t="s">
        <v>47</v>
      </c>
      <c r="O383" s="97" t="s">
        <v>1617</v>
      </c>
      <c r="P383" s="97" t="s">
        <v>1616</v>
      </c>
      <c r="Q383" s="94">
        <v>9210558</v>
      </c>
      <c r="R383" s="94">
        <v>0</v>
      </c>
      <c r="S383" s="94">
        <v>4708250</v>
      </c>
      <c r="T383" s="94">
        <v>3881300</v>
      </c>
      <c r="U383" s="97" t="s">
        <v>50</v>
      </c>
      <c r="V383" s="94">
        <v>621008</v>
      </c>
      <c r="W383" s="94">
        <v>0</v>
      </c>
      <c r="X383" s="97" t="s">
        <v>49</v>
      </c>
      <c r="Y383" s="94">
        <v>0</v>
      </c>
      <c r="Z383" s="94">
        <v>0</v>
      </c>
      <c r="AA383" s="97" t="s">
        <v>49</v>
      </c>
      <c r="AB383" s="94">
        <v>0</v>
      </c>
      <c r="AC383" s="94">
        <v>0</v>
      </c>
      <c r="AD383" s="97" t="s">
        <v>49</v>
      </c>
      <c r="AE383" s="94">
        <v>0</v>
      </c>
      <c r="AF383" s="97">
        <v>0</v>
      </c>
      <c r="AG383" s="97" t="s">
        <v>49</v>
      </c>
      <c r="AH383" s="94">
        <v>0</v>
      </c>
      <c r="AI383" s="94">
        <v>0</v>
      </c>
      <c r="AJ383" s="97" t="s">
        <v>49</v>
      </c>
      <c r="AK383" s="94">
        <v>0</v>
      </c>
      <c r="AL383" s="94">
        <v>0</v>
      </c>
      <c r="AM383" s="99" t="s">
        <v>47</v>
      </c>
      <c r="AN383" s="97" t="s">
        <v>47</v>
      </c>
      <c r="AO383" s="215" t="s">
        <v>47</v>
      </c>
      <c r="AP383" s="97" t="s">
        <v>47</v>
      </c>
      <c r="AR383" s="5"/>
      <c r="AS383" s="100"/>
    </row>
    <row r="384" spans="1:45" x14ac:dyDescent="0.25">
      <c r="A384" s="97" t="s">
        <v>2070</v>
      </c>
      <c r="B384" s="98">
        <v>44279</v>
      </c>
      <c r="C384" s="97" t="s">
        <v>973</v>
      </c>
      <c r="D384" s="97" t="s">
        <v>62</v>
      </c>
      <c r="E384" s="97" t="s">
        <v>1318</v>
      </c>
      <c r="F384" s="97" t="s">
        <v>1591</v>
      </c>
      <c r="G384" s="97" t="s">
        <v>48</v>
      </c>
      <c r="H384" s="97" t="s">
        <v>1615</v>
      </c>
      <c r="I384" s="94" t="s">
        <v>47</v>
      </c>
      <c r="J384" s="94" t="s">
        <v>47</v>
      </c>
      <c r="K384" s="94" t="s">
        <v>47</v>
      </c>
      <c r="L384" s="94" t="s">
        <v>47</v>
      </c>
      <c r="M384" s="94">
        <v>0</v>
      </c>
      <c r="N384" s="97" t="s">
        <v>47</v>
      </c>
      <c r="O384" s="97" t="s">
        <v>56</v>
      </c>
      <c r="P384" s="97" t="s">
        <v>47</v>
      </c>
      <c r="Q384" s="94">
        <v>948940604.38999999</v>
      </c>
      <c r="R384" s="94">
        <v>0</v>
      </c>
      <c r="S384" s="94">
        <v>648240208.75</v>
      </c>
      <c r="T384" s="94">
        <v>0</v>
      </c>
      <c r="U384" s="97" t="s">
        <v>49</v>
      </c>
      <c r="V384" s="94">
        <v>0</v>
      </c>
      <c r="W384" s="94">
        <v>259224479</v>
      </c>
      <c r="X384" s="97" t="s">
        <v>49</v>
      </c>
      <c r="Y384" s="94">
        <v>41475916.640000001</v>
      </c>
      <c r="Z384" s="94">
        <v>0</v>
      </c>
      <c r="AA384" s="97" t="s">
        <v>49</v>
      </c>
      <c r="AB384" s="94">
        <v>0</v>
      </c>
      <c r="AC384" s="94">
        <v>0</v>
      </c>
      <c r="AD384" s="97" t="s">
        <v>49</v>
      </c>
      <c r="AE384" s="94">
        <v>0</v>
      </c>
      <c r="AF384" s="97">
        <v>0</v>
      </c>
      <c r="AG384" s="97" t="s">
        <v>49</v>
      </c>
      <c r="AH384" s="94">
        <v>0</v>
      </c>
      <c r="AI384" s="94">
        <v>0</v>
      </c>
      <c r="AJ384" s="97" t="s">
        <v>49</v>
      </c>
      <c r="AK384" s="94">
        <v>0</v>
      </c>
      <c r="AL384" s="94">
        <v>0</v>
      </c>
      <c r="AM384" s="99" t="s">
        <v>47</v>
      </c>
      <c r="AN384" s="97" t="s">
        <v>47</v>
      </c>
      <c r="AO384" s="215" t="s">
        <v>47</v>
      </c>
      <c r="AP384" s="97" t="s">
        <v>47</v>
      </c>
      <c r="AR384" s="5"/>
      <c r="AS384" s="100"/>
    </row>
    <row r="385" spans="1:45" x14ac:dyDescent="0.25">
      <c r="A385" s="97" t="s">
        <v>2071</v>
      </c>
      <c r="B385" s="98">
        <v>44279</v>
      </c>
      <c r="C385" s="97" t="s">
        <v>46</v>
      </c>
      <c r="D385" s="97" t="s">
        <v>66</v>
      </c>
      <c r="E385" s="97" t="s">
        <v>67</v>
      </c>
      <c r="F385" s="97" t="s">
        <v>1032</v>
      </c>
      <c r="G385" s="97" t="s">
        <v>48</v>
      </c>
      <c r="H385" s="97" t="s">
        <v>553</v>
      </c>
      <c r="I385" s="94" t="s">
        <v>47</v>
      </c>
      <c r="J385" s="94" t="s">
        <v>47</v>
      </c>
      <c r="K385" s="94" t="s">
        <v>47</v>
      </c>
      <c r="L385" s="94" t="s">
        <v>47</v>
      </c>
      <c r="M385" s="94">
        <v>0</v>
      </c>
      <c r="N385" s="97" t="s">
        <v>47</v>
      </c>
      <c r="O385" s="97" t="s">
        <v>56</v>
      </c>
      <c r="P385" s="97" t="s">
        <v>47</v>
      </c>
      <c r="Q385" s="94">
        <v>1646119662.2223997</v>
      </c>
      <c r="R385" s="94">
        <v>0</v>
      </c>
      <c r="S385" s="94">
        <v>1294346112.75</v>
      </c>
      <c r="T385" s="94">
        <v>0</v>
      </c>
      <c r="U385" s="97" t="s">
        <v>49</v>
      </c>
      <c r="V385" s="94">
        <v>0</v>
      </c>
      <c r="W385" s="94">
        <v>303253059.88999999</v>
      </c>
      <c r="X385" s="97" t="s">
        <v>50</v>
      </c>
      <c r="Y385" s="94">
        <v>48520489.582399994</v>
      </c>
      <c r="Z385" s="94">
        <v>0</v>
      </c>
      <c r="AA385" s="97" t="s">
        <v>49</v>
      </c>
      <c r="AB385" s="94">
        <v>0</v>
      </c>
      <c r="AC385" s="94">
        <v>0</v>
      </c>
      <c r="AD385" s="97" t="s">
        <v>49</v>
      </c>
      <c r="AE385" s="94">
        <v>0</v>
      </c>
      <c r="AF385" s="97">
        <v>0</v>
      </c>
      <c r="AG385" s="97" t="s">
        <v>49</v>
      </c>
      <c r="AH385" s="94">
        <v>0</v>
      </c>
      <c r="AI385" s="94">
        <v>0</v>
      </c>
      <c r="AJ385" s="97" t="s">
        <v>49</v>
      </c>
      <c r="AK385" s="94">
        <v>0</v>
      </c>
      <c r="AL385" s="94">
        <v>0</v>
      </c>
      <c r="AM385" s="99" t="s">
        <v>47</v>
      </c>
      <c r="AN385" s="97" t="s">
        <v>47</v>
      </c>
      <c r="AO385" s="215" t="s">
        <v>47</v>
      </c>
      <c r="AP385" s="97" t="s">
        <v>47</v>
      </c>
      <c r="AR385" s="5"/>
      <c r="AS385" s="100"/>
    </row>
    <row r="386" spans="1:45" x14ac:dyDescent="0.25">
      <c r="A386" s="97" t="s">
        <v>2072</v>
      </c>
      <c r="B386" s="98">
        <v>44279</v>
      </c>
      <c r="C386" s="97" t="s">
        <v>46</v>
      </c>
      <c r="D386" s="97" t="s">
        <v>66</v>
      </c>
      <c r="E386" s="97" t="s">
        <v>67</v>
      </c>
      <c r="F386" s="97" t="s">
        <v>1032</v>
      </c>
      <c r="G386" s="97" t="s">
        <v>96</v>
      </c>
      <c r="H386" s="97" t="s">
        <v>47</v>
      </c>
      <c r="I386" s="94" t="s">
        <v>555</v>
      </c>
      <c r="J386" s="94" t="s">
        <v>47</v>
      </c>
      <c r="K386" s="94" t="s">
        <v>556</v>
      </c>
      <c r="L386" s="94" t="s">
        <v>478</v>
      </c>
      <c r="M386" s="94">
        <v>9753570</v>
      </c>
      <c r="N386" s="97" t="s">
        <v>100</v>
      </c>
      <c r="O386" s="97" t="s">
        <v>557</v>
      </c>
      <c r="P386" s="97" t="s">
        <v>558</v>
      </c>
      <c r="Q386" s="94">
        <v>-4892880</v>
      </c>
      <c r="R386" s="94">
        <v>0</v>
      </c>
      <c r="S386" s="94">
        <v>0</v>
      </c>
      <c r="T386" s="94">
        <v>0</v>
      </c>
      <c r="U386" s="97" t="s">
        <v>49</v>
      </c>
      <c r="V386" s="94">
        <v>0</v>
      </c>
      <c r="W386" s="94">
        <v>-4218000</v>
      </c>
      <c r="X386" s="97" t="s">
        <v>50</v>
      </c>
      <c r="Y386" s="94">
        <v>-674880</v>
      </c>
      <c r="Z386" s="94">
        <v>0</v>
      </c>
      <c r="AA386" s="97" t="s">
        <v>49</v>
      </c>
      <c r="AB386" s="94">
        <v>0</v>
      </c>
      <c r="AC386" s="94">
        <v>0</v>
      </c>
      <c r="AD386" s="97" t="s">
        <v>49</v>
      </c>
      <c r="AE386" s="94">
        <v>0</v>
      </c>
      <c r="AF386" s="97">
        <v>0</v>
      </c>
      <c r="AG386" s="97" t="s">
        <v>49</v>
      </c>
      <c r="AH386" s="94">
        <v>0</v>
      </c>
      <c r="AI386" s="94">
        <v>0</v>
      </c>
      <c r="AJ386" s="97" t="s">
        <v>49</v>
      </c>
      <c r="AK386" s="94">
        <v>0</v>
      </c>
      <c r="AL386" s="94">
        <v>0</v>
      </c>
      <c r="AM386" s="99" t="s">
        <v>47</v>
      </c>
      <c r="AN386" s="97" t="s">
        <v>47</v>
      </c>
      <c r="AO386" s="215" t="s">
        <v>47</v>
      </c>
      <c r="AP386" s="97" t="s">
        <v>47</v>
      </c>
      <c r="AR386" s="5"/>
      <c r="AS386" s="100"/>
    </row>
    <row r="387" spans="1:45" x14ac:dyDescent="0.25">
      <c r="A387" s="97" t="s">
        <v>2073</v>
      </c>
      <c r="B387" s="98">
        <v>44279</v>
      </c>
      <c r="C387" s="97" t="s">
        <v>973</v>
      </c>
      <c r="D387" s="97" t="s">
        <v>66</v>
      </c>
      <c r="E387" s="97" t="s">
        <v>1339</v>
      </c>
      <c r="F387" s="97" t="s">
        <v>1336</v>
      </c>
      <c r="G387" s="97" t="s">
        <v>48</v>
      </c>
      <c r="H387" s="97" t="s">
        <v>1614</v>
      </c>
      <c r="I387" s="94" t="s">
        <v>47</v>
      </c>
      <c r="J387" s="94" t="s">
        <v>47</v>
      </c>
      <c r="K387" s="94" t="s">
        <v>47</v>
      </c>
      <c r="L387" s="94" t="s">
        <v>47</v>
      </c>
      <c r="M387" s="94">
        <v>0</v>
      </c>
      <c r="N387" s="97" t="s">
        <v>47</v>
      </c>
      <c r="O387" s="97" t="s">
        <v>56</v>
      </c>
      <c r="P387" s="97" t="s">
        <v>47</v>
      </c>
      <c r="Q387" s="94">
        <v>426302431.57999998</v>
      </c>
      <c r="R387" s="94">
        <v>0</v>
      </c>
      <c r="S387" s="94">
        <v>336286626.75</v>
      </c>
      <c r="T387" s="94">
        <v>0</v>
      </c>
      <c r="U387" s="97" t="s">
        <v>49</v>
      </c>
      <c r="V387" s="94">
        <v>0</v>
      </c>
      <c r="W387" s="94">
        <v>77599831.75</v>
      </c>
      <c r="X387" s="97" t="s">
        <v>50</v>
      </c>
      <c r="Y387" s="94">
        <v>12415973.08</v>
      </c>
      <c r="Z387" s="94">
        <v>0</v>
      </c>
      <c r="AA387" s="97" t="s">
        <v>49</v>
      </c>
      <c r="AB387" s="94">
        <v>0</v>
      </c>
      <c r="AC387" s="94">
        <v>0</v>
      </c>
      <c r="AD387" s="97" t="s">
        <v>49</v>
      </c>
      <c r="AE387" s="94">
        <v>0</v>
      </c>
      <c r="AF387" s="97">
        <v>0</v>
      </c>
      <c r="AG387" s="97" t="s">
        <v>49</v>
      </c>
      <c r="AH387" s="94">
        <v>0</v>
      </c>
      <c r="AI387" s="94">
        <v>0</v>
      </c>
      <c r="AJ387" s="97" t="s">
        <v>49</v>
      </c>
      <c r="AK387" s="94">
        <v>0</v>
      </c>
      <c r="AL387" s="94">
        <v>0</v>
      </c>
      <c r="AM387" s="99" t="s">
        <v>47</v>
      </c>
      <c r="AN387" s="97" t="s">
        <v>47</v>
      </c>
      <c r="AO387" s="108" t="s">
        <v>47</v>
      </c>
      <c r="AP387" s="14" t="s">
        <v>47</v>
      </c>
      <c r="AR387" s="5"/>
      <c r="AS387" s="100"/>
    </row>
    <row r="388" spans="1:45" x14ac:dyDescent="0.25">
      <c r="A388" s="97" t="s">
        <v>2074</v>
      </c>
      <c r="B388" s="98">
        <v>44279</v>
      </c>
      <c r="C388" s="97" t="s">
        <v>973</v>
      </c>
      <c r="D388" s="97" t="s">
        <v>66</v>
      </c>
      <c r="E388" s="97" t="s">
        <v>1339</v>
      </c>
      <c r="F388" s="97" t="s">
        <v>1467</v>
      </c>
      <c r="G388" s="97" t="s">
        <v>48</v>
      </c>
      <c r="H388" s="97" t="s">
        <v>1613</v>
      </c>
      <c r="I388" s="94" t="s">
        <v>47</v>
      </c>
      <c r="J388" s="94" t="s">
        <v>47</v>
      </c>
      <c r="K388" s="94" t="s">
        <v>47</v>
      </c>
      <c r="L388" s="94" t="s">
        <v>47</v>
      </c>
      <c r="M388" s="94">
        <v>0</v>
      </c>
      <c r="N388" s="97" t="s">
        <v>47</v>
      </c>
      <c r="O388" s="97" t="s">
        <v>1320</v>
      </c>
      <c r="P388" s="97" t="s">
        <v>1319</v>
      </c>
      <c r="Q388" s="94">
        <v>3494400</v>
      </c>
      <c r="R388" s="94">
        <v>0</v>
      </c>
      <c r="S388" s="94">
        <v>3494400</v>
      </c>
      <c r="T388" s="94">
        <v>0</v>
      </c>
      <c r="U388" s="97" t="s">
        <v>49</v>
      </c>
      <c r="V388" s="94">
        <v>0</v>
      </c>
      <c r="W388" s="94">
        <v>0</v>
      </c>
      <c r="X388" s="97" t="s">
        <v>49</v>
      </c>
      <c r="Y388" s="94">
        <v>0</v>
      </c>
      <c r="Z388" s="94">
        <v>0</v>
      </c>
      <c r="AA388" s="97" t="s">
        <v>49</v>
      </c>
      <c r="AB388" s="94">
        <v>0</v>
      </c>
      <c r="AC388" s="94">
        <v>0</v>
      </c>
      <c r="AD388" s="97" t="s">
        <v>49</v>
      </c>
      <c r="AE388" s="94">
        <v>0</v>
      </c>
      <c r="AF388" s="97">
        <v>0</v>
      </c>
      <c r="AG388" s="97" t="s">
        <v>49</v>
      </c>
      <c r="AH388" s="94">
        <v>0</v>
      </c>
      <c r="AI388" s="94">
        <v>0</v>
      </c>
      <c r="AJ388" s="97" t="s">
        <v>49</v>
      </c>
      <c r="AK388" s="94">
        <v>0</v>
      </c>
      <c r="AL388" s="94">
        <v>0</v>
      </c>
      <c r="AM388" s="99" t="s">
        <v>47</v>
      </c>
      <c r="AN388" s="97" t="s">
        <v>47</v>
      </c>
      <c r="AO388" s="108" t="s">
        <v>47</v>
      </c>
      <c r="AP388" s="14" t="s">
        <v>47</v>
      </c>
      <c r="AR388" s="5"/>
      <c r="AS388" s="100"/>
    </row>
    <row r="389" spans="1:45" x14ac:dyDescent="0.25">
      <c r="A389" s="97" t="s">
        <v>2075</v>
      </c>
      <c r="B389" s="98">
        <v>44279</v>
      </c>
      <c r="C389" s="97" t="s">
        <v>973</v>
      </c>
      <c r="D389" s="97" t="s">
        <v>66</v>
      </c>
      <c r="E389" s="97" t="s">
        <v>1339</v>
      </c>
      <c r="F389" s="97" t="s">
        <v>1336</v>
      </c>
      <c r="G389" s="97" t="s">
        <v>48</v>
      </c>
      <c r="H389" s="97" t="s">
        <v>1612</v>
      </c>
      <c r="I389" s="94" t="s">
        <v>47</v>
      </c>
      <c r="J389" s="94" t="s">
        <v>47</v>
      </c>
      <c r="K389" s="94" t="s">
        <v>47</v>
      </c>
      <c r="L389" s="94" t="s">
        <v>47</v>
      </c>
      <c r="M389" s="94">
        <v>0</v>
      </c>
      <c r="N389" s="97" t="s">
        <v>47</v>
      </c>
      <c r="O389" s="97" t="s">
        <v>56</v>
      </c>
      <c r="P389" s="97" t="s">
        <v>47</v>
      </c>
      <c r="Q389" s="94">
        <v>186134909.84999999</v>
      </c>
      <c r="R389" s="94">
        <v>0</v>
      </c>
      <c r="S389" s="94">
        <v>112961460.25</v>
      </c>
      <c r="T389" s="94">
        <v>0</v>
      </c>
      <c r="U389" s="97" t="s">
        <v>49</v>
      </c>
      <c r="V389" s="94">
        <v>0</v>
      </c>
      <c r="W389" s="94">
        <v>63080560</v>
      </c>
      <c r="X389" s="97" t="s">
        <v>49</v>
      </c>
      <c r="Y389" s="94">
        <v>10092889.6</v>
      </c>
      <c r="Z389" s="94">
        <v>0</v>
      </c>
      <c r="AA389" s="97" t="s">
        <v>49</v>
      </c>
      <c r="AB389" s="94">
        <v>0</v>
      </c>
      <c r="AC389" s="94">
        <v>0</v>
      </c>
      <c r="AD389" s="97" t="s">
        <v>49</v>
      </c>
      <c r="AE389" s="94">
        <v>0</v>
      </c>
      <c r="AF389" s="97">
        <v>0</v>
      </c>
      <c r="AG389" s="97" t="s">
        <v>49</v>
      </c>
      <c r="AH389" s="94">
        <v>0</v>
      </c>
      <c r="AI389" s="94">
        <v>0</v>
      </c>
      <c r="AJ389" s="97" t="s">
        <v>49</v>
      </c>
      <c r="AK389" s="94">
        <v>0</v>
      </c>
      <c r="AL389" s="94">
        <v>0</v>
      </c>
      <c r="AM389" s="99" t="s">
        <v>47</v>
      </c>
      <c r="AN389" s="97" t="s">
        <v>47</v>
      </c>
      <c r="AO389" s="108" t="s">
        <v>47</v>
      </c>
      <c r="AP389" s="14" t="s">
        <v>47</v>
      </c>
      <c r="AR389" s="5"/>
      <c r="AS389" s="100"/>
    </row>
    <row r="390" spans="1:45" x14ac:dyDescent="0.25">
      <c r="A390" s="97" t="s">
        <v>2076</v>
      </c>
      <c r="B390" s="98">
        <v>44279</v>
      </c>
      <c r="C390" s="97" t="s">
        <v>46</v>
      </c>
      <c r="D390" s="97" t="s">
        <v>70</v>
      </c>
      <c r="E390" s="97" t="s">
        <v>71</v>
      </c>
      <c r="F390" s="97" t="s">
        <v>1012</v>
      </c>
      <c r="G390" s="97" t="s">
        <v>48</v>
      </c>
      <c r="H390" s="97" t="s">
        <v>560</v>
      </c>
      <c r="I390" s="94" t="s">
        <v>47</v>
      </c>
      <c r="J390" s="94" t="s">
        <v>47</v>
      </c>
      <c r="K390" s="94" t="s">
        <v>47</v>
      </c>
      <c r="L390" s="94" t="s">
        <v>47</v>
      </c>
      <c r="M390" s="94">
        <v>0</v>
      </c>
      <c r="N390" s="97" t="s">
        <v>47</v>
      </c>
      <c r="O390" s="97" t="s">
        <v>56</v>
      </c>
      <c r="P390" s="97" t="s">
        <v>47</v>
      </c>
      <c r="Q390" s="94">
        <v>1008850128.8376</v>
      </c>
      <c r="R390" s="94">
        <v>0</v>
      </c>
      <c r="S390" s="94">
        <v>720968542.75</v>
      </c>
      <c r="T390" s="94">
        <v>0</v>
      </c>
      <c r="U390" s="97" t="s">
        <v>49</v>
      </c>
      <c r="V390" s="94">
        <v>0</v>
      </c>
      <c r="W390" s="94">
        <v>248173781.11000001</v>
      </c>
      <c r="X390" s="97" t="s">
        <v>49</v>
      </c>
      <c r="Y390" s="94">
        <v>39707804.977599993</v>
      </c>
      <c r="Z390" s="94">
        <v>0</v>
      </c>
      <c r="AA390" s="97" t="s">
        <v>49</v>
      </c>
      <c r="AB390" s="94">
        <v>0</v>
      </c>
      <c r="AC390" s="94">
        <v>0</v>
      </c>
      <c r="AD390" s="97" t="s">
        <v>49</v>
      </c>
      <c r="AE390" s="94">
        <v>0</v>
      </c>
      <c r="AF390" s="97">
        <v>0</v>
      </c>
      <c r="AG390" s="97" t="s">
        <v>49</v>
      </c>
      <c r="AH390" s="94">
        <v>0</v>
      </c>
      <c r="AI390" s="94">
        <v>0</v>
      </c>
      <c r="AJ390" s="97" t="s">
        <v>49</v>
      </c>
      <c r="AK390" s="94">
        <v>0</v>
      </c>
      <c r="AL390" s="94">
        <v>0</v>
      </c>
      <c r="AM390" s="99" t="s">
        <v>47</v>
      </c>
      <c r="AN390" s="97" t="s">
        <v>47</v>
      </c>
      <c r="AO390" s="108" t="s">
        <v>47</v>
      </c>
      <c r="AP390" s="14" t="s">
        <v>47</v>
      </c>
      <c r="AR390" s="5"/>
      <c r="AS390" s="100"/>
    </row>
    <row r="391" spans="1:45" x14ac:dyDescent="0.25">
      <c r="A391" s="97" t="s">
        <v>2077</v>
      </c>
      <c r="B391" s="98">
        <v>44279</v>
      </c>
      <c r="C391" s="97" t="s">
        <v>46</v>
      </c>
      <c r="D391" s="97" t="s">
        <v>70</v>
      </c>
      <c r="E391" s="97" t="s">
        <v>71</v>
      </c>
      <c r="F391" s="97" t="s">
        <v>1012</v>
      </c>
      <c r="G391" s="97" t="s">
        <v>96</v>
      </c>
      <c r="H391" s="97" t="s">
        <v>47</v>
      </c>
      <c r="I391" s="94" t="s">
        <v>562</v>
      </c>
      <c r="J391" s="94" t="s">
        <v>47</v>
      </c>
      <c r="K391" s="94" t="s">
        <v>563</v>
      </c>
      <c r="L391" s="94" t="s">
        <v>526</v>
      </c>
      <c r="M391" s="94">
        <v>8086350</v>
      </c>
      <c r="N391" s="97" t="s">
        <v>100</v>
      </c>
      <c r="O391" s="97" t="s">
        <v>564</v>
      </c>
      <c r="P391" s="97" t="s">
        <v>565</v>
      </c>
      <c r="Q391" s="94">
        <v>-8086350</v>
      </c>
      <c r="R391" s="94">
        <v>0</v>
      </c>
      <c r="S391" s="94">
        <v>-8086350</v>
      </c>
      <c r="T391" s="94">
        <v>0</v>
      </c>
      <c r="U391" s="97" t="s">
        <v>49</v>
      </c>
      <c r="V391" s="94">
        <v>0</v>
      </c>
      <c r="W391" s="94">
        <v>0</v>
      </c>
      <c r="X391" s="97" t="s">
        <v>49</v>
      </c>
      <c r="Y391" s="94">
        <v>0</v>
      </c>
      <c r="Z391" s="94">
        <v>0</v>
      </c>
      <c r="AA391" s="97" t="s">
        <v>49</v>
      </c>
      <c r="AB391" s="94">
        <v>0</v>
      </c>
      <c r="AC391" s="94">
        <v>0</v>
      </c>
      <c r="AD391" s="97" t="s">
        <v>49</v>
      </c>
      <c r="AE391" s="94">
        <v>0</v>
      </c>
      <c r="AF391" s="97">
        <v>0</v>
      </c>
      <c r="AG391" s="97" t="s">
        <v>49</v>
      </c>
      <c r="AH391" s="94">
        <v>0</v>
      </c>
      <c r="AI391" s="94">
        <v>0</v>
      </c>
      <c r="AJ391" s="97" t="s">
        <v>49</v>
      </c>
      <c r="AK391" s="94">
        <v>0</v>
      </c>
      <c r="AL391" s="94">
        <v>0</v>
      </c>
      <c r="AM391" s="99" t="s">
        <v>47</v>
      </c>
      <c r="AN391" s="97" t="s">
        <v>47</v>
      </c>
      <c r="AO391" s="108" t="s">
        <v>47</v>
      </c>
      <c r="AP391" s="14" t="s">
        <v>47</v>
      </c>
      <c r="AR391" s="5"/>
      <c r="AS391" s="100"/>
    </row>
    <row r="392" spans="1:45" x14ac:dyDescent="0.25">
      <c r="A392" s="97" t="s">
        <v>527</v>
      </c>
      <c r="B392" s="98">
        <v>44279</v>
      </c>
      <c r="C392" s="97" t="s">
        <v>46</v>
      </c>
      <c r="D392" s="97" t="s">
        <v>74</v>
      </c>
      <c r="E392" s="97" t="s">
        <v>75</v>
      </c>
      <c r="F392" s="97" t="s">
        <v>1051</v>
      </c>
      <c r="G392" s="97" t="s">
        <v>48</v>
      </c>
      <c r="H392" s="97" t="s">
        <v>567</v>
      </c>
      <c r="I392" s="94" t="s">
        <v>47</v>
      </c>
      <c r="J392" s="94" t="s">
        <v>47</v>
      </c>
      <c r="K392" s="94" t="s">
        <v>47</v>
      </c>
      <c r="L392" s="94" t="s">
        <v>47</v>
      </c>
      <c r="M392" s="94">
        <v>0</v>
      </c>
      <c r="N392" s="97" t="s">
        <v>47</v>
      </c>
      <c r="O392" s="97" t="s">
        <v>56</v>
      </c>
      <c r="P392" s="97" t="s">
        <v>47</v>
      </c>
      <c r="Q392" s="94">
        <v>1031318477.77</v>
      </c>
      <c r="R392" s="94">
        <v>0</v>
      </c>
      <c r="S392" s="94">
        <v>890825770</v>
      </c>
      <c r="T392" s="94">
        <v>0</v>
      </c>
      <c r="U392" s="97" t="s">
        <v>49</v>
      </c>
      <c r="V392" s="94">
        <v>0</v>
      </c>
      <c r="W392" s="94">
        <v>121114403.25</v>
      </c>
      <c r="X392" s="97" t="s">
        <v>50</v>
      </c>
      <c r="Y392" s="94">
        <v>19378304.52</v>
      </c>
      <c r="Z392" s="94">
        <v>0</v>
      </c>
      <c r="AA392" s="97" t="s">
        <v>49</v>
      </c>
      <c r="AB392" s="94">
        <v>0</v>
      </c>
      <c r="AC392" s="94">
        <v>0</v>
      </c>
      <c r="AD392" s="97" t="s">
        <v>49</v>
      </c>
      <c r="AE392" s="94">
        <v>0</v>
      </c>
      <c r="AF392" s="97">
        <v>0</v>
      </c>
      <c r="AG392" s="97" t="s">
        <v>49</v>
      </c>
      <c r="AH392" s="94">
        <v>0</v>
      </c>
      <c r="AI392" s="94">
        <v>0</v>
      </c>
      <c r="AJ392" s="97" t="s">
        <v>49</v>
      </c>
      <c r="AK392" s="94">
        <v>0</v>
      </c>
      <c r="AL392" s="94">
        <v>0</v>
      </c>
      <c r="AM392" s="99" t="s">
        <v>47</v>
      </c>
      <c r="AN392" s="97" t="s">
        <v>47</v>
      </c>
      <c r="AO392" s="108" t="s">
        <v>47</v>
      </c>
      <c r="AP392" s="14" t="s">
        <v>47</v>
      </c>
      <c r="AR392" s="5"/>
      <c r="AS392" s="100"/>
    </row>
    <row r="393" spans="1:45" x14ac:dyDescent="0.25">
      <c r="A393" s="97" t="s">
        <v>529</v>
      </c>
      <c r="B393" s="98">
        <v>44279</v>
      </c>
      <c r="C393" s="97" t="s">
        <v>46</v>
      </c>
      <c r="D393" s="97" t="s">
        <v>74</v>
      </c>
      <c r="E393" s="97" t="s">
        <v>75</v>
      </c>
      <c r="F393" s="97" t="s">
        <v>1051</v>
      </c>
      <c r="G393" s="97" t="s">
        <v>48</v>
      </c>
      <c r="H393" s="97" t="s">
        <v>569</v>
      </c>
      <c r="I393" s="94" t="s">
        <v>47</v>
      </c>
      <c r="J393" s="94" t="s">
        <v>47</v>
      </c>
      <c r="K393" s="94" t="s">
        <v>47</v>
      </c>
      <c r="L393" s="94" t="s">
        <v>47</v>
      </c>
      <c r="M393" s="94">
        <v>0</v>
      </c>
      <c r="N393" s="97" t="s">
        <v>47</v>
      </c>
      <c r="O393" s="97" t="s">
        <v>570</v>
      </c>
      <c r="P393" s="97" t="s">
        <v>571</v>
      </c>
      <c r="Q393" s="94">
        <v>57347188</v>
      </c>
      <c r="R393" s="94">
        <v>0</v>
      </c>
      <c r="S393" s="94">
        <v>54390000</v>
      </c>
      <c r="T393" s="94">
        <v>2549300</v>
      </c>
      <c r="U393" s="97" t="s">
        <v>50</v>
      </c>
      <c r="V393" s="94">
        <v>407888</v>
      </c>
      <c r="W393" s="94">
        <v>0</v>
      </c>
      <c r="X393" s="97" t="s">
        <v>49</v>
      </c>
      <c r="Y393" s="94">
        <v>0</v>
      </c>
      <c r="Z393" s="94">
        <v>0</v>
      </c>
      <c r="AA393" s="97" t="s">
        <v>49</v>
      </c>
      <c r="AB393" s="94">
        <v>0</v>
      </c>
      <c r="AC393" s="94">
        <v>0</v>
      </c>
      <c r="AD393" s="97" t="s">
        <v>49</v>
      </c>
      <c r="AE393" s="94">
        <v>0</v>
      </c>
      <c r="AF393" s="97">
        <v>0</v>
      </c>
      <c r="AG393" s="97" t="s">
        <v>49</v>
      </c>
      <c r="AH393" s="94">
        <v>0</v>
      </c>
      <c r="AI393" s="94">
        <v>0</v>
      </c>
      <c r="AJ393" s="97" t="s">
        <v>49</v>
      </c>
      <c r="AK393" s="94">
        <v>0</v>
      </c>
      <c r="AL393" s="94">
        <v>0</v>
      </c>
      <c r="AM393" s="99" t="s">
        <v>47</v>
      </c>
      <c r="AN393" s="97" t="s">
        <v>47</v>
      </c>
      <c r="AO393" s="108" t="s">
        <v>47</v>
      </c>
      <c r="AP393" s="14" t="s">
        <v>47</v>
      </c>
      <c r="AR393" s="5"/>
      <c r="AS393" s="100"/>
    </row>
    <row r="394" spans="1:45" x14ac:dyDescent="0.25">
      <c r="A394" s="97" t="s">
        <v>533</v>
      </c>
      <c r="B394" s="98">
        <v>44279</v>
      </c>
      <c r="C394" s="97" t="s">
        <v>46</v>
      </c>
      <c r="D394" s="97" t="s">
        <v>74</v>
      </c>
      <c r="E394" s="97" t="s">
        <v>75</v>
      </c>
      <c r="F394" s="97" t="s">
        <v>1051</v>
      </c>
      <c r="G394" s="97" t="s">
        <v>48</v>
      </c>
      <c r="H394" s="97" t="s">
        <v>573</v>
      </c>
      <c r="I394" s="94" t="s">
        <v>47</v>
      </c>
      <c r="J394" s="94" t="s">
        <v>47</v>
      </c>
      <c r="K394" s="94" t="s">
        <v>47</v>
      </c>
      <c r="L394" s="94" t="s">
        <v>47</v>
      </c>
      <c r="M394" s="94">
        <v>0</v>
      </c>
      <c r="N394" s="97" t="s">
        <v>47</v>
      </c>
      <c r="O394" s="97" t="s">
        <v>574</v>
      </c>
      <c r="P394" s="97" t="s">
        <v>575</v>
      </c>
      <c r="Q394" s="94">
        <v>4561545</v>
      </c>
      <c r="R394" s="94">
        <v>0</v>
      </c>
      <c r="S394" s="94">
        <v>4561545</v>
      </c>
      <c r="T394" s="94">
        <v>0</v>
      </c>
      <c r="U394" s="97" t="s">
        <v>49</v>
      </c>
      <c r="V394" s="94">
        <v>0</v>
      </c>
      <c r="W394" s="94">
        <v>0</v>
      </c>
      <c r="X394" s="97" t="s">
        <v>49</v>
      </c>
      <c r="Y394" s="94">
        <v>0</v>
      </c>
      <c r="Z394" s="94">
        <v>0</v>
      </c>
      <c r="AA394" s="97" t="s">
        <v>49</v>
      </c>
      <c r="AB394" s="94">
        <v>0</v>
      </c>
      <c r="AC394" s="94">
        <v>0</v>
      </c>
      <c r="AD394" s="97" t="s">
        <v>49</v>
      </c>
      <c r="AE394" s="94">
        <v>0</v>
      </c>
      <c r="AF394" s="97">
        <v>0</v>
      </c>
      <c r="AG394" s="97" t="s">
        <v>49</v>
      </c>
      <c r="AH394" s="94">
        <v>0</v>
      </c>
      <c r="AI394" s="94">
        <v>0</v>
      </c>
      <c r="AJ394" s="97" t="s">
        <v>49</v>
      </c>
      <c r="AK394" s="94">
        <v>0</v>
      </c>
      <c r="AL394" s="94">
        <v>0</v>
      </c>
      <c r="AM394" s="99" t="s">
        <v>47</v>
      </c>
      <c r="AN394" s="97" t="s">
        <v>47</v>
      </c>
      <c r="AO394" s="108" t="s">
        <v>47</v>
      </c>
      <c r="AP394" s="14" t="s">
        <v>47</v>
      </c>
      <c r="AR394" s="5"/>
      <c r="AS394" s="100"/>
    </row>
    <row r="395" spans="1:45" x14ac:dyDescent="0.25">
      <c r="A395" s="97" t="s">
        <v>535</v>
      </c>
      <c r="B395" s="98">
        <v>44279</v>
      </c>
      <c r="C395" s="97" t="s">
        <v>46</v>
      </c>
      <c r="D395" s="97" t="s">
        <v>74</v>
      </c>
      <c r="E395" s="97" t="s">
        <v>75</v>
      </c>
      <c r="F395" s="97" t="s">
        <v>1051</v>
      </c>
      <c r="G395" s="97" t="s">
        <v>48</v>
      </c>
      <c r="H395" s="97" t="s">
        <v>577</v>
      </c>
      <c r="I395" s="94" t="s">
        <v>47</v>
      </c>
      <c r="J395" s="94" t="s">
        <v>47</v>
      </c>
      <c r="K395" s="94" t="s">
        <v>47</v>
      </c>
      <c r="L395" s="94" t="s">
        <v>47</v>
      </c>
      <c r="M395" s="94">
        <v>0</v>
      </c>
      <c r="N395" s="97" t="s">
        <v>47</v>
      </c>
      <c r="O395" s="97" t="s">
        <v>51</v>
      </c>
      <c r="P395" s="97" t="s">
        <v>578</v>
      </c>
      <c r="Q395" s="94">
        <v>50598832</v>
      </c>
      <c r="R395" s="94">
        <v>0</v>
      </c>
      <c r="S395" s="94">
        <v>39886000</v>
      </c>
      <c r="T395" s="94">
        <v>9235200</v>
      </c>
      <c r="U395" s="97" t="s">
        <v>50</v>
      </c>
      <c r="V395" s="94">
        <v>1477632</v>
      </c>
      <c r="W395" s="94">
        <v>0</v>
      </c>
      <c r="X395" s="97" t="s">
        <v>49</v>
      </c>
      <c r="Y395" s="94">
        <v>0</v>
      </c>
      <c r="Z395" s="94">
        <v>0</v>
      </c>
      <c r="AA395" s="97" t="s">
        <v>49</v>
      </c>
      <c r="AB395" s="94">
        <v>0</v>
      </c>
      <c r="AC395" s="94">
        <v>0</v>
      </c>
      <c r="AD395" s="97" t="s">
        <v>49</v>
      </c>
      <c r="AE395" s="94">
        <v>0</v>
      </c>
      <c r="AF395" s="97">
        <v>0</v>
      </c>
      <c r="AG395" s="97" t="s">
        <v>49</v>
      </c>
      <c r="AH395" s="94">
        <v>0</v>
      </c>
      <c r="AI395" s="94">
        <v>0</v>
      </c>
      <c r="AJ395" s="97" t="s">
        <v>49</v>
      </c>
      <c r="AK395" s="94">
        <v>0</v>
      </c>
      <c r="AL395" s="94">
        <v>0</v>
      </c>
      <c r="AM395" s="99" t="s">
        <v>47</v>
      </c>
      <c r="AN395" s="97" t="s">
        <v>47</v>
      </c>
      <c r="AO395" s="215" t="s">
        <v>47</v>
      </c>
      <c r="AP395" s="97" t="s">
        <v>47</v>
      </c>
      <c r="AR395" s="5"/>
      <c r="AS395" s="100"/>
    </row>
    <row r="396" spans="1:45" x14ac:dyDescent="0.25">
      <c r="A396" s="97" t="s">
        <v>537</v>
      </c>
      <c r="B396" s="98">
        <v>44279</v>
      </c>
      <c r="C396" s="97" t="s">
        <v>46</v>
      </c>
      <c r="D396" s="97" t="s">
        <v>74</v>
      </c>
      <c r="E396" s="97" t="s">
        <v>75</v>
      </c>
      <c r="F396" s="97" t="s">
        <v>1051</v>
      </c>
      <c r="G396" s="97" t="s">
        <v>48</v>
      </c>
      <c r="H396" s="97" t="s">
        <v>580</v>
      </c>
      <c r="I396" s="94" t="s">
        <v>47</v>
      </c>
      <c r="J396" s="94" t="s">
        <v>47</v>
      </c>
      <c r="K396" s="94" t="s">
        <v>47</v>
      </c>
      <c r="L396" s="94" t="s">
        <v>47</v>
      </c>
      <c r="M396" s="94">
        <v>0</v>
      </c>
      <c r="N396" s="97" t="s">
        <v>47</v>
      </c>
      <c r="O396" s="97" t="s">
        <v>56</v>
      </c>
      <c r="P396" s="97" t="s">
        <v>47</v>
      </c>
      <c r="Q396" s="94">
        <v>651093072.98119998</v>
      </c>
      <c r="R396" s="94">
        <v>0</v>
      </c>
      <c r="S396" s="94">
        <v>509939506.74999994</v>
      </c>
      <c r="T396" s="94">
        <v>0</v>
      </c>
      <c r="U396" s="97" t="s">
        <v>49</v>
      </c>
      <c r="V396" s="94">
        <v>0</v>
      </c>
      <c r="W396" s="94">
        <v>121684108.81999999</v>
      </c>
      <c r="X396" s="97" t="s">
        <v>50</v>
      </c>
      <c r="Y396" s="94">
        <v>19469457.411200002</v>
      </c>
      <c r="Z396" s="94">
        <v>0</v>
      </c>
      <c r="AA396" s="97" t="s">
        <v>49</v>
      </c>
      <c r="AB396" s="94">
        <v>0</v>
      </c>
      <c r="AC396" s="94">
        <v>0</v>
      </c>
      <c r="AD396" s="97" t="s">
        <v>49</v>
      </c>
      <c r="AE396" s="94">
        <v>0</v>
      </c>
      <c r="AF396" s="97">
        <v>0</v>
      </c>
      <c r="AG396" s="97" t="s">
        <v>49</v>
      </c>
      <c r="AH396" s="94">
        <v>0</v>
      </c>
      <c r="AI396" s="94">
        <v>0</v>
      </c>
      <c r="AJ396" s="97" t="s">
        <v>49</v>
      </c>
      <c r="AK396" s="94">
        <v>0</v>
      </c>
      <c r="AL396" s="94">
        <v>0</v>
      </c>
      <c r="AM396" s="99" t="s">
        <v>47</v>
      </c>
      <c r="AN396" s="97" t="s">
        <v>47</v>
      </c>
      <c r="AO396" s="108" t="s">
        <v>47</v>
      </c>
      <c r="AP396" s="14" t="s">
        <v>47</v>
      </c>
      <c r="AR396" s="5"/>
      <c r="AS396" s="100"/>
    </row>
    <row r="397" spans="1:45" x14ac:dyDescent="0.25">
      <c r="A397" s="97" t="s">
        <v>539</v>
      </c>
      <c r="B397" s="98">
        <v>44279</v>
      </c>
      <c r="C397" s="97" t="s">
        <v>973</v>
      </c>
      <c r="D397" s="97" t="s">
        <v>74</v>
      </c>
      <c r="E397" s="97" t="s">
        <v>980</v>
      </c>
      <c r="F397" s="97" t="s">
        <v>1608</v>
      </c>
      <c r="G397" s="97" t="s">
        <v>48</v>
      </c>
      <c r="H397" s="97" t="s">
        <v>1611</v>
      </c>
      <c r="I397" s="94" t="s">
        <v>47</v>
      </c>
      <c r="J397" s="94" t="s">
        <v>47</v>
      </c>
      <c r="K397" s="94" t="s">
        <v>47</v>
      </c>
      <c r="L397" s="94" t="s">
        <v>47</v>
      </c>
      <c r="M397" s="94">
        <v>0</v>
      </c>
      <c r="N397" s="97" t="s">
        <v>47</v>
      </c>
      <c r="O397" s="97" t="s">
        <v>56</v>
      </c>
      <c r="P397" s="97" t="s">
        <v>47</v>
      </c>
      <c r="Q397" s="94">
        <v>366887604.21759999</v>
      </c>
      <c r="R397" s="94">
        <v>0</v>
      </c>
      <c r="S397" s="94">
        <v>246171574.5</v>
      </c>
      <c r="T397" s="94">
        <v>0</v>
      </c>
      <c r="U397" s="97" t="s">
        <v>49</v>
      </c>
      <c r="V397" s="94">
        <v>0</v>
      </c>
      <c r="W397" s="94">
        <v>104065542.86</v>
      </c>
      <c r="X397" s="97" t="s">
        <v>50</v>
      </c>
      <c r="Y397" s="94">
        <v>16650486.8576</v>
      </c>
      <c r="Z397" s="94">
        <v>0</v>
      </c>
      <c r="AA397" s="97" t="s">
        <v>49</v>
      </c>
      <c r="AB397" s="94">
        <v>0</v>
      </c>
      <c r="AC397" s="94">
        <v>0</v>
      </c>
      <c r="AD397" s="97" t="s">
        <v>49</v>
      </c>
      <c r="AE397" s="94">
        <v>0</v>
      </c>
      <c r="AF397" s="97">
        <v>0</v>
      </c>
      <c r="AG397" s="97" t="s">
        <v>49</v>
      </c>
      <c r="AH397" s="94">
        <v>0</v>
      </c>
      <c r="AI397" s="94">
        <v>0</v>
      </c>
      <c r="AJ397" s="97" t="s">
        <v>49</v>
      </c>
      <c r="AK397" s="94">
        <v>0</v>
      </c>
      <c r="AL397" s="94">
        <v>0</v>
      </c>
      <c r="AM397" s="99" t="s">
        <v>47</v>
      </c>
      <c r="AN397" s="97" t="s">
        <v>47</v>
      </c>
      <c r="AO397" s="215" t="s">
        <v>47</v>
      </c>
      <c r="AP397" s="97" t="s">
        <v>47</v>
      </c>
    </row>
    <row r="398" spans="1:45" x14ac:dyDescent="0.25">
      <c r="A398" s="97" t="s">
        <v>541</v>
      </c>
      <c r="B398" s="98">
        <v>44279</v>
      </c>
      <c r="C398" s="97" t="s">
        <v>973</v>
      </c>
      <c r="D398" s="97" t="s">
        <v>74</v>
      </c>
      <c r="E398" s="97" t="s">
        <v>980</v>
      </c>
      <c r="F398" s="97" t="s">
        <v>1610</v>
      </c>
      <c r="G398" s="97" t="s">
        <v>48</v>
      </c>
      <c r="H398" s="97" t="s">
        <v>1609</v>
      </c>
      <c r="I398" s="94" t="s">
        <v>47</v>
      </c>
      <c r="J398" s="94" t="s">
        <v>47</v>
      </c>
      <c r="K398" s="94" t="s">
        <v>47</v>
      </c>
      <c r="L398" s="94" t="s">
        <v>47</v>
      </c>
      <c r="M398" s="94">
        <v>0</v>
      </c>
      <c r="N398" s="97" t="s">
        <v>47</v>
      </c>
      <c r="O398" s="97" t="s">
        <v>1480</v>
      </c>
      <c r="P398" s="97" t="s">
        <v>1479</v>
      </c>
      <c r="Q398" s="94">
        <v>9095895</v>
      </c>
      <c r="R398" s="94">
        <v>0</v>
      </c>
      <c r="S398" s="94">
        <v>9095895</v>
      </c>
      <c r="T398" s="94">
        <v>0</v>
      </c>
      <c r="U398" s="97" t="s">
        <v>49</v>
      </c>
      <c r="V398" s="94">
        <v>0</v>
      </c>
      <c r="W398" s="94">
        <v>0</v>
      </c>
      <c r="X398" s="97" t="s">
        <v>49</v>
      </c>
      <c r="Y398" s="94">
        <v>0</v>
      </c>
      <c r="Z398" s="94">
        <v>0</v>
      </c>
      <c r="AA398" s="97" t="s">
        <v>49</v>
      </c>
      <c r="AB398" s="94">
        <v>0</v>
      </c>
      <c r="AC398" s="94">
        <v>0</v>
      </c>
      <c r="AD398" s="97" t="s">
        <v>49</v>
      </c>
      <c r="AE398" s="94">
        <v>0</v>
      </c>
      <c r="AF398" s="97">
        <v>0</v>
      </c>
      <c r="AG398" s="97" t="s">
        <v>49</v>
      </c>
      <c r="AH398" s="94">
        <v>0</v>
      </c>
      <c r="AI398" s="94">
        <v>0</v>
      </c>
      <c r="AJ398" s="97" t="s">
        <v>49</v>
      </c>
      <c r="AK398" s="94">
        <v>0</v>
      </c>
      <c r="AL398" s="94">
        <v>0</v>
      </c>
      <c r="AM398" s="99" t="s">
        <v>47</v>
      </c>
      <c r="AN398" s="97" t="s">
        <v>47</v>
      </c>
      <c r="AO398" s="108" t="s">
        <v>47</v>
      </c>
      <c r="AP398" s="14" t="s">
        <v>47</v>
      </c>
      <c r="AR398" s="5"/>
      <c r="AS398" s="100"/>
    </row>
    <row r="399" spans="1:45" x14ac:dyDescent="0.25">
      <c r="A399" s="97" t="s">
        <v>545</v>
      </c>
      <c r="B399" s="98">
        <v>44279</v>
      </c>
      <c r="C399" s="97" t="s">
        <v>973</v>
      </c>
      <c r="D399" s="97" t="s">
        <v>74</v>
      </c>
      <c r="E399" s="97" t="s">
        <v>980</v>
      </c>
      <c r="F399" s="97" t="s">
        <v>1608</v>
      </c>
      <c r="G399" s="97" t="s">
        <v>48</v>
      </c>
      <c r="H399" s="97" t="s">
        <v>1607</v>
      </c>
      <c r="I399" s="94" t="s">
        <v>47</v>
      </c>
      <c r="J399" s="94" t="s">
        <v>47</v>
      </c>
      <c r="K399" s="94" t="s">
        <v>47</v>
      </c>
      <c r="L399" s="94" t="s">
        <v>47</v>
      </c>
      <c r="M399" s="94">
        <v>0</v>
      </c>
      <c r="N399" s="97" t="s">
        <v>47</v>
      </c>
      <c r="O399" s="97" t="s">
        <v>56</v>
      </c>
      <c r="P399" s="97" t="s">
        <v>47</v>
      </c>
      <c r="Q399" s="94">
        <v>795731334.18120015</v>
      </c>
      <c r="R399" s="94">
        <v>0</v>
      </c>
      <c r="S399" s="94">
        <v>514743710.50000006</v>
      </c>
      <c r="T399" s="94">
        <v>0</v>
      </c>
      <c r="U399" s="97" t="s">
        <v>49</v>
      </c>
      <c r="V399" s="94">
        <v>0</v>
      </c>
      <c r="W399" s="94">
        <v>242230710.06999999</v>
      </c>
      <c r="X399" s="97" t="s">
        <v>50</v>
      </c>
      <c r="Y399" s="94">
        <v>38756913.611199997</v>
      </c>
      <c r="Z399" s="94">
        <v>0</v>
      </c>
      <c r="AA399" s="97" t="s">
        <v>49</v>
      </c>
      <c r="AB399" s="94">
        <v>0</v>
      </c>
      <c r="AC399" s="94">
        <v>0</v>
      </c>
      <c r="AD399" s="97" t="s">
        <v>49</v>
      </c>
      <c r="AE399" s="94">
        <v>0</v>
      </c>
      <c r="AF399" s="97">
        <v>0</v>
      </c>
      <c r="AG399" s="97" t="s">
        <v>49</v>
      </c>
      <c r="AH399" s="94">
        <v>0</v>
      </c>
      <c r="AI399" s="94">
        <v>0</v>
      </c>
      <c r="AJ399" s="97" t="s">
        <v>49</v>
      </c>
      <c r="AK399" s="94">
        <v>0</v>
      </c>
      <c r="AL399" s="94">
        <v>0</v>
      </c>
      <c r="AM399" s="99" t="s">
        <v>47</v>
      </c>
      <c r="AN399" s="97" t="s">
        <v>47</v>
      </c>
      <c r="AO399" s="108" t="s">
        <v>47</v>
      </c>
      <c r="AP399" s="14" t="s">
        <v>47</v>
      </c>
      <c r="AR399" s="5"/>
      <c r="AS399" s="100"/>
    </row>
    <row r="400" spans="1:45" x14ac:dyDescent="0.25">
      <c r="A400" s="97" t="s">
        <v>547</v>
      </c>
      <c r="B400" s="98">
        <v>44279</v>
      </c>
      <c r="C400" s="97" t="s">
        <v>46</v>
      </c>
      <c r="D400" s="97" t="s">
        <v>164</v>
      </c>
      <c r="E400" s="97" t="s">
        <v>165</v>
      </c>
      <c r="F400" s="97" t="s">
        <v>1064</v>
      </c>
      <c r="G400" s="97" t="s">
        <v>48</v>
      </c>
      <c r="H400" s="97" t="s">
        <v>582</v>
      </c>
      <c r="I400" s="94" t="s">
        <v>47</v>
      </c>
      <c r="J400" s="94" t="s">
        <v>47</v>
      </c>
      <c r="K400" s="94" t="s">
        <v>47</v>
      </c>
      <c r="L400" s="94" t="s">
        <v>47</v>
      </c>
      <c r="M400" s="94">
        <v>0</v>
      </c>
      <c r="N400" s="97" t="s">
        <v>47</v>
      </c>
      <c r="O400" s="97" t="s">
        <v>56</v>
      </c>
      <c r="P400" s="97" t="s">
        <v>47</v>
      </c>
      <c r="Q400" s="94">
        <v>1097332551.1312001</v>
      </c>
      <c r="R400" s="94">
        <v>0</v>
      </c>
      <c r="S400" s="94">
        <v>853022589</v>
      </c>
      <c r="T400" s="94">
        <v>0</v>
      </c>
      <c r="U400" s="97" t="s">
        <v>49</v>
      </c>
      <c r="V400" s="94">
        <v>0</v>
      </c>
      <c r="W400" s="94">
        <v>210612036.31999999</v>
      </c>
      <c r="X400" s="97" t="s">
        <v>50</v>
      </c>
      <c r="Y400" s="94">
        <v>33697925.8112</v>
      </c>
      <c r="Z400" s="94">
        <v>0</v>
      </c>
      <c r="AA400" s="97" t="s">
        <v>49</v>
      </c>
      <c r="AB400" s="94">
        <v>0</v>
      </c>
      <c r="AC400" s="94">
        <v>0</v>
      </c>
      <c r="AD400" s="97" t="s">
        <v>49</v>
      </c>
      <c r="AE400" s="94">
        <v>0</v>
      </c>
      <c r="AF400" s="97">
        <v>0</v>
      </c>
      <c r="AG400" s="97" t="s">
        <v>49</v>
      </c>
      <c r="AH400" s="94">
        <v>0</v>
      </c>
      <c r="AI400" s="94">
        <v>0</v>
      </c>
      <c r="AJ400" s="97" t="s">
        <v>49</v>
      </c>
      <c r="AK400" s="94">
        <v>0</v>
      </c>
      <c r="AL400" s="94">
        <v>0</v>
      </c>
      <c r="AM400" s="99" t="s">
        <v>47</v>
      </c>
      <c r="AN400" s="97" t="s">
        <v>47</v>
      </c>
      <c r="AO400" s="108" t="s">
        <v>47</v>
      </c>
      <c r="AP400" s="14" t="s">
        <v>47</v>
      </c>
      <c r="AR400" s="5"/>
      <c r="AS400" s="100"/>
    </row>
    <row r="401" spans="1:16375" x14ac:dyDescent="0.25">
      <c r="A401" s="97" t="s">
        <v>552</v>
      </c>
      <c r="B401" s="98">
        <v>44279</v>
      </c>
      <c r="C401" s="97" t="s">
        <v>46</v>
      </c>
      <c r="D401" s="97" t="s">
        <v>84</v>
      </c>
      <c r="E401" s="97" t="s">
        <v>85</v>
      </c>
      <c r="F401" s="97" t="s">
        <v>1076</v>
      </c>
      <c r="G401" s="97" t="s">
        <v>48</v>
      </c>
      <c r="H401" s="97" t="s">
        <v>584</v>
      </c>
      <c r="I401" s="94" t="s">
        <v>47</v>
      </c>
      <c r="J401" s="94" t="s">
        <v>47</v>
      </c>
      <c r="K401" s="94" t="s">
        <v>47</v>
      </c>
      <c r="L401" s="94" t="s">
        <v>47</v>
      </c>
      <c r="M401" s="94">
        <v>0</v>
      </c>
      <c r="N401" s="97" t="s">
        <v>47</v>
      </c>
      <c r="O401" s="97" t="s">
        <v>56</v>
      </c>
      <c r="P401" s="97" t="s">
        <v>47</v>
      </c>
      <c r="Q401" s="94">
        <v>1060155389.27</v>
      </c>
      <c r="R401" s="94">
        <v>0</v>
      </c>
      <c r="S401" s="94">
        <v>850645175.5</v>
      </c>
      <c r="T401" s="94">
        <v>0</v>
      </c>
      <c r="U401" s="97" t="s">
        <v>49</v>
      </c>
      <c r="V401" s="94">
        <v>0</v>
      </c>
      <c r="W401" s="94">
        <v>180612253.25</v>
      </c>
      <c r="X401" s="97" t="s">
        <v>50</v>
      </c>
      <c r="Y401" s="94">
        <v>28897960.52</v>
      </c>
      <c r="Z401" s="94">
        <v>0</v>
      </c>
      <c r="AA401" s="97" t="s">
        <v>49</v>
      </c>
      <c r="AB401" s="94">
        <v>0</v>
      </c>
      <c r="AC401" s="94">
        <v>0</v>
      </c>
      <c r="AD401" s="97" t="s">
        <v>49</v>
      </c>
      <c r="AE401" s="94">
        <v>0</v>
      </c>
      <c r="AF401" s="97">
        <v>0</v>
      </c>
      <c r="AG401" s="97" t="s">
        <v>49</v>
      </c>
      <c r="AH401" s="94">
        <v>0</v>
      </c>
      <c r="AI401" s="94">
        <v>0</v>
      </c>
      <c r="AJ401" s="97" t="s">
        <v>49</v>
      </c>
      <c r="AK401" s="94">
        <v>0</v>
      </c>
      <c r="AL401" s="94">
        <v>0</v>
      </c>
      <c r="AM401" s="99" t="s">
        <v>47</v>
      </c>
      <c r="AN401" s="97" t="s">
        <v>47</v>
      </c>
      <c r="AO401" s="108" t="s">
        <v>47</v>
      </c>
      <c r="AP401" s="14" t="s">
        <v>47</v>
      </c>
      <c r="AR401" s="5"/>
      <c r="AS401" s="100"/>
    </row>
    <row r="402" spans="1:16375" x14ac:dyDescent="0.25">
      <c r="A402" s="97" t="s">
        <v>554</v>
      </c>
      <c r="B402" s="98">
        <v>44279</v>
      </c>
      <c r="C402" s="97" t="s">
        <v>46</v>
      </c>
      <c r="D402" s="97" t="s">
        <v>84</v>
      </c>
      <c r="E402" s="97" t="s">
        <v>85</v>
      </c>
      <c r="F402" s="97" t="s">
        <v>1076</v>
      </c>
      <c r="G402" s="97" t="s">
        <v>48</v>
      </c>
      <c r="H402" s="97" t="s">
        <v>586</v>
      </c>
      <c r="I402" s="94" t="s">
        <v>47</v>
      </c>
      <c r="J402" s="94" t="s">
        <v>47</v>
      </c>
      <c r="K402" s="94" t="s">
        <v>47</v>
      </c>
      <c r="L402" s="94" t="s">
        <v>47</v>
      </c>
      <c r="M402" s="94">
        <v>0</v>
      </c>
      <c r="N402" s="97" t="s">
        <v>47</v>
      </c>
      <c r="O402" s="97" t="s">
        <v>587</v>
      </c>
      <c r="P402" s="97" t="s">
        <v>588</v>
      </c>
      <c r="Q402" s="94">
        <v>24023915</v>
      </c>
      <c r="R402" s="94">
        <v>0</v>
      </c>
      <c r="S402" s="94">
        <v>24023915</v>
      </c>
      <c r="T402" s="94">
        <v>0</v>
      </c>
      <c r="U402" s="97" t="s">
        <v>49</v>
      </c>
      <c r="V402" s="94">
        <v>0</v>
      </c>
      <c r="W402" s="94">
        <v>0</v>
      </c>
      <c r="X402" s="97" t="s">
        <v>49</v>
      </c>
      <c r="Y402" s="94">
        <v>0</v>
      </c>
      <c r="Z402" s="94">
        <v>0</v>
      </c>
      <c r="AA402" s="97" t="s">
        <v>49</v>
      </c>
      <c r="AB402" s="94">
        <v>0</v>
      </c>
      <c r="AC402" s="94">
        <v>0</v>
      </c>
      <c r="AD402" s="97" t="s">
        <v>49</v>
      </c>
      <c r="AE402" s="94">
        <v>0</v>
      </c>
      <c r="AF402" s="97">
        <v>0</v>
      </c>
      <c r="AG402" s="97" t="s">
        <v>49</v>
      </c>
      <c r="AH402" s="94">
        <v>0</v>
      </c>
      <c r="AI402" s="94">
        <v>0</v>
      </c>
      <c r="AJ402" s="97" t="s">
        <v>49</v>
      </c>
      <c r="AK402" s="94">
        <v>0</v>
      </c>
      <c r="AL402" s="94">
        <v>0</v>
      </c>
      <c r="AM402" s="99" t="s">
        <v>47</v>
      </c>
      <c r="AN402" s="97" t="s">
        <v>47</v>
      </c>
      <c r="AO402" s="108" t="s">
        <v>47</v>
      </c>
      <c r="AP402" s="14" t="s">
        <v>47</v>
      </c>
      <c r="AR402" s="5"/>
      <c r="AS402" s="100"/>
    </row>
    <row r="403" spans="1:16375" x14ac:dyDescent="0.25">
      <c r="A403" s="97" t="s">
        <v>559</v>
      </c>
      <c r="B403" s="98">
        <v>44279</v>
      </c>
      <c r="C403" s="97" t="s">
        <v>46</v>
      </c>
      <c r="D403" s="97" t="s">
        <v>84</v>
      </c>
      <c r="E403" s="97" t="s">
        <v>85</v>
      </c>
      <c r="F403" s="97" t="s">
        <v>1076</v>
      </c>
      <c r="G403" s="97" t="s">
        <v>48</v>
      </c>
      <c r="H403" s="97" t="s">
        <v>590</v>
      </c>
      <c r="I403" s="94" t="s">
        <v>47</v>
      </c>
      <c r="J403" s="94" t="s">
        <v>47</v>
      </c>
      <c r="K403" s="94" t="s">
        <v>47</v>
      </c>
      <c r="L403" s="94" t="s">
        <v>47</v>
      </c>
      <c r="M403" s="94">
        <v>0</v>
      </c>
      <c r="N403" s="97" t="s">
        <v>47</v>
      </c>
      <c r="O403" s="97" t="s">
        <v>56</v>
      </c>
      <c r="P403" s="97" t="s">
        <v>47</v>
      </c>
      <c r="Q403" s="94">
        <v>200658934.5</v>
      </c>
      <c r="R403" s="94">
        <v>0</v>
      </c>
      <c r="S403" s="94">
        <v>142738394.5</v>
      </c>
      <c r="T403" s="94">
        <v>0</v>
      </c>
      <c r="U403" s="97" t="s">
        <v>49</v>
      </c>
      <c r="V403" s="94">
        <v>0</v>
      </c>
      <c r="W403" s="94">
        <v>49931500</v>
      </c>
      <c r="X403" s="97" t="s">
        <v>49</v>
      </c>
      <c r="Y403" s="94">
        <v>7989040</v>
      </c>
      <c r="Z403" s="94">
        <v>0</v>
      </c>
      <c r="AA403" s="97" t="s">
        <v>49</v>
      </c>
      <c r="AB403" s="94">
        <v>0</v>
      </c>
      <c r="AC403" s="94">
        <v>0</v>
      </c>
      <c r="AD403" s="97" t="s">
        <v>49</v>
      </c>
      <c r="AE403" s="94">
        <v>0</v>
      </c>
      <c r="AF403" s="97">
        <v>0</v>
      </c>
      <c r="AG403" s="97" t="s">
        <v>49</v>
      </c>
      <c r="AH403" s="94">
        <v>0</v>
      </c>
      <c r="AI403" s="94">
        <v>0</v>
      </c>
      <c r="AJ403" s="97" t="s">
        <v>49</v>
      </c>
      <c r="AK403" s="94">
        <v>0</v>
      </c>
      <c r="AL403" s="94">
        <v>0</v>
      </c>
      <c r="AM403" s="99" t="s">
        <v>47</v>
      </c>
      <c r="AN403" s="97" t="s">
        <v>47</v>
      </c>
      <c r="AO403" s="108" t="s">
        <v>47</v>
      </c>
      <c r="AP403" s="14" t="s">
        <v>47</v>
      </c>
      <c r="AR403" s="5"/>
      <c r="AS403" s="100"/>
    </row>
    <row r="404" spans="1:16375" x14ac:dyDescent="0.25">
      <c r="A404" s="97" t="s">
        <v>561</v>
      </c>
      <c r="B404" s="98">
        <v>44279</v>
      </c>
      <c r="C404" s="97" t="s">
        <v>973</v>
      </c>
      <c r="D404" s="97" t="s">
        <v>84</v>
      </c>
      <c r="E404" s="97" t="s">
        <v>1298</v>
      </c>
      <c r="F404" s="97" t="s">
        <v>1564</v>
      </c>
      <c r="G404" s="97" t="s">
        <v>48</v>
      </c>
      <c r="H404" s="97" t="s">
        <v>1563</v>
      </c>
      <c r="I404" s="94" t="s">
        <v>47</v>
      </c>
      <c r="J404" s="94" t="s">
        <v>47</v>
      </c>
      <c r="K404" s="94" t="s">
        <v>47</v>
      </c>
      <c r="L404" s="94" t="s">
        <v>47</v>
      </c>
      <c r="M404" s="94">
        <v>0</v>
      </c>
      <c r="N404" s="97" t="s">
        <v>47</v>
      </c>
      <c r="O404" s="97" t="s">
        <v>56</v>
      </c>
      <c r="P404" s="97" t="s">
        <v>47</v>
      </c>
      <c r="Q404" s="94">
        <v>26199700</v>
      </c>
      <c r="R404" s="94">
        <v>0</v>
      </c>
      <c r="S404" s="94">
        <v>1413400</v>
      </c>
      <c r="T404" s="94">
        <v>0</v>
      </c>
      <c r="U404" s="97" t="s">
        <v>49</v>
      </c>
      <c r="V404" s="94">
        <v>0</v>
      </c>
      <c r="W404" s="94">
        <v>21367500</v>
      </c>
      <c r="X404" s="97" t="s">
        <v>50</v>
      </c>
      <c r="Y404" s="94">
        <v>3418800</v>
      </c>
      <c r="Z404" s="94">
        <v>0</v>
      </c>
      <c r="AA404" s="97" t="s">
        <v>49</v>
      </c>
      <c r="AB404" s="94">
        <v>0</v>
      </c>
      <c r="AC404" s="94">
        <v>0</v>
      </c>
      <c r="AD404" s="97" t="s">
        <v>49</v>
      </c>
      <c r="AE404" s="94">
        <v>0</v>
      </c>
      <c r="AF404" s="97">
        <v>0</v>
      </c>
      <c r="AG404" s="97" t="s">
        <v>49</v>
      </c>
      <c r="AH404" s="94">
        <v>0</v>
      </c>
      <c r="AI404" s="94">
        <v>0</v>
      </c>
      <c r="AJ404" s="97" t="s">
        <v>49</v>
      </c>
      <c r="AK404" s="94">
        <v>0</v>
      </c>
      <c r="AL404" s="94">
        <v>0</v>
      </c>
      <c r="AM404" s="99" t="s">
        <v>47</v>
      </c>
      <c r="AN404" s="97" t="s">
        <v>47</v>
      </c>
      <c r="AO404" s="108" t="s">
        <v>47</v>
      </c>
      <c r="AP404" s="14" t="s">
        <v>47</v>
      </c>
      <c r="AR404" s="5"/>
      <c r="AS404" s="100"/>
    </row>
    <row r="405" spans="1:16375" x14ac:dyDescent="0.25">
      <c r="A405" s="97" t="s">
        <v>566</v>
      </c>
      <c r="B405" s="98">
        <v>44279</v>
      </c>
      <c r="C405" s="97" t="s">
        <v>46</v>
      </c>
      <c r="D405" s="97" t="s">
        <v>88</v>
      </c>
      <c r="E405" s="97" t="s">
        <v>89</v>
      </c>
      <c r="F405" s="97" t="s">
        <v>1002</v>
      </c>
      <c r="G405" s="97" t="s">
        <v>48</v>
      </c>
      <c r="H405" s="97" t="s">
        <v>1084</v>
      </c>
      <c r="I405" s="94" t="s">
        <v>47</v>
      </c>
      <c r="J405" s="94" t="s">
        <v>47</v>
      </c>
      <c r="K405" s="94" t="s">
        <v>47</v>
      </c>
      <c r="L405" s="94" t="s">
        <v>47</v>
      </c>
      <c r="M405" s="94">
        <v>0</v>
      </c>
      <c r="N405" s="97" t="s">
        <v>47</v>
      </c>
      <c r="O405" s="97" t="s">
        <v>1062</v>
      </c>
      <c r="P405" s="97" t="s">
        <v>47</v>
      </c>
      <c r="Q405" s="94">
        <v>0</v>
      </c>
      <c r="R405" s="94">
        <v>0</v>
      </c>
      <c r="S405" s="94">
        <v>0</v>
      </c>
      <c r="T405" s="94">
        <v>0</v>
      </c>
      <c r="U405" s="97" t="s">
        <v>49</v>
      </c>
      <c r="V405" s="94">
        <v>0</v>
      </c>
      <c r="W405" s="94">
        <v>0</v>
      </c>
      <c r="X405" s="97" t="s">
        <v>49</v>
      </c>
      <c r="Y405" s="94">
        <v>0</v>
      </c>
      <c r="Z405" s="94">
        <v>0</v>
      </c>
      <c r="AA405" s="97" t="s">
        <v>49</v>
      </c>
      <c r="AB405" s="94">
        <v>0</v>
      </c>
      <c r="AC405" s="94">
        <v>0</v>
      </c>
      <c r="AD405" s="97" t="s">
        <v>49</v>
      </c>
      <c r="AE405" s="94">
        <v>0</v>
      </c>
      <c r="AF405" s="97">
        <v>0</v>
      </c>
      <c r="AG405" s="97" t="s">
        <v>49</v>
      </c>
      <c r="AH405" s="94">
        <v>0</v>
      </c>
      <c r="AI405" s="94">
        <v>0</v>
      </c>
      <c r="AJ405" s="97" t="s">
        <v>49</v>
      </c>
      <c r="AK405" s="94">
        <v>0</v>
      </c>
      <c r="AL405" s="94">
        <v>0</v>
      </c>
      <c r="AM405" s="99" t="s">
        <v>47</v>
      </c>
      <c r="AN405" s="97" t="s">
        <v>47</v>
      </c>
      <c r="AO405" s="215" t="s">
        <v>47</v>
      </c>
      <c r="AP405" s="97" t="s">
        <v>47</v>
      </c>
      <c r="AR405" s="5"/>
      <c r="AS405" s="100"/>
    </row>
    <row r="406" spans="1:16375" s="2" customFormat="1" x14ac:dyDescent="0.25">
      <c r="A406" s="97" t="s">
        <v>568</v>
      </c>
      <c r="B406" s="98">
        <v>44279</v>
      </c>
      <c r="C406" s="97" t="s">
        <v>46</v>
      </c>
      <c r="D406" s="97" t="s">
        <v>88</v>
      </c>
      <c r="E406" s="97" t="s">
        <v>89</v>
      </c>
      <c r="F406" s="97" t="s">
        <v>1003</v>
      </c>
      <c r="G406" s="97" t="s">
        <v>48</v>
      </c>
      <c r="H406" s="97" t="s">
        <v>1084</v>
      </c>
      <c r="I406" s="94" t="s">
        <v>47</v>
      </c>
      <c r="J406" s="94" t="s">
        <v>47</v>
      </c>
      <c r="K406" s="94" t="s">
        <v>47</v>
      </c>
      <c r="L406" s="94" t="s">
        <v>47</v>
      </c>
      <c r="M406" s="94">
        <v>0</v>
      </c>
      <c r="N406" s="97" t="s">
        <v>47</v>
      </c>
      <c r="O406" s="97" t="s">
        <v>1062</v>
      </c>
      <c r="P406" s="97" t="s">
        <v>47</v>
      </c>
      <c r="Q406" s="94">
        <v>0</v>
      </c>
      <c r="R406" s="94">
        <v>0</v>
      </c>
      <c r="S406" s="94">
        <v>0</v>
      </c>
      <c r="T406" s="94">
        <v>0</v>
      </c>
      <c r="U406" s="97" t="s">
        <v>49</v>
      </c>
      <c r="V406" s="94">
        <v>0</v>
      </c>
      <c r="W406" s="94">
        <v>0</v>
      </c>
      <c r="X406" s="97" t="s">
        <v>49</v>
      </c>
      <c r="Y406" s="94">
        <v>0</v>
      </c>
      <c r="Z406" s="94">
        <v>0</v>
      </c>
      <c r="AA406" s="97" t="s">
        <v>49</v>
      </c>
      <c r="AB406" s="94">
        <v>0</v>
      </c>
      <c r="AC406" s="94">
        <v>0</v>
      </c>
      <c r="AD406" s="97" t="s">
        <v>49</v>
      </c>
      <c r="AE406" s="94">
        <v>0</v>
      </c>
      <c r="AF406" s="97">
        <v>0</v>
      </c>
      <c r="AG406" s="97" t="s">
        <v>49</v>
      </c>
      <c r="AH406" s="94">
        <v>0</v>
      </c>
      <c r="AI406" s="94">
        <v>0</v>
      </c>
      <c r="AJ406" s="97" t="s">
        <v>49</v>
      </c>
      <c r="AK406" s="94">
        <v>0</v>
      </c>
      <c r="AL406" s="94">
        <v>0</v>
      </c>
      <c r="AM406" s="99" t="s">
        <v>47</v>
      </c>
      <c r="AN406" s="97" t="s">
        <v>47</v>
      </c>
      <c r="AO406" s="108" t="s">
        <v>47</v>
      </c>
      <c r="AP406" s="14" t="s">
        <v>47</v>
      </c>
      <c r="AQ406" s="1"/>
      <c r="AR406" s="5"/>
      <c r="AS406" s="100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  <c r="IX406" s="1"/>
      <c r="IY406" s="1"/>
      <c r="IZ406" s="1"/>
      <c r="JA406" s="1"/>
      <c r="JB406" s="1"/>
      <c r="JC406" s="1"/>
      <c r="JD406" s="1"/>
      <c r="JE406" s="1"/>
      <c r="JF406" s="1"/>
      <c r="JG406" s="1"/>
      <c r="JH406" s="1"/>
      <c r="JI406" s="1"/>
      <c r="JJ406" s="1"/>
      <c r="JK406" s="1"/>
      <c r="JL406" s="1"/>
      <c r="JM406" s="1"/>
      <c r="JN406" s="1"/>
      <c r="JO406" s="1"/>
      <c r="JP406" s="1"/>
      <c r="JQ406" s="1"/>
      <c r="JR406" s="1"/>
      <c r="JS406" s="1"/>
      <c r="JT406" s="1"/>
      <c r="JU406" s="1"/>
      <c r="JV406" s="1"/>
      <c r="JW406" s="1"/>
      <c r="JX406" s="1"/>
      <c r="JY406" s="1"/>
      <c r="JZ406" s="1"/>
      <c r="KA406" s="1"/>
      <c r="KB406" s="1"/>
      <c r="KC406" s="1"/>
      <c r="KD406" s="1"/>
      <c r="KE406" s="1"/>
      <c r="KF406" s="1"/>
      <c r="KG406" s="1"/>
      <c r="KH406" s="1"/>
      <c r="KI406" s="1"/>
      <c r="KJ406" s="1"/>
      <c r="KK406" s="1"/>
      <c r="KL406" s="1"/>
      <c r="KM406" s="1"/>
      <c r="KN406" s="1"/>
      <c r="KO406" s="1"/>
      <c r="KP406" s="1"/>
      <c r="KQ406" s="1"/>
      <c r="KR406" s="1"/>
      <c r="KS406" s="1"/>
      <c r="KT406" s="1"/>
      <c r="KU406" s="1"/>
      <c r="KV406" s="1"/>
      <c r="KW406" s="1"/>
      <c r="KX406" s="1"/>
      <c r="KY406" s="1"/>
      <c r="KZ406" s="1"/>
      <c r="LA406" s="1"/>
      <c r="LB406" s="1"/>
      <c r="LC406" s="1"/>
      <c r="LD406" s="1"/>
      <c r="LE406" s="1"/>
      <c r="LF406" s="1"/>
      <c r="LG406" s="1"/>
      <c r="LH406" s="1"/>
      <c r="LI406" s="1"/>
      <c r="LJ406" s="1"/>
      <c r="LK406" s="1"/>
      <c r="LL406" s="1"/>
      <c r="LM406" s="1"/>
      <c r="LN406" s="1"/>
      <c r="LO406" s="1"/>
      <c r="LP406" s="1"/>
      <c r="LQ406" s="1"/>
      <c r="LR406" s="1"/>
      <c r="LS406" s="1"/>
      <c r="LT406" s="1"/>
      <c r="LU406" s="1"/>
      <c r="LV406" s="1"/>
      <c r="LW406" s="1"/>
      <c r="LX406" s="1"/>
      <c r="LY406" s="1"/>
      <c r="LZ406" s="1"/>
      <c r="MA406" s="1"/>
      <c r="MB406" s="1"/>
      <c r="MC406" s="1"/>
      <c r="MD406" s="1"/>
      <c r="ME406" s="1"/>
      <c r="MF406" s="1"/>
      <c r="MG406" s="1"/>
      <c r="MH406" s="1"/>
      <c r="MI406" s="1"/>
      <c r="MJ406" s="1"/>
      <c r="MK406" s="1"/>
      <c r="ML406" s="1"/>
      <c r="MM406" s="1"/>
      <c r="MN406" s="1"/>
      <c r="MO406" s="1"/>
      <c r="MP406" s="1"/>
      <c r="MQ406" s="1"/>
      <c r="MR406" s="1"/>
      <c r="MS406" s="1"/>
      <c r="MT406" s="1"/>
      <c r="MU406" s="1"/>
      <c r="MV406" s="1"/>
      <c r="MW406" s="1"/>
      <c r="MX406" s="1"/>
      <c r="MY406" s="1"/>
      <c r="MZ406" s="1"/>
      <c r="NA406" s="1"/>
      <c r="NB406" s="1"/>
      <c r="NC406" s="1"/>
      <c r="ND406" s="1"/>
      <c r="NE406" s="1"/>
      <c r="NF406" s="1"/>
      <c r="NG406" s="1"/>
      <c r="NH406" s="1"/>
      <c r="NI406" s="1"/>
      <c r="NJ406" s="1"/>
      <c r="NK406" s="1"/>
      <c r="NL406" s="1"/>
      <c r="NM406" s="1"/>
      <c r="NN406" s="1"/>
      <c r="NO406" s="1"/>
      <c r="NP406" s="1"/>
      <c r="NQ406" s="1"/>
      <c r="NR406" s="1"/>
      <c r="NS406" s="1"/>
      <c r="NT406" s="1"/>
      <c r="NU406" s="1"/>
      <c r="NV406" s="1"/>
      <c r="NW406" s="1"/>
      <c r="NX406" s="1"/>
      <c r="NY406" s="1"/>
      <c r="NZ406" s="1"/>
      <c r="OA406" s="1"/>
      <c r="OB406" s="1"/>
      <c r="OC406" s="1"/>
      <c r="OD406" s="1"/>
      <c r="OE406" s="1"/>
      <c r="OF406" s="1"/>
      <c r="OG406" s="1"/>
      <c r="OH406" s="1"/>
      <c r="OI406" s="1"/>
      <c r="OJ406" s="1"/>
      <c r="OK406" s="1"/>
      <c r="OL406" s="1"/>
      <c r="OM406" s="1"/>
      <c r="ON406" s="1"/>
      <c r="OO406" s="1"/>
      <c r="OP406" s="1"/>
      <c r="OQ406" s="1"/>
      <c r="OR406" s="1"/>
      <c r="OS406" s="1"/>
      <c r="OT406" s="1"/>
      <c r="OU406" s="1"/>
      <c r="OV406" s="1"/>
      <c r="OW406" s="1"/>
      <c r="OX406" s="1"/>
      <c r="OY406" s="1"/>
      <c r="OZ406" s="1"/>
      <c r="PA406" s="1"/>
      <c r="PB406" s="1"/>
      <c r="PC406" s="1"/>
      <c r="PD406" s="1"/>
      <c r="PE406" s="1"/>
      <c r="PF406" s="1"/>
      <c r="PG406" s="1"/>
      <c r="PH406" s="1"/>
      <c r="PI406" s="1"/>
      <c r="PJ406" s="1"/>
      <c r="PK406" s="1"/>
      <c r="PL406" s="1"/>
      <c r="PM406" s="1"/>
      <c r="PN406" s="1"/>
      <c r="PO406" s="1"/>
      <c r="PP406" s="1"/>
      <c r="PQ406" s="1"/>
      <c r="PR406" s="1"/>
      <c r="PS406" s="1"/>
      <c r="PT406" s="1"/>
      <c r="PU406" s="1"/>
      <c r="PV406" s="1"/>
      <c r="PW406" s="1"/>
      <c r="PX406" s="1"/>
      <c r="PY406" s="1"/>
      <c r="PZ406" s="1"/>
      <c r="QA406" s="1"/>
      <c r="QB406" s="1"/>
      <c r="QC406" s="1"/>
      <c r="QD406" s="1"/>
      <c r="QE406" s="1"/>
      <c r="QF406" s="1"/>
      <c r="QG406" s="1"/>
      <c r="QH406" s="1"/>
      <c r="QI406" s="1"/>
      <c r="QJ406" s="1"/>
      <c r="QK406" s="1"/>
      <c r="QL406" s="1"/>
      <c r="QM406" s="1"/>
      <c r="QN406" s="1"/>
      <c r="QO406" s="1"/>
      <c r="QP406" s="1"/>
      <c r="QQ406" s="1"/>
      <c r="QR406" s="1"/>
      <c r="QS406" s="1"/>
      <c r="QT406" s="1"/>
      <c r="QU406" s="1"/>
      <c r="QV406" s="1"/>
      <c r="QW406" s="1"/>
      <c r="QX406" s="1"/>
      <c r="QY406" s="1"/>
      <c r="QZ406" s="1"/>
      <c r="RA406" s="1"/>
      <c r="RB406" s="1"/>
      <c r="RC406" s="1"/>
      <c r="RD406" s="1"/>
      <c r="RE406" s="1"/>
      <c r="RF406" s="1"/>
      <c r="RG406" s="1"/>
      <c r="RH406" s="1"/>
      <c r="RI406" s="1"/>
      <c r="RJ406" s="1"/>
      <c r="RK406" s="1"/>
      <c r="RL406" s="1"/>
      <c r="RM406" s="1"/>
      <c r="RN406" s="1"/>
      <c r="RO406" s="1"/>
      <c r="RP406" s="1"/>
      <c r="RQ406" s="1"/>
      <c r="RR406" s="1"/>
      <c r="RS406" s="1"/>
      <c r="RT406" s="1"/>
      <c r="RU406" s="1"/>
      <c r="RV406" s="1"/>
      <c r="RW406" s="1"/>
      <c r="RX406" s="1"/>
      <c r="RY406" s="1"/>
      <c r="RZ406" s="1"/>
      <c r="SA406" s="1"/>
      <c r="SB406" s="1"/>
      <c r="SC406" s="1"/>
      <c r="SD406" s="1"/>
      <c r="SE406" s="1"/>
      <c r="SF406" s="1"/>
      <c r="SG406" s="1"/>
      <c r="SH406" s="1"/>
      <c r="SI406" s="1"/>
      <c r="SJ406" s="1"/>
      <c r="SK406" s="1"/>
      <c r="SL406" s="1"/>
      <c r="SM406" s="1"/>
      <c r="SN406" s="1"/>
      <c r="SO406" s="1"/>
      <c r="SP406" s="1"/>
      <c r="SQ406" s="1"/>
      <c r="SR406" s="1"/>
      <c r="SS406" s="1"/>
      <c r="ST406" s="1"/>
      <c r="SU406" s="1"/>
      <c r="SV406" s="1"/>
      <c r="SW406" s="1"/>
      <c r="SX406" s="1"/>
      <c r="SY406" s="1"/>
      <c r="SZ406" s="1"/>
      <c r="TA406" s="1"/>
      <c r="TB406" s="1"/>
      <c r="TC406" s="1"/>
      <c r="TD406" s="1"/>
      <c r="TE406" s="1"/>
      <c r="TF406" s="1"/>
      <c r="TG406" s="1"/>
      <c r="TH406" s="1"/>
      <c r="TI406" s="1"/>
      <c r="TJ406" s="1"/>
      <c r="TK406" s="1"/>
      <c r="TL406" s="1"/>
      <c r="TM406" s="1"/>
      <c r="TN406" s="1"/>
      <c r="TO406" s="1"/>
      <c r="TP406" s="1"/>
      <c r="TQ406" s="1"/>
      <c r="TR406" s="1"/>
      <c r="TS406" s="1"/>
      <c r="TT406" s="1"/>
      <c r="TU406" s="1"/>
      <c r="TV406" s="1"/>
      <c r="TW406" s="1"/>
      <c r="TX406" s="1"/>
      <c r="TY406" s="1"/>
      <c r="TZ406" s="1"/>
      <c r="UA406" s="1"/>
      <c r="UB406" s="1"/>
      <c r="UC406" s="1"/>
      <c r="UD406" s="1"/>
      <c r="UE406" s="1"/>
      <c r="UF406" s="1"/>
      <c r="UG406" s="1"/>
      <c r="UH406" s="1"/>
      <c r="UI406" s="1"/>
      <c r="UJ406" s="1"/>
      <c r="UK406" s="1"/>
      <c r="UL406" s="1"/>
      <c r="UM406" s="1"/>
      <c r="UN406" s="1"/>
      <c r="UO406" s="1"/>
      <c r="UP406" s="1"/>
      <c r="UQ406" s="1"/>
      <c r="UR406" s="1"/>
      <c r="US406" s="1"/>
      <c r="UT406" s="1"/>
      <c r="UU406" s="1"/>
      <c r="UV406" s="1"/>
      <c r="UW406" s="1"/>
      <c r="UX406" s="1"/>
      <c r="UY406" s="1"/>
      <c r="UZ406" s="1"/>
      <c r="VA406" s="1"/>
      <c r="VB406" s="1"/>
      <c r="VC406" s="1"/>
      <c r="VD406" s="1"/>
      <c r="VE406" s="1"/>
      <c r="VF406" s="1"/>
      <c r="VG406" s="1"/>
      <c r="VH406" s="1"/>
      <c r="VI406" s="1"/>
      <c r="VJ406" s="1"/>
      <c r="VK406" s="1"/>
      <c r="VL406" s="1"/>
      <c r="VM406" s="1"/>
      <c r="VN406" s="1"/>
      <c r="VO406" s="1"/>
      <c r="VP406" s="1"/>
      <c r="VQ406" s="1"/>
      <c r="VR406" s="1"/>
      <c r="VS406" s="1"/>
      <c r="VT406" s="1"/>
      <c r="VU406" s="1"/>
      <c r="VV406" s="1"/>
      <c r="VW406" s="1"/>
      <c r="VX406" s="1"/>
      <c r="VY406" s="1"/>
      <c r="VZ406" s="1"/>
      <c r="WA406" s="1"/>
      <c r="WB406" s="1"/>
      <c r="WC406" s="1"/>
      <c r="WD406" s="1"/>
      <c r="WE406" s="1"/>
      <c r="WF406" s="1"/>
      <c r="WG406" s="1"/>
      <c r="WH406" s="1"/>
      <c r="WI406" s="1"/>
      <c r="WJ406" s="1"/>
      <c r="WK406" s="1"/>
      <c r="WL406" s="1"/>
      <c r="WM406" s="1"/>
      <c r="WN406" s="1"/>
      <c r="WO406" s="1"/>
      <c r="WP406" s="1"/>
      <c r="WQ406" s="1"/>
      <c r="WR406" s="1"/>
      <c r="WS406" s="1"/>
      <c r="WT406" s="1"/>
      <c r="WU406" s="1"/>
      <c r="WV406" s="1"/>
      <c r="WW406" s="1"/>
      <c r="WX406" s="1"/>
      <c r="WY406" s="1"/>
      <c r="WZ406" s="1"/>
      <c r="XA406" s="1"/>
      <c r="XB406" s="1"/>
      <c r="XC406" s="1"/>
      <c r="XD406" s="1"/>
      <c r="XE406" s="1"/>
      <c r="XF406" s="1"/>
      <c r="XG406" s="1"/>
      <c r="XH406" s="1"/>
      <c r="XI406" s="1"/>
      <c r="XJ406" s="1"/>
      <c r="XK406" s="1"/>
      <c r="XL406" s="1"/>
      <c r="XM406" s="1"/>
      <c r="XN406" s="1"/>
      <c r="XO406" s="1"/>
      <c r="XP406" s="1"/>
      <c r="XQ406" s="1"/>
      <c r="XR406" s="1"/>
      <c r="XS406" s="1"/>
      <c r="XT406" s="1"/>
      <c r="XU406" s="1"/>
      <c r="XV406" s="1"/>
      <c r="XW406" s="1"/>
      <c r="XX406" s="1"/>
      <c r="XY406" s="1"/>
      <c r="XZ406" s="1"/>
      <c r="YA406" s="1"/>
      <c r="YB406" s="1"/>
      <c r="YC406" s="1"/>
      <c r="YD406" s="1"/>
      <c r="YE406" s="1"/>
      <c r="YF406" s="1"/>
      <c r="YG406" s="1"/>
      <c r="YH406" s="1"/>
      <c r="YI406" s="1"/>
      <c r="YJ406" s="1"/>
      <c r="YK406" s="1"/>
      <c r="YL406" s="1"/>
      <c r="YM406" s="1"/>
      <c r="YN406" s="1"/>
      <c r="YO406" s="1"/>
      <c r="YP406" s="1"/>
      <c r="YQ406" s="1"/>
      <c r="YR406" s="1"/>
      <c r="YS406" s="1"/>
      <c r="YT406" s="1"/>
      <c r="YU406" s="1"/>
      <c r="YV406" s="1"/>
      <c r="YW406" s="1"/>
      <c r="YX406" s="1"/>
      <c r="YY406" s="1"/>
      <c r="YZ406" s="1"/>
      <c r="ZA406" s="1"/>
      <c r="ZB406" s="1"/>
      <c r="ZC406" s="1"/>
      <c r="ZD406" s="1"/>
      <c r="ZE406" s="1"/>
      <c r="ZF406" s="1"/>
      <c r="ZG406" s="1"/>
      <c r="ZH406" s="1"/>
      <c r="ZI406" s="1"/>
      <c r="ZJ406" s="1"/>
      <c r="ZK406" s="1"/>
      <c r="ZL406" s="1"/>
      <c r="ZM406" s="1"/>
      <c r="ZN406" s="1"/>
      <c r="ZO406" s="1"/>
      <c r="ZP406" s="1"/>
      <c r="ZQ406" s="1"/>
      <c r="ZR406" s="1"/>
      <c r="ZS406" s="1"/>
      <c r="ZT406" s="1"/>
      <c r="ZU406" s="1"/>
      <c r="ZV406" s="1"/>
      <c r="ZW406" s="1"/>
      <c r="ZX406" s="1"/>
      <c r="ZY406" s="1"/>
      <c r="ZZ406" s="1"/>
      <c r="AAA406" s="1"/>
      <c r="AAB406" s="1"/>
      <c r="AAC406" s="1"/>
      <c r="AAD406" s="1"/>
      <c r="AAE406" s="1"/>
      <c r="AAF406" s="1"/>
      <c r="AAG406" s="1"/>
      <c r="AAH406" s="1"/>
      <c r="AAI406" s="1"/>
      <c r="AAJ406" s="1"/>
      <c r="AAK406" s="1"/>
      <c r="AAL406" s="1"/>
      <c r="AAM406" s="1"/>
      <c r="AAN406" s="1"/>
      <c r="AAO406" s="1"/>
      <c r="AAP406" s="1"/>
      <c r="AAQ406" s="1"/>
      <c r="AAR406" s="1"/>
      <c r="AAS406" s="1"/>
      <c r="AAT406" s="1"/>
      <c r="AAU406" s="1"/>
      <c r="AAV406" s="1"/>
      <c r="AAW406" s="1"/>
      <c r="AAX406" s="1"/>
      <c r="AAY406" s="1"/>
      <c r="AAZ406" s="1"/>
      <c r="ABA406" s="1"/>
      <c r="ABB406" s="1"/>
      <c r="ABC406" s="1"/>
      <c r="ABD406" s="1"/>
      <c r="ABE406" s="1"/>
      <c r="ABF406" s="1"/>
      <c r="ABG406" s="1"/>
      <c r="ABH406" s="1"/>
      <c r="ABI406" s="1"/>
      <c r="ABJ406" s="1"/>
      <c r="ABK406" s="1"/>
      <c r="ABL406" s="1"/>
      <c r="ABM406" s="1"/>
      <c r="ABN406" s="1"/>
      <c r="ABO406" s="1"/>
      <c r="ABP406" s="1"/>
      <c r="ABQ406" s="1"/>
      <c r="ABR406" s="1"/>
      <c r="ABS406" s="1"/>
      <c r="ABT406" s="1"/>
      <c r="ABU406" s="1"/>
      <c r="ABV406" s="1"/>
      <c r="ABW406" s="1"/>
      <c r="ABX406" s="1"/>
      <c r="ABY406" s="1"/>
      <c r="ABZ406" s="1"/>
      <c r="ACA406" s="1"/>
      <c r="ACB406" s="1"/>
      <c r="ACC406" s="1"/>
      <c r="ACD406" s="1"/>
      <c r="ACE406" s="1"/>
      <c r="ACF406" s="1"/>
      <c r="ACG406" s="1"/>
      <c r="ACH406" s="1"/>
      <c r="ACI406" s="1"/>
      <c r="ACJ406" s="1"/>
      <c r="ACK406" s="1"/>
      <c r="ACL406" s="1"/>
      <c r="ACM406" s="1"/>
      <c r="ACN406" s="1"/>
      <c r="ACO406" s="1"/>
      <c r="ACP406" s="1"/>
      <c r="ACQ406" s="1"/>
      <c r="ACR406" s="1"/>
      <c r="ACS406" s="1"/>
      <c r="ACT406" s="1"/>
      <c r="ACU406" s="1"/>
      <c r="ACV406" s="1"/>
      <c r="ACW406" s="1"/>
      <c r="ACX406" s="1"/>
      <c r="ACY406" s="1"/>
      <c r="ACZ406" s="1"/>
      <c r="ADA406" s="1"/>
      <c r="ADB406" s="1"/>
      <c r="ADC406" s="1"/>
      <c r="ADD406" s="1"/>
      <c r="ADE406" s="1"/>
      <c r="ADF406" s="1"/>
      <c r="ADG406" s="1"/>
      <c r="ADH406" s="1"/>
      <c r="ADI406" s="1"/>
      <c r="ADJ406" s="1"/>
      <c r="ADK406" s="1"/>
      <c r="ADL406" s="1"/>
      <c r="ADM406" s="1"/>
      <c r="ADN406" s="1"/>
      <c r="ADO406" s="1"/>
      <c r="ADP406" s="1"/>
      <c r="ADQ406" s="1"/>
      <c r="ADR406" s="1"/>
      <c r="ADS406" s="1"/>
      <c r="ADT406" s="1"/>
      <c r="ADU406" s="1"/>
      <c r="ADV406" s="1"/>
      <c r="ADW406" s="1"/>
      <c r="ADX406" s="1"/>
      <c r="ADY406" s="1"/>
      <c r="ADZ406" s="1"/>
      <c r="AEA406" s="1"/>
      <c r="AEB406" s="1"/>
      <c r="AEC406" s="1"/>
      <c r="AED406" s="1"/>
      <c r="AEE406" s="1"/>
      <c r="AEF406" s="1"/>
      <c r="AEG406" s="1"/>
      <c r="AEH406" s="1"/>
      <c r="AEI406" s="1"/>
      <c r="AEJ406" s="1"/>
      <c r="AEK406" s="1"/>
      <c r="AEL406" s="1"/>
      <c r="AEM406" s="1"/>
      <c r="AEN406" s="1"/>
      <c r="AEO406" s="1"/>
      <c r="AEP406" s="1"/>
      <c r="AEQ406" s="1"/>
      <c r="AER406" s="1"/>
      <c r="AES406" s="1"/>
      <c r="AET406" s="1"/>
      <c r="AEU406" s="1"/>
      <c r="AEV406" s="1"/>
      <c r="AEW406" s="1"/>
      <c r="AEX406" s="1"/>
      <c r="AEY406" s="1"/>
      <c r="AEZ406" s="1"/>
      <c r="AFA406" s="1"/>
      <c r="AFB406" s="1"/>
      <c r="AFC406" s="1"/>
      <c r="AFD406" s="1"/>
      <c r="AFE406" s="1"/>
      <c r="AFF406" s="1"/>
      <c r="AFG406" s="1"/>
      <c r="AFH406" s="1"/>
      <c r="AFI406" s="1"/>
      <c r="AFJ406" s="1"/>
      <c r="AFK406" s="1"/>
      <c r="AFL406" s="1"/>
      <c r="AFM406" s="1"/>
      <c r="AFN406" s="1"/>
      <c r="AFO406" s="1"/>
      <c r="AFP406" s="1"/>
      <c r="AFQ406" s="1"/>
      <c r="AFR406" s="1"/>
      <c r="AFS406" s="1"/>
      <c r="AFT406" s="1"/>
      <c r="AFU406" s="1"/>
      <c r="AFV406" s="1"/>
      <c r="AFW406" s="1"/>
      <c r="AFX406" s="1"/>
      <c r="AFY406" s="1"/>
      <c r="AFZ406" s="1"/>
      <c r="AGA406" s="1"/>
      <c r="AGB406" s="1"/>
      <c r="AGC406" s="1"/>
      <c r="AGD406" s="1"/>
      <c r="AGE406" s="1"/>
      <c r="AGF406" s="1"/>
      <c r="AGG406" s="1"/>
      <c r="AGH406" s="1"/>
      <c r="AGI406" s="1"/>
      <c r="AGJ406" s="1"/>
      <c r="AGK406" s="1"/>
      <c r="AGL406" s="1"/>
      <c r="AGM406" s="1"/>
      <c r="AGN406" s="1"/>
      <c r="AGO406" s="1"/>
      <c r="AGP406" s="1"/>
      <c r="AGQ406" s="1"/>
      <c r="AGR406" s="1"/>
      <c r="AGS406" s="1"/>
      <c r="AGT406" s="1"/>
      <c r="AGU406" s="1"/>
      <c r="AGV406" s="1"/>
      <c r="AGW406" s="1"/>
      <c r="AGX406" s="1"/>
      <c r="AGY406" s="1"/>
      <c r="AGZ406" s="1"/>
      <c r="AHA406" s="1"/>
      <c r="AHB406" s="1"/>
      <c r="AHC406" s="1"/>
      <c r="AHD406" s="1"/>
      <c r="AHE406" s="1"/>
      <c r="AHF406" s="1"/>
      <c r="AHG406" s="1"/>
      <c r="AHH406" s="1"/>
      <c r="AHI406" s="1"/>
      <c r="AHJ406" s="1"/>
      <c r="AHK406" s="1"/>
      <c r="AHL406" s="1"/>
      <c r="AHM406" s="1"/>
      <c r="AHN406" s="1"/>
      <c r="AHO406" s="1"/>
      <c r="AHP406" s="1"/>
      <c r="AHQ406" s="1"/>
      <c r="AHR406" s="1"/>
      <c r="AHS406" s="1"/>
      <c r="AHT406" s="1"/>
      <c r="AHU406" s="1"/>
      <c r="AHV406" s="1"/>
      <c r="AHW406" s="1"/>
      <c r="AHX406" s="1"/>
      <c r="AHY406" s="1"/>
      <c r="AHZ406" s="1"/>
      <c r="AIA406" s="1"/>
      <c r="AIB406" s="1"/>
      <c r="AIC406" s="1"/>
      <c r="AID406" s="1"/>
      <c r="AIE406" s="1"/>
      <c r="AIF406" s="1"/>
      <c r="AIG406" s="1"/>
      <c r="AIH406" s="1"/>
      <c r="AII406" s="1"/>
      <c r="AIJ406" s="1"/>
      <c r="AIK406" s="1"/>
      <c r="AIL406" s="1"/>
      <c r="AIM406" s="1"/>
      <c r="AIN406" s="1"/>
      <c r="AIO406" s="1"/>
      <c r="AIP406" s="1"/>
      <c r="AIQ406" s="1"/>
      <c r="AIR406" s="1"/>
      <c r="AIS406" s="1"/>
      <c r="AIT406" s="1"/>
      <c r="AIU406" s="1"/>
      <c r="AIV406" s="1"/>
      <c r="AIW406" s="1"/>
      <c r="AIX406" s="1"/>
      <c r="AIY406" s="1"/>
      <c r="AIZ406" s="1"/>
      <c r="AJA406" s="1"/>
      <c r="AJB406" s="1"/>
      <c r="AJC406" s="1"/>
      <c r="AJD406" s="1"/>
      <c r="AJE406" s="1"/>
      <c r="AJF406" s="1"/>
      <c r="AJG406" s="1"/>
      <c r="AJH406" s="1"/>
      <c r="AJI406" s="1"/>
      <c r="AJJ406" s="1"/>
      <c r="AJK406" s="1"/>
      <c r="AJL406" s="1"/>
      <c r="AJM406" s="1"/>
      <c r="AJN406" s="1"/>
      <c r="AJO406" s="1"/>
      <c r="AJP406" s="1"/>
      <c r="AJQ406" s="1"/>
      <c r="AJR406" s="1"/>
      <c r="AJS406" s="1"/>
      <c r="AJT406" s="1"/>
      <c r="AJU406" s="1"/>
      <c r="AJV406" s="1"/>
      <c r="AJW406" s="1"/>
      <c r="AJX406" s="1"/>
      <c r="AJY406" s="1"/>
      <c r="AJZ406" s="1"/>
      <c r="AKA406" s="1"/>
      <c r="AKB406" s="1"/>
      <c r="AKC406" s="1"/>
      <c r="AKD406" s="1"/>
      <c r="AKE406" s="1"/>
      <c r="AKF406" s="1"/>
      <c r="AKG406" s="1"/>
      <c r="AKH406" s="1"/>
      <c r="AKI406" s="1"/>
      <c r="AKJ406" s="1"/>
      <c r="AKK406" s="1"/>
      <c r="AKL406" s="1"/>
      <c r="AKM406" s="1"/>
      <c r="AKN406" s="1"/>
      <c r="AKO406" s="1"/>
      <c r="AKP406" s="1"/>
      <c r="AKQ406" s="1"/>
      <c r="AKR406" s="1"/>
      <c r="AKS406" s="1"/>
      <c r="AKT406" s="1"/>
      <c r="AKU406" s="1"/>
      <c r="AKV406" s="1"/>
      <c r="AKW406" s="1"/>
      <c r="AKX406" s="1"/>
      <c r="AKY406" s="1"/>
      <c r="AKZ406" s="1"/>
      <c r="ALA406" s="1"/>
      <c r="ALB406" s="1"/>
      <c r="ALC406" s="1"/>
      <c r="ALD406" s="1"/>
      <c r="ALE406" s="1"/>
      <c r="ALF406" s="1"/>
      <c r="ALG406" s="1"/>
      <c r="ALH406" s="1"/>
      <c r="ALI406" s="1"/>
      <c r="ALJ406" s="1"/>
      <c r="ALK406" s="1"/>
      <c r="ALL406" s="1"/>
      <c r="ALM406" s="1"/>
      <c r="ALN406" s="1"/>
      <c r="ALO406" s="1"/>
      <c r="ALP406" s="1"/>
      <c r="ALQ406" s="1"/>
      <c r="ALR406" s="1"/>
      <c r="ALS406" s="1"/>
      <c r="ALT406" s="1"/>
      <c r="ALU406" s="1"/>
      <c r="ALV406" s="1"/>
      <c r="ALW406" s="1"/>
      <c r="ALX406" s="1"/>
      <c r="ALY406" s="1"/>
      <c r="ALZ406" s="1"/>
      <c r="AMA406" s="1"/>
      <c r="AMB406" s="1"/>
      <c r="AMC406" s="1"/>
      <c r="AMD406" s="1"/>
      <c r="AME406" s="1"/>
      <c r="AMF406" s="1"/>
      <c r="AMG406" s="1"/>
      <c r="AMH406" s="1"/>
      <c r="AMI406" s="1"/>
      <c r="AMJ406" s="1"/>
      <c r="AMK406" s="1"/>
      <c r="AML406" s="1"/>
      <c r="AMM406" s="1"/>
      <c r="AMN406" s="1"/>
      <c r="AMO406" s="1"/>
      <c r="AMP406" s="1"/>
      <c r="AMQ406" s="1"/>
      <c r="AMR406" s="1"/>
      <c r="AMS406" s="1"/>
      <c r="AMT406" s="1"/>
      <c r="AMU406" s="1"/>
      <c r="AMV406" s="1"/>
      <c r="AMW406" s="1"/>
      <c r="AMX406" s="1"/>
      <c r="AMY406" s="1"/>
      <c r="AMZ406" s="1"/>
      <c r="ANA406" s="1"/>
      <c r="ANB406" s="1"/>
      <c r="ANC406" s="1"/>
      <c r="AND406" s="1"/>
      <c r="ANE406" s="1"/>
      <c r="ANF406" s="1"/>
      <c r="ANG406" s="1"/>
      <c r="ANH406" s="1"/>
      <c r="ANI406" s="1"/>
      <c r="ANJ406" s="1"/>
      <c r="ANK406" s="1"/>
      <c r="ANL406" s="1"/>
      <c r="ANM406" s="1"/>
      <c r="ANN406" s="1"/>
      <c r="ANO406" s="1"/>
      <c r="ANP406" s="1"/>
      <c r="ANQ406" s="1"/>
      <c r="ANR406" s="1"/>
      <c r="ANS406" s="1"/>
      <c r="ANT406" s="1"/>
      <c r="ANU406" s="1"/>
      <c r="ANV406" s="1"/>
      <c r="ANW406" s="1"/>
      <c r="ANX406" s="1"/>
      <c r="ANY406" s="1"/>
      <c r="ANZ406" s="1"/>
      <c r="AOA406" s="1"/>
      <c r="AOB406" s="1"/>
      <c r="AOC406" s="1"/>
      <c r="AOD406" s="1"/>
      <c r="AOE406" s="1"/>
      <c r="AOF406" s="1"/>
      <c r="AOG406" s="1"/>
      <c r="AOH406" s="1"/>
      <c r="AOI406" s="1"/>
      <c r="AOJ406" s="1"/>
      <c r="AOK406" s="1"/>
      <c r="AOL406" s="1"/>
      <c r="AOM406" s="1"/>
      <c r="AON406" s="1"/>
      <c r="AOO406" s="1"/>
      <c r="AOP406" s="1"/>
      <c r="AOQ406" s="1"/>
      <c r="AOR406" s="1"/>
      <c r="AOS406" s="1"/>
      <c r="AOT406" s="1"/>
      <c r="AOU406" s="1"/>
      <c r="AOV406" s="1"/>
      <c r="AOW406" s="1"/>
      <c r="AOX406" s="1"/>
      <c r="AOY406" s="1"/>
      <c r="AOZ406" s="1"/>
      <c r="APA406" s="1"/>
      <c r="APB406" s="1"/>
      <c r="APC406" s="1"/>
      <c r="APD406" s="1"/>
      <c r="APE406" s="1"/>
      <c r="APF406" s="1"/>
      <c r="APG406" s="1"/>
      <c r="APH406" s="1"/>
      <c r="API406" s="1"/>
      <c r="APJ406" s="1"/>
      <c r="APK406" s="1"/>
      <c r="APL406" s="1"/>
      <c r="APM406" s="1"/>
      <c r="APN406" s="1"/>
      <c r="APO406" s="1"/>
      <c r="APP406" s="1"/>
      <c r="APQ406" s="1"/>
      <c r="APR406" s="1"/>
      <c r="APS406" s="1"/>
      <c r="APT406" s="1"/>
      <c r="APU406" s="1"/>
      <c r="APV406" s="1"/>
      <c r="APW406" s="1"/>
      <c r="APX406" s="1"/>
      <c r="APY406" s="1"/>
      <c r="APZ406" s="1"/>
      <c r="AQA406" s="1"/>
      <c r="AQB406" s="1"/>
      <c r="AQC406" s="1"/>
      <c r="AQD406" s="1"/>
      <c r="AQE406" s="1"/>
      <c r="AQF406" s="1"/>
      <c r="AQG406" s="1"/>
      <c r="AQH406" s="1"/>
      <c r="AQI406" s="1"/>
      <c r="AQJ406" s="1"/>
      <c r="AQK406" s="1"/>
      <c r="AQL406" s="1"/>
      <c r="AQM406" s="1"/>
      <c r="AQN406" s="1"/>
      <c r="AQO406" s="1"/>
      <c r="AQP406" s="1"/>
      <c r="AQQ406" s="1"/>
      <c r="AQR406" s="1"/>
      <c r="AQS406" s="1"/>
      <c r="AQT406" s="1"/>
      <c r="AQU406" s="1"/>
      <c r="AQV406" s="1"/>
      <c r="AQW406" s="1"/>
      <c r="AQX406" s="1"/>
      <c r="AQY406" s="1"/>
      <c r="AQZ406" s="1"/>
      <c r="ARA406" s="1"/>
      <c r="ARB406" s="1"/>
      <c r="ARC406" s="1"/>
      <c r="ARD406" s="1"/>
      <c r="ARE406" s="1"/>
      <c r="ARF406" s="1"/>
      <c r="ARG406" s="1"/>
      <c r="ARH406" s="1"/>
      <c r="ARI406" s="1"/>
      <c r="ARJ406" s="1"/>
      <c r="ARK406" s="1"/>
      <c r="ARL406" s="1"/>
      <c r="ARM406" s="1"/>
      <c r="ARN406" s="1"/>
      <c r="ARO406" s="1"/>
      <c r="ARP406" s="1"/>
      <c r="ARQ406" s="1"/>
      <c r="ARR406" s="1"/>
      <c r="ARS406" s="1"/>
      <c r="ART406" s="1"/>
      <c r="ARU406" s="1"/>
      <c r="ARV406" s="1"/>
      <c r="ARW406" s="1"/>
      <c r="ARX406" s="1"/>
      <c r="ARY406" s="1"/>
      <c r="ARZ406" s="1"/>
      <c r="ASA406" s="1"/>
      <c r="ASB406" s="1"/>
      <c r="ASC406" s="1"/>
      <c r="ASD406" s="1"/>
      <c r="ASE406" s="1"/>
      <c r="ASF406" s="1"/>
      <c r="ASG406" s="1"/>
      <c r="ASH406" s="1"/>
      <c r="ASI406" s="1"/>
      <c r="ASJ406" s="1"/>
      <c r="ASK406" s="1"/>
      <c r="ASL406" s="1"/>
      <c r="ASM406" s="1"/>
      <c r="ASN406" s="1"/>
      <c r="ASO406" s="1"/>
      <c r="ASP406" s="1"/>
      <c r="ASQ406" s="1"/>
      <c r="ASR406" s="1"/>
      <c r="ASS406" s="1"/>
      <c r="AST406" s="1"/>
      <c r="ASU406" s="1"/>
      <c r="ASV406" s="1"/>
      <c r="ASW406" s="1"/>
      <c r="ASX406" s="1"/>
      <c r="ASY406" s="1"/>
      <c r="ASZ406" s="1"/>
      <c r="ATA406" s="1"/>
      <c r="ATB406" s="1"/>
      <c r="ATC406" s="1"/>
      <c r="ATD406" s="1"/>
      <c r="ATE406" s="1"/>
      <c r="ATF406" s="1"/>
      <c r="ATG406" s="1"/>
      <c r="ATH406" s="1"/>
      <c r="ATI406" s="1"/>
      <c r="ATJ406" s="1"/>
      <c r="ATK406" s="1"/>
      <c r="ATL406" s="1"/>
      <c r="ATM406" s="1"/>
      <c r="ATN406" s="1"/>
      <c r="ATO406" s="1"/>
      <c r="ATP406" s="1"/>
      <c r="ATQ406" s="1"/>
      <c r="ATR406" s="1"/>
      <c r="ATS406" s="1"/>
      <c r="ATT406" s="1"/>
      <c r="ATU406" s="1"/>
      <c r="ATV406" s="1"/>
      <c r="ATW406" s="1"/>
      <c r="ATX406" s="1"/>
      <c r="ATY406" s="1"/>
      <c r="ATZ406" s="1"/>
      <c r="AUA406" s="1"/>
      <c r="AUB406" s="1"/>
      <c r="AUC406" s="1"/>
      <c r="AUD406" s="1"/>
      <c r="AUE406" s="1"/>
      <c r="AUF406" s="1"/>
      <c r="AUG406" s="1"/>
      <c r="AUH406" s="1"/>
      <c r="AUI406" s="1"/>
      <c r="AUJ406" s="1"/>
      <c r="AUK406" s="1"/>
      <c r="AUL406" s="1"/>
      <c r="AUM406" s="1"/>
      <c r="AUN406" s="1"/>
      <c r="AUO406" s="1"/>
      <c r="AUP406" s="1"/>
      <c r="AUQ406" s="1"/>
      <c r="AUR406" s="1"/>
      <c r="AUS406" s="1"/>
      <c r="AUT406" s="1"/>
      <c r="AUU406" s="1"/>
      <c r="AUV406" s="1"/>
      <c r="AUW406" s="1"/>
      <c r="AUX406" s="1"/>
      <c r="AUY406" s="1"/>
      <c r="AUZ406" s="1"/>
      <c r="AVA406" s="1"/>
      <c r="AVB406" s="1"/>
      <c r="AVC406" s="1"/>
      <c r="AVD406" s="1"/>
      <c r="AVE406" s="1"/>
      <c r="AVF406" s="1"/>
      <c r="AVG406" s="1"/>
      <c r="AVH406" s="1"/>
      <c r="AVI406" s="1"/>
      <c r="AVJ406" s="1"/>
      <c r="AVK406" s="1"/>
      <c r="AVL406" s="1"/>
      <c r="AVM406" s="1"/>
      <c r="AVN406" s="1"/>
      <c r="AVO406" s="1"/>
      <c r="AVP406" s="1"/>
      <c r="AVQ406" s="1"/>
      <c r="AVR406" s="1"/>
      <c r="AVS406" s="1"/>
      <c r="AVT406" s="1"/>
      <c r="AVU406" s="1"/>
      <c r="AVV406" s="1"/>
      <c r="AVW406" s="1"/>
      <c r="AVX406" s="1"/>
      <c r="AVY406" s="1"/>
      <c r="AVZ406" s="1"/>
      <c r="AWA406" s="1"/>
      <c r="AWB406" s="1"/>
      <c r="AWC406" s="1"/>
      <c r="AWD406" s="1"/>
      <c r="AWE406" s="1"/>
      <c r="AWF406" s="1"/>
      <c r="AWG406" s="1"/>
      <c r="AWH406" s="1"/>
      <c r="AWI406" s="1"/>
      <c r="AWJ406" s="1"/>
      <c r="AWK406" s="1"/>
      <c r="AWL406" s="1"/>
      <c r="AWM406" s="1"/>
      <c r="AWN406" s="1"/>
      <c r="AWO406" s="1"/>
      <c r="AWP406" s="1"/>
      <c r="AWQ406" s="1"/>
      <c r="AWR406" s="1"/>
      <c r="AWS406" s="1"/>
      <c r="AWT406" s="1"/>
      <c r="AWU406" s="1"/>
      <c r="AWV406" s="1"/>
      <c r="AWW406" s="1"/>
      <c r="AWX406" s="1"/>
      <c r="AWY406" s="1"/>
      <c r="AWZ406" s="1"/>
      <c r="AXA406" s="1"/>
      <c r="AXB406" s="1"/>
      <c r="AXC406" s="1"/>
      <c r="AXD406" s="1"/>
      <c r="AXE406" s="1"/>
      <c r="AXF406" s="1"/>
      <c r="AXG406" s="1"/>
      <c r="AXH406" s="1"/>
      <c r="AXI406" s="1"/>
      <c r="AXJ406" s="1"/>
      <c r="AXK406" s="1"/>
      <c r="AXL406" s="1"/>
      <c r="AXM406" s="1"/>
      <c r="AXN406" s="1"/>
      <c r="AXO406" s="1"/>
      <c r="AXP406" s="1"/>
      <c r="AXQ406" s="1"/>
      <c r="AXR406" s="1"/>
      <c r="AXS406" s="1"/>
      <c r="AXT406" s="1"/>
      <c r="AXU406" s="1"/>
      <c r="AXV406" s="1"/>
      <c r="AXW406" s="1"/>
      <c r="AXX406" s="1"/>
      <c r="AXY406" s="1"/>
      <c r="AXZ406" s="1"/>
      <c r="AYA406" s="1"/>
      <c r="AYB406" s="1"/>
      <c r="AYC406" s="1"/>
      <c r="AYD406" s="1"/>
      <c r="AYE406" s="1"/>
      <c r="AYF406" s="1"/>
      <c r="AYG406" s="1"/>
      <c r="AYH406" s="1"/>
      <c r="AYI406" s="1"/>
      <c r="AYJ406" s="1"/>
      <c r="AYK406" s="1"/>
      <c r="AYL406" s="1"/>
      <c r="AYM406" s="1"/>
      <c r="AYN406" s="1"/>
      <c r="AYO406" s="1"/>
      <c r="AYP406" s="1"/>
      <c r="AYQ406" s="1"/>
      <c r="AYR406" s="1"/>
      <c r="AYS406" s="1"/>
      <c r="AYT406" s="1"/>
      <c r="AYU406" s="1"/>
      <c r="AYV406" s="1"/>
      <c r="AYW406" s="1"/>
      <c r="AYX406" s="1"/>
      <c r="AYY406" s="1"/>
      <c r="AYZ406" s="1"/>
      <c r="AZA406" s="1"/>
      <c r="AZB406" s="1"/>
      <c r="AZC406" s="1"/>
      <c r="AZD406" s="1"/>
      <c r="AZE406" s="1"/>
      <c r="AZF406" s="1"/>
      <c r="AZG406" s="1"/>
      <c r="AZH406" s="1"/>
      <c r="AZI406" s="1"/>
      <c r="AZJ406" s="1"/>
      <c r="AZK406" s="1"/>
      <c r="AZL406" s="1"/>
      <c r="AZM406" s="1"/>
      <c r="AZN406" s="1"/>
      <c r="AZO406" s="1"/>
      <c r="AZP406" s="1"/>
      <c r="AZQ406" s="1"/>
      <c r="AZR406" s="1"/>
      <c r="AZS406" s="1"/>
      <c r="AZT406" s="1"/>
      <c r="AZU406" s="1"/>
      <c r="AZV406" s="1"/>
      <c r="AZW406" s="1"/>
      <c r="AZX406" s="1"/>
      <c r="AZY406" s="1"/>
      <c r="AZZ406" s="1"/>
      <c r="BAA406" s="1"/>
      <c r="BAB406" s="1"/>
      <c r="BAC406" s="1"/>
      <c r="BAD406" s="1"/>
      <c r="BAE406" s="1"/>
      <c r="BAF406" s="1"/>
      <c r="BAG406" s="1"/>
      <c r="BAH406" s="1"/>
      <c r="BAI406" s="1"/>
      <c r="BAJ406" s="1"/>
      <c r="BAK406" s="1"/>
      <c r="BAL406" s="1"/>
      <c r="BAM406" s="1"/>
      <c r="BAN406" s="1"/>
      <c r="BAO406" s="1"/>
      <c r="BAP406" s="1"/>
      <c r="BAQ406" s="1"/>
      <c r="BAR406" s="1"/>
      <c r="BAS406" s="1"/>
      <c r="BAT406" s="1"/>
      <c r="BAU406" s="1"/>
      <c r="BAV406" s="1"/>
      <c r="BAW406" s="1"/>
      <c r="BAX406" s="1"/>
      <c r="BAY406" s="1"/>
      <c r="BAZ406" s="1"/>
      <c r="BBA406" s="1"/>
      <c r="BBB406" s="1"/>
      <c r="BBC406" s="1"/>
      <c r="BBD406" s="1"/>
      <c r="BBE406" s="1"/>
      <c r="BBF406" s="1"/>
      <c r="BBG406" s="1"/>
      <c r="BBH406" s="1"/>
      <c r="BBI406" s="1"/>
      <c r="BBJ406" s="1"/>
      <c r="BBK406" s="1"/>
      <c r="BBL406" s="1"/>
      <c r="BBM406" s="1"/>
      <c r="BBN406" s="1"/>
      <c r="BBO406" s="1"/>
      <c r="BBP406" s="1"/>
      <c r="BBQ406" s="1"/>
      <c r="BBR406" s="1"/>
      <c r="BBS406" s="1"/>
      <c r="BBT406" s="1"/>
      <c r="BBU406" s="1"/>
      <c r="BBV406" s="1"/>
      <c r="BBW406" s="1"/>
      <c r="BBX406" s="1"/>
      <c r="BBY406" s="1"/>
      <c r="BBZ406" s="1"/>
      <c r="BCA406" s="1"/>
      <c r="BCB406" s="1"/>
      <c r="BCC406" s="1"/>
      <c r="BCD406" s="1"/>
      <c r="BCE406" s="1"/>
      <c r="BCF406" s="1"/>
      <c r="BCG406" s="1"/>
      <c r="BCH406" s="1"/>
      <c r="BCI406" s="1"/>
      <c r="BCJ406" s="1"/>
      <c r="BCK406" s="1"/>
      <c r="BCL406" s="1"/>
      <c r="BCM406" s="1"/>
      <c r="BCN406" s="1"/>
      <c r="BCO406" s="1"/>
      <c r="BCP406" s="1"/>
      <c r="BCQ406" s="1"/>
      <c r="BCR406" s="1"/>
      <c r="BCS406" s="1"/>
      <c r="BCT406" s="1"/>
      <c r="BCU406" s="1"/>
      <c r="BCV406" s="1"/>
      <c r="BCW406" s="1"/>
      <c r="BCX406" s="1"/>
      <c r="BCY406" s="1"/>
      <c r="BCZ406" s="1"/>
      <c r="BDA406" s="1"/>
      <c r="BDB406" s="1"/>
      <c r="BDC406" s="1"/>
      <c r="BDD406" s="1"/>
      <c r="BDE406" s="1"/>
      <c r="BDF406" s="1"/>
      <c r="BDG406" s="1"/>
      <c r="BDH406" s="1"/>
      <c r="BDI406" s="1"/>
      <c r="BDJ406" s="1"/>
      <c r="BDK406" s="1"/>
      <c r="BDL406" s="1"/>
      <c r="BDM406" s="1"/>
      <c r="BDN406" s="1"/>
      <c r="BDO406" s="1"/>
      <c r="BDP406" s="1"/>
      <c r="BDQ406" s="1"/>
      <c r="BDR406" s="1"/>
      <c r="BDS406" s="1"/>
      <c r="BDT406" s="1"/>
      <c r="BDU406" s="1"/>
      <c r="BDV406" s="1"/>
      <c r="BDW406" s="1"/>
      <c r="BDX406" s="1"/>
      <c r="BDY406" s="1"/>
      <c r="BDZ406" s="1"/>
      <c r="BEA406" s="1"/>
      <c r="BEB406" s="1"/>
      <c r="BEC406" s="1"/>
      <c r="BED406" s="1"/>
      <c r="BEE406" s="1"/>
      <c r="BEF406" s="1"/>
      <c r="BEG406" s="1"/>
      <c r="BEH406" s="1"/>
      <c r="BEI406" s="1"/>
      <c r="BEJ406" s="1"/>
      <c r="BEK406" s="1"/>
      <c r="BEL406" s="1"/>
      <c r="BEM406" s="1"/>
      <c r="BEN406" s="1"/>
      <c r="BEO406" s="1"/>
      <c r="BEP406" s="1"/>
      <c r="BEQ406" s="1"/>
      <c r="BER406" s="1"/>
      <c r="BES406" s="1"/>
      <c r="BET406" s="1"/>
      <c r="BEU406" s="1"/>
      <c r="BEV406" s="1"/>
      <c r="BEW406" s="1"/>
      <c r="BEX406" s="1"/>
      <c r="BEY406" s="1"/>
      <c r="BEZ406" s="1"/>
      <c r="BFA406" s="1"/>
      <c r="BFB406" s="1"/>
      <c r="BFC406" s="1"/>
      <c r="BFD406" s="1"/>
      <c r="BFE406" s="1"/>
      <c r="BFF406" s="1"/>
      <c r="BFG406" s="1"/>
      <c r="BFH406" s="1"/>
      <c r="BFI406" s="1"/>
      <c r="BFJ406" s="1"/>
      <c r="BFK406" s="1"/>
      <c r="BFL406" s="1"/>
      <c r="BFM406" s="1"/>
      <c r="BFN406" s="1"/>
      <c r="BFO406" s="1"/>
      <c r="BFP406" s="1"/>
      <c r="BFQ406" s="1"/>
      <c r="BFR406" s="1"/>
      <c r="BFS406" s="1"/>
      <c r="BFT406" s="1"/>
      <c r="BFU406" s="1"/>
      <c r="BFV406" s="1"/>
      <c r="BFW406" s="1"/>
      <c r="BFX406" s="1"/>
      <c r="BFY406" s="1"/>
      <c r="BFZ406" s="1"/>
      <c r="BGA406" s="1"/>
      <c r="BGB406" s="1"/>
      <c r="BGC406" s="1"/>
      <c r="BGD406" s="1"/>
      <c r="BGE406" s="1"/>
      <c r="BGF406" s="1"/>
      <c r="BGG406" s="1"/>
      <c r="BGH406" s="1"/>
      <c r="BGI406" s="1"/>
      <c r="BGJ406" s="1"/>
      <c r="BGK406" s="1"/>
      <c r="BGL406" s="1"/>
      <c r="BGM406" s="1"/>
      <c r="BGN406" s="1"/>
      <c r="BGO406" s="1"/>
      <c r="BGP406" s="1"/>
      <c r="BGQ406" s="1"/>
      <c r="BGR406" s="1"/>
      <c r="BGS406" s="1"/>
      <c r="BGT406" s="1"/>
      <c r="BGU406" s="1"/>
      <c r="BGV406" s="1"/>
      <c r="BGW406" s="1"/>
      <c r="BGX406" s="1"/>
      <c r="BGY406" s="1"/>
      <c r="BGZ406" s="1"/>
      <c r="BHA406" s="1"/>
      <c r="BHB406" s="1"/>
      <c r="BHC406" s="1"/>
      <c r="BHD406" s="1"/>
      <c r="BHE406" s="1"/>
      <c r="BHF406" s="1"/>
      <c r="BHG406" s="1"/>
      <c r="BHH406" s="1"/>
      <c r="BHI406" s="1"/>
      <c r="BHJ406" s="1"/>
      <c r="BHK406" s="1"/>
      <c r="BHL406" s="1"/>
      <c r="BHM406" s="1"/>
      <c r="BHN406" s="1"/>
      <c r="BHO406" s="1"/>
      <c r="BHP406" s="1"/>
      <c r="BHQ406" s="1"/>
      <c r="BHR406" s="1"/>
      <c r="BHS406" s="1"/>
      <c r="BHT406" s="1"/>
      <c r="BHU406" s="1"/>
      <c r="BHV406" s="1"/>
      <c r="BHW406" s="1"/>
      <c r="BHX406" s="1"/>
      <c r="BHY406" s="1"/>
      <c r="BHZ406" s="1"/>
      <c r="BIA406" s="1"/>
      <c r="BIB406" s="1"/>
      <c r="BIC406" s="1"/>
      <c r="BID406" s="1"/>
      <c r="BIE406" s="1"/>
      <c r="BIF406" s="1"/>
      <c r="BIG406" s="1"/>
      <c r="BIH406" s="1"/>
      <c r="BII406" s="1"/>
      <c r="BIJ406" s="1"/>
      <c r="BIK406" s="1"/>
      <c r="BIL406" s="1"/>
      <c r="BIM406" s="1"/>
      <c r="BIN406" s="1"/>
      <c r="BIO406" s="1"/>
      <c r="BIP406" s="1"/>
      <c r="BIQ406" s="1"/>
      <c r="BIR406" s="1"/>
      <c r="BIS406" s="1"/>
      <c r="BIT406" s="1"/>
      <c r="BIU406" s="1"/>
      <c r="BIV406" s="1"/>
      <c r="BIW406" s="1"/>
      <c r="BIX406" s="1"/>
      <c r="BIY406" s="1"/>
      <c r="BIZ406" s="1"/>
      <c r="BJA406" s="1"/>
      <c r="BJB406" s="1"/>
      <c r="BJC406" s="1"/>
      <c r="BJD406" s="1"/>
      <c r="BJE406" s="1"/>
      <c r="BJF406" s="1"/>
      <c r="BJG406" s="1"/>
      <c r="BJH406" s="1"/>
      <c r="BJI406" s="1"/>
      <c r="BJJ406" s="1"/>
      <c r="BJK406" s="1"/>
      <c r="BJL406" s="1"/>
      <c r="BJM406" s="1"/>
      <c r="BJN406" s="1"/>
      <c r="BJO406" s="1"/>
      <c r="BJP406" s="1"/>
      <c r="BJQ406" s="1"/>
      <c r="BJR406" s="1"/>
      <c r="BJS406" s="1"/>
      <c r="BJT406" s="1"/>
      <c r="BJU406" s="1"/>
      <c r="BJV406" s="1"/>
      <c r="BJW406" s="1"/>
      <c r="BJX406" s="1"/>
      <c r="BJY406" s="1"/>
      <c r="BJZ406" s="1"/>
      <c r="BKA406" s="1"/>
      <c r="BKB406" s="1"/>
      <c r="BKC406" s="1"/>
      <c r="BKD406" s="1"/>
      <c r="BKE406" s="1"/>
      <c r="BKF406" s="1"/>
      <c r="BKG406" s="1"/>
      <c r="BKH406" s="1"/>
      <c r="BKI406" s="1"/>
      <c r="BKJ406" s="1"/>
      <c r="BKK406" s="1"/>
      <c r="BKL406" s="1"/>
      <c r="BKM406" s="1"/>
      <c r="BKN406" s="1"/>
      <c r="BKO406" s="1"/>
      <c r="BKP406" s="1"/>
      <c r="BKQ406" s="1"/>
      <c r="BKR406" s="1"/>
      <c r="BKS406" s="1"/>
      <c r="BKT406" s="1"/>
      <c r="BKU406" s="1"/>
      <c r="BKV406" s="1"/>
      <c r="BKW406" s="1"/>
      <c r="BKX406" s="1"/>
      <c r="BKY406" s="1"/>
      <c r="BKZ406" s="1"/>
      <c r="BLA406" s="1"/>
      <c r="BLB406" s="1"/>
      <c r="BLC406" s="1"/>
      <c r="BLD406" s="1"/>
      <c r="BLE406" s="1"/>
      <c r="BLF406" s="1"/>
      <c r="BLG406" s="1"/>
      <c r="BLH406" s="1"/>
      <c r="BLI406" s="1"/>
      <c r="BLJ406" s="1"/>
      <c r="BLK406" s="1"/>
      <c r="BLL406" s="1"/>
      <c r="BLM406" s="1"/>
      <c r="BLN406" s="1"/>
      <c r="BLO406" s="1"/>
      <c r="BLP406" s="1"/>
      <c r="BLQ406" s="1"/>
      <c r="BLR406" s="1"/>
      <c r="BLS406" s="1"/>
      <c r="BLT406" s="1"/>
      <c r="BLU406" s="1"/>
      <c r="BLV406" s="1"/>
      <c r="BLW406" s="1"/>
      <c r="BLX406" s="1"/>
      <c r="BLY406" s="1"/>
      <c r="BLZ406" s="1"/>
      <c r="BMA406" s="1"/>
      <c r="BMB406" s="1"/>
      <c r="BMC406" s="1"/>
      <c r="BMD406" s="1"/>
      <c r="BME406" s="1"/>
      <c r="BMF406" s="1"/>
      <c r="BMG406" s="1"/>
      <c r="BMH406" s="1"/>
      <c r="BMI406" s="1"/>
      <c r="BMJ406" s="1"/>
      <c r="BMK406" s="1"/>
      <c r="BML406" s="1"/>
      <c r="BMM406" s="1"/>
      <c r="BMN406" s="1"/>
      <c r="BMO406" s="1"/>
      <c r="BMP406" s="1"/>
      <c r="BMQ406" s="1"/>
      <c r="BMR406" s="1"/>
      <c r="BMS406" s="1"/>
      <c r="BMT406" s="1"/>
      <c r="BMU406" s="1"/>
      <c r="BMV406" s="1"/>
      <c r="BMW406" s="1"/>
      <c r="BMX406" s="1"/>
      <c r="BMY406" s="1"/>
      <c r="BMZ406" s="1"/>
      <c r="BNA406" s="1"/>
      <c r="BNB406" s="1"/>
      <c r="BNC406" s="1"/>
      <c r="BND406" s="1"/>
      <c r="BNE406" s="1"/>
      <c r="BNF406" s="1"/>
      <c r="BNG406" s="1"/>
      <c r="BNH406" s="1"/>
      <c r="BNI406" s="1"/>
      <c r="BNJ406" s="1"/>
      <c r="BNK406" s="1"/>
      <c r="BNL406" s="1"/>
      <c r="BNM406" s="1"/>
      <c r="BNN406" s="1"/>
      <c r="BNO406" s="1"/>
      <c r="BNP406" s="1"/>
      <c r="BNQ406" s="1"/>
      <c r="BNR406" s="1"/>
      <c r="BNS406" s="1"/>
      <c r="BNT406" s="1"/>
      <c r="BNU406" s="1"/>
      <c r="BNV406" s="1"/>
      <c r="BNW406" s="1"/>
      <c r="BNX406" s="1"/>
      <c r="BNY406" s="1"/>
      <c r="BNZ406" s="1"/>
      <c r="BOA406" s="1"/>
      <c r="BOB406" s="1"/>
      <c r="BOC406" s="1"/>
      <c r="BOD406" s="1"/>
      <c r="BOE406" s="1"/>
      <c r="BOF406" s="1"/>
      <c r="BOG406" s="1"/>
      <c r="BOH406" s="1"/>
      <c r="BOI406" s="1"/>
      <c r="BOJ406" s="1"/>
      <c r="BOK406" s="1"/>
      <c r="BOL406" s="1"/>
      <c r="BOM406" s="1"/>
      <c r="BON406" s="1"/>
      <c r="BOO406" s="1"/>
      <c r="BOP406" s="1"/>
      <c r="BOQ406" s="1"/>
      <c r="BOR406" s="1"/>
      <c r="BOS406" s="1"/>
      <c r="BOT406" s="1"/>
      <c r="BOU406" s="1"/>
      <c r="BOV406" s="1"/>
      <c r="BOW406" s="1"/>
      <c r="BOX406" s="1"/>
      <c r="BOY406" s="1"/>
      <c r="BOZ406" s="1"/>
      <c r="BPA406" s="1"/>
      <c r="BPB406" s="1"/>
      <c r="BPC406" s="1"/>
      <c r="BPD406" s="1"/>
      <c r="BPE406" s="1"/>
      <c r="BPF406" s="1"/>
      <c r="BPG406" s="1"/>
      <c r="BPH406" s="1"/>
      <c r="BPI406" s="1"/>
      <c r="BPJ406" s="1"/>
      <c r="BPK406" s="1"/>
      <c r="BPL406" s="1"/>
      <c r="BPM406" s="1"/>
      <c r="BPN406" s="1"/>
      <c r="BPO406" s="1"/>
      <c r="BPP406" s="1"/>
      <c r="BPQ406" s="1"/>
      <c r="BPR406" s="1"/>
      <c r="BPS406" s="1"/>
      <c r="BPT406" s="1"/>
      <c r="BPU406" s="1"/>
      <c r="BPV406" s="1"/>
      <c r="BPW406" s="1"/>
      <c r="BPX406" s="1"/>
      <c r="BPY406" s="1"/>
      <c r="BPZ406" s="1"/>
      <c r="BQA406" s="1"/>
      <c r="BQB406" s="1"/>
      <c r="BQC406" s="1"/>
      <c r="BQD406" s="1"/>
      <c r="BQE406" s="1"/>
      <c r="BQF406" s="1"/>
      <c r="BQG406" s="1"/>
      <c r="BQH406" s="1"/>
      <c r="BQI406" s="1"/>
      <c r="BQJ406" s="1"/>
      <c r="BQK406" s="1"/>
      <c r="BQL406" s="1"/>
      <c r="BQM406" s="1"/>
      <c r="BQN406" s="1"/>
      <c r="BQO406" s="1"/>
      <c r="BQP406" s="1"/>
      <c r="BQQ406" s="1"/>
      <c r="BQR406" s="1"/>
      <c r="BQS406" s="1"/>
      <c r="BQT406" s="1"/>
      <c r="BQU406" s="1"/>
      <c r="BQV406" s="1"/>
      <c r="BQW406" s="1"/>
      <c r="BQX406" s="1"/>
      <c r="BQY406" s="1"/>
      <c r="BQZ406" s="1"/>
      <c r="BRA406" s="1"/>
      <c r="BRB406" s="1"/>
      <c r="BRC406" s="1"/>
      <c r="BRD406" s="1"/>
      <c r="BRE406" s="1"/>
      <c r="BRF406" s="1"/>
      <c r="BRG406" s="1"/>
      <c r="BRH406" s="1"/>
      <c r="BRI406" s="1"/>
      <c r="BRJ406" s="1"/>
      <c r="BRK406" s="1"/>
      <c r="BRL406" s="1"/>
      <c r="BRM406" s="1"/>
      <c r="BRN406" s="1"/>
      <c r="BRO406" s="1"/>
      <c r="BRP406" s="1"/>
      <c r="BRQ406" s="1"/>
      <c r="BRR406" s="1"/>
      <c r="BRS406" s="1"/>
      <c r="BRT406" s="1"/>
      <c r="BRU406" s="1"/>
      <c r="BRV406" s="1"/>
      <c r="BRW406" s="1"/>
      <c r="BRX406" s="1"/>
      <c r="BRY406" s="1"/>
      <c r="BRZ406" s="1"/>
      <c r="BSA406" s="1"/>
      <c r="BSB406" s="1"/>
      <c r="BSC406" s="1"/>
      <c r="BSD406" s="1"/>
      <c r="BSE406" s="1"/>
      <c r="BSF406" s="1"/>
      <c r="BSG406" s="1"/>
      <c r="BSH406" s="1"/>
      <c r="BSI406" s="1"/>
      <c r="BSJ406" s="1"/>
      <c r="BSK406" s="1"/>
      <c r="BSL406" s="1"/>
      <c r="BSM406" s="1"/>
      <c r="BSN406" s="1"/>
      <c r="BSO406" s="1"/>
      <c r="BSP406" s="1"/>
      <c r="BSQ406" s="1"/>
      <c r="BSR406" s="1"/>
      <c r="BSS406" s="1"/>
      <c r="BST406" s="1"/>
      <c r="BSU406" s="1"/>
      <c r="BSV406" s="1"/>
      <c r="BSW406" s="1"/>
      <c r="BSX406" s="1"/>
      <c r="BSY406" s="1"/>
      <c r="BSZ406" s="1"/>
      <c r="BTA406" s="1"/>
      <c r="BTB406" s="1"/>
      <c r="BTC406" s="1"/>
      <c r="BTD406" s="1"/>
      <c r="BTE406" s="1"/>
      <c r="BTF406" s="1"/>
      <c r="BTG406" s="1"/>
      <c r="BTH406" s="1"/>
      <c r="BTI406" s="1"/>
      <c r="BTJ406" s="1"/>
      <c r="BTK406" s="1"/>
      <c r="BTL406" s="1"/>
      <c r="BTM406" s="1"/>
      <c r="BTN406" s="1"/>
      <c r="BTO406" s="1"/>
      <c r="BTP406" s="1"/>
      <c r="BTQ406" s="1"/>
      <c r="BTR406" s="1"/>
      <c r="BTS406" s="1"/>
      <c r="BTT406" s="1"/>
      <c r="BTU406" s="1"/>
      <c r="BTV406" s="1"/>
      <c r="BTW406" s="1"/>
      <c r="BTX406" s="1"/>
      <c r="BTY406" s="1"/>
      <c r="BTZ406" s="1"/>
      <c r="BUA406" s="1"/>
      <c r="BUB406" s="1"/>
      <c r="BUC406" s="1"/>
      <c r="BUD406" s="1"/>
      <c r="BUE406" s="1"/>
      <c r="BUF406" s="1"/>
      <c r="BUG406" s="1"/>
      <c r="BUH406" s="1"/>
      <c r="BUI406" s="1"/>
      <c r="BUJ406" s="1"/>
      <c r="BUK406" s="1"/>
      <c r="BUL406" s="1"/>
      <c r="BUM406" s="1"/>
      <c r="BUN406" s="1"/>
      <c r="BUO406" s="1"/>
      <c r="BUP406" s="1"/>
      <c r="BUQ406" s="1"/>
      <c r="BUR406" s="1"/>
      <c r="BUS406" s="1"/>
      <c r="BUT406" s="1"/>
      <c r="BUU406" s="1"/>
      <c r="BUV406" s="1"/>
      <c r="BUW406" s="1"/>
      <c r="BUX406" s="1"/>
      <c r="BUY406" s="1"/>
      <c r="BUZ406" s="1"/>
      <c r="BVA406" s="1"/>
      <c r="BVB406" s="1"/>
      <c r="BVC406" s="1"/>
      <c r="BVD406" s="1"/>
      <c r="BVE406" s="1"/>
      <c r="BVF406" s="1"/>
      <c r="BVG406" s="1"/>
      <c r="BVH406" s="1"/>
      <c r="BVI406" s="1"/>
      <c r="BVJ406" s="1"/>
      <c r="BVK406" s="1"/>
      <c r="BVL406" s="1"/>
      <c r="BVM406" s="1"/>
      <c r="BVN406" s="1"/>
      <c r="BVO406" s="1"/>
      <c r="BVP406" s="1"/>
      <c r="BVQ406" s="1"/>
      <c r="BVR406" s="1"/>
      <c r="BVS406" s="1"/>
      <c r="BVT406" s="1"/>
      <c r="BVU406" s="1"/>
      <c r="BVV406" s="1"/>
      <c r="BVW406" s="1"/>
      <c r="BVX406" s="1"/>
      <c r="BVY406" s="1"/>
      <c r="BVZ406" s="1"/>
      <c r="BWA406" s="1"/>
      <c r="BWB406" s="1"/>
      <c r="BWC406" s="1"/>
      <c r="BWD406" s="1"/>
      <c r="BWE406" s="1"/>
      <c r="BWF406" s="1"/>
      <c r="BWG406" s="1"/>
      <c r="BWH406" s="1"/>
      <c r="BWI406" s="1"/>
      <c r="BWJ406" s="1"/>
      <c r="BWK406" s="1"/>
      <c r="BWL406" s="1"/>
      <c r="BWM406" s="1"/>
      <c r="BWN406" s="1"/>
      <c r="BWO406" s="1"/>
      <c r="BWP406" s="1"/>
      <c r="BWQ406" s="1"/>
      <c r="BWR406" s="1"/>
      <c r="BWS406" s="1"/>
      <c r="BWT406" s="1"/>
      <c r="BWU406" s="1"/>
      <c r="BWV406" s="1"/>
      <c r="BWW406" s="1"/>
      <c r="BWX406" s="1"/>
      <c r="BWY406" s="1"/>
      <c r="BWZ406" s="1"/>
      <c r="BXA406" s="1"/>
      <c r="BXB406" s="1"/>
      <c r="BXC406" s="1"/>
      <c r="BXD406" s="1"/>
      <c r="BXE406" s="1"/>
      <c r="BXF406" s="1"/>
      <c r="BXG406" s="1"/>
      <c r="BXH406" s="1"/>
      <c r="BXI406" s="1"/>
      <c r="BXJ406" s="1"/>
      <c r="BXK406" s="1"/>
      <c r="BXL406" s="1"/>
      <c r="BXM406" s="1"/>
      <c r="BXN406" s="1"/>
      <c r="BXO406" s="1"/>
      <c r="BXP406" s="1"/>
      <c r="BXQ406" s="1"/>
      <c r="BXR406" s="1"/>
      <c r="BXS406" s="1"/>
      <c r="BXT406" s="1"/>
      <c r="BXU406" s="1"/>
      <c r="BXV406" s="1"/>
      <c r="BXW406" s="1"/>
      <c r="BXX406" s="1"/>
      <c r="BXY406" s="1"/>
      <c r="BXZ406" s="1"/>
      <c r="BYA406" s="1"/>
      <c r="BYB406" s="1"/>
      <c r="BYC406" s="1"/>
      <c r="BYD406" s="1"/>
      <c r="BYE406" s="1"/>
      <c r="BYF406" s="1"/>
      <c r="BYG406" s="1"/>
      <c r="BYH406" s="1"/>
      <c r="BYI406" s="1"/>
      <c r="BYJ406" s="1"/>
      <c r="BYK406" s="1"/>
      <c r="BYL406" s="1"/>
      <c r="BYM406" s="1"/>
      <c r="BYN406" s="1"/>
      <c r="BYO406" s="1"/>
      <c r="BYP406" s="1"/>
      <c r="BYQ406" s="1"/>
      <c r="BYR406" s="1"/>
      <c r="BYS406" s="1"/>
      <c r="BYT406" s="1"/>
      <c r="BYU406" s="1"/>
      <c r="BYV406" s="1"/>
      <c r="BYW406" s="1"/>
      <c r="BYX406" s="1"/>
      <c r="BYY406" s="1"/>
      <c r="BYZ406" s="1"/>
      <c r="BZA406" s="1"/>
      <c r="BZB406" s="1"/>
      <c r="BZC406" s="1"/>
      <c r="BZD406" s="1"/>
      <c r="BZE406" s="1"/>
      <c r="BZF406" s="1"/>
      <c r="BZG406" s="1"/>
      <c r="BZH406" s="1"/>
      <c r="BZI406" s="1"/>
      <c r="BZJ406" s="1"/>
      <c r="BZK406" s="1"/>
      <c r="BZL406" s="1"/>
      <c r="BZM406" s="1"/>
      <c r="BZN406" s="1"/>
      <c r="BZO406" s="1"/>
      <c r="BZP406" s="1"/>
      <c r="BZQ406" s="1"/>
      <c r="BZR406" s="1"/>
      <c r="BZS406" s="1"/>
      <c r="BZT406" s="1"/>
      <c r="BZU406" s="1"/>
      <c r="BZV406" s="1"/>
      <c r="BZW406" s="1"/>
      <c r="BZX406" s="1"/>
      <c r="BZY406" s="1"/>
      <c r="BZZ406" s="1"/>
      <c r="CAA406" s="1"/>
      <c r="CAB406" s="1"/>
      <c r="CAC406" s="1"/>
      <c r="CAD406" s="1"/>
      <c r="CAE406" s="1"/>
      <c r="CAF406" s="1"/>
      <c r="CAG406" s="1"/>
      <c r="CAH406" s="1"/>
      <c r="CAI406" s="1"/>
      <c r="CAJ406" s="1"/>
      <c r="CAK406" s="1"/>
      <c r="CAL406" s="1"/>
      <c r="CAM406" s="1"/>
      <c r="CAN406" s="1"/>
      <c r="CAO406" s="1"/>
      <c r="CAP406" s="1"/>
      <c r="CAQ406" s="1"/>
      <c r="CAR406" s="1"/>
      <c r="CAS406" s="1"/>
      <c r="CAT406" s="1"/>
      <c r="CAU406" s="1"/>
      <c r="CAV406" s="1"/>
      <c r="CAW406" s="1"/>
      <c r="CAX406" s="1"/>
      <c r="CAY406" s="1"/>
      <c r="CAZ406" s="1"/>
      <c r="CBA406" s="1"/>
      <c r="CBB406" s="1"/>
      <c r="CBC406" s="1"/>
      <c r="CBD406" s="1"/>
      <c r="CBE406" s="1"/>
      <c r="CBF406" s="1"/>
      <c r="CBG406" s="1"/>
      <c r="CBH406" s="1"/>
      <c r="CBI406" s="1"/>
      <c r="CBJ406" s="1"/>
      <c r="CBK406" s="1"/>
      <c r="CBL406" s="1"/>
      <c r="CBM406" s="1"/>
      <c r="CBN406" s="1"/>
      <c r="CBO406" s="1"/>
      <c r="CBP406" s="1"/>
      <c r="CBQ406" s="1"/>
      <c r="CBR406" s="1"/>
      <c r="CBS406" s="1"/>
      <c r="CBT406" s="1"/>
      <c r="CBU406" s="1"/>
      <c r="CBV406" s="1"/>
      <c r="CBW406" s="1"/>
      <c r="CBX406" s="1"/>
      <c r="CBY406" s="1"/>
      <c r="CBZ406" s="1"/>
      <c r="CCA406" s="1"/>
      <c r="CCB406" s="1"/>
      <c r="CCC406" s="1"/>
      <c r="CCD406" s="1"/>
      <c r="CCE406" s="1"/>
      <c r="CCF406" s="1"/>
      <c r="CCG406" s="1"/>
      <c r="CCH406" s="1"/>
      <c r="CCI406" s="1"/>
      <c r="CCJ406" s="1"/>
      <c r="CCK406" s="1"/>
      <c r="CCL406" s="1"/>
      <c r="CCM406" s="1"/>
      <c r="CCN406" s="1"/>
      <c r="CCO406" s="1"/>
      <c r="CCP406" s="1"/>
      <c r="CCQ406" s="1"/>
      <c r="CCR406" s="1"/>
      <c r="CCS406" s="1"/>
      <c r="CCT406" s="1"/>
      <c r="CCU406" s="1"/>
      <c r="CCV406" s="1"/>
      <c r="CCW406" s="1"/>
      <c r="CCX406" s="1"/>
      <c r="CCY406" s="1"/>
      <c r="CCZ406" s="1"/>
      <c r="CDA406" s="1"/>
      <c r="CDB406" s="1"/>
      <c r="CDC406" s="1"/>
      <c r="CDD406" s="1"/>
      <c r="CDE406" s="1"/>
      <c r="CDF406" s="1"/>
      <c r="CDG406" s="1"/>
      <c r="CDH406" s="1"/>
      <c r="CDI406" s="1"/>
      <c r="CDJ406" s="1"/>
      <c r="CDK406" s="1"/>
      <c r="CDL406" s="1"/>
      <c r="CDM406" s="1"/>
      <c r="CDN406" s="1"/>
      <c r="CDO406" s="1"/>
      <c r="CDP406" s="1"/>
      <c r="CDQ406" s="1"/>
      <c r="CDR406" s="1"/>
      <c r="CDS406" s="1"/>
      <c r="CDT406" s="1"/>
      <c r="CDU406" s="1"/>
      <c r="CDV406" s="1"/>
      <c r="CDW406" s="1"/>
      <c r="CDX406" s="1"/>
      <c r="CDY406" s="1"/>
      <c r="CDZ406" s="1"/>
      <c r="CEA406" s="1"/>
      <c r="CEB406" s="1"/>
      <c r="CEC406" s="1"/>
      <c r="CED406" s="1"/>
      <c r="CEE406" s="1"/>
      <c r="CEF406" s="1"/>
      <c r="CEG406" s="1"/>
      <c r="CEH406" s="1"/>
      <c r="CEI406" s="1"/>
      <c r="CEJ406" s="1"/>
      <c r="CEK406" s="1"/>
      <c r="CEL406" s="1"/>
      <c r="CEM406" s="1"/>
      <c r="CEN406" s="1"/>
      <c r="CEO406" s="1"/>
      <c r="CEP406" s="1"/>
      <c r="CEQ406" s="1"/>
      <c r="CER406" s="1"/>
      <c r="CES406" s="1"/>
      <c r="CET406" s="1"/>
      <c r="CEU406" s="1"/>
      <c r="CEV406" s="1"/>
      <c r="CEW406" s="1"/>
      <c r="CEX406" s="1"/>
      <c r="CEY406" s="1"/>
      <c r="CEZ406" s="1"/>
      <c r="CFA406" s="1"/>
      <c r="CFB406" s="1"/>
      <c r="CFC406" s="1"/>
      <c r="CFD406" s="1"/>
      <c r="CFE406" s="1"/>
      <c r="CFF406" s="1"/>
      <c r="CFG406" s="1"/>
      <c r="CFH406" s="1"/>
      <c r="CFI406" s="1"/>
      <c r="CFJ406" s="1"/>
      <c r="CFK406" s="1"/>
      <c r="CFL406" s="1"/>
      <c r="CFM406" s="1"/>
      <c r="CFN406" s="1"/>
      <c r="CFO406" s="1"/>
      <c r="CFP406" s="1"/>
      <c r="CFQ406" s="1"/>
      <c r="CFR406" s="1"/>
      <c r="CFS406" s="1"/>
      <c r="CFT406" s="1"/>
      <c r="CFU406" s="1"/>
      <c r="CFV406" s="1"/>
      <c r="CFW406" s="1"/>
      <c r="CFX406" s="1"/>
      <c r="CFY406" s="1"/>
      <c r="CFZ406" s="1"/>
      <c r="CGA406" s="1"/>
      <c r="CGB406" s="1"/>
      <c r="CGC406" s="1"/>
      <c r="CGD406" s="1"/>
      <c r="CGE406" s="1"/>
      <c r="CGF406" s="1"/>
      <c r="CGG406" s="1"/>
      <c r="CGH406" s="1"/>
      <c r="CGI406" s="1"/>
      <c r="CGJ406" s="1"/>
      <c r="CGK406" s="1"/>
      <c r="CGL406" s="1"/>
      <c r="CGM406" s="1"/>
      <c r="CGN406" s="1"/>
      <c r="CGO406" s="1"/>
      <c r="CGP406" s="1"/>
      <c r="CGQ406" s="1"/>
      <c r="CGR406" s="1"/>
      <c r="CGS406" s="1"/>
      <c r="CGT406" s="1"/>
      <c r="CGU406" s="1"/>
      <c r="CGV406" s="1"/>
      <c r="CGW406" s="1"/>
      <c r="CGX406" s="1"/>
      <c r="CGY406" s="1"/>
      <c r="CGZ406" s="1"/>
      <c r="CHA406" s="1"/>
      <c r="CHB406" s="1"/>
      <c r="CHC406" s="1"/>
      <c r="CHD406" s="1"/>
      <c r="CHE406" s="1"/>
      <c r="CHF406" s="1"/>
      <c r="CHG406" s="1"/>
      <c r="CHH406" s="1"/>
      <c r="CHI406" s="1"/>
      <c r="CHJ406" s="1"/>
      <c r="CHK406" s="1"/>
      <c r="CHL406" s="1"/>
      <c r="CHM406" s="1"/>
      <c r="CHN406" s="1"/>
      <c r="CHO406" s="1"/>
      <c r="CHP406" s="1"/>
      <c r="CHQ406" s="1"/>
      <c r="CHR406" s="1"/>
      <c r="CHS406" s="1"/>
      <c r="CHT406" s="1"/>
      <c r="CHU406" s="1"/>
      <c r="CHV406" s="1"/>
      <c r="CHW406" s="1"/>
      <c r="CHX406" s="1"/>
      <c r="CHY406" s="1"/>
      <c r="CHZ406" s="1"/>
      <c r="CIA406" s="1"/>
      <c r="CIB406" s="1"/>
      <c r="CIC406" s="1"/>
      <c r="CID406" s="1"/>
      <c r="CIE406" s="1"/>
      <c r="CIF406" s="1"/>
      <c r="CIG406" s="1"/>
      <c r="CIH406" s="1"/>
      <c r="CII406" s="1"/>
      <c r="CIJ406" s="1"/>
      <c r="CIK406" s="1"/>
      <c r="CIL406" s="1"/>
      <c r="CIM406" s="1"/>
      <c r="CIN406" s="1"/>
      <c r="CIO406" s="1"/>
      <c r="CIP406" s="1"/>
      <c r="CIQ406" s="1"/>
      <c r="CIR406" s="1"/>
      <c r="CIS406" s="1"/>
      <c r="CIT406" s="1"/>
      <c r="CIU406" s="1"/>
      <c r="CIV406" s="1"/>
      <c r="CIW406" s="1"/>
      <c r="CIX406" s="1"/>
      <c r="CIY406" s="1"/>
      <c r="CIZ406" s="1"/>
      <c r="CJA406" s="1"/>
      <c r="CJB406" s="1"/>
      <c r="CJC406" s="1"/>
      <c r="CJD406" s="1"/>
      <c r="CJE406" s="1"/>
      <c r="CJF406" s="1"/>
      <c r="CJG406" s="1"/>
      <c r="CJH406" s="1"/>
      <c r="CJI406" s="1"/>
      <c r="CJJ406" s="1"/>
      <c r="CJK406" s="1"/>
      <c r="CJL406" s="1"/>
      <c r="CJM406" s="1"/>
      <c r="CJN406" s="1"/>
      <c r="CJO406" s="1"/>
      <c r="CJP406" s="1"/>
      <c r="CJQ406" s="1"/>
      <c r="CJR406" s="1"/>
      <c r="CJS406" s="1"/>
      <c r="CJT406" s="1"/>
      <c r="CJU406" s="1"/>
      <c r="CJV406" s="1"/>
      <c r="CJW406" s="1"/>
      <c r="CJX406" s="1"/>
      <c r="CJY406" s="1"/>
      <c r="CJZ406" s="1"/>
      <c r="CKA406" s="1"/>
      <c r="CKB406" s="1"/>
      <c r="CKC406" s="1"/>
      <c r="CKD406" s="1"/>
      <c r="CKE406" s="1"/>
      <c r="CKF406" s="1"/>
      <c r="CKG406" s="1"/>
      <c r="CKH406" s="1"/>
      <c r="CKI406" s="1"/>
      <c r="CKJ406" s="1"/>
      <c r="CKK406" s="1"/>
      <c r="CKL406" s="1"/>
      <c r="CKM406" s="1"/>
      <c r="CKN406" s="1"/>
      <c r="CKO406" s="1"/>
      <c r="CKP406" s="1"/>
      <c r="CKQ406" s="1"/>
      <c r="CKR406" s="1"/>
      <c r="CKS406" s="1"/>
      <c r="CKT406" s="1"/>
      <c r="CKU406" s="1"/>
      <c r="CKV406" s="1"/>
      <c r="CKW406" s="1"/>
      <c r="CKX406" s="1"/>
      <c r="CKY406" s="1"/>
      <c r="CKZ406" s="1"/>
      <c r="CLA406" s="1"/>
      <c r="CLB406" s="1"/>
      <c r="CLC406" s="1"/>
      <c r="CLD406" s="1"/>
      <c r="CLE406" s="1"/>
      <c r="CLF406" s="1"/>
      <c r="CLG406" s="1"/>
      <c r="CLH406" s="1"/>
      <c r="CLI406" s="1"/>
      <c r="CLJ406" s="1"/>
      <c r="CLK406" s="1"/>
      <c r="CLL406" s="1"/>
      <c r="CLM406" s="1"/>
      <c r="CLN406" s="1"/>
      <c r="CLO406" s="1"/>
      <c r="CLP406" s="1"/>
      <c r="CLQ406" s="1"/>
      <c r="CLR406" s="1"/>
      <c r="CLS406" s="1"/>
      <c r="CLT406" s="1"/>
      <c r="CLU406" s="1"/>
      <c r="CLV406" s="1"/>
      <c r="CLW406" s="1"/>
      <c r="CLX406" s="1"/>
      <c r="CLY406" s="1"/>
      <c r="CLZ406" s="1"/>
      <c r="CMA406" s="1"/>
      <c r="CMB406" s="1"/>
      <c r="CMC406" s="1"/>
      <c r="CMD406" s="1"/>
      <c r="CME406" s="1"/>
      <c r="CMF406" s="1"/>
      <c r="CMG406" s="1"/>
      <c r="CMH406" s="1"/>
      <c r="CMI406" s="1"/>
      <c r="CMJ406" s="1"/>
      <c r="CMK406" s="1"/>
      <c r="CML406" s="1"/>
      <c r="CMM406" s="1"/>
      <c r="CMN406" s="1"/>
      <c r="CMO406" s="1"/>
      <c r="CMP406" s="1"/>
      <c r="CMQ406" s="1"/>
      <c r="CMR406" s="1"/>
      <c r="CMS406" s="1"/>
      <c r="CMT406" s="1"/>
      <c r="CMU406" s="1"/>
      <c r="CMV406" s="1"/>
      <c r="CMW406" s="1"/>
      <c r="CMX406" s="1"/>
      <c r="CMY406" s="1"/>
      <c r="CMZ406" s="1"/>
      <c r="CNA406" s="1"/>
      <c r="CNB406" s="1"/>
      <c r="CNC406" s="1"/>
      <c r="CND406" s="1"/>
      <c r="CNE406" s="1"/>
      <c r="CNF406" s="1"/>
      <c r="CNG406" s="1"/>
      <c r="CNH406" s="1"/>
      <c r="CNI406" s="1"/>
      <c r="CNJ406" s="1"/>
      <c r="CNK406" s="1"/>
      <c r="CNL406" s="1"/>
      <c r="CNM406" s="1"/>
      <c r="CNN406" s="1"/>
      <c r="CNO406" s="1"/>
      <c r="CNP406" s="1"/>
      <c r="CNQ406" s="1"/>
      <c r="CNR406" s="1"/>
      <c r="CNS406" s="1"/>
      <c r="CNT406" s="1"/>
      <c r="CNU406" s="1"/>
      <c r="CNV406" s="1"/>
      <c r="CNW406" s="1"/>
      <c r="CNX406" s="1"/>
      <c r="CNY406" s="1"/>
      <c r="CNZ406" s="1"/>
      <c r="COA406" s="1"/>
      <c r="COB406" s="1"/>
      <c r="COC406" s="1"/>
      <c r="COD406" s="1"/>
      <c r="COE406" s="1"/>
      <c r="COF406" s="1"/>
      <c r="COG406" s="1"/>
      <c r="COH406" s="1"/>
      <c r="COI406" s="1"/>
      <c r="COJ406" s="1"/>
      <c r="COK406" s="1"/>
      <c r="COL406" s="1"/>
      <c r="COM406" s="1"/>
      <c r="CON406" s="1"/>
      <c r="COO406" s="1"/>
      <c r="COP406" s="1"/>
      <c r="COQ406" s="1"/>
      <c r="COR406" s="1"/>
      <c r="COS406" s="1"/>
      <c r="COT406" s="1"/>
      <c r="COU406" s="1"/>
      <c r="COV406" s="1"/>
      <c r="COW406" s="1"/>
      <c r="COX406" s="1"/>
      <c r="COY406" s="1"/>
      <c r="COZ406" s="1"/>
      <c r="CPA406" s="1"/>
      <c r="CPB406" s="1"/>
      <c r="CPC406" s="1"/>
      <c r="CPD406" s="1"/>
      <c r="CPE406" s="1"/>
      <c r="CPF406" s="1"/>
      <c r="CPG406" s="1"/>
      <c r="CPH406" s="1"/>
      <c r="CPI406" s="1"/>
      <c r="CPJ406" s="1"/>
      <c r="CPK406" s="1"/>
      <c r="CPL406" s="1"/>
      <c r="CPM406" s="1"/>
      <c r="CPN406" s="1"/>
      <c r="CPO406" s="1"/>
      <c r="CPP406" s="1"/>
      <c r="CPQ406" s="1"/>
      <c r="CPR406" s="1"/>
      <c r="CPS406" s="1"/>
      <c r="CPT406" s="1"/>
      <c r="CPU406" s="1"/>
      <c r="CPV406" s="1"/>
      <c r="CPW406" s="1"/>
      <c r="CPX406" s="1"/>
      <c r="CPY406" s="1"/>
      <c r="CPZ406" s="1"/>
      <c r="CQA406" s="1"/>
      <c r="CQB406" s="1"/>
      <c r="CQC406" s="1"/>
      <c r="CQD406" s="1"/>
      <c r="CQE406" s="1"/>
      <c r="CQF406" s="1"/>
      <c r="CQG406" s="1"/>
      <c r="CQH406" s="1"/>
      <c r="CQI406" s="1"/>
      <c r="CQJ406" s="1"/>
      <c r="CQK406" s="1"/>
      <c r="CQL406" s="1"/>
      <c r="CQM406" s="1"/>
      <c r="CQN406" s="1"/>
      <c r="CQO406" s="1"/>
      <c r="CQP406" s="1"/>
      <c r="CQQ406" s="1"/>
      <c r="CQR406" s="1"/>
      <c r="CQS406" s="1"/>
      <c r="CQT406" s="1"/>
      <c r="CQU406" s="1"/>
      <c r="CQV406" s="1"/>
      <c r="CQW406" s="1"/>
      <c r="CQX406" s="1"/>
      <c r="CQY406" s="1"/>
      <c r="CQZ406" s="1"/>
      <c r="CRA406" s="1"/>
      <c r="CRB406" s="1"/>
      <c r="CRC406" s="1"/>
      <c r="CRD406" s="1"/>
      <c r="CRE406" s="1"/>
      <c r="CRF406" s="1"/>
      <c r="CRG406" s="1"/>
      <c r="CRH406" s="1"/>
      <c r="CRI406" s="1"/>
      <c r="CRJ406" s="1"/>
      <c r="CRK406" s="1"/>
      <c r="CRL406" s="1"/>
      <c r="CRM406" s="1"/>
      <c r="CRN406" s="1"/>
      <c r="CRO406" s="1"/>
      <c r="CRP406" s="1"/>
      <c r="CRQ406" s="1"/>
      <c r="CRR406" s="1"/>
      <c r="CRS406" s="1"/>
      <c r="CRT406" s="1"/>
      <c r="CRU406" s="1"/>
      <c r="CRV406" s="1"/>
      <c r="CRW406" s="1"/>
      <c r="CRX406" s="1"/>
      <c r="CRY406" s="1"/>
      <c r="CRZ406" s="1"/>
      <c r="CSA406" s="1"/>
      <c r="CSB406" s="1"/>
      <c r="CSC406" s="1"/>
      <c r="CSD406" s="1"/>
      <c r="CSE406" s="1"/>
      <c r="CSF406" s="1"/>
      <c r="CSG406" s="1"/>
      <c r="CSH406" s="1"/>
      <c r="CSI406" s="1"/>
      <c r="CSJ406" s="1"/>
      <c r="CSK406" s="1"/>
      <c r="CSL406" s="1"/>
      <c r="CSM406" s="1"/>
      <c r="CSN406" s="1"/>
      <c r="CSO406" s="1"/>
      <c r="CSP406" s="1"/>
      <c r="CSQ406" s="1"/>
      <c r="CSR406" s="1"/>
      <c r="CSS406" s="1"/>
      <c r="CST406" s="1"/>
      <c r="CSU406" s="1"/>
      <c r="CSV406" s="1"/>
      <c r="CSW406" s="1"/>
      <c r="CSX406" s="1"/>
      <c r="CSY406" s="1"/>
      <c r="CSZ406" s="1"/>
      <c r="CTA406" s="1"/>
      <c r="CTB406" s="1"/>
      <c r="CTC406" s="1"/>
      <c r="CTD406" s="1"/>
      <c r="CTE406" s="1"/>
      <c r="CTF406" s="1"/>
      <c r="CTG406" s="1"/>
      <c r="CTH406" s="1"/>
      <c r="CTI406" s="1"/>
      <c r="CTJ406" s="1"/>
      <c r="CTK406" s="1"/>
      <c r="CTL406" s="1"/>
      <c r="CTM406" s="1"/>
      <c r="CTN406" s="1"/>
      <c r="CTO406" s="1"/>
      <c r="CTP406" s="1"/>
      <c r="CTQ406" s="1"/>
      <c r="CTR406" s="1"/>
      <c r="CTS406" s="1"/>
      <c r="CTT406" s="1"/>
      <c r="CTU406" s="1"/>
      <c r="CTV406" s="1"/>
      <c r="CTW406" s="1"/>
      <c r="CTX406" s="1"/>
      <c r="CTY406" s="1"/>
      <c r="CTZ406" s="1"/>
      <c r="CUA406" s="1"/>
      <c r="CUB406" s="1"/>
      <c r="CUC406" s="1"/>
      <c r="CUD406" s="1"/>
      <c r="CUE406" s="1"/>
      <c r="CUF406" s="1"/>
      <c r="CUG406" s="1"/>
      <c r="CUH406" s="1"/>
      <c r="CUI406" s="1"/>
      <c r="CUJ406" s="1"/>
      <c r="CUK406" s="1"/>
      <c r="CUL406" s="1"/>
      <c r="CUM406" s="1"/>
      <c r="CUN406" s="1"/>
      <c r="CUO406" s="1"/>
      <c r="CUP406" s="1"/>
      <c r="CUQ406" s="1"/>
      <c r="CUR406" s="1"/>
      <c r="CUS406" s="1"/>
      <c r="CUT406" s="1"/>
      <c r="CUU406" s="1"/>
      <c r="CUV406" s="1"/>
      <c r="CUW406" s="1"/>
      <c r="CUX406" s="1"/>
      <c r="CUY406" s="1"/>
      <c r="CUZ406" s="1"/>
      <c r="CVA406" s="1"/>
      <c r="CVB406" s="1"/>
      <c r="CVC406" s="1"/>
      <c r="CVD406" s="1"/>
      <c r="CVE406" s="1"/>
      <c r="CVF406" s="1"/>
      <c r="CVG406" s="1"/>
      <c r="CVH406" s="1"/>
      <c r="CVI406" s="1"/>
      <c r="CVJ406" s="1"/>
      <c r="CVK406" s="1"/>
      <c r="CVL406" s="1"/>
      <c r="CVM406" s="1"/>
      <c r="CVN406" s="1"/>
      <c r="CVO406" s="1"/>
      <c r="CVP406" s="1"/>
      <c r="CVQ406" s="1"/>
      <c r="CVR406" s="1"/>
      <c r="CVS406" s="1"/>
      <c r="CVT406" s="1"/>
      <c r="CVU406" s="1"/>
      <c r="CVV406" s="1"/>
      <c r="CVW406" s="1"/>
      <c r="CVX406" s="1"/>
      <c r="CVY406" s="1"/>
      <c r="CVZ406" s="1"/>
      <c r="CWA406" s="1"/>
      <c r="CWB406" s="1"/>
      <c r="CWC406" s="1"/>
      <c r="CWD406" s="1"/>
      <c r="CWE406" s="1"/>
      <c r="CWF406" s="1"/>
      <c r="CWG406" s="1"/>
      <c r="CWH406" s="1"/>
      <c r="CWI406" s="1"/>
      <c r="CWJ406" s="1"/>
      <c r="CWK406" s="1"/>
      <c r="CWL406" s="1"/>
      <c r="CWM406" s="1"/>
      <c r="CWN406" s="1"/>
      <c r="CWO406" s="1"/>
      <c r="CWP406" s="1"/>
      <c r="CWQ406" s="1"/>
      <c r="CWR406" s="1"/>
      <c r="CWS406" s="1"/>
      <c r="CWT406" s="1"/>
      <c r="CWU406" s="1"/>
      <c r="CWV406" s="1"/>
      <c r="CWW406" s="1"/>
      <c r="CWX406" s="1"/>
      <c r="CWY406" s="1"/>
      <c r="CWZ406" s="1"/>
      <c r="CXA406" s="1"/>
      <c r="CXB406" s="1"/>
      <c r="CXC406" s="1"/>
      <c r="CXD406" s="1"/>
      <c r="CXE406" s="1"/>
      <c r="CXF406" s="1"/>
      <c r="CXG406" s="1"/>
      <c r="CXH406" s="1"/>
      <c r="CXI406" s="1"/>
      <c r="CXJ406" s="1"/>
      <c r="CXK406" s="1"/>
      <c r="CXL406" s="1"/>
      <c r="CXM406" s="1"/>
      <c r="CXN406" s="1"/>
      <c r="CXO406" s="1"/>
      <c r="CXP406" s="1"/>
      <c r="CXQ406" s="1"/>
      <c r="CXR406" s="1"/>
      <c r="CXS406" s="1"/>
      <c r="CXT406" s="1"/>
      <c r="CXU406" s="1"/>
      <c r="CXV406" s="1"/>
      <c r="CXW406" s="1"/>
      <c r="CXX406" s="1"/>
      <c r="CXY406" s="1"/>
      <c r="CXZ406" s="1"/>
      <c r="CYA406" s="1"/>
      <c r="CYB406" s="1"/>
      <c r="CYC406" s="1"/>
      <c r="CYD406" s="1"/>
      <c r="CYE406" s="1"/>
      <c r="CYF406" s="1"/>
      <c r="CYG406" s="1"/>
      <c r="CYH406" s="1"/>
      <c r="CYI406" s="1"/>
      <c r="CYJ406" s="1"/>
      <c r="CYK406" s="1"/>
      <c r="CYL406" s="1"/>
      <c r="CYM406" s="1"/>
      <c r="CYN406" s="1"/>
      <c r="CYO406" s="1"/>
      <c r="CYP406" s="1"/>
      <c r="CYQ406" s="1"/>
      <c r="CYR406" s="1"/>
      <c r="CYS406" s="1"/>
      <c r="CYT406" s="1"/>
      <c r="CYU406" s="1"/>
      <c r="CYV406" s="1"/>
      <c r="CYW406" s="1"/>
      <c r="CYX406" s="1"/>
      <c r="CYY406" s="1"/>
      <c r="CYZ406" s="1"/>
      <c r="CZA406" s="1"/>
      <c r="CZB406" s="1"/>
      <c r="CZC406" s="1"/>
      <c r="CZD406" s="1"/>
      <c r="CZE406" s="1"/>
      <c r="CZF406" s="1"/>
      <c r="CZG406" s="1"/>
      <c r="CZH406" s="1"/>
      <c r="CZI406" s="1"/>
      <c r="CZJ406" s="1"/>
      <c r="CZK406" s="1"/>
      <c r="CZL406" s="1"/>
      <c r="CZM406" s="1"/>
      <c r="CZN406" s="1"/>
      <c r="CZO406" s="1"/>
      <c r="CZP406" s="1"/>
      <c r="CZQ406" s="1"/>
      <c r="CZR406" s="1"/>
      <c r="CZS406" s="1"/>
      <c r="CZT406" s="1"/>
      <c r="CZU406" s="1"/>
      <c r="CZV406" s="1"/>
      <c r="CZW406" s="1"/>
      <c r="CZX406" s="1"/>
      <c r="CZY406" s="1"/>
      <c r="CZZ406" s="1"/>
      <c r="DAA406" s="1"/>
      <c r="DAB406" s="1"/>
      <c r="DAC406" s="1"/>
      <c r="DAD406" s="1"/>
      <c r="DAE406" s="1"/>
      <c r="DAF406" s="1"/>
      <c r="DAG406" s="1"/>
      <c r="DAH406" s="1"/>
      <c r="DAI406" s="1"/>
      <c r="DAJ406" s="1"/>
      <c r="DAK406" s="1"/>
      <c r="DAL406" s="1"/>
      <c r="DAM406" s="1"/>
      <c r="DAN406" s="1"/>
      <c r="DAO406" s="1"/>
      <c r="DAP406" s="1"/>
      <c r="DAQ406" s="1"/>
      <c r="DAR406" s="1"/>
      <c r="DAS406" s="1"/>
      <c r="DAT406" s="1"/>
      <c r="DAU406" s="1"/>
      <c r="DAV406" s="1"/>
      <c r="DAW406" s="1"/>
      <c r="DAX406" s="1"/>
      <c r="DAY406" s="1"/>
      <c r="DAZ406" s="1"/>
      <c r="DBA406" s="1"/>
      <c r="DBB406" s="1"/>
      <c r="DBC406" s="1"/>
      <c r="DBD406" s="1"/>
      <c r="DBE406" s="1"/>
      <c r="DBF406" s="1"/>
      <c r="DBG406" s="1"/>
      <c r="DBH406" s="1"/>
      <c r="DBI406" s="1"/>
      <c r="DBJ406" s="1"/>
      <c r="DBK406" s="1"/>
      <c r="DBL406" s="1"/>
      <c r="DBM406" s="1"/>
      <c r="DBN406" s="1"/>
      <c r="DBO406" s="1"/>
      <c r="DBP406" s="1"/>
      <c r="DBQ406" s="1"/>
      <c r="DBR406" s="1"/>
      <c r="DBS406" s="1"/>
      <c r="DBT406" s="1"/>
      <c r="DBU406" s="1"/>
      <c r="DBV406" s="1"/>
      <c r="DBW406" s="1"/>
      <c r="DBX406" s="1"/>
      <c r="DBY406" s="1"/>
      <c r="DBZ406" s="1"/>
      <c r="DCA406" s="1"/>
      <c r="DCB406" s="1"/>
      <c r="DCC406" s="1"/>
      <c r="DCD406" s="1"/>
      <c r="DCE406" s="1"/>
      <c r="DCF406" s="1"/>
      <c r="DCG406" s="1"/>
      <c r="DCH406" s="1"/>
      <c r="DCI406" s="1"/>
      <c r="DCJ406" s="1"/>
      <c r="DCK406" s="1"/>
      <c r="DCL406" s="1"/>
      <c r="DCM406" s="1"/>
      <c r="DCN406" s="1"/>
      <c r="DCO406" s="1"/>
      <c r="DCP406" s="1"/>
      <c r="DCQ406" s="1"/>
      <c r="DCR406" s="1"/>
      <c r="DCS406" s="1"/>
      <c r="DCT406" s="1"/>
      <c r="DCU406" s="1"/>
      <c r="DCV406" s="1"/>
      <c r="DCW406" s="1"/>
      <c r="DCX406" s="1"/>
      <c r="DCY406" s="1"/>
      <c r="DCZ406" s="1"/>
      <c r="DDA406" s="1"/>
      <c r="DDB406" s="1"/>
      <c r="DDC406" s="1"/>
      <c r="DDD406" s="1"/>
      <c r="DDE406" s="1"/>
      <c r="DDF406" s="1"/>
      <c r="DDG406" s="1"/>
      <c r="DDH406" s="1"/>
      <c r="DDI406" s="1"/>
      <c r="DDJ406" s="1"/>
      <c r="DDK406" s="1"/>
      <c r="DDL406" s="1"/>
      <c r="DDM406" s="1"/>
      <c r="DDN406" s="1"/>
      <c r="DDO406" s="1"/>
      <c r="DDP406" s="1"/>
      <c r="DDQ406" s="1"/>
      <c r="DDR406" s="1"/>
      <c r="DDS406" s="1"/>
      <c r="DDT406" s="1"/>
      <c r="DDU406" s="1"/>
      <c r="DDV406" s="1"/>
      <c r="DDW406" s="1"/>
      <c r="DDX406" s="1"/>
      <c r="DDY406" s="1"/>
      <c r="DDZ406" s="1"/>
      <c r="DEA406" s="1"/>
      <c r="DEB406" s="1"/>
      <c r="DEC406" s="1"/>
      <c r="DED406" s="1"/>
      <c r="DEE406" s="1"/>
      <c r="DEF406" s="1"/>
      <c r="DEG406" s="1"/>
      <c r="DEH406" s="1"/>
      <c r="DEI406" s="1"/>
      <c r="DEJ406" s="1"/>
      <c r="DEK406" s="1"/>
      <c r="DEL406" s="1"/>
      <c r="DEM406" s="1"/>
      <c r="DEN406" s="1"/>
      <c r="DEO406" s="1"/>
      <c r="DEP406" s="1"/>
      <c r="DEQ406" s="1"/>
      <c r="DER406" s="1"/>
      <c r="DES406" s="1"/>
      <c r="DET406" s="1"/>
      <c r="DEU406" s="1"/>
      <c r="DEV406" s="1"/>
      <c r="DEW406" s="1"/>
      <c r="DEX406" s="1"/>
      <c r="DEY406" s="1"/>
      <c r="DEZ406" s="1"/>
      <c r="DFA406" s="1"/>
      <c r="DFB406" s="1"/>
      <c r="DFC406" s="1"/>
      <c r="DFD406" s="1"/>
      <c r="DFE406" s="1"/>
      <c r="DFF406" s="1"/>
      <c r="DFG406" s="1"/>
      <c r="DFH406" s="1"/>
      <c r="DFI406" s="1"/>
      <c r="DFJ406" s="1"/>
      <c r="DFK406" s="1"/>
      <c r="DFL406" s="1"/>
      <c r="DFM406" s="1"/>
      <c r="DFN406" s="1"/>
      <c r="DFO406" s="1"/>
      <c r="DFP406" s="1"/>
      <c r="DFQ406" s="1"/>
      <c r="DFR406" s="1"/>
      <c r="DFS406" s="1"/>
      <c r="DFT406" s="1"/>
      <c r="DFU406" s="1"/>
      <c r="DFV406" s="1"/>
      <c r="DFW406" s="1"/>
      <c r="DFX406" s="1"/>
      <c r="DFY406" s="1"/>
      <c r="DFZ406" s="1"/>
      <c r="DGA406" s="1"/>
      <c r="DGB406" s="1"/>
      <c r="DGC406" s="1"/>
      <c r="DGD406" s="1"/>
      <c r="DGE406" s="1"/>
      <c r="DGF406" s="1"/>
      <c r="DGG406" s="1"/>
      <c r="DGH406" s="1"/>
      <c r="DGI406" s="1"/>
      <c r="DGJ406" s="1"/>
      <c r="DGK406" s="1"/>
      <c r="DGL406" s="1"/>
      <c r="DGM406" s="1"/>
      <c r="DGN406" s="1"/>
      <c r="DGO406" s="1"/>
      <c r="DGP406" s="1"/>
      <c r="DGQ406" s="1"/>
      <c r="DGR406" s="1"/>
      <c r="DGS406" s="1"/>
      <c r="DGT406" s="1"/>
      <c r="DGU406" s="1"/>
      <c r="DGV406" s="1"/>
      <c r="DGW406" s="1"/>
      <c r="DGX406" s="1"/>
      <c r="DGY406" s="1"/>
      <c r="DGZ406" s="1"/>
      <c r="DHA406" s="1"/>
      <c r="DHB406" s="1"/>
      <c r="DHC406" s="1"/>
      <c r="DHD406" s="1"/>
      <c r="DHE406" s="1"/>
      <c r="DHF406" s="1"/>
      <c r="DHG406" s="1"/>
      <c r="DHH406" s="1"/>
      <c r="DHI406" s="1"/>
      <c r="DHJ406" s="1"/>
      <c r="DHK406" s="1"/>
      <c r="DHL406" s="1"/>
      <c r="DHM406" s="1"/>
      <c r="DHN406" s="1"/>
      <c r="DHO406" s="1"/>
      <c r="DHP406" s="1"/>
      <c r="DHQ406" s="1"/>
      <c r="DHR406" s="1"/>
      <c r="DHS406" s="1"/>
      <c r="DHT406" s="1"/>
      <c r="DHU406" s="1"/>
      <c r="DHV406" s="1"/>
      <c r="DHW406" s="1"/>
      <c r="DHX406" s="1"/>
      <c r="DHY406" s="1"/>
      <c r="DHZ406" s="1"/>
      <c r="DIA406" s="1"/>
      <c r="DIB406" s="1"/>
      <c r="DIC406" s="1"/>
      <c r="DID406" s="1"/>
      <c r="DIE406" s="1"/>
      <c r="DIF406" s="1"/>
      <c r="DIG406" s="1"/>
      <c r="DIH406" s="1"/>
      <c r="DII406" s="1"/>
      <c r="DIJ406" s="1"/>
      <c r="DIK406" s="1"/>
      <c r="DIL406" s="1"/>
      <c r="DIM406" s="1"/>
      <c r="DIN406" s="1"/>
      <c r="DIO406" s="1"/>
      <c r="DIP406" s="1"/>
      <c r="DIQ406" s="1"/>
      <c r="DIR406" s="1"/>
      <c r="DIS406" s="1"/>
      <c r="DIT406" s="1"/>
      <c r="DIU406" s="1"/>
      <c r="DIV406" s="1"/>
      <c r="DIW406" s="1"/>
      <c r="DIX406" s="1"/>
      <c r="DIY406" s="1"/>
      <c r="DIZ406" s="1"/>
      <c r="DJA406" s="1"/>
      <c r="DJB406" s="1"/>
      <c r="DJC406" s="1"/>
      <c r="DJD406" s="1"/>
      <c r="DJE406" s="1"/>
      <c r="DJF406" s="1"/>
      <c r="DJG406" s="1"/>
      <c r="DJH406" s="1"/>
      <c r="DJI406" s="1"/>
      <c r="DJJ406" s="1"/>
      <c r="DJK406" s="1"/>
      <c r="DJL406" s="1"/>
      <c r="DJM406" s="1"/>
      <c r="DJN406" s="1"/>
      <c r="DJO406" s="1"/>
      <c r="DJP406" s="1"/>
      <c r="DJQ406" s="1"/>
      <c r="DJR406" s="1"/>
      <c r="DJS406" s="1"/>
      <c r="DJT406" s="1"/>
      <c r="DJU406" s="1"/>
      <c r="DJV406" s="1"/>
      <c r="DJW406" s="1"/>
      <c r="DJX406" s="1"/>
      <c r="DJY406" s="1"/>
      <c r="DJZ406" s="1"/>
      <c r="DKA406" s="1"/>
      <c r="DKB406" s="1"/>
      <c r="DKC406" s="1"/>
      <c r="DKD406" s="1"/>
      <c r="DKE406" s="1"/>
      <c r="DKF406" s="1"/>
      <c r="DKG406" s="1"/>
      <c r="DKH406" s="1"/>
      <c r="DKI406" s="1"/>
      <c r="DKJ406" s="1"/>
      <c r="DKK406" s="1"/>
      <c r="DKL406" s="1"/>
      <c r="DKM406" s="1"/>
      <c r="DKN406" s="1"/>
      <c r="DKO406" s="1"/>
      <c r="DKP406" s="1"/>
      <c r="DKQ406" s="1"/>
      <c r="DKR406" s="1"/>
      <c r="DKS406" s="1"/>
      <c r="DKT406" s="1"/>
      <c r="DKU406" s="1"/>
      <c r="DKV406" s="1"/>
      <c r="DKW406" s="1"/>
      <c r="DKX406" s="1"/>
      <c r="DKY406" s="1"/>
      <c r="DKZ406" s="1"/>
      <c r="DLA406" s="1"/>
      <c r="DLB406" s="1"/>
      <c r="DLC406" s="1"/>
      <c r="DLD406" s="1"/>
      <c r="DLE406" s="1"/>
      <c r="DLF406" s="1"/>
      <c r="DLG406" s="1"/>
      <c r="DLH406" s="1"/>
      <c r="DLI406" s="1"/>
      <c r="DLJ406" s="1"/>
      <c r="DLK406" s="1"/>
      <c r="DLL406" s="1"/>
      <c r="DLM406" s="1"/>
      <c r="DLN406" s="1"/>
      <c r="DLO406" s="1"/>
      <c r="DLP406" s="1"/>
      <c r="DLQ406" s="1"/>
      <c r="DLR406" s="1"/>
      <c r="DLS406" s="1"/>
      <c r="DLT406" s="1"/>
      <c r="DLU406" s="1"/>
      <c r="DLV406" s="1"/>
      <c r="DLW406" s="1"/>
      <c r="DLX406" s="1"/>
      <c r="DLY406" s="1"/>
      <c r="DLZ406" s="1"/>
      <c r="DMA406" s="1"/>
      <c r="DMB406" s="1"/>
      <c r="DMC406" s="1"/>
      <c r="DMD406" s="1"/>
      <c r="DME406" s="1"/>
      <c r="DMF406" s="1"/>
      <c r="DMG406" s="1"/>
      <c r="DMH406" s="1"/>
      <c r="DMI406" s="1"/>
      <c r="DMJ406" s="1"/>
      <c r="DMK406" s="1"/>
      <c r="DML406" s="1"/>
      <c r="DMM406" s="1"/>
      <c r="DMN406" s="1"/>
      <c r="DMO406" s="1"/>
      <c r="DMP406" s="1"/>
      <c r="DMQ406" s="1"/>
      <c r="DMR406" s="1"/>
      <c r="DMS406" s="1"/>
      <c r="DMT406" s="1"/>
      <c r="DMU406" s="1"/>
      <c r="DMV406" s="1"/>
      <c r="DMW406" s="1"/>
      <c r="DMX406" s="1"/>
      <c r="DMY406" s="1"/>
      <c r="DMZ406" s="1"/>
      <c r="DNA406" s="1"/>
      <c r="DNB406" s="1"/>
      <c r="DNC406" s="1"/>
      <c r="DND406" s="1"/>
      <c r="DNE406" s="1"/>
      <c r="DNF406" s="1"/>
      <c r="DNG406" s="1"/>
      <c r="DNH406" s="1"/>
      <c r="DNI406" s="1"/>
      <c r="DNJ406" s="1"/>
      <c r="DNK406" s="1"/>
      <c r="DNL406" s="1"/>
      <c r="DNM406" s="1"/>
      <c r="DNN406" s="1"/>
      <c r="DNO406" s="1"/>
      <c r="DNP406" s="1"/>
      <c r="DNQ406" s="1"/>
      <c r="DNR406" s="1"/>
      <c r="DNS406" s="1"/>
      <c r="DNT406" s="1"/>
      <c r="DNU406" s="1"/>
      <c r="DNV406" s="1"/>
      <c r="DNW406" s="1"/>
      <c r="DNX406" s="1"/>
      <c r="DNY406" s="1"/>
      <c r="DNZ406" s="1"/>
      <c r="DOA406" s="1"/>
      <c r="DOB406" s="1"/>
      <c r="DOC406" s="1"/>
      <c r="DOD406" s="1"/>
      <c r="DOE406" s="1"/>
      <c r="DOF406" s="1"/>
      <c r="DOG406" s="1"/>
      <c r="DOH406" s="1"/>
      <c r="DOI406" s="1"/>
      <c r="DOJ406" s="1"/>
      <c r="DOK406" s="1"/>
      <c r="DOL406" s="1"/>
      <c r="DOM406" s="1"/>
      <c r="DON406" s="1"/>
      <c r="DOO406" s="1"/>
      <c r="DOP406" s="1"/>
      <c r="DOQ406" s="1"/>
      <c r="DOR406" s="1"/>
      <c r="DOS406" s="1"/>
      <c r="DOT406" s="1"/>
      <c r="DOU406" s="1"/>
      <c r="DOV406" s="1"/>
      <c r="DOW406" s="1"/>
      <c r="DOX406" s="1"/>
      <c r="DOY406" s="1"/>
      <c r="DOZ406" s="1"/>
      <c r="DPA406" s="1"/>
      <c r="DPB406" s="1"/>
      <c r="DPC406" s="1"/>
      <c r="DPD406" s="1"/>
      <c r="DPE406" s="1"/>
      <c r="DPF406" s="1"/>
      <c r="DPG406" s="1"/>
      <c r="DPH406" s="1"/>
      <c r="DPI406" s="1"/>
      <c r="DPJ406" s="1"/>
      <c r="DPK406" s="1"/>
      <c r="DPL406" s="1"/>
      <c r="DPM406" s="1"/>
      <c r="DPN406" s="1"/>
      <c r="DPO406" s="1"/>
      <c r="DPP406" s="1"/>
      <c r="DPQ406" s="1"/>
      <c r="DPR406" s="1"/>
      <c r="DPS406" s="1"/>
      <c r="DPT406" s="1"/>
      <c r="DPU406" s="1"/>
      <c r="DPV406" s="1"/>
      <c r="DPW406" s="1"/>
      <c r="DPX406" s="1"/>
      <c r="DPY406" s="1"/>
      <c r="DPZ406" s="1"/>
      <c r="DQA406" s="1"/>
      <c r="DQB406" s="1"/>
      <c r="DQC406" s="1"/>
      <c r="DQD406" s="1"/>
      <c r="DQE406" s="1"/>
      <c r="DQF406" s="1"/>
      <c r="DQG406" s="1"/>
      <c r="DQH406" s="1"/>
      <c r="DQI406" s="1"/>
      <c r="DQJ406" s="1"/>
      <c r="DQK406" s="1"/>
      <c r="DQL406" s="1"/>
      <c r="DQM406" s="1"/>
      <c r="DQN406" s="1"/>
      <c r="DQO406" s="1"/>
      <c r="DQP406" s="1"/>
      <c r="DQQ406" s="1"/>
      <c r="DQR406" s="1"/>
      <c r="DQS406" s="1"/>
      <c r="DQT406" s="1"/>
      <c r="DQU406" s="1"/>
      <c r="DQV406" s="1"/>
      <c r="DQW406" s="1"/>
      <c r="DQX406" s="1"/>
      <c r="DQY406" s="1"/>
      <c r="DQZ406" s="1"/>
      <c r="DRA406" s="1"/>
      <c r="DRB406" s="1"/>
      <c r="DRC406" s="1"/>
      <c r="DRD406" s="1"/>
      <c r="DRE406" s="1"/>
      <c r="DRF406" s="1"/>
      <c r="DRG406" s="1"/>
      <c r="DRH406" s="1"/>
      <c r="DRI406" s="1"/>
      <c r="DRJ406" s="1"/>
      <c r="DRK406" s="1"/>
      <c r="DRL406" s="1"/>
      <c r="DRM406" s="1"/>
      <c r="DRN406" s="1"/>
      <c r="DRO406" s="1"/>
      <c r="DRP406" s="1"/>
      <c r="DRQ406" s="1"/>
      <c r="DRR406" s="1"/>
      <c r="DRS406" s="1"/>
      <c r="DRT406" s="1"/>
      <c r="DRU406" s="1"/>
      <c r="DRV406" s="1"/>
      <c r="DRW406" s="1"/>
      <c r="DRX406" s="1"/>
      <c r="DRY406" s="1"/>
      <c r="DRZ406" s="1"/>
      <c r="DSA406" s="1"/>
      <c r="DSB406" s="1"/>
      <c r="DSC406" s="1"/>
      <c r="DSD406" s="1"/>
      <c r="DSE406" s="1"/>
      <c r="DSF406" s="1"/>
      <c r="DSG406" s="1"/>
      <c r="DSH406" s="1"/>
      <c r="DSI406" s="1"/>
      <c r="DSJ406" s="1"/>
      <c r="DSK406" s="1"/>
      <c r="DSL406" s="1"/>
      <c r="DSM406" s="1"/>
      <c r="DSN406" s="1"/>
      <c r="DSO406" s="1"/>
      <c r="DSP406" s="1"/>
      <c r="DSQ406" s="1"/>
      <c r="DSR406" s="1"/>
      <c r="DSS406" s="1"/>
      <c r="DST406" s="1"/>
      <c r="DSU406" s="1"/>
      <c r="DSV406" s="1"/>
      <c r="DSW406" s="1"/>
      <c r="DSX406" s="1"/>
      <c r="DSY406" s="1"/>
      <c r="DSZ406" s="1"/>
      <c r="DTA406" s="1"/>
      <c r="DTB406" s="1"/>
      <c r="DTC406" s="1"/>
      <c r="DTD406" s="1"/>
      <c r="DTE406" s="1"/>
      <c r="DTF406" s="1"/>
      <c r="DTG406" s="1"/>
      <c r="DTH406" s="1"/>
      <c r="DTI406" s="1"/>
      <c r="DTJ406" s="1"/>
      <c r="DTK406" s="1"/>
      <c r="DTL406" s="1"/>
      <c r="DTM406" s="1"/>
      <c r="DTN406" s="1"/>
      <c r="DTO406" s="1"/>
      <c r="DTP406" s="1"/>
      <c r="DTQ406" s="1"/>
      <c r="DTR406" s="1"/>
      <c r="DTS406" s="1"/>
      <c r="DTT406" s="1"/>
      <c r="DTU406" s="1"/>
      <c r="DTV406" s="1"/>
      <c r="DTW406" s="1"/>
      <c r="DTX406" s="1"/>
      <c r="DTY406" s="1"/>
      <c r="DTZ406" s="1"/>
      <c r="DUA406" s="1"/>
      <c r="DUB406" s="1"/>
      <c r="DUC406" s="1"/>
      <c r="DUD406" s="1"/>
      <c r="DUE406" s="1"/>
      <c r="DUF406" s="1"/>
      <c r="DUG406" s="1"/>
      <c r="DUH406" s="1"/>
      <c r="DUI406" s="1"/>
      <c r="DUJ406" s="1"/>
      <c r="DUK406" s="1"/>
      <c r="DUL406" s="1"/>
      <c r="DUM406" s="1"/>
      <c r="DUN406" s="1"/>
      <c r="DUO406" s="1"/>
      <c r="DUP406" s="1"/>
      <c r="DUQ406" s="1"/>
      <c r="DUR406" s="1"/>
      <c r="DUS406" s="1"/>
      <c r="DUT406" s="1"/>
      <c r="DUU406" s="1"/>
      <c r="DUV406" s="1"/>
      <c r="DUW406" s="1"/>
      <c r="DUX406" s="1"/>
      <c r="DUY406" s="1"/>
      <c r="DUZ406" s="1"/>
      <c r="DVA406" s="1"/>
      <c r="DVB406" s="1"/>
      <c r="DVC406" s="1"/>
      <c r="DVD406" s="1"/>
      <c r="DVE406" s="1"/>
      <c r="DVF406" s="1"/>
      <c r="DVG406" s="1"/>
      <c r="DVH406" s="1"/>
      <c r="DVI406" s="1"/>
      <c r="DVJ406" s="1"/>
      <c r="DVK406" s="1"/>
      <c r="DVL406" s="1"/>
      <c r="DVM406" s="1"/>
      <c r="DVN406" s="1"/>
      <c r="DVO406" s="1"/>
      <c r="DVP406" s="1"/>
      <c r="DVQ406" s="1"/>
      <c r="DVR406" s="1"/>
      <c r="DVS406" s="1"/>
      <c r="DVT406" s="1"/>
      <c r="DVU406" s="1"/>
      <c r="DVV406" s="1"/>
      <c r="DVW406" s="1"/>
      <c r="DVX406" s="1"/>
      <c r="DVY406" s="1"/>
      <c r="DVZ406" s="1"/>
      <c r="DWA406" s="1"/>
      <c r="DWB406" s="1"/>
      <c r="DWC406" s="1"/>
      <c r="DWD406" s="1"/>
      <c r="DWE406" s="1"/>
      <c r="DWF406" s="1"/>
      <c r="DWG406" s="1"/>
      <c r="DWH406" s="1"/>
      <c r="DWI406" s="1"/>
      <c r="DWJ406" s="1"/>
      <c r="DWK406" s="1"/>
      <c r="DWL406" s="1"/>
      <c r="DWM406" s="1"/>
      <c r="DWN406" s="1"/>
      <c r="DWO406" s="1"/>
      <c r="DWP406" s="1"/>
      <c r="DWQ406" s="1"/>
      <c r="DWR406" s="1"/>
      <c r="DWS406" s="1"/>
      <c r="DWT406" s="1"/>
      <c r="DWU406" s="1"/>
      <c r="DWV406" s="1"/>
      <c r="DWW406" s="1"/>
      <c r="DWX406" s="1"/>
      <c r="DWY406" s="1"/>
      <c r="DWZ406" s="1"/>
      <c r="DXA406" s="1"/>
      <c r="DXB406" s="1"/>
      <c r="DXC406" s="1"/>
      <c r="DXD406" s="1"/>
      <c r="DXE406" s="1"/>
      <c r="DXF406" s="1"/>
      <c r="DXG406" s="1"/>
      <c r="DXH406" s="1"/>
      <c r="DXI406" s="1"/>
      <c r="DXJ406" s="1"/>
      <c r="DXK406" s="1"/>
      <c r="DXL406" s="1"/>
      <c r="DXM406" s="1"/>
      <c r="DXN406" s="1"/>
      <c r="DXO406" s="1"/>
      <c r="DXP406" s="1"/>
      <c r="DXQ406" s="1"/>
      <c r="DXR406" s="1"/>
      <c r="DXS406" s="1"/>
      <c r="DXT406" s="1"/>
      <c r="DXU406" s="1"/>
      <c r="DXV406" s="1"/>
      <c r="DXW406" s="1"/>
      <c r="DXX406" s="1"/>
      <c r="DXY406" s="1"/>
      <c r="DXZ406" s="1"/>
      <c r="DYA406" s="1"/>
      <c r="DYB406" s="1"/>
      <c r="DYC406" s="1"/>
      <c r="DYD406" s="1"/>
      <c r="DYE406" s="1"/>
      <c r="DYF406" s="1"/>
      <c r="DYG406" s="1"/>
      <c r="DYH406" s="1"/>
      <c r="DYI406" s="1"/>
      <c r="DYJ406" s="1"/>
      <c r="DYK406" s="1"/>
      <c r="DYL406" s="1"/>
      <c r="DYM406" s="1"/>
      <c r="DYN406" s="1"/>
      <c r="DYO406" s="1"/>
      <c r="DYP406" s="1"/>
      <c r="DYQ406" s="1"/>
      <c r="DYR406" s="1"/>
      <c r="DYS406" s="1"/>
      <c r="DYT406" s="1"/>
      <c r="DYU406" s="1"/>
      <c r="DYV406" s="1"/>
      <c r="DYW406" s="1"/>
      <c r="DYX406" s="1"/>
      <c r="DYY406" s="1"/>
      <c r="DYZ406" s="1"/>
      <c r="DZA406" s="1"/>
      <c r="DZB406" s="1"/>
      <c r="DZC406" s="1"/>
      <c r="DZD406" s="1"/>
      <c r="DZE406" s="1"/>
      <c r="DZF406" s="1"/>
      <c r="DZG406" s="1"/>
      <c r="DZH406" s="1"/>
      <c r="DZI406" s="1"/>
      <c r="DZJ406" s="1"/>
      <c r="DZK406" s="1"/>
      <c r="DZL406" s="1"/>
      <c r="DZM406" s="1"/>
      <c r="DZN406" s="1"/>
      <c r="DZO406" s="1"/>
      <c r="DZP406" s="1"/>
      <c r="DZQ406" s="1"/>
      <c r="DZR406" s="1"/>
      <c r="DZS406" s="1"/>
      <c r="DZT406" s="1"/>
      <c r="DZU406" s="1"/>
      <c r="DZV406" s="1"/>
      <c r="DZW406" s="1"/>
      <c r="DZX406" s="1"/>
      <c r="DZY406" s="1"/>
      <c r="DZZ406" s="1"/>
      <c r="EAA406" s="1"/>
      <c r="EAB406" s="1"/>
      <c r="EAC406" s="1"/>
      <c r="EAD406" s="1"/>
      <c r="EAE406" s="1"/>
      <c r="EAF406" s="1"/>
      <c r="EAG406" s="1"/>
      <c r="EAH406" s="1"/>
      <c r="EAI406" s="1"/>
      <c r="EAJ406" s="1"/>
      <c r="EAK406" s="1"/>
      <c r="EAL406" s="1"/>
      <c r="EAM406" s="1"/>
      <c r="EAN406" s="1"/>
      <c r="EAO406" s="1"/>
      <c r="EAP406" s="1"/>
      <c r="EAQ406" s="1"/>
      <c r="EAR406" s="1"/>
      <c r="EAS406" s="1"/>
      <c r="EAT406" s="1"/>
      <c r="EAU406" s="1"/>
      <c r="EAV406" s="1"/>
      <c r="EAW406" s="1"/>
      <c r="EAX406" s="1"/>
      <c r="EAY406" s="1"/>
      <c r="EAZ406" s="1"/>
      <c r="EBA406" s="1"/>
      <c r="EBB406" s="1"/>
      <c r="EBC406" s="1"/>
      <c r="EBD406" s="1"/>
      <c r="EBE406" s="1"/>
      <c r="EBF406" s="1"/>
      <c r="EBG406" s="1"/>
      <c r="EBH406" s="1"/>
      <c r="EBI406" s="1"/>
      <c r="EBJ406" s="1"/>
      <c r="EBK406" s="1"/>
      <c r="EBL406" s="1"/>
      <c r="EBM406" s="1"/>
      <c r="EBN406" s="1"/>
      <c r="EBO406" s="1"/>
      <c r="EBP406" s="1"/>
      <c r="EBQ406" s="1"/>
      <c r="EBR406" s="1"/>
      <c r="EBS406" s="1"/>
      <c r="EBT406" s="1"/>
      <c r="EBU406" s="1"/>
      <c r="EBV406" s="1"/>
      <c r="EBW406" s="1"/>
      <c r="EBX406" s="1"/>
      <c r="EBY406" s="1"/>
      <c r="EBZ406" s="1"/>
      <c r="ECA406" s="1"/>
      <c r="ECB406" s="1"/>
      <c r="ECC406" s="1"/>
      <c r="ECD406" s="1"/>
      <c r="ECE406" s="1"/>
      <c r="ECF406" s="1"/>
      <c r="ECG406" s="1"/>
      <c r="ECH406" s="1"/>
      <c r="ECI406" s="1"/>
      <c r="ECJ406" s="1"/>
      <c r="ECK406" s="1"/>
      <c r="ECL406" s="1"/>
      <c r="ECM406" s="1"/>
      <c r="ECN406" s="1"/>
      <c r="ECO406" s="1"/>
      <c r="ECP406" s="1"/>
      <c r="ECQ406" s="1"/>
      <c r="ECR406" s="1"/>
      <c r="ECS406" s="1"/>
      <c r="ECT406" s="1"/>
      <c r="ECU406" s="1"/>
      <c r="ECV406" s="1"/>
      <c r="ECW406" s="1"/>
      <c r="ECX406" s="1"/>
      <c r="ECY406" s="1"/>
      <c r="ECZ406" s="1"/>
      <c r="EDA406" s="1"/>
      <c r="EDB406" s="1"/>
      <c r="EDC406" s="1"/>
      <c r="EDD406" s="1"/>
      <c r="EDE406" s="1"/>
      <c r="EDF406" s="1"/>
      <c r="EDG406" s="1"/>
      <c r="EDH406" s="1"/>
      <c r="EDI406" s="1"/>
      <c r="EDJ406" s="1"/>
      <c r="EDK406" s="1"/>
      <c r="EDL406" s="1"/>
      <c r="EDM406" s="1"/>
      <c r="EDN406" s="1"/>
      <c r="EDO406" s="1"/>
      <c r="EDP406" s="1"/>
      <c r="EDQ406" s="1"/>
      <c r="EDR406" s="1"/>
      <c r="EDS406" s="1"/>
      <c r="EDT406" s="1"/>
      <c r="EDU406" s="1"/>
      <c r="EDV406" s="1"/>
      <c r="EDW406" s="1"/>
      <c r="EDX406" s="1"/>
      <c r="EDY406" s="1"/>
      <c r="EDZ406" s="1"/>
      <c r="EEA406" s="1"/>
      <c r="EEB406" s="1"/>
      <c r="EEC406" s="1"/>
      <c r="EED406" s="1"/>
      <c r="EEE406" s="1"/>
      <c r="EEF406" s="1"/>
      <c r="EEG406" s="1"/>
      <c r="EEH406" s="1"/>
      <c r="EEI406" s="1"/>
      <c r="EEJ406" s="1"/>
      <c r="EEK406" s="1"/>
      <c r="EEL406" s="1"/>
      <c r="EEM406" s="1"/>
      <c r="EEN406" s="1"/>
      <c r="EEO406" s="1"/>
      <c r="EEP406" s="1"/>
      <c r="EEQ406" s="1"/>
      <c r="EER406" s="1"/>
      <c r="EES406" s="1"/>
      <c r="EET406" s="1"/>
      <c r="EEU406" s="1"/>
      <c r="EEV406" s="1"/>
      <c r="EEW406" s="1"/>
      <c r="EEX406" s="1"/>
      <c r="EEY406" s="1"/>
      <c r="EEZ406" s="1"/>
      <c r="EFA406" s="1"/>
      <c r="EFB406" s="1"/>
      <c r="EFC406" s="1"/>
      <c r="EFD406" s="1"/>
      <c r="EFE406" s="1"/>
      <c r="EFF406" s="1"/>
      <c r="EFG406" s="1"/>
      <c r="EFH406" s="1"/>
      <c r="EFI406" s="1"/>
      <c r="EFJ406" s="1"/>
      <c r="EFK406" s="1"/>
      <c r="EFL406" s="1"/>
      <c r="EFM406" s="1"/>
      <c r="EFN406" s="1"/>
      <c r="EFO406" s="1"/>
      <c r="EFP406" s="1"/>
      <c r="EFQ406" s="1"/>
      <c r="EFR406" s="1"/>
      <c r="EFS406" s="1"/>
      <c r="EFT406" s="1"/>
      <c r="EFU406" s="1"/>
      <c r="EFV406" s="1"/>
      <c r="EFW406" s="1"/>
      <c r="EFX406" s="1"/>
      <c r="EFY406" s="1"/>
      <c r="EFZ406" s="1"/>
      <c r="EGA406" s="1"/>
      <c r="EGB406" s="1"/>
      <c r="EGC406" s="1"/>
      <c r="EGD406" s="1"/>
      <c r="EGE406" s="1"/>
      <c r="EGF406" s="1"/>
      <c r="EGG406" s="1"/>
      <c r="EGH406" s="1"/>
      <c r="EGI406" s="1"/>
      <c r="EGJ406" s="1"/>
      <c r="EGK406" s="1"/>
      <c r="EGL406" s="1"/>
      <c r="EGM406" s="1"/>
      <c r="EGN406" s="1"/>
      <c r="EGO406" s="1"/>
      <c r="EGP406" s="1"/>
      <c r="EGQ406" s="1"/>
      <c r="EGR406" s="1"/>
      <c r="EGS406" s="1"/>
      <c r="EGT406" s="1"/>
      <c r="EGU406" s="1"/>
      <c r="EGV406" s="1"/>
      <c r="EGW406" s="1"/>
      <c r="EGX406" s="1"/>
      <c r="EGY406" s="1"/>
      <c r="EGZ406" s="1"/>
      <c r="EHA406" s="1"/>
      <c r="EHB406" s="1"/>
      <c r="EHC406" s="1"/>
      <c r="EHD406" s="1"/>
      <c r="EHE406" s="1"/>
      <c r="EHF406" s="1"/>
      <c r="EHG406" s="1"/>
      <c r="EHH406" s="1"/>
      <c r="EHI406" s="1"/>
      <c r="EHJ406" s="1"/>
      <c r="EHK406" s="1"/>
      <c r="EHL406" s="1"/>
      <c r="EHM406" s="1"/>
      <c r="EHN406" s="1"/>
      <c r="EHO406" s="1"/>
      <c r="EHP406" s="1"/>
      <c r="EHQ406" s="1"/>
      <c r="EHR406" s="1"/>
      <c r="EHS406" s="1"/>
      <c r="EHT406" s="1"/>
      <c r="EHU406" s="1"/>
      <c r="EHV406" s="1"/>
      <c r="EHW406" s="1"/>
      <c r="EHX406" s="1"/>
      <c r="EHY406" s="1"/>
      <c r="EHZ406" s="1"/>
      <c r="EIA406" s="1"/>
      <c r="EIB406" s="1"/>
      <c r="EIC406" s="1"/>
      <c r="EID406" s="1"/>
      <c r="EIE406" s="1"/>
      <c r="EIF406" s="1"/>
      <c r="EIG406" s="1"/>
      <c r="EIH406" s="1"/>
      <c r="EII406" s="1"/>
      <c r="EIJ406" s="1"/>
      <c r="EIK406" s="1"/>
      <c r="EIL406" s="1"/>
      <c r="EIM406" s="1"/>
      <c r="EIN406" s="1"/>
      <c r="EIO406" s="1"/>
      <c r="EIP406" s="1"/>
      <c r="EIQ406" s="1"/>
      <c r="EIR406" s="1"/>
      <c r="EIS406" s="1"/>
      <c r="EIT406" s="1"/>
      <c r="EIU406" s="1"/>
      <c r="EIV406" s="1"/>
      <c r="EIW406" s="1"/>
      <c r="EIX406" s="1"/>
      <c r="EIY406" s="1"/>
      <c r="EIZ406" s="1"/>
      <c r="EJA406" s="1"/>
      <c r="EJB406" s="1"/>
      <c r="EJC406" s="1"/>
      <c r="EJD406" s="1"/>
      <c r="EJE406" s="1"/>
      <c r="EJF406" s="1"/>
      <c r="EJG406" s="1"/>
      <c r="EJH406" s="1"/>
      <c r="EJI406" s="1"/>
      <c r="EJJ406" s="1"/>
      <c r="EJK406" s="1"/>
      <c r="EJL406" s="1"/>
      <c r="EJM406" s="1"/>
      <c r="EJN406" s="1"/>
      <c r="EJO406" s="1"/>
      <c r="EJP406" s="1"/>
      <c r="EJQ406" s="1"/>
      <c r="EJR406" s="1"/>
      <c r="EJS406" s="1"/>
      <c r="EJT406" s="1"/>
      <c r="EJU406" s="1"/>
      <c r="EJV406" s="1"/>
      <c r="EJW406" s="1"/>
      <c r="EJX406" s="1"/>
      <c r="EJY406" s="1"/>
      <c r="EJZ406" s="1"/>
      <c r="EKA406" s="1"/>
      <c r="EKB406" s="1"/>
      <c r="EKC406" s="1"/>
      <c r="EKD406" s="1"/>
      <c r="EKE406" s="1"/>
      <c r="EKF406" s="1"/>
      <c r="EKG406" s="1"/>
      <c r="EKH406" s="1"/>
      <c r="EKI406" s="1"/>
      <c r="EKJ406" s="1"/>
      <c r="EKK406" s="1"/>
      <c r="EKL406" s="1"/>
      <c r="EKM406" s="1"/>
      <c r="EKN406" s="1"/>
      <c r="EKO406" s="1"/>
      <c r="EKP406" s="1"/>
      <c r="EKQ406" s="1"/>
      <c r="EKR406" s="1"/>
      <c r="EKS406" s="1"/>
      <c r="EKT406" s="1"/>
      <c r="EKU406" s="1"/>
      <c r="EKV406" s="1"/>
      <c r="EKW406" s="1"/>
      <c r="EKX406" s="1"/>
      <c r="EKY406" s="1"/>
      <c r="EKZ406" s="1"/>
      <c r="ELA406" s="1"/>
      <c r="ELB406" s="1"/>
      <c r="ELC406" s="1"/>
      <c r="ELD406" s="1"/>
      <c r="ELE406" s="1"/>
      <c r="ELF406" s="1"/>
      <c r="ELG406" s="1"/>
      <c r="ELH406" s="1"/>
      <c r="ELI406" s="1"/>
      <c r="ELJ406" s="1"/>
      <c r="ELK406" s="1"/>
      <c r="ELL406" s="1"/>
      <c r="ELM406" s="1"/>
      <c r="ELN406" s="1"/>
      <c r="ELO406" s="1"/>
      <c r="ELP406" s="1"/>
      <c r="ELQ406" s="1"/>
      <c r="ELR406" s="1"/>
      <c r="ELS406" s="1"/>
      <c r="ELT406" s="1"/>
      <c r="ELU406" s="1"/>
      <c r="ELV406" s="1"/>
      <c r="ELW406" s="1"/>
      <c r="ELX406" s="1"/>
      <c r="ELY406" s="1"/>
      <c r="ELZ406" s="1"/>
      <c r="EMA406" s="1"/>
      <c r="EMB406" s="1"/>
      <c r="EMC406" s="1"/>
      <c r="EMD406" s="1"/>
      <c r="EME406" s="1"/>
      <c r="EMF406" s="1"/>
      <c r="EMG406" s="1"/>
      <c r="EMH406" s="1"/>
      <c r="EMI406" s="1"/>
      <c r="EMJ406" s="1"/>
      <c r="EMK406" s="1"/>
      <c r="EML406" s="1"/>
      <c r="EMM406" s="1"/>
      <c r="EMN406" s="1"/>
      <c r="EMO406" s="1"/>
      <c r="EMP406" s="1"/>
      <c r="EMQ406" s="1"/>
      <c r="EMR406" s="1"/>
      <c r="EMS406" s="1"/>
      <c r="EMT406" s="1"/>
      <c r="EMU406" s="1"/>
      <c r="EMV406" s="1"/>
      <c r="EMW406" s="1"/>
      <c r="EMX406" s="1"/>
      <c r="EMY406" s="1"/>
      <c r="EMZ406" s="1"/>
      <c r="ENA406" s="1"/>
      <c r="ENB406" s="1"/>
      <c r="ENC406" s="1"/>
      <c r="END406" s="1"/>
      <c r="ENE406" s="1"/>
      <c r="ENF406" s="1"/>
      <c r="ENG406" s="1"/>
      <c r="ENH406" s="1"/>
      <c r="ENI406" s="1"/>
      <c r="ENJ406" s="1"/>
      <c r="ENK406" s="1"/>
      <c r="ENL406" s="1"/>
      <c r="ENM406" s="1"/>
      <c r="ENN406" s="1"/>
      <c r="ENO406" s="1"/>
      <c r="ENP406" s="1"/>
      <c r="ENQ406" s="1"/>
      <c r="ENR406" s="1"/>
      <c r="ENS406" s="1"/>
      <c r="ENT406" s="1"/>
      <c r="ENU406" s="1"/>
      <c r="ENV406" s="1"/>
      <c r="ENW406" s="1"/>
      <c r="ENX406" s="1"/>
      <c r="ENY406" s="1"/>
      <c r="ENZ406" s="1"/>
      <c r="EOA406" s="1"/>
      <c r="EOB406" s="1"/>
      <c r="EOC406" s="1"/>
      <c r="EOD406" s="1"/>
      <c r="EOE406" s="1"/>
      <c r="EOF406" s="1"/>
      <c r="EOG406" s="1"/>
      <c r="EOH406" s="1"/>
      <c r="EOI406" s="1"/>
      <c r="EOJ406" s="1"/>
      <c r="EOK406" s="1"/>
      <c r="EOL406" s="1"/>
      <c r="EOM406" s="1"/>
      <c r="EON406" s="1"/>
      <c r="EOO406" s="1"/>
      <c r="EOP406" s="1"/>
      <c r="EOQ406" s="1"/>
      <c r="EOR406" s="1"/>
      <c r="EOS406" s="1"/>
      <c r="EOT406" s="1"/>
      <c r="EOU406" s="1"/>
      <c r="EOV406" s="1"/>
      <c r="EOW406" s="1"/>
      <c r="EOX406" s="1"/>
      <c r="EOY406" s="1"/>
      <c r="EOZ406" s="1"/>
      <c r="EPA406" s="1"/>
      <c r="EPB406" s="1"/>
      <c r="EPC406" s="1"/>
      <c r="EPD406" s="1"/>
      <c r="EPE406" s="1"/>
      <c r="EPF406" s="1"/>
      <c r="EPG406" s="1"/>
      <c r="EPH406" s="1"/>
      <c r="EPI406" s="1"/>
      <c r="EPJ406" s="1"/>
      <c r="EPK406" s="1"/>
      <c r="EPL406" s="1"/>
      <c r="EPM406" s="1"/>
      <c r="EPN406" s="1"/>
      <c r="EPO406" s="1"/>
      <c r="EPP406" s="1"/>
      <c r="EPQ406" s="1"/>
      <c r="EPR406" s="1"/>
      <c r="EPS406" s="1"/>
      <c r="EPT406" s="1"/>
      <c r="EPU406" s="1"/>
      <c r="EPV406" s="1"/>
      <c r="EPW406" s="1"/>
      <c r="EPX406" s="1"/>
      <c r="EPY406" s="1"/>
      <c r="EPZ406" s="1"/>
      <c r="EQA406" s="1"/>
      <c r="EQB406" s="1"/>
      <c r="EQC406" s="1"/>
      <c r="EQD406" s="1"/>
      <c r="EQE406" s="1"/>
      <c r="EQF406" s="1"/>
      <c r="EQG406" s="1"/>
      <c r="EQH406" s="1"/>
      <c r="EQI406" s="1"/>
      <c r="EQJ406" s="1"/>
      <c r="EQK406" s="1"/>
      <c r="EQL406" s="1"/>
      <c r="EQM406" s="1"/>
      <c r="EQN406" s="1"/>
      <c r="EQO406" s="1"/>
      <c r="EQP406" s="1"/>
      <c r="EQQ406" s="1"/>
      <c r="EQR406" s="1"/>
      <c r="EQS406" s="1"/>
      <c r="EQT406" s="1"/>
      <c r="EQU406" s="1"/>
      <c r="EQV406" s="1"/>
      <c r="EQW406" s="1"/>
      <c r="EQX406" s="1"/>
      <c r="EQY406" s="1"/>
      <c r="EQZ406" s="1"/>
      <c r="ERA406" s="1"/>
      <c r="ERB406" s="1"/>
      <c r="ERC406" s="1"/>
      <c r="ERD406" s="1"/>
      <c r="ERE406" s="1"/>
      <c r="ERF406" s="1"/>
      <c r="ERG406" s="1"/>
      <c r="ERH406" s="1"/>
      <c r="ERI406" s="1"/>
      <c r="ERJ406" s="1"/>
      <c r="ERK406" s="1"/>
      <c r="ERL406" s="1"/>
      <c r="ERM406" s="1"/>
      <c r="ERN406" s="1"/>
      <c r="ERO406" s="1"/>
      <c r="ERP406" s="1"/>
      <c r="ERQ406" s="1"/>
      <c r="ERR406" s="1"/>
      <c r="ERS406" s="1"/>
      <c r="ERT406" s="1"/>
      <c r="ERU406" s="1"/>
      <c r="ERV406" s="1"/>
      <c r="ERW406" s="1"/>
      <c r="ERX406" s="1"/>
      <c r="ERY406" s="1"/>
      <c r="ERZ406" s="1"/>
      <c r="ESA406" s="1"/>
      <c r="ESB406" s="1"/>
      <c r="ESC406" s="1"/>
      <c r="ESD406" s="1"/>
      <c r="ESE406" s="1"/>
      <c r="ESF406" s="1"/>
      <c r="ESG406" s="1"/>
      <c r="ESH406" s="1"/>
      <c r="ESI406" s="1"/>
      <c r="ESJ406" s="1"/>
      <c r="ESK406" s="1"/>
      <c r="ESL406" s="1"/>
      <c r="ESM406" s="1"/>
      <c r="ESN406" s="1"/>
      <c r="ESO406" s="1"/>
      <c r="ESP406" s="1"/>
      <c r="ESQ406" s="1"/>
      <c r="ESR406" s="1"/>
      <c r="ESS406" s="1"/>
      <c r="EST406" s="1"/>
      <c r="ESU406" s="1"/>
      <c r="ESV406" s="1"/>
      <c r="ESW406" s="1"/>
      <c r="ESX406" s="1"/>
      <c r="ESY406" s="1"/>
      <c r="ESZ406" s="1"/>
      <c r="ETA406" s="1"/>
      <c r="ETB406" s="1"/>
      <c r="ETC406" s="1"/>
      <c r="ETD406" s="1"/>
      <c r="ETE406" s="1"/>
      <c r="ETF406" s="1"/>
      <c r="ETG406" s="1"/>
      <c r="ETH406" s="1"/>
      <c r="ETI406" s="1"/>
      <c r="ETJ406" s="1"/>
      <c r="ETK406" s="1"/>
      <c r="ETL406" s="1"/>
      <c r="ETM406" s="1"/>
      <c r="ETN406" s="1"/>
      <c r="ETO406" s="1"/>
      <c r="ETP406" s="1"/>
      <c r="ETQ406" s="1"/>
      <c r="ETR406" s="1"/>
      <c r="ETS406" s="1"/>
      <c r="ETT406" s="1"/>
      <c r="ETU406" s="1"/>
      <c r="ETV406" s="1"/>
      <c r="ETW406" s="1"/>
      <c r="ETX406" s="1"/>
      <c r="ETY406" s="1"/>
      <c r="ETZ406" s="1"/>
      <c r="EUA406" s="1"/>
      <c r="EUB406" s="1"/>
      <c r="EUC406" s="1"/>
      <c r="EUD406" s="1"/>
      <c r="EUE406" s="1"/>
      <c r="EUF406" s="1"/>
      <c r="EUG406" s="1"/>
      <c r="EUH406" s="1"/>
      <c r="EUI406" s="1"/>
      <c r="EUJ406" s="1"/>
      <c r="EUK406" s="1"/>
      <c r="EUL406" s="1"/>
      <c r="EUM406" s="1"/>
      <c r="EUN406" s="1"/>
      <c r="EUO406" s="1"/>
      <c r="EUP406" s="1"/>
      <c r="EUQ406" s="1"/>
      <c r="EUR406" s="1"/>
      <c r="EUS406" s="1"/>
      <c r="EUT406" s="1"/>
      <c r="EUU406" s="1"/>
      <c r="EUV406" s="1"/>
      <c r="EUW406" s="1"/>
      <c r="EUX406" s="1"/>
      <c r="EUY406" s="1"/>
      <c r="EUZ406" s="1"/>
      <c r="EVA406" s="1"/>
      <c r="EVB406" s="1"/>
      <c r="EVC406" s="1"/>
      <c r="EVD406" s="1"/>
      <c r="EVE406" s="1"/>
      <c r="EVF406" s="1"/>
      <c r="EVG406" s="1"/>
      <c r="EVH406" s="1"/>
      <c r="EVI406" s="1"/>
      <c r="EVJ406" s="1"/>
      <c r="EVK406" s="1"/>
      <c r="EVL406" s="1"/>
      <c r="EVM406" s="1"/>
      <c r="EVN406" s="1"/>
      <c r="EVO406" s="1"/>
      <c r="EVP406" s="1"/>
      <c r="EVQ406" s="1"/>
      <c r="EVR406" s="1"/>
      <c r="EVS406" s="1"/>
      <c r="EVT406" s="1"/>
      <c r="EVU406" s="1"/>
      <c r="EVV406" s="1"/>
      <c r="EVW406" s="1"/>
      <c r="EVX406" s="1"/>
      <c r="EVY406" s="1"/>
      <c r="EVZ406" s="1"/>
      <c r="EWA406" s="1"/>
      <c r="EWB406" s="1"/>
      <c r="EWC406" s="1"/>
      <c r="EWD406" s="1"/>
      <c r="EWE406" s="1"/>
      <c r="EWF406" s="1"/>
      <c r="EWG406" s="1"/>
      <c r="EWH406" s="1"/>
      <c r="EWI406" s="1"/>
      <c r="EWJ406" s="1"/>
      <c r="EWK406" s="1"/>
      <c r="EWL406" s="1"/>
      <c r="EWM406" s="1"/>
      <c r="EWN406" s="1"/>
      <c r="EWO406" s="1"/>
      <c r="EWP406" s="1"/>
      <c r="EWQ406" s="1"/>
      <c r="EWR406" s="1"/>
      <c r="EWS406" s="1"/>
      <c r="EWT406" s="1"/>
      <c r="EWU406" s="1"/>
      <c r="EWV406" s="1"/>
      <c r="EWW406" s="1"/>
      <c r="EWX406" s="1"/>
      <c r="EWY406" s="1"/>
      <c r="EWZ406" s="1"/>
      <c r="EXA406" s="1"/>
      <c r="EXB406" s="1"/>
      <c r="EXC406" s="1"/>
      <c r="EXD406" s="1"/>
      <c r="EXE406" s="1"/>
      <c r="EXF406" s="1"/>
      <c r="EXG406" s="1"/>
      <c r="EXH406" s="1"/>
      <c r="EXI406" s="1"/>
      <c r="EXJ406" s="1"/>
      <c r="EXK406" s="1"/>
      <c r="EXL406" s="1"/>
      <c r="EXM406" s="1"/>
      <c r="EXN406" s="1"/>
      <c r="EXO406" s="1"/>
      <c r="EXP406" s="1"/>
      <c r="EXQ406" s="1"/>
      <c r="EXR406" s="1"/>
      <c r="EXS406" s="1"/>
      <c r="EXT406" s="1"/>
      <c r="EXU406" s="1"/>
      <c r="EXV406" s="1"/>
      <c r="EXW406" s="1"/>
      <c r="EXX406" s="1"/>
      <c r="EXY406" s="1"/>
      <c r="EXZ406" s="1"/>
      <c r="EYA406" s="1"/>
      <c r="EYB406" s="1"/>
      <c r="EYC406" s="1"/>
      <c r="EYD406" s="1"/>
      <c r="EYE406" s="1"/>
      <c r="EYF406" s="1"/>
      <c r="EYG406" s="1"/>
      <c r="EYH406" s="1"/>
      <c r="EYI406" s="1"/>
      <c r="EYJ406" s="1"/>
      <c r="EYK406" s="1"/>
      <c r="EYL406" s="1"/>
      <c r="EYM406" s="1"/>
      <c r="EYN406" s="1"/>
      <c r="EYO406" s="1"/>
      <c r="EYP406" s="1"/>
      <c r="EYQ406" s="1"/>
      <c r="EYR406" s="1"/>
      <c r="EYS406" s="1"/>
      <c r="EYT406" s="1"/>
      <c r="EYU406" s="1"/>
      <c r="EYV406" s="1"/>
      <c r="EYW406" s="1"/>
      <c r="EYX406" s="1"/>
      <c r="EYY406" s="1"/>
      <c r="EYZ406" s="1"/>
      <c r="EZA406" s="1"/>
      <c r="EZB406" s="1"/>
      <c r="EZC406" s="1"/>
      <c r="EZD406" s="1"/>
      <c r="EZE406" s="1"/>
      <c r="EZF406" s="1"/>
      <c r="EZG406" s="1"/>
      <c r="EZH406" s="1"/>
      <c r="EZI406" s="1"/>
      <c r="EZJ406" s="1"/>
      <c r="EZK406" s="1"/>
      <c r="EZL406" s="1"/>
      <c r="EZM406" s="1"/>
      <c r="EZN406" s="1"/>
      <c r="EZO406" s="1"/>
      <c r="EZP406" s="1"/>
      <c r="EZQ406" s="1"/>
      <c r="EZR406" s="1"/>
      <c r="EZS406" s="1"/>
      <c r="EZT406" s="1"/>
      <c r="EZU406" s="1"/>
      <c r="EZV406" s="1"/>
      <c r="EZW406" s="1"/>
      <c r="EZX406" s="1"/>
      <c r="EZY406" s="1"/>
      <c r="EZZ406" s="1"/>
      <c r="FAA406" s="1"/>
      <c r="FAB406" s="1"/>
      <c r="FAC406" s="1"/>
      <c r="FAD406" s="1"/>
      <c r="FAE406" s="1"/>
      <c r="FAF406" s="1"/>
      <c r="FAG406" s="1"/>
      <c r="FAH406" s="1"/>
      <c r="FAI406" s="1"/>
      <c r="FAJ406" s="1"/>
      <c r="FAK406" s="1"/>
      <c r="FAL406" s="1"/>
      <c r="FAM406" s="1"/>
      <c r="FAN406" s="1"/>
      <c r="FAO406" s="1"/>
      <c r="FAP406" s="1"/>
      <c r="FAQ406" s="1"/>
      <c r="FAR406" s="1"/>
      <c r="FAS406" s="1"/>
      <c r="FAT406" s="1"/>
      <c r="FAU406" s="1"/>
      <c r="FAV406" s="1"/>
      <c r="FAW406" s="1"/>
      <c r="FAX406" s="1"/>
      <c r="FAY406" s="1"/>
      <c r="FAZ406" s="1"/>
      <c r="FBA406" s="1"/>
      <c r="FBB406" s="1"/>
      <c r="FBC406" s="1"/>
      <c r="FBD406" s="1"/>
      <c r="FBE406" s="1"/>
      <c r="FBF406" s="1"/>
      <c r="FBG406" s="1"/>
      <c r="FBH406" s="1"/>
      <c r="FBI406" s="1"/>
      <c r="FBJ406" s="1"/>
      <c r="FBK406" s="1"/>
      <c r="FBL406" s="1"/>
      <c r="FBM406" s="1"/>
      <c r="FBN406" s="1"/>
      <c r="FBO406" s="1"/>
      <c r="FBP406" s="1"/>
      <c r="FBQ406" s="1"/>
      <c r="FBR406" s="1"/>
      <c r="FBS406" s="1"/>
      <c r="FBT406" s="1"/>
      <c r="FBU406" s="1"/>
      <c r="FBV406" s="1"/>
      <c r="FBW406" s="1"/>
      <c r="FBX406" s="1"/>
      <c r="FBY406" s="1"/>
      <c r="FBZ406" s="1"/>
      <c r="FCA406" s="1"/>
      <c r="FCB406" s="1"/>
      <c r="FCC406" s="1"/>
      <c r="FCD406" s="1"/>
      <c r="FCE406" s="1"/>
      <c r="FCF406" s="1"/>
      <c r="FCG406" s="1"/>
      <c r="FCH406" s="1"/>
      <c r="FCI406" s="1"/>
      <c r="FCJ406" s="1"/>
      <c r="FCK406" s="1"/>
      <c r="FCL406" s="1"/>
      <c r="FCM406" s="1"/>
      <c r="FCN406" s="1"/>
      <c r="FCO406" s="1"/>
      <c r="FCP406" s="1"/>
      <c r="FCQ406" s="1"/>
      <c r="FCR406" s="1"/>
      <c r="FCS406" s="1"/>
      <c r="FCT406" s="1"/>
      <c r="FCU406" s="1"/>
      <c r="FCV406" s="1"/>
      <c r="FCW406" s="1"/>
      <c r="FCX406" s="1"/>
      <c r="FCY406" s="1"/>
      <c r="FCZ406" s="1"/>
      <c r="FDA406" s="1"/>
      <c r="FDB406" s="1"/>
      <c r="FDC406" s="1"/>
      <c r="FDD406" s="1"/>
      <c r="FDE406" s="1"/>
      <c r="FDF406" s="1"/>
      <c r="FDG406" s="1"/>
      <c r="FDH406" s="1"/>
      <c r="FDI406" s="1"/>
      <c r="FDJ406" s="1"/>
      <c r="FDK406" s="1"/>
      <c r="FDL406" s="1"/>
      <c r="FDM406" s="1"/>
      <c r="FDN406" s="1"/>
      <c r="FDO406" s="1"/>
      <c r="FDP406" s="1"/>
      <c r="FDQ406" s="1"/>
      <c r="FDR406" s="1"/>
      <c r="FDS406" s="1"/>
      <c r="FDT406" s="1"/>
      <c r="FDU406" s="1"/>
      <c r="FDV406" s="1"/>
      <c r="FDW406" s="1"/>
      <c r="FDX406" s="1"/>
      <c r="FDY406" s="1"/>
      <c r="FDZ406" s="1"/>
      <c r="FEA406" s="1"/>
      <c r="FEB406" s="1"/>
      <c r="FEC406" s="1"/>
      <c r="FED406" s="1"/>
      <c r="FEE406" s="1"/>
      <c r="FEF406" s="1"/>
      <c r="FEG406" s="1"/>
      <c r="FEH406" s="1"/>
      <c r="FEI406" s="1"/>
      <c r="FEJ406" s="1"/>
      <c r="FEK406" s="1"/>
      <c r="FEL406" s="1"/>
      <c r="FEM406" s="1"/>
      <c r="FEN406" s="1"/>
      <c r="FEO406" s="1"/>
      <c r="FEP406" s="1"/>
      <c r="FEQ406" s="1"/>
      <c r="FER406" s="1"/>
      <c r="FES406" s="1"/>
      <c r="FET406" s="1"/>
      <c r="FEU406" s="1"/>
      <c r="FEV406" s="1"/>
      <c r="FEW406" s="1"/>
      <c r="FEX406" s="1"/>
      <c r="FEY406" s="1"/>
      <c r="FEZ406" s="1"/>
      <c r="FFA406" s="1"/>
      <c r="FFB406" s="1"/>
      <c r="FFC406" s="1"/>
      <c r="FFD406" s="1"/>
      <c r="FFE406" s="1"/>
      <c r="FFF406" s="1"/>
      <c r="FFG406" s="1"/>
      <c r="FFH406" s="1"/>
      <c r="FFI406" s="1"/>
      <c r="FFJ406" s="1"/>
      <c r="FFK406" s="1"/>
      <c r="FFL406" s="1"/>
      <c r="FFM406" s="1"/>
      <c r="FFN406" s="1"/>
      <c r="FFO406" s="1"/>
      <c r="FFP406" s="1"/>
      <c r="FFQ406" s="1"/>
      <c r="FFR406" s="1"/>
      <c r="FFS406" s="1"/>
      <c r="FFT406" s="1"/>
      <c r="FFU406" s="1"/>
      <c r="FFV406" s="1"/>
      <c r="FFW406" s="1"/>
      <c r="FFX406" s="1"/>
      <c r="FFY406" s="1"/>
      <c r="FFZ406" s="1"/>
      <c r="FGA406" s="1"/>
      <c r="FGB406" s="1"/>
      <c r="FGC406" s="1"/>
      <c r="FGD406" s="1"/>
      <c r="FGE406" s="1"/>
      <c r="FGF406" s="1"/>
      <c r="FGG406" s="1"/>
      <c r="FGH406" s="1"/>
      <c r="FGI406" s="1"/>
      <c r="FGJ406" s="1"/>
      <c r="FGK406" s="1"/>
      <c r="FGL406" s="1"/>
      <c r="FGM406" s="1"/>
      <c r="FGN406" s="1"/>
      <c r="FGO406" s="1"/>
      <c r="FGP406" s="1"/>
      <c r="FGQ406" s="1"/>
      <c r="FGR406" s="1"/>
      <c r="FGS406" s="1"/>
      <c r="FGT406" s="1"/>
      <c r="FGU406" s="1"/>
      <c r="FGV406" s="1"/>
      <c r="FGW406" s="1"/>
      <c r="FGX406" s="1"/>
      <c r="FGY406" s="1"/>
      <c r="FGZ406" s="1"/>
      <c r="FHA406" s="1"/>
      <c r="FHB406" s="1"/>
      <c r="FHC406" s="1"/>
      <c r="FHD406" s="1"/>
      <c r="FHE406" s="1"/>
      <c r="FHF406" s="1"/>
      <c r="FHG406" s="1"/>
      <c r="FHH406" s="1"/>
      <c r="FHI406" s="1"/>
      <c r="FHJ406" s="1"/>
      <c r="FHK406" s="1"/>
      <c r="FHL406" s="1"/>
      <c r="FHM406" s="1"/>
      <c r="FHN406" s="1"/>
      <c r="FHO406" s="1"/>
      <c r="FHP406" s="1"/>
      <c r="FHQ406" s="1"/>
      <c r="FHR406" s="1"/>
      <c r="FHS406" s="1"/>
      <c r="FHT406" s="1"/>
      <c r="FHU406" s="1"/>
      <c r="FHV406" s="1"/>
      <c r="FHW406" s="1"/>
      <c r="FHX406" s="1"/>
      <c r="FHY406" s="1"/>
      <c r="FHZ406" s="1"/>
      <c r="FIA406" s="1"/>
      <c r="FIB406" s="1"/>
      <c r="FIC406" s="1"/>
      <c r="FID406" s="1"/>
      <c r="FIE406" s="1"/>
      <c r="FIF406" s="1"/>
      <c r="FIG406" s="1"/>
      <c r="FIH406" s="1"/>
      <c r="FII406" s="1"/>
      <c r="FIJ406" s="1"/>
      <c r="FIK406" s="1"/>
      <c r="FIL406" s="1"/>
      <c r="FIM406" s="1"/>
      <c r="FIN406" s="1"/>
      <c r="FIO406" s="1"/>
      <c r="FIP406" s="1"/>
      <c r="FIQ406" s="1"/>
      <c r="FIR406" s="1"/>
      <c r="FIS406" s="1"/>
      <c r="FIT406" s="1"/>
      <c r="FIU406" s="1"/>
      <c r="FIV406" s="1"/>
      <c r="FIW406" s="1"/>
      <c r="FIX406" s="1"/>
      <c r="FIY406" s="1"/>
      <c r="FIZ406" s="1"/>
      <c r="FJA406" s="1"/>
      <c r="FJB406" s="1"/>
      <c r="FJC406" s="1"/>
      <c r="FJD406" s="1"/>
      <c r="FJE406" s="1"/>
      <c r="FJF406" s="1"/>
      <c r="FJG406" s="1"/>
      <c r="FJH406" s="1"/>
      <c r="FJI406" s="1"/>
      <c r="FJJ406" s="1"/>
      <c r="FJK406" s="1"/>
      <c r="FJL406" s="1"/>
      <c r="FJM406" s="1"/>
      <c r="FJN406" s="1"/>
      <c r="FJO406" s="1"/>
      <c r="FJP406" s="1"/>
      <c r="FJQ406" s="1"/>
      <c r="FJR406" s="1"/>
      <c r="FJS406" s="1"/>
      <c r="FJT406" s="1"/>
      <c r="FJU406" s="1"/>
      <c r="FJV406" s="1"/>
      <c r="FJW406" s="1"/>
      <c r="FJX406" s="1"/>
      <c r="FJY406" s="1"/>
      <c r="FJZ406" s="1"/>
      <c r="FKA406" s="1"/>
      <c r="FKB406" s="1"/>
      <c r="FKC406" s="1"/>
      <c r="FKD406" s="1"/>
      <c r="FKE406" s="1"/>
      <c r="FKF406" s="1"/>
      <c r="FKG406" s="1"/>
      <c r="FKH406" s="1"/>
      <c r="FKI406" s="1"/>
      <c r="FKJ406" s="1"/>
      <c r="FKK406" s="1"/>
      <c r="FKL406" s="1"/>
      <c r="FKM406" s="1"/>
      <c r="FKN406" s="1"/>
      <c r="FKO406" s="1"/>
      <c r="FKP406" s="1"/>
      <c r="FKQ406" s="1"/>
      <c r="FKR406" s="1"/>
      <c r="FKS406" s="1"/>
      <c r="FKT406" s="1"/>
      <c r="FKU406" s="1"/>
      <c r="FKV406" s="1"/>
      <c r="FKW406" s="1"/>
      <c r="FKX406" s="1"/>
      <c r="FKY406" s="1"/>
      <c r="FKZ406" s="1"/>
      <c r="FLA406" s="1"/>
      <c r="FLB406" s="1"/>
      <c r="FLC406" s="1"/>
      <c r="FLD406" s="1"/>
      <c r="FLE406" s="1"/>
      <c r="FLF406" s="1"/>
      <c r="FLG406" s="1"/>
      <c r="FLH406" s="1"/>
      <c r="FLI406" s="1"/>
      <c r="FLJ406" s="1"/>
      <c r="FLK406" s="1"/>
      <c r="FLL406" s="1"/>
      <c r="FLM406" s="1"/>
      <c r="FLN406" s="1"/>
      <c r="FLO406" s="1"/>
      <c r="FLP406" s="1"/>
      <c r="FLQ406" s="1"/>
      <c r="FLR406" s="1"/>
      <c r="FLS406" s="1"/>
      <c r="FLT406" s="1"/>
      <c r="FLU406" s="1"/>
      <c r="FLV406" s="1"/>
      <c r="FLW406" s="1"/>
      <c r="FLX406" s="1"/>
      <c r="FLY406" s="1"/>
      <c r="FLZ406" s="1"/>
      <c r="FMA406" s="1"/>
      <c r="FMB406" s="1"/>
      <c r="FMC406" s="1"/>
      <c r="FMD406" s="1"/>
      <c r="FME406" s="1"/>
      <c r="FMF406" s="1"/>
      <c r="FMG406" s="1"/>
      <c r="FMH406" s="1"/>
      <c r="FMI406" s="1"/>
      <c r="FMJ406" s="1"/>
      <c r="FMK406" s="1"/>
      <c r="FML406" s="1"/>
      <c r="FMM406" s="1"/>
      <c r="FMN406" s="1"/>
      <c r="FMO406" s="1"/>
      <c r="FMP406" s="1"/>
      <c r="FMQ406" s="1"/>
      <c r="FMR406" s="1"/>
      <c r="FMS406" s="1"/>
      <c r="FMT406" s="1"/>
      <c r="FMU406" s="1"/>
      <c r="FMV406" s="1"/>
      <c r="FMW406" s="1"/>
      <c r="FMX406" s="1"/>
      <c r="FMY406" s="1"/>
      <c r="FMZ406" s="1"/>
      <c r="FNA406" s="1"/>
      <c r="FNB406" s="1"/>
      <c r="FNC406" s="1"/>
      <c r="FND406" s="1"/>
      <c r="FNE406" s="1"/>
      <c r="FNF406" s="1"/>
      <c r="FNG406" s="1"/>
      <c r="FNH406" s="1"/>
      <c r="FNI406" s="1"/>
      <c r="FNJ406" s="1"/>
      <c r="FNK406" s="1"/>
      <c r="FNL406" s="1"/>
      <c r="FNM406" s="1"/>
      <c r="FNN406" s="1"/>
      <c r="FNO406" s="1"/>
      <c r="FNP406" s="1"/>
      <c r="FNQ406" s="1"/>
      <c r="FNR406" s="1"/>
      <c r="FNS406" s="1"/>
      <c r="FNT406" s="1"/>
      <c r="FNU406" s="1"/>
      <c r="FNV406" s="1"/>
      <c r="FNW406" s="1"/>
      <c r="FNX406" s="1"/>
      <c r="FNY406" s="1"/>
      <c r="FNZ406" s="1"/>
      <c r="FOA406" s="1"/>
      <c r="FOB406" s="1"/>
      <c r="FOC406" s="1"/>
      <c r="FOD406" s="1"/>
      <c r="FOE406" s="1"/>
      <c r="FOF406" s="1"/>
      <c r="FOG406" s="1"/>
      <c r="FOH406" s="1"/>
      <c r="FOI406" s="1"/>
      <c r="FOJ406" s="1"/>
      <c r="FOK406" s="1"/>
      <c r="FOL406" s="1"/>
      <c r="FOM406" s="1"/>
      <c r="FON406" s="1"/>
      <c r="FOO406" s="1"/>
      <c r="FOP406" s="1"/>
      <c r="FOQ406" s="1"/>
      <c r="FOR406" s="1"/>
      <c r="FOS406" s="1"/>
      <c r="FOT406" s="1"/>
      <c r="FOU406" s="1"/>
      <c r="FOV406" s="1"/>
      <c r="FOW406" s="1"/>
      <c r="FOX406" s="1"/>
      <c r="FOY406" s="1"/>
      <c r="FOZ406" s="1"/>
      <c r="FPA406" s="1"/>
      <c r="FPB406" s="1"/>
      <c r="FPC406" s="1"/>
      <c r="FPD406" s="1"/>
      <c r="FPE406" s="1"/>
      <c r="FPF406" s="1"/>
      <c r="FPG406" s="1"/>
      <c r="FPH406" s="1"/>
      <c r="FPI406" s="1"/>
      <c r="FPJ406" s="1"/>
      <c r="FPK406" s="1"/>
      <c r="FPL406" s="1"/>
      <c r="FPM406" s="1"/>
      <c r="FPN406" s="1"/>
      <c r="FPO406" s="1"/>
      <c r="FPP406" s="1"/>
      <c r="FPQ406" s="1"/>
      <c r="FPR406" s="1"/>
      <c r="FPS406" s="1"/>
      <c r="FPT406" s="1"/>
      <c r="FPU406" s="1"/>
      <c r="FPV406" s="1"/>
      <c r="FPW406" s="1"/>
      <c r="FPX406" s="1"/>
      <c r="FPY406" s="1"/>
      <c r="FPZ406" s="1"/>
      <c r="FQA406" s="1"/>
      <c r="FQB406" s="1"/>
      <c r="FQC406" s="1"/>
      <c r="FQD406" s="1"/>
      <c r="FQE406" s="1"/>
      <c r="FQF406" s="1"/>
      <c r="FQG406" s="1"/>
      <c r="FQH406" s="1"/>
      <c r="FQI406" s="1"/>
      <c r="FQJ406" s="1"/>
      <c r="FQK406" s="1"/>
      <c r="FQL406" s="1"/>
      <c r="FQM406" s="1"/>
      <c r="FQN406" s="1"/>
      <c r="FQO406" s="1"/>
      <c r="FQP406" s="1"/>
      <c r="FQQ406" s="1"/>
      <c r="FQR406" s="1"/>
      <c r="FQS406" s="1"/>
      <c r="FQT406" s="1"/>
      <c r="FQU406" s="1"/>
      <c r="FQV406" s="1"/>
      <c r="FQW406" s="1"/>
      <c r="FQX406" s="1"/>
      <c r="FQY406" s="1"/>
      <c r="FQZ406" s="1"/>
      <c r="FRA406" s="1"/>
      <c r="FRB406" s="1"/>
      <c r="FRC406" s="1"/>
      <c r="FRD406" s="1"/>
      <c r="FRE406" s="1"/>
      <c r="FRF406" s="1"/>
      <c r="FRG406" s="1"/>
      <c r="FRH406" s="1"/>
      <c r="FRI406" s="1"/>
      <c r="FRJ406" s="1"/>
      <c r="FRK406" s="1"/>
      <c r="FRL406" s="1"/>
      <c r="FRM406" s="1"/>
      <c r="FRN406" s="1"/>
      <c r="FRO406" s="1"/>
      <c r="FRP406" s="1"/>
      <c r="FRQ406" s="1"/>
      <c r="FRR406" s="1"/>
      <c r="FRS406" s="1"/>
      <c r="FRT406" s="1"/>
      <c r="FRU406" s="1"/>
      <c r="FRV406" s="1"/>
      <c r="FRW406" s="1"/>
      <c r="FRX406" s="1"/>
      <c r="FRY406" s="1"/>
      <c r="FRZ406" s="1"/>
      <c r="FSA406" s="1"/>
      <c r="FSB406" s="1"/>
      <c r="FSC406" s="1"/>
      <c r="FSD406" s="1"/>
      <c r="FSE406" s="1"/>
      <c r="FSF406" s="1"/>
      <c r="FSG406" s="1"/>
      <c r="FSH406" s="1"/>
      <c r="FSI406" s="1"/>
      <c r="FSJ406" s="1"/>
      <c r="FSK406" s="1"/>
      <c r="FSL406" s="1"/>
      <c r="FSM406" s="1"/>
      <c r="FSN406" s="1"/>
      <c r="FSO406" s="1"/>
      <c r="FSP406" s="1"/>
      <c r="FSQ406" s="1"/>
      <c r="FSR406" s="1"/>
      <c r="FSS406" s="1"/>
      <c r="FST406" s="1"/>
      <c r="FSU406" s="1"/>
      <c r="FSV406" s="1"/>
      <c r="FSW406" s="1"/>
      <c r="FSX406" s="1"/>
      <c r="FSY406" s="1"/>
      <c r="FSZ406" s="1"/>
      <c r="FTA406" s="1"/>
      <c r="FTB406" s="1"/>
      <c r="FTC406" s="1"/>
      <c r="FTD406" s="1"/>
      <c r="FTE406" s="1"/>
      <c r="FTF406" s="1"/>
      <c r="FTG406" s="1"/>
      <c r="FTH406" s="1"/>
      <c r="FTI406" s="1"/>
      <c r="FTJ406" s="1"/>
      <c r="FTK406" s="1"/>
      <c r="FTL406" s="1"/>
      <c r="FTM406" s="1"/>
      <c r="FTN406" s="1"/>
      <c r="FTO406" s="1"/>
      <c r="FTP406" s="1"/>
      <c r="FTQ406" s="1"/>
      <c r="FTR406" s="1"/>
      <c r="FTS406" s="1"/>
      <c r="FTT406" s="1"/>
      <c r="FTU406" s="1"/>
      <c r="FTV406" s="1"/>
      <c r="FTW406" s="1"/>
      <c r="FTX406" s="1"/>
      <c r="FTY406" s="1"/>
      <c r="FTZ406" s="1"/>
      <c r="FUA406" s="1"/>
      <c r="FUB406" s="1"/>
      <c r="FUC406" s="1"/>
      <c r="FUD406" s="1"/>
      <c r="FUE406" s="1"/>
      <c r="FUF406" s="1"/>
      <c r="FUG406" s="1"/>
      <c r="FUH406" s="1"/>
      <c r="FUI406" s="1"/>
      <c r="FUJ406" s="1"/>
      <c r="FUK406" s="1"/>
      <c r="FUL406" s="1"/>
      <c r="FUM406" s="1"/>
      <c r="FUN406" s="1"/>
      <c r="FUO406" s="1"/>
      <c r="FUP406" s="1"/>
      <c r="FUQ406" s="1"/>
      <c r="FUR406" s="1"/>
      <c r="FUS406" s="1"/>
      <c r="FUT406" s="1"/>
      <c r="FUU406" s="1"/>
      <c r="FUV406" s="1"/>
      <c r="FUW406" s="1"/>
      <c r="FUX406" s="1"/>
      <c r="FUY406" s="1"/>
      <c r="FUZ406" s="1"/>
      <c r="FVA406" s="1"/>
      <c r="FVB406" s="1"/>
      <c r="FVC406" s="1"/>
      <c r="FVD406" s="1"/>
      <c r="FVE406" s="1"/>
      <c r="FVF406" s="1"/>
      <c r="FVG406" s="1"/>
      <c r="FVH406" s="1"/>
      <c r="FVI406" s="1"/>
      <c r="FVJ406" s="1"/>
      <c r="FVK406" s="1"/>
      <c r="FVL406" s="1"/>
      <c r="FVM406" s="1"/>
      <c r="FVN406" s="1"/>
      <c r="FVO406" s="1"/>
      <c r="FVP406" s="1"/>
      <c r="FVQ406" s="1"/>
      <c r="FVR406" s="1"/>
      <c r="FVS406" s="1"/>
      <c r="FVT406" s="1"/>
      <c r="FVU406" s="1"/>
      <c r="FVV406" s="1"/>
      <c r="FVW406" s="1"/>
      <c r="FVX406" s="1"/>
      <c r="FVY406" s="1"/>
      <c r="FVZ406" s="1"/>
      <c r="FWA406" s="1"/>
      <c r="FWB406" s="1"/>
      <c r="FWC406" s="1"/>
      <c r="FWD406" s="1"/>
      <c r="FWE406" s="1"/>
      <c r="FWF406" s="1"/>
      <c r="FWG406" s="1"/>
      <c r="FWH406" s="1"/>
      <c r="FWI406" s="1"/>
      <c r="FWJ406" s="1"/>
      <c r="FWK406" s="1"/>
      <c r="FWL406" s="1"/>
      <c r="FWM406" s="1"/>
      <c r="FWN406" s="1"/>
      <c r="FWO406" s="1"/>
      <c r="FWP406" s="1"/>
      <c r="FWQ406" s="1"/>
      <c r="FWR406" s="1"/>
      <c r="FWS406" s="1"/>
      <c r="FWT406" s="1"/>
      <c r="FWU406" s="1"/>
      <c r="FWV406" s="1"/>
      <c r="FWW406" s="1"/>
      <c r="FWX406" s="1"/>
      <c r="FWY406" s="1"/>
      <c r="FWZ406" s="1"/>
      <c r="FXA406" s="1"/>
      <c r="FXB406" s="1"/>
      <c r="FXC406" s="1"/>
      <c r="FXD406" s="1"/>
      <c r="FXE406" s="1"/>
      <c r="FXF406" s="1"/>
      <c r="FXG406" s="1"/>
      <c r="FXH406" s="1"/>
      <c r="FXI406" s="1"/>
      <c r="FXJ406" s="1"/>
      <c r="FXK406" s="1"/>
      <c r="FXL406" s="1"/>
      <c r="FXM406" s="1"/>
      <c r="FXN406" s="1"/>
      <c r="FXO406" s="1"/>
      <c r="FXP406" s="1"/>
      <c r="FXQ406" s="1"/>
      <c r="FXR406" s="1"/>
      <c r="FXS406" s="1"/>
      <c r="FXT406" s="1"/>
      <c r="FXU406" s="1"/>
      <c r="FXV406" s="1"/>
      <c r="FXW406" s="1"/>
      <c r="FXX406" s="1"/>
      <c r="FXY406" s="1"/>
      <c r="FXZ406" s="1"/>
      <c r="FYA406" s="1"/>
      <c r="FYB406" s="1"/>
      <c r="FYC406" s="1"/>
      <c r="FYD406" s="1"/>
      <c r="FYE406" s="1"/>
      <c r="FYF406" s="1"/>
      <c r="FYG406" s="1"/>
      <c r="FYH406" s="1"/>
      <c r="FYI406" s="1"/>
      <c r="FYJ406" s="1"/>
      <c r="FYK406" s="1"/>
      <c r="FYL406" s="1"/>
      <c r="FYM406" s="1"/>
      <c r="FYN406" s="1"/>
      <c r="FYO406" s="1"/>
      <c r="FYP406" s="1"/>
      <c r="FYQ406" s="1"/>
      <c r="FYR406" s="1"/>
      <c r="FYS406" s="1"/>
      <c r="FYT406" s="1"/>
      <c r="FYU406" s="1"/>
      <c r="FYV406" s="1"/>
      <c r="FYW406" s="1"/>
      <c r="FYX406" s="1"/>
      <c r="FYY406" s="1"/>
      <c r="FYZ406" s="1"/>
      <c r="FZA406" s="1"/>
      <c r="FZB406" s="1"/>
      <c r="FZC406" s="1"/>
      <c r="FZD406" s="1"/>
      <c r="FZE406" s="1"/>
      <c r="FZF406" s="1"/>
      <c r="FZG406" s="1"/>
      <c r="FZH406" s="1"/>
      <c r="FZI406" s="1"/>
      <c r="FZJ406" s="1"/>
      <c r="FZK406" s="1"/>
      <c r="FZL406" s="1"/>
      <c r="FZM406" s="1"/>
      <c r="FZN406" s="1"/>
      <c r="FZO406" s="1"/>
      <c r="FZP406" s="1"/>
      <c r="FZQ406" s="1"/>
      <c r="FZR406" s="1"/>
      <c r="FZS406" s="1"/>
      <c r="FZT406" s="1"/>
      <c r="FZU406" s="1"/>
      <c r="FZV406" s="1"/>
      <c r="FZW406" s="1"/>
      <c r="FZX406" s="1"/>
      <c r="FZY406" s="1"/>
      <c r="FZZ406" s="1"/>
      <c r="GAA406" s="1"/>
      <c r="GAB406" s="1"/>
      <c r="GAC406" s="1"/>
      <c r="GAD406" s="1"/>
      <c r="GAE406" s="1"/>
      <c r="GAF406" s="1"/>
      <c r="GAG406" s="1"/>
      <c r="GAH406" s="1"/>
      <c r="GAI406" s="1"/>
      <c r="GAJ406" s="1"/>
      <c r="GAK406" s="1"/>
      <c r="GAL406" s="1"/>
      <c r="GAM406" s="1"/>
      <c r="GAN406" s="1"/>
      <c r="GAO406" s="1"/>
      <c r="GAP406" s="1"/>
      <c r="GAQ406" s="1"/>
      <c r="GAR406" s="1"/>
      <c r="GAS406" s="1"/>
      <c r="GAT406" s="1"/>
      <c r="GAU406" s="1"/>
      <c r="GAV406" s="1"/>
      <c r="GAW406" s="1"/>
      <c r="GAX406" s="1"/>
      <c r="GAY406" s="1"/>
      <c r="GAZ406" s="1"/>
      <c r="GBA406" s="1"/>
      <c r="GBB406" s="1"/>
      <c r="GBC406" s="1"/>
      <c r="GBD406" s="1"/>
      <c r="GBE406" s="1"/>
      <c r="GBF406" s="1"/>
      <c r="GBG406" s="1"/>
      <c r="GBH406" s="1"/>
      <c r="GBI406" s="1"/>
      <c r="GBJ406" s="1"/>
      <c r="GBK406" s="1"/>
      <c r="GBL406" s="1"/>
      <c r="GBM406" s="1"/>
      <c r="GBN406" s="1"/>
      <c r="GBO406" s="1"/>
      <c r="GBP406" s="1"/>
      <c r="GBQ406" s="1"/>
      <c r="GBR406" s="1"/>
      <c r="GBS406" s="1"/>
      <c r="GBT406" s="1"/>
      <c r="GBU406" s="1"/>
      <c r="GBV406" s="1"/>
      <c r="GBW406" s="1"/>
      <c r="GBX406" s="1"/>
      <c r="GBY406" s="1"/>
      <c r="GBZ406" s="1"/>
      <c r="GCA406" s="1"/>
      <c r="GCB406" s="1"/>
      <c r="GCC406" s="1"/>
      <c r="GCD406" s="1"/>
      <c r="GCE406" s="1"/>
      <c r="GCF406" s="1"/>
      <c r="GCG406" s="1"/>
      <c r="GCH406" s="1"/>
      <c r="GCI406" s="1"/>
      <c r="GCJ406" s="1"/>
      <c r="GCK406" s="1"/>
      <c r="GCL406" s="1"/>
      <c r="GCM406" s="1"/>
      <c r="GCN406" s="1"/>
      <c r="GCO406" s="1"/>
      <c r="GCP406" s="1"/>
      <c r="GCQ406" s="1"/>
      <c r="GCR406" s="1"/>
      <c r="GCS406" s="1"/>
      <c r="GCT406" s="1"/>
      <c r="GCU406" s="1"/>
      <c r="GCV406" s="1"/>
      <c r="GCW406" s="1"/>
      <c r="GCX406" s="1"/>
      <c r="GCY406" s="1"/>
      <c r="GCZ406" s="1"/>
      <c r="GDA406" s="1"/>
      <c r="GDB406" s="1"/>
      <c r="GDC406" s="1"/>
      <c r="GDD406" s="1"/>
      <c r="GDE406" s="1"/>
      <c r="GDF406" s="1"/>
      <c r="GDG406" s="1"/>
      <c r="GDH406" s="1"/>
      <c r="GDI406" s="1"/>
      <c r="GDJ406" s="1"/>
      <c r="GDK406" s="1"/>
      <c r="GDL406" s="1"/>
      <c r="GDM406" s="1"/>
      <c r="GDN406" s="1"/>
      <c r="GDO406" s="1"/>
      <c r="GDP406" s="1"/>
      <c r="GDQ406" s="1"/>
      <c r="GDR406" s="1"/>
      <c r="GDS406" s="1"/>
      <c r="GDT406" s="1"/>
      <c r="GDU406" s="1"/>
      <c r="GDV406" s="1"/>
      <c r="GDW406" s="1"/>
      <c r="GDX406" s="1"/>
      <c r="GDY406" s="1"/>
      <c r="GDZ406" s="1"/>
      <c r="GEA406" s="1"/>
      <c r="GEB406" s="1"/>
      <c r="GEC406" s="1"/>
      <c r="GED406" s="1"/>
      <c r="GEE406" s="1"/>
      <c r="GEF406" s="1"/>
      <c r="GEG406" s="1"/>
      <c r="GEH406" s="1"/>
      <c r="GEI406" s="1"/>
      <c r="GEJ406" s="1"/>
      <c r="GEK406" s="1"/>
      <c r="GEL406" s="1"/>
      <c r="GEM406" s="1"/>
      <c r="GEN406" s="1"/>
      <c r="GEO406" s="1"/>
      <c r="GEP406" s="1"/>
      <c r="GEQ406" s="1"/>
      <c r="GER406" s="1"/>
      <c r="GES406" s="1"/>
      <c r="GET406" s="1"/>
      <c r="GEU406" s="1"/>
      <c r="GEV406" s="1"/>
      <c r="GEW406" s="1"/>
      <c r="GEX406" s="1"/>
      <c r="GEY406" s="1"/>
      <c r="GEZ406" s="1"/>
      <c r="GFA406" s="1"/>
      <c r="GFB406" s="1"/>
      <c r="GFC406" s="1"/>
      <c r="GFD406" s="1"/>
      <c r="GFE406" s="1"/>
      <c r="GFF406" s="1"/>
      <c r="GFG406" s="1"/>
      <c r="GFH406" s="1"/>
      <c r="GFI406" s="1"/>
      <c r="GFJ406" s="1"/>
      <c r="GFK406" s="1"/>
      <c r="GFL406" s="1"/>
      <c r="GFM406" s="1"/>
      <c r="GFN406" s="1"/>
      <c r="GFO406" s="1"/>
      <c r="GFP406" s="1"/>
      <c r="GFQ406" s="1"/>
      <c r="GFR406" s="1"/>
      <c r="GFS406" s="1"/>
      <c r="GFT406" s="1"/>
      <c r="GFU406" s="1"/>
      <c r="GFV406" s="1"/>
      <c r="GFW406" s="1"/>
      <c r="GFX406" s="1"/>
      <c r="GFY406" s="1"/>
      <c r="GFZ406" s="1"/>
      <c r="GGA406" s="1"/>
      <c r="GGB406" s="1"/>
      <c r="GGC406" s="1"/>
      <c r="GGD406" s="1"/>
      <c r="GGE406" s="1"/>
      <c r="GGF406" s="1"/>
      <c r="GGG406" s="1"/>
      <c r="GGH406" s="1"/>
      <c r="GGI406" s="1"/>
      <c r="GGJ406" s="1"/>
      <c r="GGK406" s="1"/>
      <c r="GGL406" s="1"/>
      <c r="GGM406" s="1"/>
      <c r="GGN406" s="1"/>
      <c r="GGO406" s="1"/>
      <c r="GGP406" s="1"/>
      <c r="GGQ406" s="1"/>
      <c r="GGR406" s="1"/>
      <c r="GGS406" s="1"/>
      <c r="GGT406" s="1"/>
      <c r="GGU406" s="1"/>
      <c r="GGV406" s="1"/>
      <c r="GGW406" s="1"/>
      <c r="GGX406" s="1"/>
      <c r="GGY406" s="1"/>
      <c r="GGZ406" s="1"/>
      <c r="GHA406" s="1"/>
      <c r="GHB406" s="1"/>
      <c r="GHC406" s="1"/>
      <c r="GHD406" s="1"/>
      <c r="GHE406" s="1"/>
      <c r="GHF406" s="1"/>
      <c r="GHG406" s="1"/>
      <c r="GHH406" s="1"/>
      <c r="GHI406" s="1"/>
      <c r="GHJ406" s="1"/>
      <c r="GHK406" s="1"/>
      <c r="GHL406" s="1"/>
      <c r="GHM406" s="1"/>
      <c r="GHN406" s="1"/>
      <c r="GHO406" s="1"/>
      <c r="GHP406" s="1"/>
      <c r="GHQ406" s="1"/>
      <c r="GHR406" s="1"/>
      <c r="GHS406" s="1"/>
      <c r="GHT406" s="1"/>
      <c r="GHU406" s="1"/>
      <c r="GHV406" s="1"/>
      <c r="GHW406" s="1"/>
      <c r="GHX406" s="1"/>
      <c r="GHY406" s="1"/>
      <c r="GHZ406" s="1"/>
      <c r="GIA406" s="1"/>
      <c r="GIB406" s="1"/>
      <c r="GIC406" s="1"/>
      <c r="GID406" s="1"/>
      <c r="GIE406" s="1"/>
      <c r="GIF406" s="1"/>
      <c r="GIG406" s="1"/>
      <c r="GIH406" s="1"/>
      <c r="GII406" s="1"/>
      <c r="GIJ406" s="1"/>
      <c r="GIK406" s="1"/>
      <c r="GIL406" s="1"/>
      <c r="GIM406" s="1"/>
      <c r="GIN406" s="1"/>
      <c r="GIO406" s="1"/>
      <c r="GIP406" s="1"/>
      <c r="GIQ406" s="1"/>
      <c r="GIR406" s="1"/>
      <c r="GIS406" s="1"/>
      <c r="GIT406" s="1"/>
      <c r="GIU406" s="1"/>
      <c r="GIV406" s="1"/>
      <c r="GIW406" s="1"/>
      <c r="GIX406" s="1"/>
      <c r="GIY406" s="1"/>
      <c r="GIZ406" s="1"/>
      <c r="GJA406" s="1"/>
      <c r="GJB406" s="1"/>
      <c r="GJC406" s="1"/>
      <c r="GJD406" s="1"/>
      <c r="GJE406" s="1"/>
      <c r="GJF406" s="1"/>
      <c r="GJG406" s="1"/>
      <c r="GJH406" s="1"/>
      <c r="GJI406" s="1"/>
      <c r="GJJ406" s="1"/>
      <c r="GJK406" s="1"/>
      <c r="GJL406" s="1"/>
      <c r="GJM406" s="1"/>
      <c r="GJN406" s="1"/>
      <c r="GJO406" s="1"/>
      <c r="GJP406" s="1"/>
      <c r="GJQ406" s="1"/>
      <c r="GJR406" s="1"/>
      <c r="GJS406" s="1"/>
      <c r="GJT406" s="1"/>
      <c r="GJU406" s="1"/>
      <c r="GJV406" s="1"/>
      <c r="GJW406" s="1"/>
      <c r="GJX406" s="1"/>
      <c r="GJY406" s="1"/>
      <c r="GJZ406" s="1"/>
      <c r="GKA406" s="1"/>
      <c r="GKB406" s="1"/>
      <c r="GKC406" s="1"/>
      <c r="GKD406" s="1"/>
      <c r="GKE406" s="1"/>
      <c r="GKF406" s="1"/>
      <c r="GKG406" s="1"/>
      <c r="GKH406" s="1"/>
      <c r="GKI406" s="1"/>
      <c r="GKJ406" s="1"/>
      <c r="GKK406" s="1"/>
      <c r="GKL406" s="1"/>
      <c r="GKM406" s="1"/>
      <c r="GKN406" s="1"/>
      <c r="GKO406" s="1"/>
      <c r="GKP406" s="1"/>
      <c r="GKQ406" s="1"/>
      <c r="GKR406" s="1"/>
      <c r="GKS406" s="1"/>
      <c r="GKT406" s="1"/>
      <c r="GKU406" s="1"/>
      <c r="GKV406" s="1"/>
      <c r="GKW406" s="1"/>
      <c r="GKX406" s="1"/>
      <c r="GKY406" s="1"/>
      <c r="GKZ406" s="1"/>
      <c r="GLA406" s="1"/>
      <c r="GLB406" s="1"/>
      <c r="GLC406" s="1"/>
      <c r="GLD406" s="1"/>
      <c r="GLE406" s="1"/>
      <c r="GLF406" s="1"/>
      <c r="GLG406" s="1"/>
      <c r="GLH406" s="1"/>
      <c r="GLI406" s="1"/>
      <c r="GLJ406" s="1"/>
      <c r="GLK406" s="1"/>
      <c r="GLL406" s="1"/>
      <c r="GLM406" s="1"/>
      <c r="GLN406" s="1"/>
      <c r="GLO406" s="1"/>
      <c r="GLP406" s="1"/>
      <c r="GLQ406" s="1"/>
      <c r="GLR406" s="1"/>
      <c r="GLS406" s="1"/>
      <c r="GLT406" s="1"/>
      <c r="GLU406" s="1"/>
      <c r="GLV406" s="1"/>
      <c r="GLW406" s="1"/>
      <c r="GLX406" s="1"/>
      <c r="GLY406" s="1"/>
      <c r="GLZ406" s="1"/>
      <c r="GMA406" s="1"/>
      <c r="GMB406" s="1"/>
      <c r="GMC406" s="1"/>
      <c r="GMD406" s="1"/>
      <c r="GME406" s="1"/>
      <c r="GMF406" s="1"/>
      <c r="GMG406" s="1"/>
      <c r="GMH406" s="1"/>
      <c r="GMI406" s="1"/>
      <c r="GMJ406" s="1"/>
      <c r="GMK406" s="1"/>
      <c r="GML406" s="1"/>
      <c r="GMM406" s="1"/>
      <c r="GMN406" s="1"/>
      <c r="GMO406" s="1"/>
      <c r="GMP406" s="1"/>
      <c r="GMQ406" s="1"/>
      <c r="GMR406" s="1"/>
      <c r="GMS406" s="1"/>
      <c r="GMT406" s="1"/>
      <c r="GMU406" s="1"/>
      <c r="GMV406" s="1"/>
      <c r="GMW406" s="1"/>
      <c r="GMX406" s="1"/>
      <c r="GMY406" s="1"/>
      <c r="GMZ406" s="1"/>
      <c r="GNA406" s="1"/>
      <c r="GNB406" s="1"/>
      <c r="GNC406" s="1"/>
      <c r="GND406" s="1"/>
      <c r="GNE406" s="1"/>
      <c r="GNF406" s="1"/>
      <c r="GNG406" s="1"/>
      <c r="GNH406" s="1"/>
      <c r="GNI406" s="1"/>
      <c r="GNJ406" s="1"/>
      <c r="GNK406" s="1"/>
      <c r="GNL406" s="1"/>
      <c r="GNM406" s="1"/>
      <c r="GNN406" s="1"/>
      <c r="GNO406" s="1"/>
      <c r="GNP406" s="1"/>
      <c r="GNQ406" s="1"/>
      <c r="GNR406" s="1"/>
      <c r="GNS406" s="1"/>
      <c r="GNT406" s="1"/>
      <c r="GNU406" s="1"/>
      <c r="GNV406" s="1"/>
      <c r="GNW406" s="1"/>
      <c r="GNX406" s="1"/>
      <c r="GNY406" s="1"/>
      <c r="GNZ406" s="1"/>
      <c r="GOA406" s="1"/>
      <c r="GOB406" s="1"/>
      <c r="GOC406" s="1"/>
      <c r="GOD406" s="1"/>
      <c r="GOE406" s="1"/>
      <c r="GOF406" s="1"/>
      <c r="GOG406" s="1"/>
      <c r="GOH406" s="1"/>
      <c r="GOI406" s="1"/>
      <c r="GOJ406" s="1"/>
      <c r="GOK406" s="1"/>
      <c r="GOL406" s="1"/>
      <c r="GOM406" s="1"/>
      <c r="GON406" s="1"/>
      <c r="GOO406" s="1"/>
      <c r="GOP406" s="1"/>
      <c r="GOQ406" s="1"/>
      <c r="GOR406" s="1"/>
      <c r="GOS406" s="1"/>
      <c r="GOT406" s="1"/>
      <c r="GOU406" s="1"/>
      <c r="GOV406" s="1"/>
      <c r="GOW406" s="1"/>
      <c r="GOX406" s="1"/>
      <c r="GOY406" s="1"/>
      <c r="GOZ406" s="1"/>
      <c r="GPA406" s="1"/>
      <c r="GPB406" s="1"/>
      <c r="GPC406" s="1"/>
      <c r="GPD406" s="1"/>
      <c r="GPE406" s="1"/>
      <c r="GPF406" s="1"/>
      <c r="GPG406" s="1"/>
      <c r="GPH406" s="1"/>
      <c r="GPI406" s="1"/>
      <c r="GPJ406" s="1"/>
      <c r="GPK406" s="1"/>
      <c r="GPL406" s="1"/>
      <c r="GPM406" s="1"/>
      <c r="GPN406" s="1"/>
      <c r="GPO406" s="1"/>
      <c r="GPP406" s="1"/>
      <c r="GPQ406" s="1"/>
      <c r="GPR406" s="1"/>
      <c r="GPS406" s="1"/>
      <c r="GPT406" s="1"/>
      <c r="GPU406" s="1"/>
      <c r="GPV406" s="1"/>
      <c r="GPW406" s="1"/>
      <c r="GPX406" s="1"/>
      <c r="GPY406" s="1"/>
      <c r="GPZ406" s="1"/>
      <c r="GQA406" s="1"/>
      <c r="GQB406" s="1"/>
      <c r="GQC406" s="1"/>
      <c r="GQD406" s="1"/>
      <c r="GQE406" s="1"/>
      <c r="GQF406" s="1"/>
      <c r="GQG406" s="1"/>
      <c r="GQH406" s="1"/>
      <c r="GQI406" s="1"/>
      <c r="GQJ406" s="1"/>
      <c r="GQK406" s="1"/>
      <c r="GQL406" s="1"/>
      <c r="GQM406" s="1"/>
      <c r="GQN406" s="1"/>
      <c r="GQO406" s="1"/>
      <c r="GQP406" s="1"/>
      <c r="GQQ406" s="1"/>
      <c r="GQR406" s="1"/>
      <c r="GQS406" s="1"/>
      <c r="GQT406" s="1"/>
      <c r="GQU406" s="1"/>
      <c r="GQV406" s="1"/>
      <c r="GQW406" s="1"/>
      <c r="GQX406" s="1"/>
      <c r="GQY406" s="1"/>
      <c r="GQZ406" s="1"/>
      <c r="GRA406" s="1"/>
      <c r="GRB406" s="1"/>
      <c r="GRC406" s="1"/>
      <c r="GRD406" s="1"/>
      <c r="GRE406" s="1"/>
      <c r="GRF406" s="1"/>
      <c r="GRG406" s="1"/>
      <c r="GRH406" s="1"/>
      <c r="GRI406" s="1"/>
      <c r="GRJ406" s="1"/>
      <c r="GRK406" s="1"/>
      <c r="GRL406" s="1"/>
      <c r="GRM406" s="1"/>
      <c r="GRN406" s="1"/>
      <c r="GRO406" s="1"/>
      <c r="GRP406" s="1"/>
      <c r="GRQ406" s="1"/>
      <c r="GRR406" s="1"/>
      <c r="GRS406" s="1"/>
      <c r="GRT406" s="1"/>
      <c r="GRU406" s="1"/>
      <c r="GRV406" s="1"/>
      <c r="GRW406" s="1"/>
      <c r="GRX406" s="1"/>
      <c r="GRY406" s="1"/>
      <c r="GRZ406" s="1"/>
      <c r="GSA406" s="1"/>
      <c r="GSB406" s="1"/>
      <c r="GSC406" s="1"/>
      <c r="GSD406" s="1"/>
      <c r="GSE406" s="1"/>
      <c r="GSF406" s="1"/>
      <c r="GSG406" s="1"/>
      <c r="GSH406" s="1"/>
      <c r="GSI406" s="1"/>
      <c r="GSJ406" s="1"/>
      <c r="GSK406" s="1"/>
      <c r="GSL406" s="1"/>
      <c r="GSM406" s="1"/>
      <c r="GSN406" s="1"/>
      <c r="GSO406" s="1"/>
      <c r="GSP406" s="1"/>
      <c r="GSQ406" s="1"/>
      <c r="GSR406" s="1"/>
      <c r="GSS406" s="1"/>
      <c r="GST406" s="1"/>
      <c r="GSU406" s="1"/>
      <c r="GSV406" s="1"/>
      <c r="GSW406" s="1"/>
      <c r="GSX406" s="1"/>
      <c r="GSY406" s="1"/>
      <c r="GSZ406" s="1"/>
      <c r="GTA406" s="1"/>
      <c r="GTB406" s="1"/>
      <c r="GTC406" s="1"/>
      <c r="GTD406" s="1"/>
      <c r="GTE406" s="1"/>
      <c r="GTF406" s="1"/>
      <c r="GTG406" s="1"/>
      <c r="GTH406" s="1"/>
      <c r="GTI406" s="1"/>
      <c r="GTJ406" s="1"/>
      <c r="GTK406" s="1"/>
      <c r="GTL406" s="1"/>
      <c r="GTM406" s="1"/>
      <c r="GTN406" s="1"/>
      <c r="GTO406" s="1"/>
      <c r="GTP406" s="1"/>
      <c r="GTQ406" s="1"/>
      <c r="GTR406" s="1"/>
      <c r="GTS406" s="1"/>
      <c r="GTT406" s="1"/>
      <c r="GTU406" s="1"/>
      <c r="GTV406" s="1"/>
      <c r="GTW406" s="1"/>
      <c r="GTX406" s="1"/>
      <c r="GTY406" s="1"/>
      <c r="GTZ406" s="1"/>
      <c r="GUA406" s="1"/>
      <c r="GUB406" s="1"/>
      <c r="GUC406" s="1"/>
      <c r="GUD406" s="1"/>
      <c r="GUE406" s="1"/>
      <c r="GUF406" s="1"/>
      <c r="GUG406" s="1"/>
      <c r="GUH406" s="1"/>
      <c r="GUI406" s="1"/>
      <c r="GUJ406" s="1"/>
      <c r="GUK406" s="1"/>
      <c r="GUL406" s="1"/>
      <c r="GUM406" s="1"/>
      <c r="GUN406" s="1"/>
      <c r="GUO406" s="1"/>
      <c r="GUP406" s="1"/>
      <c r="GUQ406" s="1"/>
      <c r="GUR406" s="1"/>
      <c r="GUS406" s="1"/>
      <c r="GUT406" s="1"/>
      <c r="GUU406" s="1"/>
      <c r="GUV406" s="1"/>
      <c r="GUW406" s="1"/>
      <c r="GUX406" s="1"/>
      <c r="GUY406" s="1"/>
      <c r="GUZ406" s="1"/>
      <c r="GVA406" s="1"/>
      <c r="GVB406" s="1"/>
      <c r="GVC406" s="1"/>
      <c r="GVD406" s="1"/>
      <c r="GVE406" s="1"/>
      <c r="GVF406" s="1"/>
      <c r="GVG406" s="1"/>
      <c r="GVH406" s="1"/>
      <c r="GVI406" s="1"/>
      <c r="GVJ406" s="1"/>
      <c r="GVK406" s="1"/>
      <c r="GVL406" s="1"/>
      <c r="GVM406" s="1"/>
      <c r="GVN406" s="1"/>
      <c r="GVO406" s="1"/>
      <c r="GVP406" s="1"/>
      <c r="GVQ406" s="1"/>
      <c r="GVR406" s="1"/>
      <c r="GVS406" s="1"/>
      <c r="GVT406" s="1"/>
      <c r="GVU406" s="1"/>
      <c r="GVV406" s="1"/>
      <c r="GVW406" s="1"/>
      <c r="GVX406" s="1"/>
      <c r="GVY406" s="1"/>
      <c r="GVZ406" s="1"/>
      <c r="GWA406" s="1"/>
      <c r="GWB406" s="1"/>
      <c r="GWC406" s="1"/>
      <c r="GWD406" s="1"/>
      <c r="GWE406" s="1"/>
      <c r="GWF406" s="1"/>
      <c r="GWG406" s="1"/>
      <c r="GWH406" s="1"/>
      <c r="GWI406" s="1"/>
      <c r="GWJ406" s="1"/>
      <c r="GWK406" s="1"/>
      <c r="GWL406" s="1"/>
      <c r="GWM406" s="1"/>
      <c r="GWN406" s="1"/>
      <c r="GWO406" s="1"/>
      <c r="GWP406" s="1"/>
      <c r="GWQ406" s="1"/>
      <c r="GWR406" s="1"/>
      <c r="GWS406" s="1"/>
      <c r="GWT406" s="1"/>
      <c r="GWU406" s="1"/>
      <c r="GWV406" s="1"/>
      <c r="GWW406" s="1"/>
      <c r="GWX406" s="1"/>
      <c r="GWY406" s="1"/>
      <c r="GWZ406" s="1"/>
      <c r="GXA406" s="1"/>
      <c r="GXB406" s="1"/>
      <c r="GXC406" s="1"/>
      <c r="GXD406" s="1"/>
      <c r="GXE406" s="1"/>
      <c r="GXF406" s="1"/>
      <c r="GXG406" s="1"/>
      <c r="GXH406" s="1"/>
      <c r="GXI406" s="1"/>
      <c r="GXJ406" s="1"/>
      <c r="GXK406" s="1"/>
      <c r="GXL406" s="1"/>
      <c r="GXM406" s="1"/>
      <c r="GXN406" s="1"/>
      <c r="GXO406" s="1"/>
      <c r="GXP406" s="1"/>
      <c r="GXQ406" s="1"/>
      <c r="GXR406" s="1"/>
      <c r="GXS406" s="1"/>
      <c r="GXT406" s="1"/>
      <c r="GXU406" s="1"/>
      <c r="GXV406" s="1"/>
      <c r="GXW406" s="1"/>
      <c r="GXX406" s="1"/>
      <c r="GXY406" s="1"/>
      <c r="GXZ406" s="1"/>
      <c r="GYA406" s="1"/>
      <c r="GYB406" s="1"/>
      <c r="GYC406" s="1"/>
      <c r="GYD406" s="1"/>
      <c r="GYE406" s="1"/>
      <c r="GYF406" s="1"/>
      <c r="GYG406" s="1"/>
      <c r="GYH406" s="1"/>
      <c r="GYI406" s="1"/>
      <c r="GYJ406" s="1"/>
      <c r="GYK406" s="1"/>
      <c r="GYL406" s="1"/>
      <c r="GYM406" s="1"/>
      <c r="GYN406" s="1"/>
      <c r="GYO406" s="1"/>
      <c r="GYP406" s="1"/>
      <c r="GYQ406" s="1"/>
      <c r="GYR406" s="1"/>
      <c r="GYS406" s="1"/>
      <c r="GYT406" s="1"/>
      <c r="GYU406" s="1"/>
      <c r="GYV406" s="1"/>
      <c r="GYW406" s="1"/>
      <c r="GYX406" s="1"/>
      <c r="GYY406" s="1"/>
      <c r="GYZ406" s="1"/>
      <c r="GZA406" s="1"/>
      <c r="GZB406" s="1"/>
      <c r="GZC406" s="1"/>
      <c r="GZD406" s="1"/>
      <c r="GZE406" s="1"/>
      <c r="GZF406" s="1"/>
      <c r="GZG406" s="1"/>
      <c r="GZH406" s="1"/>
      <c r="GZI406" s="1"/>
      <c r="GZJ406" s="1"/>
      <c r="GZK406" s="1"/>
      <c r="GZL406" s="1"/>
      <c r="GZM406" s="1"/>
      <c r="GZN406" s="1"/>
      <c r="GZO406" s="1"/>
      <c r="GZP406" s="1"/>
      <c r="GZQ406" s="1"/>
      <c r="GZR406" s="1"/>
      <c r="GZS406" s="1"/>
      <c r="GZT406" s="1"/>
      <c r="GZU406" s="1"/>
      <c r="GZV406" s="1"/>
      <c r="GZW406" s="1"/>
      <c r="GZX406" s="1"/>
      <c r="GZY406" s="1"/>
      <c r="GZZ406" s="1"/>
      <c r="HAA406" s="1"/>
      <c r="HAB406" s="1"/>
      <c r="HAC406" s="1"/>
      <c r="HAD406" s="1"/>
      <c r="HAE406" s="1"/>
      <c r="HAF406" s="1"/>
      <c r="HAG406" s="1"/>
      <c r="HAH406" s="1"/>
      <c r="HAI406" s="1"/>
      <c r="HAJ406" s="1"/>
      <c r="HAK406" s="1"/>
      <c r="HAL406" s="1"/>
      <c r="HAM406" s="1"/>
      <c r="HAN406" s="1"/>
      <c r="HAO406" s="1"/>
      <c r="HAP406" s="1"/>
      <c r="HAQ406" s="1"/>
      <c r="HAR406" s="1"/>
      <c r="HAS406" s="1"/>
      <c r="HAT406" s="1"/>
      <c r="HAU406" s="1"/>
      <c r="HAV406" s="1"/>
      <c r="HAW406" s="1"/>
      <c r="HAX406" s="1"/>
      <c r="HAY406" s="1"/>
      <c r="HAZ406" s="1"/>
      <c r="HBA406" s="1"/>
      <c r="HBB406" s="1"/>
      <c r="HBC406" s="1"/>
      <c r="HBD406" s="1"/>
      <c r="HBE406" s="1"/>
      <c r="HBF406" s="1"/>
      <c r="HBG406" s="1"/>
      <c r="HBH406" s="1"/>
      <c r="HBI406" s="1"/>
      <c r="HBJ406" s="1"/>
      <c r="HBK406" s="1"/>
      <c r="HBL406" s="1"/>
      <c r="HBM406" s="1"/>
      <c r="HBN406" s="1"/>
      <c r="HBO406" s="1"/>
      <c r="HBP406" s="1"/>
      <c r="HBQ406" s="1"/>
      <c r="HBR406" s="1"/>
      <c r="HBS406" s="1"/>
      <c r="HBT406" s="1"/>
      <c r="HBU406" s="1"/>
      <c r="HBV406" s="1"/>
      <c r="HBW406" s="1"/>
      <c r="HBX406" s="1"/>
      <c r="HBY406" s="1"/>
      <c r="HBZ406" s="1"/>
      <c r="HCA406" s="1"/>
      <c r="HCB406" s="1"/>
      <c r="HCC406" s="1"/>
      <c r="HCD406" s="1"/>
      <c r="HCE406" s="1"/>
      <c r="HCF406" s="1"/>
      <c r="HCG406" s="1"/>
      <c r="HCH406" s="1"/>
      <c r="HCI406" s="1"/>
      <c r="HCJ406" s="1"/>
      <c r="HCK406" s="1"/>
      <c r="HCL406" s="1"/>
      <c r="HCM406" s="1"/>
      <c r="HCN406" s="1"/>
      <c r="HCO406" s="1"/>
      <c r="HCP406" s="1"/>
      <c r="HCQ406" s="1"/>
      <c r="HCR406" s="1"/>
      <c r="HCS406" s="1"/>
      <c r="HCT406" s="1"/>
      <c r="HCU406" s="1"/>
      <c r="HCV406" s="1"/>
      <c r="HCW406" s="1"/>
      <c r="HCX406" s="1"/>
      <c r="HCY406" s="1"/>
      <c r="HCZ406" s="1"/>
      <c r="HDA406" s="1"/>
      <c r="HDB406" s="1"/>
      <c r="HDC406" s="1"/>
      <c r="HDD406" s="1"/>
      <c r="HDE406" s="1"/>
      <c r="HDF406" s="1"/>
      <c r="HDG406" s="1"/>
      <c r="HDH406" s="1"/>
      <c r="HDI406" s="1"/>
      <c r="HDJ406" s="1"/>
      <c r="HDK406" s="1"/>
      <c r="HDL406" s="1"/>
      <c r="HDM406" s="1"/>
      <c r="HDN406" s="1"/>
      <c r="HDO406" s="1"/>
      <c r="HDP406" s="1"/>
      <c r="HDQ406" s="1"/>
      <c r="HDR406" s="1"/>
      <c r="HDS406" s="1"/>
      <c r="HDT406" s="1"/>
      <c r="HDU406" s="1"/>
      <c r="HDV406" s="1"/>
      <c r="HDW406" s="1"/>
      <c r="HDX406" s="1"/>
      <c r="HDY406" s="1"/>
      <c r="HDZ406" s="1"/>
      <c r="HEA406" s="1"/>
      <c r="HEB406" s="1"/>
      <c r="HEC406" s="1"/>
      <c r="HED406" s="1"/>
      <c r="HEE406" s="1"/>
      <c r="HEF406" s="1"/>
      <c r="HEG406" s="1"/>
      <c r="HEH406" s="1"/>
      <c r="HEI406" s="1"/>
      <c r="HEJ406" s="1"/>
      <c r="HEK406" s="1"/>
      <c r="HEL406" s="1"/>
      <c r="HEM406" s="1"/>
      <c r="HEN406" s="1"/>
      <c r="HEO406" s="1"/>
      <c r="HEP406" s="1"/>
      <c r="HEQ406" s="1"/>
      <c r="HER406" s="1"/>
      <c r="HES406" s="1"/>
      <c r="HET406" s="1"/>
      <c r="HEU406" s="1"/>
      <c r="HEV406" s="1"/>
      <c r="HEW406" s="1"/>
      <c r="HEX406" s="1"/>
      <c r="HEY406" s="1"/>
      <c r="HEZ406" s="1"/>
      <c r="HFA406" s="1"/>
      <c r="HFB406" s="1"/>
      <c r="HFC406" s="1"/>
      <c r="HFD406" s="1"/>
      <c r="HFE406" s="1"/>
      <c r="HFF406" s="1"/>
      <c r="HFG406" s="1"/>
      <c r="HFH406" s="1"/>
      <c r="HFI406" s="1"/>
      <c r="HFJ406" s="1"/>
      <c r="HFK406" s="1"/>
      <c r="HFL406" s="1"/>
      <c r="HFM406" s="1"/>
      <c r="HFN406" s="1"/>
      <c r="HFO406" s="1"/>
      <c r="HFP406" s="1"/>
      <c r="HFQ406" s="1"/>
      <c r="HFR406" s="1"/>
      <c r="HFS406" s="1"/>
      <c r="HFT406" s="1"/>
      <c r="HFU406" s="1"/>
      <c r="HFV406" s="1"/>
      <c r="HFW406" s="1"/>
      <c r="HFX406" s="1"/>
      <c r="HFY406" s="1"/>
      <c r="HFZ406" s="1"/>
      <c r="HGA406" s="1"/>
      <c r="HGB406" s="1"/>
      <c r="HGC406" s="1"/>
      <c r="HGD406" s="1"/>
      <c r="HGE406" s="1"/>
      <c r="HGF406" s="1"/>
      <c r="HGG406" s="1"/>
      <c r="HGH406" s="1"/>
      <c r="HGI406" s="1"/>
      <c r="HGJ406" s="1"/>
      <c r="HGK406" s="1"/>
      <c r="HGL406" s="1"/>
      <c r="HGM406" s="1"/>
      <c r="HGN406" s="1"/>
      <c r="HGO406" s="1"/>
      <c r="HGP406" s="1"/>
      <c r="HGQ406" s="1"/>
      <c r="HGR406" s="1"/>
      <c r="HGS406" s="1"/>
      <c r="HGT406" s="1"/>
      <c r="HGU406" s="1"/>
      <c r="HGV406" s="1"/>
      <c r="HGW406" s="1"/>
      <c r="HGX406" s="1"/>
      <c r="HGY406" s="1"/>
      <c r="HGZ406" s="1"/>
      <c r="HHA406" s="1"/>
      <c r="HHB406" s="1"/>
      <c r="HHC406" s="1"/>
      <c r="HHD406" s="1"/>
      <c r="HHE406" s="1"/>
      <c r="HHF406" s="1"/>
      <c r="HHG406" s="1"/>
      <c r="HHH406" s="1"/>
      <c r="HHI406" s="1"/>
      <c r="HHJ406" s="1"/>
      <c r="HHK406" s="1"/>
      <c r="HHL406" s="1"/>
      <c r="HHM406" s="1"/>
      <c r="HHN406" s="1"/>
      <c r="HHO406" s="1"/>
      <c r="HHP406" s="1"/>
      <c r="HHQ406" s="1"/>
      <c r="HHR406" s="1"/>
      <c r="HHS406" s="1"/>
      <c r="HHT406" s="1"/>
      <c r="HHU406" s="1"/>
      <c r="HHV406" s="1"/>
      <c r="HHW406" s="1"/>
      <c r="HHX406" s="1"/>
      <c r="HHY406" s="1"/>
      <c r="HHZ406" s="1"/>
      <c r="HIA406" s="1"/>
      <c r="HIB406" s="1"/>
      <c r="HIC406" s="1"/>
      <c r="HID406" s="1"/>
      <c r="HIE406" s="1"/>
      <c r="HIF406" s="1"/>
      <c r="HIG406" s="1"/>
      <c r="HIH406" s="1"/>
      <c r="HII406" s="1"/>
      <c r="HIJ406" s="1"/>
      <c r="HIK406" s="1"/>
      <c r="HIL406" s="1"/>
      <c r="HIM406" s="1"/>
      <c r="HIN406" s="1"/>
      <c r="HIO406" s="1"/>
      <c r="HIP406" s="1"/>
      <c r="HIQ406" s="1"/>
      <c r="HIR406" s="1"/>
      <c r="HIS406" s="1"/>
      <c r="HIT406" s="1"/>
      <c r="HIU406" s="1"/>
      <c r="HIV406" s="1"/>
      <c r="HIW406" s="1"/>
      <c r="HIX406" s="1"/>
      <c r="HIY406" s="1"/>
      <c r="HIZ406" s="1"/>
      <c r="HJA406" s="1"/>
      <c r="HJB406" s="1"/>
      <c r="HJC406" s="1"/>
      <c r="HJD406" s="1"/>
      <c r="HJE406" s="1"/>
      <c r="HJF406" s="1"/>
      <c r="HJG406" s="1"/>
      <c r="HJH406" s="1"/>
      <c r="HJI406" s="1"/>
      <c r="HJJ406" s="1"/>
      <c r="HJK406" s="1"/>
      <c r="HJL406" s="1"/>
      <c r="HJM406" s="1"/>
      <c r="HJN406" s="1"/>
      <c r="HJO406" s="1"/>
      <c r="HJP406" s="1"/>
      <c r="HJQ406" s="1"/>
      <c r="HJR406" s="1"/>
      <c r="HJS406" s="1"/>
      <c r="HJT406" s="1"/>
      <c r="HJU406" s="1"/>
      <c r="HJV406" s="1"/>
      <c r="HJW406" s="1"/>
      <c r="HJX406" s="1"/>
      <c r="HJY406" s="1"/>
      <c r="HJZ406" s="1"/>
      <c r="HKA406" s="1"/>
      <c r="HKB406" s="1"/>
      <c r="HKC406" s="1"/>
      <c r="HKD406" s="1"/>
      <c r="HKE406" s="1"/>
      <c r="HKF406" s="1"/>
      <c r="HKG406" s="1"/>
      <c r="HKH406" s="1"/>
      <c r="HKI406" s="1"/>
      <c r="HKJ406" s="1"/>
      <c r="HKK406" s="1"/>
      <c r="HKL406" s="1"/>
      <c r="HKM406" s="1"/>
      <c r="HKN406" s="1"/>
      <c r="HKO406" s="1"/>
      <c r="HKP406" s="1"/>
      <c r="HKQ406" s="1"/>
      <c r="HKR406" s="1"/>
      <c r="HKS406" s="1"/>
      <c r="HKT406" s="1"/>
      <c r="HKU406" s="1"/>
      <c r="HKV406" s="1"/>
      <c r="HKW406" s="1"/>
      <c r="HKX406" s="1"/>
      <c r="HKY406" s="1"/>
      <c r="HKZ406" s="1"/>
      <c r="HLA406" s="1"/>
      <c r="HLB406" s="1"/>
      <c r="HLC406" s="1"/>
      <c r="HLD406" s="1"/>
      <c r="HLE406" s="1"/>
      <c r="HLF406" s="1"/>
      <c r="HLG406" s="1"/>
      <c r="HLH406" s="1"/>
      <c r="HLI406" s="1"/>
      <c r="HLJ406" s="1"/>
      <c r="HLK406" s="1"/>
      <c r="HLL406" s="1"/>
      <c r="HLM406" s="1"/>
      <c r="HLN406" s="1"/>
      <c r="HLO406" s="1"/>
      <c r="HLP406" s="1"/>
      <c r="HLQ406" s="1"/>
      <c r="HLR406" s="1"/>
      <c r="HLS406" s="1"/>
      <c r="HLT406" s="1"/>
      <c r="HLU406" s="1"/>
      <c r="HLV406" s="1"/>
      <c r="HLW406" s="1"/>
      <c r="HLX406" s="1"/>
      <c r="HLY406" s="1"/>
      <c r="HLZ406" s="1"/>
      <c r="HMA406" s="1"/>
      <c r="HMB406" s="1"/>
      <c r="HMC406" s="1"/>
      <c r="HMD406" s="1"/>
      <c r="HME406" s="1"/>
      <c r="HMF406" s="1"/>
      <c r="HMG406" s="1"/>
      <c r="HMH406" s="1"/>
      <c r="HMI406" s="1"/>
      <c r="HMJ406" s="1"/>
      <c r="HMK406" s="1"/>
      <c r="HML406" s="1"/>
      <c r="HMM406" s="1"/>
      <c r="HMN406" s="1"/>
      <c r="HMO406" s="1"/>
      <c r="HMP406" s="1"/>
      <c r="HMQ406" s="1"/>
      <c r="HMR406" s="1"/>
      <c r="HMS406" s="1"/>
      <c r="HMT406" s="1"/>
      <c r="HMU406" s="1"/>
      <c r="HMV406" s="1"/>
      <c r="HMW406" s="1"/>
      <c r="HMX406" s="1"/>
      <c r="HMY406" s="1"/>
      <c r="HMZ406" s="1"/>
      <c r="HNA406" s="1"/>
      <c r="HNB406" s="1"/>
      <c r="HNC406" s="1"/>
      <c r="HND406" s="1"/>
      <c r="HNE406" s="1"/>
      <c r="HNF406" s="1"/>
      <c r="HNG406" s="1"/>
      <c r="HNH406" s="1"/>
      <c r="HNI406" s="1"/>
      <c r="HNJ406" s="1"/>
      <c r="HNK406" s="1"/>
      <c r="HNL406" s="1"/>
      <c r="HNM406" s="1"/>
      <c r="HNN406" s="1"/>
      <c r="HNO406" s="1"/>
      <c r="HNP406" s="1"/>
      <c r="HNQ406" s="1"/>
      <c r="HNR406" s="1"/>
      <c r="HNS406" s="1"/>
      <c r="HNT406" s="1"/>
      <c r="HNU406" s="1"/>
      <c r="HNV406" s="1"/>
      <c r="HNW406" s="1"/>
      <c r="HNX406" s="1"/>
      <c r="HNY406" s="1"/>
      <c r="HNZ406" s="1"/>
      <c r="HOA406" s="1"/>
      <c r="HOB406" s="1"/>
      <c r="HOC406" s="1"/>
      <c r="HOD406" s="1"/>
      <c r="HOE406" s="1"/>
      <c r="HOF406" s="1"/>
      <c r="HOG406" s="1"/>
      <c r="HOH406" s="1"/>
      <c r="HOI406" s="1"/>
      <c r="HOJ406" s="1"/>
      <c r="HOK406" s="1"/>
      <c r="HOL406" s="1"/>
      <c r="HOM406" s="1"/>
      <c r="HON406" s="1"/>
      <c r="HOO406" s="1"/>
      <c r="HOP406" s="1"/>
      <c r="HOQ406" s="1"/>
      <c r="HOR406" s="1"/>
      <c r="HOS406" s="1"/>
      <c r="HOT406" s="1"/>
      <c r="HOU406" s="1"/>
      <c r="HOV406" s="1"/>
      <c r="HOW406" s="1"/>
      <c r="HOX406" s="1"/>
      <c r="HOY406" s="1"/>
      <c r="HOZ406" s="1"/>
      <c r="HPA406" s="1"/>
      <c r="HPB406" s="1"/>
      <c r="HPC406" s="1"/>
      <c r="HPD406" s="1"/>
      <c r="HPE406" s="1"/>
      <c r="HPF406" s="1"/>
      <c r="HPG406" s="1"/>
      <c r="HPH406" s="1"/>
      <c r="HPI406" s="1"/>
      <c r="HPJ406" s="1"/>
      <c r="HPK406" s="1"/>
      <c r="HPL406" s="1"/>
      <c r="HPM406" s="1"/>
      <c r="HPN406" s="1"/>
      <c r="HPO406" s="1"/>
      <c r="HPP406" s="1"/>
      <c r="HPQ406" s="1"/>
      <c r="HPR406" s="1"/>
      <c r="HPS406" s="1"/>
      <c r="HPT406" s="1"/>
      <c r="HPU406" s="1"/>
      <c r="HPV406" s="1"/>
      <c r="HPW406" s="1"/>
      <c r="HPX406" s="1"/>
      <c r="HPY406" s="1"/>
      <c r="HPZ406" s="1"/>
      <c r="HQA406" s="1"/>
      <c r="HQB406" s="1"/>
      <c r="HQC406" s="1"/>
      <c r="HQD406" s="1"/>
      <c r="HQE406" s="1"/>
      <c r="HQF406" s="1"/>
      <c r="HQG406" s="1"/>
      <c r="HQH406" s="1"/>
      <c r="HQI406" s="1"/>
      <c r="HQJ406" s="1"/>
      <c r="HQK406" s="1"/>
      <c r="HQL406" s="1"/>
      <c r="HQM406" s="1"/>
      <c r="HQN406" s="1"/>
      <c r="HQO406" s="1"/>
      <c r="HQP406" s="1"/>
      <c r="HQQ406" s="1"/>
      <c r="HQR406" s="1"/>
      <c r="HQS406" s="1"/>
      <c r="HQT406" s="1"/>
      <c r="HQU406" s="1"/>
      <c r="HQV406" s="1"/>
      <c r="HQW406" s="1"/>
      <c r="HQX406" s="1"/>
      <c r="HQY406" s="1"/>
      <c r="HQZ406" s="1"/>
      <c r="HRA406" s="1"/>
      <c r="HRB406" s="1"/>
      <c r="HRC406" s="1"/>
      <c r="HRD406" s="1"/>
      <c r="HRE406" s="1"/>
      <c r="HRF406" s="1"/>
      <c r="HRG406" s="1"/>
      <c r="HRH406" s="1"/>
      <c r="HRI406" s="1"/>
      <c r="HRJ406" s="1"/>
      <c r="HRK406" s="1"/>
      <c r="HRL406" s="1"/>
      <c r="HRM406" s="1"/>
      <c r="HRN406" s="1"/>
      <c r="HRO406" s="1"/>
      <c r="HRP406" s="1"/>
      <c r="HRQ406" s="1"/>
      <c r="HRR406" s="1"/>
      <c r="HRS406" s="1"/>
      <c r="HRT406" s="1"/>
      <c r="HRU406" s="1"/>
      <c r="HRV406" s="1"/>
      <c r="HRW406" s="1"/>
      <c r="HRX406" s="1"/>
      <c r="HRY406" s="1"/>
      <c r="HRZ406" s="1"/>
      <c r="HSA406" s="1"/>
      <c r="HSB406" s="1"/>
      <c r="HSC406" s="1"/>
      <c r="HSD406" s="1"/>
      <c r="HSE406" s="1"/>
      <c r="HSF406" s="1"/>
      <c r="HSG406" s="1"/>
      <c r="HSH406" s="1"/>
      <c r="HSI406" s="1"/>
      <c r="HSJ406" s="1"/>
      <c r="HSK406" s="1"/>
      <c r="HSL406" s="1"/>
      <c r="HSM406" s="1"/>
      <c r="HSN406" s="1"/>
      <c r="HSO406" s="1"/>
      <c r="HSP406" s="1"/>
      <c r="HSQ406" s="1"/>
      <c r="HSR406" s="1"/>
      <c r="HSS406" s="1"/>
      <c r="HST406" s="1"/>
      <c r="HSU406" s="1"/>
      <c r="HSV406" s="1"/>
      <c r="HSW406" s="1"/>
      <c r="HSX406" s="1"/>
      <c r="HSY406" s="1"/>
      <c r="HSZ406" s="1"/>
      <c r="HTA406" s="1"/>
      <c r="HTB406" s="1"/>
      <c r="HTC406" s="1"/>
      <c r="HTD406" s="1"/>
      <c r="HTE406" s="1"/>
      <c r="HTF406" s="1"/>
      <c r="HTG406" s="1"/>
      <c r="HTH406" s="1"/>
      <c r="HTI406" s="1"/>
      <c r="HTJ406" s="1"/>
      <c r="HTK406" s="1"/>
      <c r="HTL406" s="1"/>
      <c r="HTM406" s="1"/>
      <c r="HTN406" s="1"/>
      <c r="HTO406" s="1"/>
      <c r="HTP406" s="1"/>
      <c r="HTQ406" s="1"/>
      <c r="HTR406" s="1"/>
      <c r="HTS406" s="1"/>
      <c r="HTT406" s="1"/>
      <c r="HTU406" s="1"/>
      <c r="HTV406" s="1"/>
      <c r="HTW406" s="1"/>
      <c r="HTX406" s="1"/>
      <c r="HTY406" s="1"/>
      <c r="HTZ406" s="1"/>
      <c r="HUA406" s="1"/>
      <c r="HUB406" s="1"/>
      <c r="HUC406" s="1"/>
      <c r="HUD406" s="1"/>
      <c r="HUE406" s="1"/>
      <c r="HUF406" s="1"/>
      <c r="HUG406" s="1"/>
      <c r="HUH406" s="1"/>
      <c r="HUI406" s="1"/>
      <c r="HUJ406" s="1"/>
      <c r="HUK406" s="1"/>
      <c r="HUL406" s="1"/>
      <c r="HUM406" s="1"/>
      <c r="HUN406" s="1"/>
      <c r="HUO406" s="1"/>
      <c r="HUP406" s="1"/>
      <c r="HUQ406" s="1"/>
      <c r="HUR406" s="1"/>
      <c r="HUS406" s="1"/>
      <c r="HUT406" s="1"/>
      <c r="HUU406" s="1"/>
      <c r="HUV406" s="1"/>
      <c r="HUW406" s="1"/>
      <c r="HUX406" s="1"/>
      <c r="HUY406" s="1"/>
      <c r="HUZ406" s="1"/>
      <c r="HVA406" s="1"/>
      <c r="HVB406" s="1"/>
      <c r="HVC406" s="1"/>
      <c r="HVD406" s="1"/>
      <c r="HVE406" s="1"/>
      <c r="HVF406" s="1"/>
      <c r="HVG406" s="1"/>
      <c r="HVH406" s="1"/>
      <c r="HVI406" s="1"/>
      <c r="HVJ406" s="1"/>
      <c r="HVK406" s="1"/>
      <c r="HVL406" s="1"/>
      <c r="HVM406" s="1"/>
      <c r="HVN406" s="1"/>
      <c r="HVO406" s="1"/>
      <c r="HVP406" s="1"/>
      <c r="HVQ406" s="1"/>
      <c r="HVR406" s="1"/>
      <c r="HVS406" s="1"/>
      <c r="HVT406" s="1"/>
      <c r="HVU406" s="1"/>
      <c r="HVV406" s="1"/>
      <c r="HVW406" s="1"/>
      <c r="HVX406" s="1"/>
      <c r="HVY406" s="1"/>
      <c r="HVZ406" s="1"/>
      <c r="HWA406" s="1"/>
      <c r="HWB406" s="1"/>
      <c r="HWC406" s="1"/>
      <c r="HWD406" s="1"/>
      <c r="HWE406" s="1"/>
      <c r="HWF406" s="1"/>
      <c r="HWG406" s="1"/>
      <c r="HWH406" s="1"/>
      <c r="HWI406" s="1"/>
      <c r="HWJ406" s="1"/>
      <c r="HWK406" s="1"/>
      <c r="HWL406" s="1"/>
      <c r="HWM406" s="1"/>
      <c r="HWN406" s="1"/>
      <c r="HWO406" s="1"/>
      <c r="HWP406" s="1"/>
      <c r="HWQ406" s="1"/>
      <c r="HWR406" s="1"/>
      <c r="HWS406" s="1"/>
      <c r="HWT406" s="1"/>
      <c r="HWU406" s="1"/>
      <c r="HWV406" s="1"/>
      <c r="HWW406" s="1"/>
      <c r="HWX406" s="1"/>
      <c r="HWY406" s="1"/>
      <c r="HWZ406" s="1"/>
      <c r="HXA406" s="1"/>
      <c r="HXB406" s="1"/>
      <c r="HXC406" s="1"/>
      <c r="HXD406" s="1"/>
      <c r="HXE406" s="1"/>
      <c r="HXF406" s="1"/>
      <c r="HXG406" s="1"/>
      <c r="HXH406" s="1"/>
      <c r="HXI406" s="1"/>
      <c r="HXJ406" s="1"/>
      <c r="HXK406" s="1"/>
      <c r="HXL406" s="1"/>
      <c r="HXM406" s="1"/>
      <c r="HXN406" s="1"/>
      <c r="HXO406" s="1"/>
      <c r="HXP406" s="1"/>
      <c r="HXQ406" s="1"/>
      <c r="HXR406" s="1"/>
      <c r="HXS406" s="1"/>
      <c r="HXT406" s="1"/>
      <c r="HXU406" s="1"/>
      <c r="HXV406" s="1"/>
      <c r="HXW406" s="1"/>
      <c r="HXX406" s="1"/>
      <c r="HXY406" s="1"/>
      <c r="HXZ406" s="1"/>
      <c r="HYA406" s="1"/>
      <c r="HYB406" s="1"/>
      <c r="HYC406" s="1"/>
      <c r="HYD406" s="1"/>
      <c r="HYE406" s="1"/>
      <c r="HYF406" s="1"/>
      <c r="HYG406" s="1"/>
      <c r="HYH406" s="1"/>
      <c r="HYI406" s="1"/>
      <c r="HYJ406" s="1"/>
      <c r="HYK406" s="1"/>
      <c r="HYL406" s="1"/>
      <c r="HYM406" s="1"/>
      <c r="HYN406" s="1"/>
      <c r="HYO406" s="1"/>
      <c r="HYP406" s="1"/>
      <c r="HYQ406" s="1"/>
      <c r="HYR406" s="1"/>
      <c r="HYS406" s="1"/>
      <c r="HYT406" s="1"/>
      <c r="HYU406" s="1"/>
      <c r="HYV406" s="1"/>
      <c r="HYW406" s="1"/>
      <c r="HYX406" s="1"/>
      <c r="HYY406" s="1"/>
      <c r="HYZ406" s="1"/>
      <c r="HZA406" s="1"/>
      <c r="HZB406" s="1"/>
      <c r="HZC406" s="1"/>
      <c r="HZD406" s="1"/>
      <c r="HZE406" s="1"/>
      <c r="HZF406" s="1"/>
      <c r="HZG406" s="1"/>
      <c r="HZH406" s="1"/>
      <c r="HZI406" s="1"/>
      <c r="HZJ406" s="1"/>
      <c r="HZK406" s="1"/>
      <c r="HZL406" s="1"/>
      <c r="HZM406" s="1"/>
      <c r="HZN406" s="1"/>
      <c r="HZO406" s="1"/>
      <c r="HZP406" s="1"/>
      <c r="HZQ406" s="1"/>
      <c r="HZR406" s="1"/>
      <c r="HZS406" s="1"/>
      <c r="HZT406" s="1"/>
      <c r="HZU406" s="1"/>
      <c r="HZV406" s="1"/>
      <c r="HZW406" s="1"/>
      <c r="HZX406" s="1"/>
      <c r="HZY406" s="1"/>
      <c r="HZZ406" s="1"/>
      <c r="IAA406" s="1"/>
      <c r="IAB406" s="1"/>
      <c r="IAC406" s="1"/>
      <c r="IAD406" s="1"/>
      <c r="IAE406" s="1"/>
      <c r="IAF406" s="1"/>
      <c r="IAG406" s="1"/>
      <c r="IAH406" s="1"/>
      <c r="IAI406" s="1"/>
      <c r="IAJ406" s="1"/>
      <c r="IAK406" s="1"/>
      <c r="IAL406" s="1"/>
      <c r="IAM406" s="1"/>
      <c r="IAN406" s="1"/>
      <c r="IAO406" s="1"/>
      <c r="IAP406" s="1"/>
      <c r="IAQ406" s="1"/>
      <c r="IAR406" s="1"/>
      <c r="IAS406" s="1"/>
      <c r="IAT406" s="1"/>
      <c r="IAU406" s="1"/>
      <c r="IAV406" s="1"/>
      <c r="IAW406" s="1"/>
      <c r="IAX406" s="1"/>
      <c r="IAY406" s="1"/>
      <c r="IAZ406" s="1"/>
      <c r="IBA406" s="1"/>
      <c r="IBB406" s="1"/>
      <c r="IBC406" s="1"/>
      <c r="IBD406" s="1"/>
      <c r="IBE406" s="1"/>
      <c r="IBF406" s="1"/>
      <c r="IBG406" s="1"/>
      <c r="IBH406" s="1"/>
      <c r="IBI406" s="1"/>
      <c r="IBJ406" s="1"/>
      <c r="IBK406" s="1"/>
      <c r="IBL406" s="1"/>
      <c r="IBM406" s="1"/>
      <c r="IBN406" s="1"/>
      <c r="IBO406" s="1"/>
      <c r="IBP406" s="1"/>
      <c r="IBQ406" s="1"/>
      <c r="IBR406" s="1"/>
      <c r="IBS406" s="1"/>
      <c r="IBT406" s="1"/>
      <c r="IBU406" s="1"/>
      <c r="IBV406" s="1"/>
      <c r="IBW406" s="1"/>
      <c r="IBX406" s="1"/>
      <c r="IBY406" s="1"/>
      <c r="IBZ406" s="1"/>
      <c r="ICA406" s="1"/>
      <c r="ICB406" s="1"/>
      <c r="ICC406" s="1"/>
      <c r="ICD406" s="1"/>
      <c r="ICE406" s="1"/>
      <c r="ICF406" s="1"/>
      <c r="ICG406" s="1"/>
      <c r="ICH406" s="1"/>
      <c r="ICI406" s="1"/>
      <c r="ICJ406" s="1"/>
      <c r="ICK406" s="1"/>
      <c r="ICL406" s="1"/>
      <c r="ICM406" s="1"/>
      <c r="ICN406" s="1"/>
      <c r="ICO406" s="1"/>
      <c r="ICP406" s="1"/>
      <c r="ICQ406" s="1"/>
      <c r="ICR406" s="1"/>
      <c r="ICS406" s="1"/>
      <c r="ICT406" s="1"/>
      <c r="ICU406" s="1"/>
      <c r="ICV406" s="1"/>
      <c r="ICW406" s="1"/>
      <c r="ICX406" s="1"/>
      <c r="ICY406" s="1"/>
      <c r="ICZ406" s="1"/>
      <c r="IDA406" s="1"/>
      <c r="IDB406" s="1"/>
      <c r="IDC406" s="1"/>
      <c r="IDD406" s="1"/>
      <c r="IDE406" s="1"/>
      <c r="IDF406" s="1"/>
      <c r="IDG406" s="1"/>
      <c r="IDH406" s="1"/>
      <c r="IDI406" s="1"/>
      <c r="IDJ406" s="1"/>
      <c r="IDK406" s="1"/>
      <c r="IDL406" s="1"/>
      <c r="IDM406" s="1"/>
      <c r="IDN406" s="1"/>
      <c r="IDO406" s="1"/>
      <c r="IDP406" s="1"/>
      <c r="IDQ406" s="1"/>
      <c r="IDR406" s="1"/>
      <c r="IDS406" s="1"/>
      <c r="IDT406" s="1"/>
      <c r="IDU406" s="1"/>
      <c r="IDV406" s="1"/>
      <c r="IDW406" s="1"/>
      <c r="IDX406" s="1"/>
      <c r="IDY406" s="1"/>
      <c r="IDZ406" s="1"/>
      <c r="IEA406" s="1"/>
      <c r="IEB406" s="1"/>
      <c r="IEC406" s="1"/>
      <c r="IED406" s="1"/>
      <c r="IEE406" s="1"/>
      <c r="IEF406" s="1"/>
      <c r="IEG406" s="1"/>
      <c r="IEH406" s="1"/>
      <c r="IEI406" s="1"/>
      <c r="IEJ406" s="1"/>
      <c r="IEK406" s="1"/>
      <c r="IEL406" s="1"/>
      <c r="IEM406" s="1"/>
      <c r="IEN406" s="1"/>
      <c r="IEO406" s="1"/>
      <c r="IEP406" s="1"/>
      <c r="IEQ406" s="1"/>
      <c r="IER406" s="1"/>
      <c r="IES406" s="1"/>
      <c r="IET406" s="1"/>
      <c r="IEU406" s="1"/>
      <c r="IEV406" s="1"/>
      <c r="IEW406" s="1"/>
      <c r="IEX406" s="1"/>
      <c r="IEY406" s="1"/>
      <c r="IEZ406" s="1"/>
      <c r="IFA406" s="1"/>
      <c r="IFB406" s="1"/>
      <c r="IFC406" s="1"/>
      <c r="IFD406" s="1"/>
      <c r="IFE406" s="1"/>
      <c r="IFF406" s="1"/>
      <c r="IFG406" s="1"/>
      <c r="IFH406" s="1"/>
      <c r="IFI406" s="1"/>
      <c r="IFJ406" s="1"/>
      <c r="IFK406" s="1"/>
      <c r="IFL406" s="1"/>
      <c r="IFM406" s="1"/>
      <c r="IFN406" s="1"/>
      <c r="IFO406" s="1"/>
      <c r="IFP406" s="1"/>
      <c r="IFQ406" s="1"/>
      <c r="IFR406" s="1"/>
      <c r="IFS406" s="1"/>
      <c r="IFT406" s="1"/>
      <c r="IFU406" s="1"/>
      <c r="IFV406" s="1"/>
      <c r="IFW406" s="1"/>
      <c r="IFX406" s="1"/>
      <c r="IFY406" s="1"/>
      <c r="IFZ406" s="1"/>
      <c r="IGA406" s="1"/>
      <c r="IGB406" s="1"/>
      <c r="IGC406" s="1"/>
      <c r="IGD406" s="1"/>
      <c r="IGE406" s="1"/>
      <c r="IGF406" s="1"/>
      <c r="IGG406" s="1"/>
      <c r="IGH406" s="1"/>
      <c r="IGI406" s="1"/>
      <c r="IGJ406" s="1"/>
      <c r="IGK406" s="1"/>
      <c r="IGL406" s="1"/>
      <c r="IGM406" s="1"/>
      <c r="IGN406" s="1"/>
      <c r="IGO406" s="1"/>
      <c r="IGP406" s="1"/>
      <c r="IGQ406" s="1"/>
      <c r="IGR406" s="1"/>
      <c r="IGS406" s="1"/>
      <c r="IGT406" s="1"/>
      <c r="IGU406" s="1"/>
      <c r="IGV406" s="1"/>
      <c r="IGW406" s="1"/>
      <c r="IGX406" s="1"/>
      <c r="IGY406" s="1"/>
      <c r="IGZ406" s="1"/>
      <c r="IHA406" s="1"/>
      <c r="IHB406" s="1"/>
      <c r="IHC406" s="1"/>
      <c r="IHD406" s="1"/>
      <c r="IHE406" s="1"/>
      <c r="IHF406" s="1"/>
      <c r="IHG406" s="1"/>
      <c r="IHH406" s="1"/>
      <c r="IHI406" s="1"/>
      <c r="IHJ406" s="1"/>
      <c r="IHK406" s="1"/>
      <c r="IHL406" s="1"/>
      <c r="IHM406" s="1"/>
      <c r="IHN406" s="1"/>
      <c r="IHO406" s="1"/>
      <c r="IHP406" s="1"/>
      <c r="IHQ406" s="1"/>
      <c r="IHR406" s="1"/>
      <c r="IHS406" s="1"/>
      <c r="IHT406" s="1"/>
      <c r="IHU406" s="1"/>
      <c r="IHV406" s="1"/>
      <c r="IHW406" s="1"/>
      <c r="IHX406" s="1"/>
      <c r="IHY406" s="1"/>
      <c r="IHZ406" s="1"/>
      <c r="IIA406" s="1"/>
      <c r="IIB406" s="1"/>
      <c r="IIC406" s="1"/>
      <c r="IID406" s="1"/>
      <c r="IIE406" s="1"/>
      <c r="IIF406" s="1"/>
      <c r="IIG406" s="1"/>
      <c r="IIH406" s="1"/>
      <c r="III406" s="1"/>
      <c r="IIJ406" s="1"/>
      <c r="IIK406" s="1"/>
      <c r="IIL406" s="1"/>
      <c r="IIM406" s="1"/>
      <c r="IIN406" s="1"/>
      <c r="IIO406" s="1"/>
      <c r="IIP406" s="1"/>
      <c r="IIQ406" s="1"/>
      <c r="IIR406" s="1"/>
      <c r="IIS406" s="1"/>
      <c r="IIT406" s="1"/>
      <c r="IIU406" s="1"/>
      <c r="IIV406" s="1"/>
      <c r="IIW406" s="1"/>
      <c r="IIX406" s="1"/>
      <c r="IIY406" s="1"/>
      <c r="IIZ406" s="1"/>
      <c r="IJA406" s="1"/>
      <c r="IJB406" s="1"/>
      <c r="IJC406" s="1"/>
      <c r="IJD406" s="1"/>
      <c r="IJE406" s="1"/>
      <c r="IJF406" s="1"/>
      <c r="IJG406" s="1"/>
      <c r="IJH406" s="1"/>
      <c r="IJI406" s="1"/>
      <c r="IJJ406" s="1"/>
      <c r="IJK406" s="1"/>
      <c r="IJL406" s="1"/>
      <c r="IJM406" s="1"/>
      <c r="IJN406" s="1"/>
      <c r="IJO406" s="1"/>
      <c r="IJP406" s="1"/>
      <c r="IJQ406" s="1"/>
      <c r="IJR406" s="1"/>
      <c r="IJS406" s="1"/>
      <c r="IJT406" s="1"/>
      <c r="IJU406" s="1"/>
      <c r="IJV406" s="1"/>
      <c r="IJW406" s="1"/>
      <c r="IJX406" s="1"/>
      <c r="IJY406" s="1"/>
      <c r="IJZ406" s="1"/>
      <c r="IKA406" s="1"/>
      <c r="IKB406" s="1"/>
      <c r="IKC406" s="1"/>
      <c r="IKD406" s="1"/>
      <c r="IKE406" s="1"/>
      <c r="IKF406" s="1"/>
      <c r="IKG406" s="1"/>
      <c r="IKH406" s="1"/>
      <c r="IKI406" s="1"/>
      <c r="IKJ406" s="1"/>
      <c r="IKK406" s="1"/>
      <c r="IKL406" s="1"/>
      <c r="IKM406" s="1"/>
      <c r="IKN406" s="1"/>
      <c r="IKO406" s="1"/>
      <c r="IKP406" s="1"/>
      <c r="IKQ406" s="1"/>
      <c r="IKR406" s="1"/>
      <c r="IKS406" s="1"/>
      <c r="IKT406" s="1"/>
      <c r="IKU406" s="1"/>
      <c r="IKV406" s="1"/>
      <c r="IKW406" s="1"/>
      <c r="IKX406" s="1"/>
      <c r="IKY406" s="1"/>
      <c r="IKZ406" s="1"/>
      <c r="ILA406" s="1"/>
      <c r="ILB406" s="1"/>
      <c r="ILC406" s="1"/>
      <c r="ILD406" s="1"/>
      <c r="ILE406" s="1"/>
      <c r="ILF406" s="1"/>
      <c r="ILG406" s="1"/>
      <c r="ILH406" s="1"/>
      <c r="ILI406" s="1"/>
      <c r="ILJ406" s="1"/>
      <c r="ILK406" s="1"/>
      <c r="ILL406" s="1"/>
      <c r="ILM406" s="1"/>
      <c r="ILN406" s="1"/>
      <c r="ILO406" s="1"/>
      <c r="ILP406" s="1"/>
      <c r="ILQ406" s="1"/>
      <c r="ILR406" s="1"/>
      <c r="ILS406" s="1"/>
      <c r="ILT406" s="1"/>
      <c r="ILU406" s="1"/>
      <c r="ILV406" s="1"/>
      <c r="ILW406" s="1"/>
      <c r="ILX406" s="1"/>
      <c r="ILY406" s="1"/>
      <c r="ILZ406" s="1"/>
      <c r="IMA406" s="1"/>
      <c r="IMB406" s="1"/>
      <c r="IMC406" s="1"/>
      <c r="IMD406" s="1"/>
      <c r="IME406" s="1"/>
      <c r="IMF406" s="1"/>
      <c r="IMG406" s="1"/>
      <c r="IMH406" s="1"/>
      <c r="IMI406" s="1"/>
      <c r="IMJ406" s="1"/>
      <c r="IMK406" s="1"/>
      <c r="IML406" s="1"/>
      <c r="IMM406" s="1"/>
      <c r="IMN406" s="1"/>
      <c r="IMO406" s="1"/>
      <c r="IMP406" s="1"/>
      <c r="IMQ406" s="1"/>
      <c r="IMR406" s="1"/>
      <c r="IMS406" s="1"/>
      <c r="IMT406" s="1"/>
      <c r="IMU406" s="1"/>
      <c r="IMV406" s="1"/>
      <c r="IMW406" s="1"/>
      <c r="IMX406" s="1"/>
      <c r="IMY406" s="1"/>
      <c r="IMZ406" s="1"/>
      <c r="INA406" s="1"/>
      <c r="INB406" s="1"/>
      <c r="INC406" s="1"/>
      <c r="IND406" s="1"/>
      <c r="INE406" s="1"/>
      <c r="INF406" s="1"/>
      <c r="ING406" s="1"/>
      <c r="INH406" s="1"/>
      <c r="INI406" s="1"/>
      <c r="INJ406" s="1"/>
      <c r="INK406" s="1"/>
      <c r="INL406" s="1"/>
      <c r="INM406" s="1"/>
      <c r="INN406" s="1"/>
      <c r="INO406" s="1"/>
      <c r="INP406" s="1"/>
      <c r="INQ406" s="1"/>
      <c r="INR406" s="1"/>
      <c r="INS406" s="1"/>
      <c r="INT406" s="1"/>
      <c r="INU406" s="1"/>
      <c r="INV406" s="1"/>
      <c r="INW406" s="1"/>
      <c r="INX406" s="1"/>
      <c r="INY406" s="1"/>
      <c r="INZ406" s="1"/>
      <c r="IOA406" s="1"/>
      <c r="IOB406" s="1"/>
      <c r="IOC406" s="1"/>
      <c r="IOD406" s="1"/>
      <c r="IOE406" s="1"/>
      <c r="IOF406" s="1"/>
      <c r="IOG406" s="1"/>
      <c r="IOH406" s="1"/>
      <c r="IOI406" s="1"/>
      <c r="IOJ406" s="1"/>
      <c r="IOK406" s="1"/>
      <c r="IOL406" s="1"/>
      <c r="IOM406" s="1"/>
      <c r="ION406" s="1"/>
      <c r="IOO406" s="1"/>
      <c r="IOP406" s="1"/>
      <c r="IOQ406" s="1"/>
      <c r="IOR406" s="1"/>
      <c r="IOS406" s="1"/>
      <c r="IOT406" s="1"/>
      <c r="IOU406" s="1"/>
      <c r="IOV406" s="1"/>
      <c r="IOW406" s="1"/>
      <c r="IOX406" s="1"/>
      <c r="IOY406" s="1"/>
      <c r="IOZ406" s="1"/>
      <c r="IPA406" s="1"/>
      <c r="IPB406" s="1"/>
      <c r="IPC406" s="1"/>
      <c r="IPD406" s="1"/>
      <c r="IPE406" s="1"/>
      <c r="IPF406" s="1"/>
      <c r="IPG406" s="1"/>
      <c r="IPH406" s="1"/>
      <c r="IPI406" s="1"/>
      <c r="IPJ406" s="1"/>
      <c r="IPK406" s="1"/>
      <c r="IPL406" s="1"/>
      <c r="IPM406" s="1"/>
      <c r="IPN406" s="1"/>
      <c r="IPO406" s="1"/>
      <c r="IPP406" s="1"/>
      <c r="IPQ406" s="1"/>
      <c r="IPR406" s="1"/>
      <c r="IPS406" s="1"/>
      <c r="IPT406" s="1"/>
      <c r="IPU406" s="1"/>
      <c r="IPV406" s="1"/>
      <c r="IPW406" s="1"/>
      <c r="IPX406" s="1"/>
      <c r="IPY406" s="1"/>
      <c r="IPZ406" s="1"/>
      <c r="IQA406" s="1"/>
      <c r="IQB406" s="1"/>
      <c r="IQC406" s="1"/>
      <c r="IQD406" s="1"/>
      <c r="IQE406" s="1"/>
      <c r="IQF406" s="1"/>
      <c r="IQG406" s="1"/>
      <c r="IQH406" s="1"/>
      <c r="IQI406" s="1"/>
      <c r="IQJ406" s="1"/>
      <c r="IQK406" s="1"/>
      <c r="IQL406" s="1"/>
      <c r="IQM406" s="1"/>
      <c r="IQN406" s="1"/>
      <c r="IQO406" s="1"/>
      <c r="IQP406" s="1"/>
      <c r="IQQ406" s="1"/>
      <c r="IQR406" s="1"/>
      <c r="IQS406" s="1"/>
      <c r="IQT406" s="1"/>
      <c r="IQU406" s="1"/>
      <c r="IQV406" s="1"/>
      <c r="IQW406" s="1"/>
      <c r="IQX406" s="1"/>
      <c r="IQY406" s="1"/>
      <c r="IQZ406" s="1"/>
      <c r="IRA406" s="1"/>
      <c r="IRB406" s="1"/>
      <c r="IRC406" s="1"/>
      <c r="IRD406" s="1"/>
      <c r="IRE406" s="1"/>
      <c r="IRF406" s="1"/>
      <c r="IRG406" s="1"/>
      <c r="IRH406" s="1"/>
      <c r="IRI406" s="1"/>
      <c r="IRJ406" s="1"/>
      <c r="IRK406" s="1"/>
      <c r="IRL406" s="1"/>
      <c r="IRM406" s="1"/>
      <c r="IRN406" s="1"/>
      <c r="IRO406" s="1"/>
      <c r="IRP406" s="1"/>
      <c r="IRQ406" s="1"/>
      <c r="IRR406" s="1"/>
      <c r="IRS406" s="1"/>
      <c r="IRT406" s="1"/>
      <c r="IRU406" s="1"/>
      <c r="IRV406" s="1"/>
      <c r="IRW406" s="1"/>
      <c r="IRX406" s="1"/>
      <c r="IRY406" s="1"/>
      <c r="IRZ406" s="1"/>
      <c r="ISA406" s="1"/>
      <c r="ISB406" s="1"/>
      <c r="ISC406" s="1"/>
      <c r="ISD406" s="1"/>
      <c r="ISE406" s="1"/>
      <c r="ISF406" s="1"/>
      <c r="ISG406" s="1"/>
      <c r="ISH406" s="1"/>
      <c r="ISI406" s="1"/>
      <c r="ISJ406" s="1"/>
      <c r="ISK406" s="1"/>
      <c r="ISL406" s="1"/>
      <c r="ISM406" s="1"/>
      <c r="ISN406" s="1"/>
      <c r="ISO406" s="1"/>
      <c r="ISP406" s="1"/>
      <c r="ISQ406" s="1"/>
      <c r="ISR406" s="1"/>
      <c r="ISS406" s="1"/>
      <c r="IST406" s="1"/>
      <c r="ISU406" s="1"/>
      <c r="ISV406" s="1"/>
      <c r="ISW406" s="1"/>
      <c r="ISX406" s="1"/>
      <c r="ISY406" s="1"/>
      <c r="ISZ406" s="1"/>
      <c r="ITA406" s="1"/>
      <c r="ITB406" s="1"/>
      <c r="ITC406" s="1"/>
      <c r="ITD406" s="1"/>
      <c r="ITE406" s="1"/>
      <c r="ITF406" s="1"/>
      <c r="ITG406" s="1"/>
      <c r="ITH406" s="1"/>
      <c r="ITI406" s="1"/>
      <c r="ITJ406" s="1"/>
      <c r="ITK406" s="1"/>
      <c r="ITL406" s="1"/>
      <c r="ITM406" s="1"/>
      <c r="ITN406" s="1"/>
      <c r="ITO406" s="1"/>
      <c r="ITP406" s="1"/>
      <c r="ITQ406" s="1"/>
      <c r="ITR406" s="1"/>
      <c r="ITS406" s="1"/>
      <c r="ITT406" s="1"/>
      <c r="ITU406" s="1"/>
      <c r="ITV406" s="1"/>
      <c r="ITW406" s="1"/>
      <c r="ITX406" s="1"/>
      <c r="ITY406" s="1"/>
      <c r="ITZ406" s="1"/>
      <c r="IUA406" s="1"/>
      <c r="IUB406" s="1"/>
      <c r="IUC406" s="1"/>
      <c r="IUD406" s="1"/>
      <c r="IUE406" s="1"/>
      <c r="IUF406" s="1"/>
      <c r="IUG406" s="1"/>
      <c r="IUH406" s="1"/>
      <c r="IUI406" s="1"/>
      <c r="IUJ406" s="1"/>
      <c r="IUK406" s="1"/>
      <c r="IUL406" s="1"/>
      <c r="IUM406" s="1"/>
      <c r="IUN406" s="1"/>
      <c r="IUO406" s="1"/>
      <c r="IUP406" s="1"/>
      <c r="IUQ406" s="1"/>
      <c r="IUR406" s="1"/>
      <c r="IUS406" s="1"/>
      <c r="IUT406" s="1"/>
      <c r="IUU406" s="1"/>
      <c r="IUV406" s="1"/>
      <c r="IUW406" s="1"/>
      <c r="IUX406" s="1"/>
      <c r="IUY406" s="1"/>
      <c r="IUZ406" s="1"/>
      <c r="IVA406" s="1"/>
      <c r="IVB406" s="1"/>
      <c r="IVC406" s="1"/>
      <c r="IVD406" s="1"/>
      <c r="IVE406" s="1"/>
      <c r="IVF406" s="1"/>
      <c r="IVG406" s="1"/>
      <c r="IVH406" s="1"/>
      <c r="IVI406" s="1"/>
      <c r="IVJ406" s="1"/>
      <c r="IVK406" s="1"/>
      <c r="IVL406" s="1"/>
      <c r="IVM406" s="1"/>
      <c r="IVN406" s="1"/>
      <c r="IVO406" s="1"/>
      <c r="IVP406" s="1"/>
      <c r="IVQ406" s="1"/>
      <c r="IVR406" s="1"/>
      <c r="IVS406" s="1"/>
      <c r="IVT406" s="1"/>
      <c r="IVU406" s="1"/>
      <c r="IVV406" s="1"/>
      <c r="IVW406" s="1"/>
      <c r="IVX406" s="1"/>
      <c r="IVY406" s="1"/>
      <c r="IVZ406" s="1"/>
      <c r="IWA406" s="1"/>
      <c r="IWB406" s="1"/>
      <c r="IWC406" s="1"/>
      <c r="IWD406" s="1"/>
      <c r="IWE406" s="1"/>
      <c r="IWF406" s="1"/>
      <c r="IWG406" s="1"/>
      <c r="IWH406" s="1"/>
      <c r="IWI406" s="1"/>
      <c r="IWJ406" s="1"/>
      <c r="IWK406" s="1"/>
      <c r="IWL406" s="1"/>
      <c r="IWM406" s="1"/>
      <c r="IWN406" s="1"/>
      <c r="IWO406" s="1"/>
      <c r="IWP406" s="1"/>
      <c r="IWQ406" s="1"/>
      <c r="IWR406" s="1"/>
      <c r="IWS406" s="1"/>
      <c r="IWT406" s="1"/>
      <c r="IWU406" s="1"/>
      <c r="IWV406" s="1"/>
      <c r="IWW406" s="1"/>
      <c r="IWX406" s="1"/>
      <c r="IWY406" s="1"/>
      <c r="IWZ406" s="1"/>
      <c r="IXA406" s="1"/>
      <c r="IXB406" s="1"/>
      <c r="IXC406" s="1"/>
      <c r="IXD406" s="1"/>
      <c r="IXE406" s="1"/>
      <c r="IXF406" s="1"/>
      <c r="IXG406" s="1"/>
      <c r="IXH406" s="1"/>
      <c r="IXI406" s="1"/>
      <c r="IXJ406" s="1"/>
      <c r="IXK406" s="1"/>
      <c r="IXL406" s="1"/>
      <c r="IXM406" s="1"/>
      <c r="IXN406" s="1"/>
      <c r="IXO406" s="1"/>
      <c r="IXP406" s="1"/>
      <c r="IXQ406" s="1"/>
      <c r="IXR406" s="1"/>
      <c r="IXS406" s="1"/>
      <c r="IXT406" s="1"/>
      <c r="IXU406" s="1"/>
      <c r="IXV406" s="1"/>
      <c r="IXW406" s="1"/>
      <c r="IXX406" s="1"/>
      <c r="IXY406" s="1"/>
      <c r="IXZ406" s="1"/>
      <c r="IYA406" s="1"/>
      <c r="IYB406" s="1"/>
      <c r="IYC406" s="1"/>
      <c r="IYD406" s="1"/>
      <c r="IYE406" s="1"/>
      <c r="IYF406" s="1"/>
      <c r="IYG406" s="1"/>
      <c r="IYH406" s="1"/>
      <c r="IYI406" s="1"/>
      <c r="IYJ406" s="1"/>
      <c r="IYK406" s="1"/>
      <c r="IYL406" s="1"/>
      <c r="IYM406" s="1"/>
      <c r="IYN406" s="1"/>
      <c r="IYO406" s="1"/>
      <c r="IYP406" s="1"/>
      <c r="IYQ406" s="1"/>
      <c r="IYR406" s="1"/>
      <c r="IYS406" s="1"/>
      <c r="IYT406" s="1"/>
      <c r="IYU406" s="1"/>
      <c r="IYV406" s="1"/>
      <c r="IYW406" s="1"/>
      <c r="IYX406" s="1"/>
      <c r="IYY406" s="1"/>
      <c r="IYZ406" s="1"/>
      <c r="IZA406" s="1"/>
      <c r="IZB406" s="1"/>
      <c r="IZC406" s="1"/>
      <c r="IZD406" s="1"/>
      <c r="IZE406" s="1"/>
      <c r="IZF406" s="1"/>
      <c r="IZG406" s="1"/>
      <c r="IZH406" s="1"/>
      <c r="IZI406" s="1"/>
      <c r="IZJ406" s="1"/>
      <c r="IZK406" s="1"/>
      <c r="IZL406" s="1"/>
      <c r="IZM406" s="1"/>
      <c r="IZN406" s="1"/>
      <c r="IZO406" s="1"/>
      <c r="IZP406" s="1"/>
      <c r="IZQ406" s="1"/>
      <c r="IZR406" s="1"/>
      <c r="IZS406" s="1"/>
      <c r="IZT406" s="1"/>
      <c r="IZU406" s="1"/>
      <c r="IZV406" s="1"/>
      <c r="IZW406" s="1"/>
      <c r="IZX406" s="1"/>
      <c r="IZY406" s="1"/>
      <c r="IZZ406" s="1"/>
      <c r="JAA406" s="1"/>
      <c r="JAB406" s="1"/>
      <c r="JAC406" s="1"/>
      <c r="JAD406" s="1"/>
      <c r="JAE406" s="1"/>
      <c r="JAF406" s="1"/>
      <c r="JAG406" s="1"/>
      <c r="JAH406" s="1"/>
      <c r="JAI406" s="1"/>
      <c r="JAJ406" s="1"/>
      <c r="JAK406" s="1"/>
      <c r="JAL406" s="1"/>
      <c r="JAM406" s="1"/>
      <c r="JAN406" s="1"/>
      <c r="JAO406" s="1"/>
      <c r="JAP406" s="1"/>
      <c r="JAQ406" s="1"/>
      <c r="JAR406" s="1"/>
      <c r="JAS406" s="1"/>
      <c r="JAT406" s="1"/>
      <c r="JAU406" s="1"/>
      <c r="JAV406" s="1"/>
      <c r="JAW406" s="1"/>
      <c r="JAX406" s="1"/>
      <c r="JAY406" s="1"/>
      <c r="JAZ406" s="1"/>
      <c r="JBA406" s="1"/>
      <c r="JBB406" s="1"/>
      <c r="JBC406" s="1"/>
      <c r="JBD406" s="1"/>
      <c r="JBE406" s="1"/>
      <c r="JBF406" s="1"/>
      <c r="JBG406" s="1"/>
      <c r="JBH406" s="1"/>
      <c r="JBI406" s="1"/>
      <c r="JBJ406" s="1"/>
      <c r="JBK406" s="1"/>
      <c r="JBL406" s="1"/>
      <c r="JBM406" s="1"/>
      <c r="JBN406" s="1"/>
      <c r="JBO406" s="1"/>
      <c r="JBP406" s="1"/>
      <c r="JBQ406" s="1"/>
      <c r="JBR406" s="1"/>
      <c r="JBS406" s="1"/>
      <c r="JBT406" s="1"/>
      <c r="JBU406" s="1"/>
      <c r="JBV406" s="1"/>
      <c r="JBW406" s="1"/>
      <c r="JBX406" s="1"/>
      <c r="JBY406" s="1"/>
      <c r="JBZ406" s="1"/>
      <c r="JCA406" s="1"/>
      <c r="JCB406" s="1"/>
      <c r="JCC406" s="1"/>
      <c r="JCD406" s="1"/>
      <c r="JCE406" s="1"/>
      <c r="JCF406" s="1"/>
      <c r="JCG406" s="1"/>
      <c r="JCH406" s="1"/>
      <c r="JCI406" s="1"/>
      <c r="JCJ406" s="1"/>
      <c r="JCK406" s="1"/>
      <c r="JCL406" s="1"/>
      <c r="JCM406" s="1"/>
      <c r="JCN406" s="1"/>
      <c r="JCO406" s="1"/>
      <c r="JCP406" s="1"/>
      <c r="JCQ406" s="1"/>
      <c r="JCR406" s="1"/>
      <c r="JCS406" s="1"/>
      <c r="JCT406" s="1"/>
      <c r="JCU406" s="1"/>
      <c r="JCV406" s="1"/>
      <c r="JCW406" s="1"/>
      <c r="JCX406" s="1"/>
      <c r="JCY406" s="1"/>
      <c r="JCZ406" s="1"/>
      <c r="JDA406" s="1"/>
      <c r="JDB406" s="1"/>
      <c r="JDC406" s="1"/>
      <c r="JDD406" s="1"/>
      <c r="JDE406" s="1"/>
      <c r="JDF406" s="1"/>
      <c r="JDG406" s="1"/>
      <c r="JDH406" s="1"/>
      <c r="JDI406" s="1"/>
      <c r="JDJ406" s="1"/>
      <c r="JDK406" s="1"/>
      <c r="JDL406" s="1"/>
      <c r="JDM406" s="1"/>
      <c r="JDN406" s="1"/>
      <c r="JDO406" s="1"/>
      <c r="JDP406" s="1"/>
      <c r="JDQ406" s="1"/>
      <c r="JDR406" s="1"/>
      <c r="JDS406" s="1"/>
      <c r="JDT406" s="1"/>
      <c r="JDU406" s="1"/>
      <c r="JDV406" s="1"/>
      <c r="JDW406" s="1"/>
      <c r="JDX406" s="1"/>
      <c r="JDY406" s="1"/>
      <c r="JDZ406" s="1"/>
      <c r="JEA406" s="1"/>
      <c r="JEB406" s="1"/>
      <c r="JEC406" s="1"/>
      <c r="JED406" s="1"/>
      <c r="JEE406" s="1"/>
      <c r="JEF406" s="1"/>
      <c r="JEG406" s="1"/>
      <c r="JEH406" s="1"/>
      <c r="JEI406" s="1"/>
      <c r="JEJ406" s="1"/>
      <c r="JEK406" s="1"/>
      <c r="JEL406" s="1"/>
      <c r="JEM406" s="1"/>
      <c r="JEN406" s="1"/>
      <c r="JEO406" s="1"/>
      <c r="JEP406" s="1"/>
      <c r="JEQ406" s="1"/>
      <c r="JER406" s="1"/>
      <c r="JES406" s="1"/>
      <c r="JET406" s="1"/>
      <c r="JEU406" s="1"/>
      <c r="JEV406" s="1"/>
      <c r="JEW406" s="1"/>
      <c r="JEX406" s="1"/>
      <c r="JEY406" s="1"/>
      <c r="JEZ406" s="1"/>
      <c r="JFA406" s="1"/>
      <c r="JFB406" s="1"/>
      <c r="JFC406" s="1"/>
      <c r="JFD406" s="1"/>
      <c r="JFE406" s="1"/>
      <c r="JFF406" s="1"/>
      <c r="JFG406" s="1"/>
      <c r="JFH406" s="1"/>
      <c r="JFI406" s="1"/>
      <c r="JFJ406" s="1"/>
      <c r="JFK406" s="1"/>
      <c r="JFL406" s="1"/>
      <c r="JFM406" s="1"/>
      <c r="JFN406" s="1"/>
      <c r="JFO406" s="1"/>
      <c r="JFP406" s="1"/>
      <c r="JFQ406" s="1"/>
      <c r="JFR406" s="1"/>
      <c r="JFS406" s="1"/>
      <c r="JFT406" s="1"/>
      <c r="JFU406" s="1"/>
      <c r="JFV406" s="1"/>
      <c r="JFW406" s="1"/>
      <c r="JFX406" s="1"/>
      <c r="JFY406" s="1"/>
      <c r="JFZ406" s="1"/>
      <c r="JGA406" s="1"/>
      <c r="JGB406" s="1"/>
      <c r="JGC406" s="1"/>
      <c r="JGD406" s="1"/>
      <c r="JGE406" s="1"/>
      <c r="JGF406" s="1"/>
      <c r="JGG406" s="1"/>
      <c r="JGH406" s="1"/>
      <c r="JGI406" s="1"/>
      <c r="JGJ406" s="1"/>
      <c r="JGK406" s="1"/>
      <c r="JGL406" s="1"/>
      <c r="JGM406" s="1"/>
      <c r="JGN406" s="1"/>
      <c r="JGO406" s="1"/>
      <c r="JGP406" s="1"/>
      <c r="JGQ406" s="1"/>
      <c r="JGR406" s="1"/>
      <c r="JGS406" s="1"/>
      <c r="JGT406" s="1"/>
      <c r="JGU406" s="1"/>
      <c r="JGV406" s="1"/>
      <c r="JGW406" s="1"/>
      <c r="JGX406" s="1"/>
      <c r="JGY406" s="1"/>
      <c r="JGZ406" s="1"/>
      <c r="JHA406" s="1"/>
      <c r="JHB406" s="1"/>
      <c r="JHC406" s="1"/>
      <c r="JHD406" s="1"/>
      <c r="JHE406" s="1"/>
      <c r="JHF406" s="1"/>
      <c r="JHG406" s="1"/>
      <c r="JHH406" s="1"/>
      <c r="JHI406" s="1"/>
      <c r="JHJ406" s="1"/>
      <c r="JHK406" s="1"/>
      <c r="JHL406" s="1"/>
      <c r="JHM406" s="1"/>
      <c r="JHN406" s="1"/>
      <c r="JHO406" s="1"/>
      <c r="JHP406" s="1"/>
      <c r="JHQ406" s="1"/>
      <c r="JHR406" s="1"/>
      <c r="JHS406" s="1"/>
      <c r="JHT406" s="1"/>
      <c r="JHU406" s="1"/>
      <c r="JHV406" s="1"/>
      <c r="JHW406" s="1"/>
      <c r="JHX406" s="1"/>
      <c r="JHY406" s="1"/>
      <c r="JHZ406" s="1"/>
      <c r="JIA406" s="1"/>
      <c r="JIB406" s="1"/>
      <c r="JIC406" s="1"/>
      <c r="JID406" s="1"/>
      <c r="JIE406" s="1"/>
      <c r="JIF406" s="1"/>
      <c r="JIG406" s="1"/>
      <c r="JIH406" s="1"/>
      <c r="JII406" s="1"/>
      <c r="JIJ406" s="1"/>
      <c r="JIK406" s="1"/>
      <c r="JIL406" s="1"/>
      <c r="JIM406" s="1"/>
      <c r="JIN406" s="1"/>
      <c r="JIO406" s="1"/>
      <c r="JIP406" s="1"/>
      <c r="JIQ406" s="1"/>
      <c r="JIR406" s="1"/>
      <c r="JIS406" s="1"/>
      <c r="JIT406" s="1"/>
      <c r="JIU406" s="1"/>
      <c r="JIV406" s="1"/>
      <c r="JIW406" s="1"/>
      <c r="JIX406" s="1"/>
      <c r="JIY406" s="1"/>
      <c r="JIZ406" s="1"/>
      <c r="JJA406" s="1"/>
      <c r="JJB406" s="1"/>
      <c r="JJC406" s="1"/>
      <c r="JJD406" s="1"/>
      <c r="JJE406" s="1"/>
      <c r="JJF406" s="1"/>
      <c r="JJG406" s="1"/>
      <c r="JJH406" s="1"/>
      <c r="JJI406" s="1"/>
      <c r="JJJ406" s="1"/>
      <c r="JJK406" s="1"/>
      <c r="JJL406" s="1"/>
      <c r="JJM406" s="1"/>
      <c r="JJN406" s="1"/>
      <c r="JJO406" s="1"/>
      <c r="JJP406" s="1"/>
      <c r="JJQ406" s="1"/>
      <c r="JJR406" s="1"/>
      <c r="JJS406" s="1"/>
      <c r="JJT406" s="1"/>
      <c r="JJU406" s="1"/>
      <c r="JJV406" s="1"/>
      <c r="JJW406" s="1"/>
      <c r="JJX406" s="1"/>
      <c r="JJY406" s="1"/>
      <c r="JJZ406" s="1"/>
      <c r="JKA406" s="1"/>
      <c r="JKB406" s="1"/>
      <c r="JKC406" s="1"/>
      <c r="JKD406" s="1"/>
      <c r="JKE406" s="1"/>
      <c r="JKF406" s="1"/>
      <c r="JKG406" s="1"/>
      <c r="JKH406" s="1"/>
      <c r="JKI406" s="1"/>
      <c r="JKJ406" s="1"/>
      <c r="JKK406" s="1"/>
      <c r="JKL406" s="1"/>
      <c r="JKM406" s="1"/>
      <c r="JKN406" s="1"/>
      <c r="JKO406" s="1"/>
      <c r="JKP406" s="1"/>
      <c r="JKQ406" s="1"/>
      <c r="JKR406" s="1"/>
      <c r="JKS406" s="1"/>
      <c r="JKT406" s="1"/>
      <c r="JKU406" s="1"/>
      <c r="JKV406" s="1"/>
      <c r="JKW406" s="1"/>
      <c r="JKX406" s="1"/>
      <c r="JKY406" s="1"/>
      <c r="JKZ406" s="1"/>
      <c r="JLA406" s="1"/>
      <c r="JLB406" s="1"/>
      <c r="JLC406" s="1"/>
      <c r="JLD406" s="1"/>
      <c r="JLE406" s="1"/>
      <c r="JLF406" s="1"/>
      <c r="JLG406" s="1"/>
      <c r="JLH406" s="1"/>
      <c r="JLI406" s="1"/>
      <c r="JLJ406" s="1"/>
      <c r="JLK406" s="1"/>
      <c r="JLL406" s="1"/>
      <c r="JLM406" s="1"/>
      <c r="JLN406" s="1"/>
      <c r="JLO406" s="1"/>
      <c r="JLP406" s="1"/>
      <c r="JLQ406" s="1"/>
      <c r="JLR406" s="1"/>
      <c r="JLS406" s="1"/>
      <c r="JLT406" s="1"/>
      <c r="JLU406" s="1"/>
      <c r="JLV406" s="1"/>
      <c r="JLW406" s="1"/>
      <c r="JLX406" s="1"/>
      <c r="JLY406" s="1"/>
      <c r="JLZ406" s="1"/>
      <c r="JMA406" s="1"/>
      <c r="JMB406" s="1"/>
      <c r="JMC406" s="1"/>
      <c r="JMD406" s="1"/>
      <c r="JME406" s="1"/>
      <c r="JMF406" s="1"/>
      <c r="JMG406" s="1"/>
      <c r="JMH406" s="1"/>
      <c r="JMI406" s="1"/>
      <c r="JMJ406" s="1"/>
      <c r="JMK406" s="1"/>
      <c r="JML406" s="1"/>
      <c r="JMM406" s="1"/>
      <c r="JMN406" s="1"/>
      <c r="JMO406" s="1"/>
      <c r="JMP406" s="1"/>
      <c r="JMQ406" s="1"/>
      <c r="JMR406" s="1"/>
      <c r="JMS406" s="1"/>
      <c r="JMT406" s="1"/>
      <c r="JMU406" s="1"/>
      <c r="JMV406" s="1"/>
      <c r="JMW406" s="1"/>
      <c r="JMX406" s="1"/>
      <c r="JMY406" s="1"/>
      <c r="JMZ406" s="1"/>
      <c r="JNA406" s="1"/>
      <c r="JNB406" s="1"/>
      <c r="JNC406" s="1"/>
      <c r="JND406" s="1"/>
      <c r="JNE406" s="1"/>
      <c r="JNF406" s="1"/>
      <c r="JNG406" s="1"/>
      <c r="JNH406" s="1"/>
      <c r="JNI406" s="1"/>
      <c r="JNJ406" s="1"/>
      <c r="JNK406" s="1"/>
      <c r="JNL406" s="1"/>
      <c r="JNM406" s="1"/>
      <c r="JNN406" s="1"/>
      <c r="JNO406" s="1"/>
      <c r="JNP406" s="1"/>
      <c r="JNQ406" s="1"/>
      <c r="JNR406" s="1"/>
      <c r="JNS406" s="1"/>
      <c r="JNT406" s="1"/>
      <c r="JNU406" s="1"/>
      <c r="JNV406" s="1"/>
      <c r="JNW406" s="1"/>
      <c r="JNX406" s="1"/>
      <c r="JNY406" s="1"/>
      <c r="JNZ406" s="1"/>
      <c r="JOA406" s="1"/>
      <c r="JOB406" s="1"/>
      <c r="JOC406" s="1"/>
      <c r="JOD406" s="1"/>
      <c r="JOE406" s="1"/>
      <c r="JOF406" s="1"/>
      <c r="JOG406" s="1"/>
      <c r="JOH406" s="1"/>
      <c r="JOI406" s="1"/>
      <c r="JOJ406" s="1"/>
      <c r="JOK406" s="1"/>
      <c r="JOL406" s="1"/>
      <c r="JOM406" s="1"/>
      <c r="JON406" s="1"/>
      <c r="JOO406" s="1"/>
      <c r="JOP406" s="1"/>
      <c r="JOQ406" s="1"/>
      <c r="JOR406" s="1"/>
      <c r="JOS406" s="1"/>
      <c r="JOT406" s="1"/>
      <c r="JOU406" s="1"/>
      <c r="JOV406" s="1"/>
      <c r="JOW406" s="1"/>
      <c r="JOX406" s="1"/>
      <c r="JOY406" s="1"/>
      <c r="JOZ406" s="1"/>
      <c r="JPA406" s="1"/>
      <c r="JPB406" s="1"/>
      <c r="JPC406" s="1"/>
      <c r="JPD406" s="1"/>
      <c r="JPE406" s="1"/>
      <c r="JPF406" s="1"/>
      <c r="JPG406" s="1"/>
      <c r="JPH406" s="1"/>
      <c r="JPI406" s="1"/>
      <c r="JPJ406" s="1"/>
      <c r="JPK406" s="1"/>
      <c r="JPL406" s="1"/>
      <c r="JPM406" s="1"/>
      <c r="JPN406" s="1"/>
      <c r="JPO406" s="1"/>
      <c r="JPP406" s="1"/>
      <c r="JPQ406" s="1"/>
      <c r="JPR406" s="1"/>
      <c r="JPS406" s="1"/>
      <c r="JPT406" s="1"/>
      <c r="JPU406" s="1"/>
      <c r="JPV406" s="1"/>
      <c r="JPW406" s="1"/>
      <c r="JPX406" s="1"/>
      <c r="JPY406" s="1"/>
      <c r="JPZ406" s="1"/>
      <c r="JQA406" s="1"/>
      <c r="JQB406" s="1"/>
      <c r="JQC406" s="1"/>
      <c r="JQD406" s="1"/>
      <c r="JQE406" s="1"/>
      <c r="JQF406" s="1"/>
      <c r="JQG406" s="1"/>
      <c r="JQH406" s="1"/>
      <c r="JQI406" s="1"/>
      <c r="JQJ406" s="1"/>
      <c r="JQK406" s="1"/>
      <c r="JQL406" s="1"/>
      <c r="JQM406" s="1"/>
      <c r="JQN406" s="1"/>
      <c r="JQO406" s="1"/>
      <c r="JQP406" s="1"/>
      <c r="JQQ406" s="1"/>
      <c r="JQR406" s="1"/>
      <c r="JQS406" s="1"/>
      <c r="JQT406" s="1"/>
      <c r="JQU406" s="1"/>
      <c r="JQV406" s="1"/>
      <c r="JQW406" s="1"/>
      <c r="JQX406" s="1"/>
      <c r="JQY406" s="1"/>
      <c r="JQZ406" s="1"/>
      <c r="JRA406" s="1"/>
      <c r="JRB406" s="1"/>
      <c r="JRC406" s="1"/>
      <c r="JRD406" s="1"/>
      <c r="JRE406" s="1"/>
      <c r="JRF406" s="1"/>
      <c r="JRG406" s="1"/>
      <c r="JRH406" s="1"/>
      <c r="JRI406" s="1"/>
      <c r="JRJ406" s="1"/>
      <c r="JRK406" s="1"/>
      <c r="JRL406" s="1"/>
      <c r="JRM406" s="1"/>
      <c r="JRN406" s="1"/>
      <c r="JRO406" s="1"/>
      <c r="JRP406" s="1"/>
      <c r="JRQ406" s="1"/>
      <c r="JRR406" s="1"/>
      <c r="JRS406" s="1"/>
      <c r="JRT406" s="1"/>
      <c r="JRU406" s="1"/>
      <c r="JRV406" s="1"/>
      <c r="JRW406" s="1"/>
      <c r="JRX406" s="1"/>
      <c r="JRY406" s="1"/>
      <c r="JRZ406" s="1"/>
      <c r="JSA406" s="1"/>
      <c r="JSB406" s="1"/>
      <c r="JSC406" s="1"/>
      <c r="JSD406" s="1"/>
      <c r="JSE406" s="1"/>
      <c r="JSF406" s="1"/>
      <c r="JSG406" s="1"/>
      <c r="JSH406" s="1"/>
      <c r="JSI406" s="1"/>
      <c r="JSJ406" s="1"/>
      <c r="JSK406" s="1"/>
      <c r="JSL406" s="1"/>
      <c r="JSM406" s="1"/>
      <c r="JSN406" s="1"/>
      <c r="JSO406" s="1"/>
      <c r="JSP406" s="1"/>
      <c r="JSQ406" s="1"/>
      <c r="JSR406" s="1"/>
      <c r="JSS406" s="1"/>
      <c r="JST406" s="1"/>
      <c r="JSU406" s="1"/>
      <c r="JSV406" s="1"/>
      <c r="JSW406" s="1"/>
      <c r="JSX406" s="1"/>
      <c r="JSY406" s="1"/>
      <c r="JSZ406" s="1"/>
      <c r="JTA406" s="1"/>
      <c r="JTB406" s="1"/>
      <c r="JTC406" s="1"/>
      <c r="JTD406" s="1"/>
      <c r="JTE406" s="1"/>
      <c r="JTF406" s="1"/>
      <c r="JTG406" s="1"/>
      <c r="JTH406" s="1"/>
      <c r="JTI406" s="1"/>
      <c r="JTJ406" s="1"/>
      <c r="JTK406" s="1"/>
      <c r="JTL406" s="1"/>
      <c r="JTM406" s="1"/>
      <c r="JTN406" s="1"/>
      <c r="JTO406" s="1"/>
      <c r="JTP406" s="1"/>
      <c r="JTQ406" s="1"/>
      <c r="JTR406" s="1"/>
      <c r="JTS406" s="1"/>
      <c r="JTT406" s="1"/>
      <c r="JTU406" s="1"/>
      <c r="JTV406" s="1"/>
      <c r="JTW406" s="1"/>
      <c r="JTX406" s="1"/>
      <c r="JTY406" s="1"/>
      <c r="JTZ406" s="1"/>
      <c r="JUA406" s="1"/>
      <c r="JUB406" s="1"/>
      <c r="JUC406" s="1"/>
      <c r="JUD406" s="1"/>
      <c r="JUE406" s="1"/>
      <c r="JUF406" s="1"/>
      <c r="JUG406" s="1"/>
      <c r="JUH406" s="1"/>
      <c r="JUI406" s="1"/>
      <c r="JUJ406" s="1"/>
      <c r="JUK406" s="1"/>
      <c r="JUL406" s="1"/>
      <c r="JUM406" s="1"/>
      <c r="JUN406" s="1"/>
      <c r="JUO406" s="1"/>
      <c r="JUP406" s="1"/>
      <c r="JUQ406" s="1"/>
      <c r="JUR406" s="1"/>
      <c r="JUS406" s="1"/>
      <c r="JUT406" s="1"/>
      <c r="JUU406" s="1"/>
      <c r="JUV406" s="1"/>
      <c r="JUW406" s="1"/>
      <c r="JUX406" s="1"/>
      <c r="JUY406" s="1"/>
      <c r="JUZ406" s="1"/>
      <c r="JVA406" s="1"/>
      <c r="JVB406" s="1"/>
      <c r="JVC406" s="1"/>
      <c r="JVD406" s="1"/>
      <c r="JVE406" s="1"/>
      <c r="JVF406" s="1"/>
      <c r="JVG406" s="1"/>
      <c r="JVH406" s="1"/>
      <c r="JVI406" s="1"/>
      <c r="JVJ406" s="1"/>
      <c r="JVK406" s="1"/>
      <c r="JVL406" s="1"/>
      <c r="JVM406" s="1"/>
      <c r="JVN406" s="1"/>
      <c r="JVO406" s="1"/>
      <c r="JVP406" s="1"/>
      <c r="JVQ406" s="1"/>
      <c r="JVR406" s="1"/>
      <c r="JVS406" s="1"/>
      <c r="JVT406" s="1"/>
      <c r="JVU406" s="1"/>
      <c r="JVV406" s="1"/>
      <c r="JVW406" s="1"/>
      <c r="JVX406" s="1"/>
      <c r="JVY406" s="1"/>
      <c r="JVZ406" s="1"/>
      <c r="JWA406" s="1"/>
      <c r="JWB406" s="1"/>
      <c r="JWC406" s="1"/>
      <c r="JWD406" s="1"/>
      <c r="JWE406" s="1"/>
      <c r="JWF406" s="1"/>
      <c r="JWG406" s="1"/>
      <c r="JWH406" s="1"/>
      <c r="JWI406" s="1"/>
      <c r="JWJ406" s="1"/>
      <c r="JWK406" s="1"/>
      <c r="JWL406" s="1"/>
      <c r="JWM406" s="1"/>
      <c r="JWN406" s="1"/>
      <c r="JWO406" s="1"/>
      <c r="JWP406" s="1"/>
      <c r="JWQ406" s="1"/>
      <c r="JWR406" s="1"/>
      <c r="JWS406" s="1"/>
      <c r="JWT406" s="1"/>
      <c r="JWU406" s="1"/>
      <c r="JWV406" s="1"/>
      <c r="JWW406" s="1"/>
      <c r="JWX406" s="1"/>
      <c r="JWY406" s="1"/>
      <c r="JWZ406" s="1"/>
      <c r="JXA406" s="1"/>
      <c r="JXB406" s="1"/>
      <c r="JXC406" s="1"/>
      <c r="JXD406" s="1"/>
      <c r="JXE406" s="1"/>
      <c r="JXF406" s="1"/>
      <c r="JXG406" s="1"/>
      <c r="JXH406" s="1"/>
      <c r="JXI406" s="1"/>
      <c r="JXJ406" s="1"/>
      <c r="JXK406" s="1"/>
      <c r="JXL406" s="1"/>
      <c r="JXM406" s="1"/>
      <c r="JXN406" s="1"/>
      <c r="JXO406" s="1"/>
      <c r="JXP406" s="1"/>
      <c r="JXQ406" s="1"/>
      <c r="JXR406" s="1"/>
      <c r="JXS406" s="1"/>
      <c r="JXT406" s="1"/>
      <c r="JXU406" s="1"/>
      <c r="JXV406" s="1"/>
      <c r="JXW406" s="1"/>
      <c r="JXX406" s="1"/>
      <c r="JXY406" s="1"/>
      <c r="JXZ406" s="1"/>
      <c r="JYA406" s="1"/>
      <c r="JYB406" s="1"/>
      <c r="JYC406" s="1"/>
      <c r="JYD406" s="1"/>
      <c r="JYE406" s="1"/>
      <c r="JYF406" s="1"/>
      <c r="JYG406" s="1"/>
      <c r="JYH406" s="1"/>
      <c r="JYI406" s="1"/>
      <c r="JYJ406" s="1"/>
      <c r="JYK406" s="1"/>
      <c r="JYL406" s="1"/>
      <c r="JYM406" s="1"/>
      <c r="JYN406" s="1"/>
      <c r="JYO406" s="1"/>
      <c r="JYP406" s="1"/>
      <c r="JYQ406" s="1"/>
      <c r="JYR406" s="1"/>
      <c r="JYS406" s="1"/>
      <c r="JYT406" s="1"/>
      <c r="JYU406" s="1"/>
      <c r="JYV406" s="1"/>
      <c r="JYW406" s="1"/>
      <c r="JYX406" s="1"/>
      <c r="JYY406" s="1"/>
      <c r="JYZ406" s="1"/>
      <c r="JZA406" s="1"/>
      <c r="JZB406" s="1"/>
      <c r="JZC406" s="1"/>
      <c r="JZD406" s="1"/>
      <c r="JZE406" s="1"/>
      <c r="JZF406" s="1"/>
      <c r="JZG406" s="1"/>
      <c r="JZH406" s="1"/>
      <c r="JZI406" s="1"/>
      <c r="JZJ406" s="1"/>
      <c r="JZK406" s="1"/>
      <c r="JZL406" s="1"/>
      <c r="JZM406" s="1"/>
      <c r="JZN406" s="1"/>
      <c r="JZO406" s="1"/>
      <c r="JZP406" s="1"/>
      <c r="JZQ406" s="1"/>
      <c r="JZR406" s="1"/>
      <c r="JZS406" s="1"/>
      <c r="JZT406" s="1"/>
      <c r="JZU406" s="1"/>
      <c r="JZV406" s="1"/>
      <c r="JZW406" s="1"/>
      <c r="JZX406" s="1"/>
      <c r="JZY406" s="1"/>
      <c r="JZZ406" s="1"/>
      <c r="KAA406" s="1"/>
      <c r="KAB406" s="1"/>
      <c r="KAC406" s="1"/>
      <c r="KAD406" s="1"/>
      <c r="KAE406" s="1"/>
      <c r="KAF406" s="1"/>
      <c r="KAG406" s="1"/>
      <c r="KAH406" s="1"/>
      <c r="KAI406" s="1"/>
      <c r="KAJ406" s="1"/>
      <c r="KAK406" s="1"/>
      <c r="KAL406" s="1"/>
      <c r="KAM406" s="1"/>
      <c r="KAN406" s="1"/>
      <c r="KAO406" s="1"/>
      <c r="KAP406" s="1"/>
      <c r="KAQ406" s="1"/>
      <c r="KAR406" s="1"/>
      <c r="KAS406" s="1"/>
      <c r="KAT406" s="1"/>
      <c r="KAU406" s="1"/>
      <c r="KAV406" s="1"/>
      <c r="KAW406" s="1"/>
      <c r="KAX406" s="1"/>
      <c r="KAY406" s="1"/>
      <c r="KAZ406" s="1"/>
      <c r="KBA406" s="1"/>
      <c r="KBB406" s="1"/>
      <c r="KBC406" s="1"/>
      <c r="KBD406" s="1"/>
      <c r="KBE406" s="1"/>
      <c r="KBF406" s="1"/>
      <c r="KBG406" s="1"/>
      <c r="KBH406" s="1"/>
      <c r="KBI406" s="1"/>
      <c r="KBJ406" s="1"/>
      <c r="KBK406" s="1"/>
      <c r="KBL406" s="1"/>
      <c r="KBM406" s="1"/>
      <c r="KBN406" s="1"/>
      <c r="KBO406" s="1"/>
      <c r="KBP406" s="1"/>
      <c r="KBQ406" s="1"/>
      <c r="KBR406" s="1"/>
      <c r="KBS406" s="1"/>
      <c r="KBT406" s="1"/>
      <c r="KBU406" s="1"/>
      <c r="KBV406" s="1"/>
      <c r="KBW406" s="1"/>
      <c r="KBX406" s="1"/>
      <c r="KBY406" s="1"/>
      <c r="KBZ406" s="1"/>
      <c r="KCA406" s="1"/>
      <c r="KCB406" s="1"/>
      <c r="KCC406" s="1"/>
      <c r="KCD406" s="1"/>
      <c r="KCE406" s="1"/>
      <c r="KCF406" s="1"/>
      <c r="KCG406" s="1"/>
      <c r="KCH406" s="1"/>
      <c r="KCI406" s="1"/>
      <c r="KCJ406" s="1"/>
      <c r="KCK406" s="1"/>
      <c r="KCL406" s="1"/>
      <c r="KCM406" s="1"/>
      <c r="KCN406" s="1"/>
      <c r="KCO406" s="1"/>
      <c r="KCP406" s="1"/>
      <c r="KCQ406" s="1"/>
      <c r="KCR406" s="1"/>
      <c r="KCS406" s="1"/>
      <c r="KCT406" s="1"/>
      <c r="KCU406" s="1"/>
      <c r="KCV406" s="1"/>
      <c r="KCW406" s="1"/>
      <c r="KCX406" s="1"/>
      <c r="KCY406" s="1"/>
      <c r="KCZ406" s="1"/>
      <c r="KDA406" s="1"/>
      <c r="KDB406" s="1"/>
      <c r="KDC406" s="1"/>
      <c r="KDD406" s="1"/>
      <c r="KDE406" s="1"/>
      <c r="KDF406" s="1"/>
      <c r="KDG406" s="1"/>
      <c r="KDH406" s="1"/>
      <c r="KDI406" s="1"/>
      <c r="KDJ406" s="1"/>
      <c r="KDK406" s="1"/>
      <c r="KDL406" s="1"/>
      <c r="KDM406" s="1"/>
      <c r="KDN406" s="1"/>
      <c r="KDO406" s="1"/>
      <c r="KDP406" s="1"/>
      <c r="KDQ406" s="1"/>
      <c r="KDR406" s="1"/>
      <c r="KDS406" s="1"/>
      <c r="KDT406" s="1"/>
      <c r="KDU406" s="1"/>
      <c r="KDV406" s="1"/>
      <c r="KDW406" s="1"/>
      <c r="KDX406" s="1"/>
      <c r="KDY406" s="1"/>
      <c r="KDZ406" s="1"/>
      <c r="KEA406" s="1"/>
      <c r="KEB406" s="1"/>
      <c r="KEC406" s="1"/>
      <c r="KED406" s="1"/>
      <c r="KEE406" s="1"/>
      <c r="KEF406" s="1"/>
      <c r="KEG406" s="1"/>
      <c r="KEH406" s="1"/>
      <c r="KEI406" s="1"/>
      <c r="KEJ406" s="1"/>
      <c r="KEK406" s="1"/>
      <c r="KEL406" s="1"/>
      <c r="KEM406" s="1"/>
      <c r="KEN406" s="1"/>
      <c r="KEO406" s="1"/>
      <c r="KEP406" s="1"/>
      <c r="KEQ406" s="1"/>
      <c r="KER406" s="1"/>
      <c r="KES406" s="1"/>
      <c r="KET406" s="1"/>
      <c r="KEU406" s="1"/>
      <c r="KEV406" s="1"/>
      <c r="KEW406" s="1"/>
      <c r="KEX406" s="1"/>
      <c r="KEY406" s="1"/>
      <c r="KEZ406" s="1"/>
      <c r="KFA406" s="1"/>
      <c r="KFB406" s="1"/>
      <c r="KFC406" s="1"/>
      <c r="KFD406" s="1"/>
      <c r="KFE406" s="1"/>
      <c r="KFF406" s="1"/>
      <c r="KFG406" s="1"/>
      <c r="KFH406" s="1"/>
      <c r="KFI406" s="1"/>
      <c r="KFJ406" s="1"/>
      <c r="KFK406" s="1"/>
      <c r="KFL406" s="1"/>
      <c r="KFM406" s="1"/>
      <c r="KFN406" s="1"/>
      <c r="KFO406" s="1"/>
      <c r="KFP406" s="1"/>
      <c r="KFQ406" s="1"/>
      <c r="KFR406" s="1"/>
      <c r="KFS406" s="1"/>
      <c r="KFT406" s="1"/>
      <c r="KFU406" s="1"/>
      <c r="KFV406" s="1"/>
      <c r="KFW406" s="1"/>
      <c r="KFX406" s="1"/>
      <c r="KFY406" s="1"/>
      <c r="KFZ406" s="1"/>
      <c r="KGA406" s="1"/>
      <c r="KGB406" s="1"/>
      <c r="KGC406" s="1"/>
      <c r="KGD406" s="1"/>
      <c r="KGE406" s="1"/>
      <c r="KGF406" s="1"/>
      <c r="KGG406" s="1"/>
      <c r="KGH406" s="1"/>
      <c r="KGI406" s="1"/>
      <c r="KGJ406" s="1"/>
      <c r="KGK406" s="1"/>
      <c r="KGL406" s="1"/>
      <c r="KGM406" s="1"/>
      <c r="KGN406" s="1"/>
      <c r="KGO406" s="1"/>
      <c r="KGP406" s="1"/>
      <c r="KGQ406" s="1"/>
      <c r="KGR406" s="1"/>
      <c r="KGS406" s="1"/>
      <c r="KGT406" s="1"/>
      <c r="KGU406" s="1"/>
      <c r="KGV406" s="1"/>
      <c r="KGW406" s="1"/>
      <c r="KGX406" s="1"/>
      <c r="KGY406" s="1"/>
      <c r="KGZ406" s="1"/>
      <c r="KHA406" s="1"/>
      <c r="KHB406" s="1"/>
      <c r="KHC406" s="1"/>
      <c r="KHD406" s="1"/>
      <c r="KHE406" s="1"/>
      <c r="KHF406" s="1"/>
      <c r="KHG406" s="1"/>
      <c r="KHH406" s="1"/>
      <c r="KHI406" s="1"/>
      <c r="KHJ406" s="1"/>
      <c r="KHK406" s="1"/>
      <c r="KHL406" s="1"/>
      <c r="KHM406" s="1"/>
      <c r="KHN406" s="1"/>
      <c r="KHO406" s="1"/>
      <c r="KHP406" s="1"/>
      <c r="KHQ406" s="1"/>
      <c r="KHR406" s="1"/>
      <c r="KHS406" s="1"/>
      <c r="KHT406" s="1"/>
      <c r="KHU406" s="1"/>
      <c r="KHV406" s="1"/>
      <c r="KHW406" s="1"/>
      <c r="KHX406" s="1"/>
      <c r="KHY406" s="1"/>
      <c r="KHZ406" s="1"/>
      <c r="KIA406" s="1"/>
      <c r="KIB406" s="1"/>
      <c r="KIC406" s="1"/>
      <c r="KID406" s="1"/>
      <c r="KIE406" s="1"/>
      <c r="KIF406" s="1"/>
      <c r="KIG406" s="1"/>
      <c r="KIH406" s="1"/>
      <c r="KII406" s="1"/>
      <c r="KIJ406" s="1"/>
      <c r="KIK406" s="1"/>
      <c r="KIL406" s="1"/>
      <c r="KIM406" s="1"/>
      <c r="KIN406" s="1"/>
      <c r="KIO406" s="1"/>
      <c r="KIP406" s="1"/>
      <c r="KIQ406" s="1"/>
      <c r="KIR406" s="1"/>
      <c r="KIS406" s="1"/>
      <c r="KIT406" s="1"/>
      <c r="KIU406" s="1"/>
      <c r="KIV406" s="1"/>
      <c r="KIW406" s="1"/>
      <c r="KIX406" s="1"/>
      <c r="KIY406" s="1"/>
      <c r="KIZ406" s="1"/>
      <c r="KJA406" s="1"/>
      <c r="KJB406" s="1"/>
      <c r="KJC406" s="1"/>
      <c r="KJD406" s="1"/>
      <c r="KJE406" s="1"/>
      <c r="KJF406" s="1"/>
      <c r="KJG406" s="1"/>
      <c r="KJH406" s="1"/>
      <c r="KJI406" s="1"/>
      <c r="KJJ406" s="1"/>
      <c r="KJK406" s="1"/>
      <c r="KJL406" s="1"/>
      <c r="KJM406" s="1"/>
      <c r="KJN406" s="1"/>
      <c r="KJO406" s="1"/>
      <c r="KJP406" s="1"/>
      <c r="KJQ406" s="1"/>
      <c r="KJR406" s="1"/>
      <c r="KJS406" s="1"/>
      <c r="KJT406" s="1"/>
      <c r="KJU406" s="1"/>
      <c r="KJV406" s="1"/>
      <c r="KJW406" s="1"/>
      <c r="KJX406" s="1"/>
      <c r="KJY406" s="1"/>
      <c r="KJZ406" s="1"/>
      <c r="KKA406" s="1"/>
      <c r="KKB406" s="1"/>
      <c r="KKC406" s="1"/>
      <c r="KKD406" s="1"/>
      <c r="KKE406" s="1"/>
      <c r="KKF406" s="1"/>
      <c r="KKG406" s="1"/>
      <c r="KKH406" s="1"/>
      <c r="KKI406" s="1"/>
      <c r="KKJ406" s="1"/>
      <c r="KKK406" s="1"/>
      <c r="KKL406" s="1"/>
      <c r="KKM406" s="1"/>
      <c r="KKN406" s="1"/>
      <c r="KKO406" s="1"/>
      <c r="KKP406" s="1"/>
      <c r="KKQ406" s="1"/>
      <c r="KKR406" s="1"/>
      <c r="KKS406" s="1"/>
      <c r="KKT406" s="1"/>
      <c r="KKU406" s="1"/>
      <c r="KKV406" s="1"/>
      <c r="KKW406" s="1"/>
      <c r="KKX406" s="1"/>
      <c r="KKY406" s="1"/>
      <c r="KKZ406" s="1"/>
      <c r="KLA406" s="1"/>
      <c r="KLB406" s="1"/>
      <c r="KLC406" s="1"/>
      <c r="KLD406" s="1"/>
      <c r="KLE406" s="1"/>
      <c r="KLF406" s="1"/>
      <c r="KLG406" s="1"/>
      <c r="KLH406" s="1"/>
      <c r="KLI406" s="1"/>
      <c r="KLJ406" s="1"/>
      <c r="KLK406" s="1"/>
      <c r="KLL406" s="1"/>
      <c r="KLM406" s="1"/>
      <c r="KLN406" s="1"/>
      <c r="KLO406" s="1"/>
      <c r="KLP406" s="1"/>
      <c r="KLQ406" s="1"/>
      <c r="KLR406" s="1"/>
      <c r="KLS406" s="1"/>
      <c r="KLT406" s="1"/>
      <c r="KLU406" s="1"/>
      <c r="KLV406" s="1"/>
      <c r="KLW406" s="1"/>
      <c r="KLX406" s="1"/>
      <c r="KLY406" s="1"/>
      <c r="KLZ406" s="1"/>
      <c r="KMA406" s="1"/>
      <c r="KMB406" s="1"/>
      <c r="KMC406" s="1"/>
      <c r="KMD406" s="1"/>
      <c r="KME406" s="1"/>
      <c r="KMF406" s="1"/>
      <c r="KMG406" s="1"/>
      <c r="KMH406" s="1"/>
      <c r="KMI406" s="1"/>
      <c r="KMJ406" s="1"/>
      <c r="KMK406" s="1"/>
      <c r="KML406" s="1"/>
      <c r="KMM406" s="1"/>
      <c r="KMN406" s="1"/>
      <c r="KMO406" s="1"/>
      <c r="KMP406" s="1"/>
      <c r="KMQ406" s="1"/>
      <c r="KMR406" s="1"/>
      <c r="KMS406" s="1"/>
      <c r="KMT406" s="1"/>
      <c r="KMU406" s="1"/>
      <c r="KMV406" s="1"/>
      <c r="KMW406" s="1"/>
      <c r="KMX406" s="1"/>
      <c r="KMY406" s="1"/>
      <c r="KMZ406" s="1"/>
      <c r="KNA406" s="1"/>
      <c r="KNB406" s="1"/>
      <c r="KNC406" s="1"/>
      <c r="KND406" s="1"/>
      <c r="KNE406" s="1"/>
      <c r="KNF406" s="1"/>
      <c r="KNG406" s="1"/>
      <c r="KNH406" s="1"/>
      <c r="KNI406" s="1"/>
      <c r="KNJ406" s="1"/>
      <c r="KNK406" s="1"/>
      <c r="KNL406" s="1"/>
      <c r="KNM406" s="1"/>
      <c r="KNN406" s="1"/>
      <c r="KNO406" s="1"/>
      <c r="KNP406" s="1"/>
      <c r="KNQ406" s="1"/>
      <c r="KNR406" s="1"/>
      <c r="KNS406" s="1"/>
      <c r="KNT406" s="1"/>
      <c r="KNU406" s="1"/>
      <c r="KNV406" s="1"/>
      <c r="KNW406" s="1"/>
      <c r="KNX406" s="1"/>
      <c r="KNY406" s="1"/>
      <c r="KNZ406" s="1"/>
      <c r="KOA406" s="1"/>
      <c r="KOB406" s="1"/>
      <c r="KOC406" s="1"/>
      <c r="KOD406" s="1"/>
      <c r="KOE406" s="1"/>
      <c r="KOF406" s="1"/>
      <c r="KOG406" s="1"/>
      <c r="KOH406" s="1"/>
      <c r="KOI406" s="1"/>
      <c r="KOJ406" s="1"/>
      <c r="KOK406" s="1"/>
      <c r="KOL406" s="1"/>
      <c r="KOM406" s="1"/>
      <c r="KON406" s="1"/>
      <c r="KOO406" s="1"/>
      <c r="KOP406" s="1"/>
      <c r="KOQ406" s="1"/>
      <c r="KOR406" s="1"/>
      <c r="KOS406" s="1"/>
      <c r="KOT406" s="1"/>
      <c r="KOU406" s="1"/>
      <c r="KOV406" s="1"/>
      <c r="KOW406" s="1"/>
      <c r="KOX406" s="1"/>
      <c r="KOY406" s="1"/>
      <c r="KOZ406" s="1"/>
      <c r="KPA406" s="1"/>
      <c r="KPB406" s="1"/>
      <c r="KPC406" s="1"/>
      <c r="KPD406" s="1"/>
      <c r="KPE406" s="1"/>
      <c r="KPF406" s="1"/>
      <c r="KPG406" s="1"/>
      <c r="KPH406" s="1"/>
      <c r="KPI406" s="1"/>
      <c r="KPJ406" s="1"/>
      <c r="KPK406" s="1"/>
      <c r="KPL406" s="1"/>
      <c r="KPM406" s="1"/>
      <c r="KPN406" s="1"/>
      <c r="KPO406" s="1"/>
      <c r="KPP406" s="1"/>
      <c r="KPQ406" s="1"/>
      <c r="KPR406" s="1"/>
      <c r="KPS406" s="1"/>
      <c r="KPT406" s="1"/>
      <c r="KPU406" s="1"/>
      <c r="KPV406" s="1"/>
      <c r="KPW406" s="1"/>
      <c r="KPX406" s="1"/>
      <c r="KPY406" s="1"/>
      <c r="KPZ406" s="1"/>
      <c r="KQA406" s="1"/>
      <c r="KQB406" s="1"/>
      <c r="KQC406" s="1"/>
      <c r="KQD406" s="1"/>
      <c r="KQE406" s="1"/>
      <c r="KQF406" s="1"/>
      <c r="KQG406" s="1"/>
      <c r="KQH406" s="1"/>
      <c r="KQI406" s="1"/>
      <c r="KQJ406" s="1"/>
      <c r="KQK406" s="1"/>
      <c r="KQL406" s="1"/>
      <c r="KQM406" s="1"/>
      <c r="KQN406" s="1"/>
      <c r="KQO406" s="1"/>
      <c r="KQP406" s="1"/>
      <c r="KQQ406" s="1"/>
      <c r="KQR406" s="1"/>
      <c r="KQS406" s="1"/>
      <c r="KQT406" s="1"/>
      <c r="KQU406" s="1"/>
      <c r="KQV406" s="1"/>
      <c r="KQW406" s="1"/>
      <c r="KQX406" s="1"/>
      <c r="KQY406" s="1"/>
      <c r="KQZ406" s="1"/>
      <c r="KRA406" s="1"/>
      <c r="KRB406" s="1"/>
      <c r="KRC406" s="1"/>
      <c r="KRD406" s="1"/>
      <c r="KRE406" s="1"/>
      <c r="KRF406" s="1"/>
      <c r="KRG406" s="1"/>
      <c r="KRH406" s="1"/>
      <c r="KRI406" s="1"/>
      <c r="KRJ406" s="1"/>
      <c r="KRK406" s="1"/>
      <c r="KRL406" s="1"/>
      <c r="KRM406" s="1"/>
      <c r="KRN406" s="1"/>
      <c r="KRO406" s="1"/>
      <c r="KRP406" s="1"/>
      <c r="KRQ406" s="1"/>
      <c r="KRR406" s="1"/>
      <c r="KRS406" s="1"/>
      <c r="KRT406" s="1"/>
      <c r="KRU406" s="1"/>
      <c r="KRV406" s="1"/>
      <c r="KRW406" s="1"/>
      <c r="KRX406" s="1"/>
      <c r="KRY406" s="1"/>
      <c r="KRZ406" s="1"/>
      <c r="KSA406" s="1"/>
      <c r="KSB406" s="1"/>
      <c r="KSC406" s="1"/>
      <c r="KSD406" s="1"/>
      <c r="KSE406" s="1"/>
      <c r="KSF406" s="1"/>
      <c r="KSG406" s="1"/>
      <c r="KSH406" s="1"/>
      <c r="KSI406" s="1"/>
      <c r="KSJ406" s="1"/>
      <c r="KSK406" s="1"/>
      <c r="KSL406" s="1"/>
      <c r="KSM406" s="1"/>
      <c r="KSN406" s="1"/>
      <c r="KSO406" s="1"/>
      <c r="KSP406" s="1"/>
      <c r="KSQ406" s="1"/>
      <c r="KSR406" s="1"/>
      <c r="KSS406" s="1"/>
      <c r="KST406" s="1"/>
      <c r="KSU406" s="1"/>
      <c r="KSV406" s="1"/>
      <c r="KSW406" s="1"/>
      <c r="KSX406" s="1"/>
      <c r="KSY406" s="1"/>
      <c r="KSZ406" s="1"/>
      <c r="KTA406" s="1"/>
      <c r="KTB406" s="1"/>
      <c r="KTC406" s="1"/>
      <c r="KTD406" s="1"/>
      <c r="KTE406" s="1"/>
      <c r="KTF406" s="1"/>
      <c r="KTG406" s="1"/>
      <c r="KTH406" s="1"/>
      <c r="KTI406" s="1"/>
      <c r="KTJ406" s="1"/>
      <c r="KTK406" s="1"/>
      <c r="KTL406" s="1"/>
      <c r="KTM406" s="1"/>
      <c r="KTN406" s="1"/>
      <c r="KTO406" s="1"/>
      <c r="KTP406" s="1"/>
      <c r="KTQ406" s="1"/>
      <c r="KTR406" s="1"/>
      <c r="KTS406" s="1"/>
      <c r="KTT406" s="1"/>
      <c r="KTU406" s="1"/>
      <c r="KTV406" s="1"/>
      <c r="KTW406" s="1"/>
      <c r="KTX406" s="1"/>
      <c r="KTY406" s="1"/>
      <c r="KTZ406" s="1"/>
      <c r="KUA406" s="1"/>
      <c r="KUB406" s="1"/>
      <c r="KUC406" s="1"/>
      <c r="KUD406" s="1"/>
      <c r="KUE406" s="1"/>
      <c r="KUF406" s="1"/>
      <c r="KUG406" s="1"/>
      <c r="KUH406" s="1"/>
      <c r="KUI406" s="1"/>
      <c r="KUJ406" s="1"/>
      <c r="KUK406" s="1"/>
      <c r="KUL406" s="1"/>
      <c r="KUM406" s="1"/>
      <c r="KUN406" s="1"/>
      <c r="KUO406" s="1"/>
      <c r="KUP406" s="1"/>
      <c r="KUQ406" s="1"/>
      <c r="KUR406" s="1"/>
      <c r="KUS406" s="1"/>
      <c r="KUT406" s="1"/>
      <c r="KUU406" s="1"/>
      <c r="KUV406" s="1"/>
      <c r="KUW406" s="1"/>
      <c r="KUX406" s="1"/>
      <c r="KUY406" s="1"/>
      <c r="KUZ406" s="1"/>
      <c r="KVA406" s="1"/>
      <c r="KVB406" s="1"/>
      <c r="KVC406" s="1"/>
      <c r="KVD406" s="1"/>
      <c r="KVE406" s="1"/>
      <c r="KVF406" s="1"/>
      <c r="KVG406" s="1"/>
      <c r="KVH406" s="1"/>
      <c r="KVI406" s="1"/>
      <c r="KVJ406" s="1"/>
      <c r="KVK406" s="1"/>
      <c r="KVL406" s="1"/>
      <c r="KVM406" s="1"/>
      <c r="KVN406" s="1"/>
      <c r="KVO406" s="1"/>
      <c r="KVP406" s="1"/>
      <c r="KVQ406" s="1"/>
      <c r="KVR406" s="1"/>
      <c r="KVS406" s="1"/>
      <c r="KVT406" s="1"/>
      <c r="KVU406" s="1"/>
      <c r="KVV406" s="1"/>
      <c r="KVW406" s="1"/>
      <c r="KVX406" s="1"/>
      <c r="KVY406" s="1"/>
      <c r="KVZ406" s="1"/>
      <c r="KWA406" s="1"/>
      <c r="KWB406" s="1"/>
      <c r="KWC406" s="1"/>
      <c r="KWD406" s="1"/>
      <c r="KWE406" s="1"/>
      <c r="KWF406" s="1"/>
      <c r="KWG406" s="1"/>
      <c r="KWH406" s="1"/>
      <c r="KWI406" s="1"/>
      <c r="KWJ406" s="1"/>
      <c r="KWK406" s="1"/>
      <c r="KWL406" s="1"/>
      <c r="KWM406" s="1"/>
      <c r="KWN406" s="1"/>
      <c r="KWO406" s="1"/>
      <c r="KWP406" s="1"/>
      <c r="KWQ406" s="1"/>
      <c r="KWR406" s="1"/>
      <c r="KWS406" s="1"/>
      <c r="KWT406" s="1"/>
      <c r="KWU406" s="1"/>
      <c r="KWV406" s="1"/>
      <c r="KWW406" s="1"/>
      <c r="KWX406" s="1"/>
      <c r="KWY406" s="1"/>
      <c r="KWZ406" s="1"/>
      <c r="KXA406" s="1"/>
      <c r="KXB406" s="1"/>
      <c r="KXC406" s="1"/>
      <c r="KXD406" s="1"/>
      <c r="KXE406" s="1"/>
      <c r="KXF406" s="1"/>
      <c r="KXG406" s="1"/>
      <c r="KXH406" s="1"/>
      <c r="KXI406" s="1"/>
      <c r="KXJ406" s="1"/>
      <c r="KXK406" s="1"/>
      <c r="KXL406" s="1"/>
      <c r="KXM406" s="1"/>
      <c r="KXN406" s="1"/>
      <c r="KXO406" s="1"/>
      <c r="KXP406" s="1"/>
      <c r="KXQ406" s="1"/>
      <c r="KXR406" s="1"/>
      <c r="KXS406" s="1"/>
      <c r="KXT406" s="1"/>
      <c r="KXU406" s="1"/>
      <c r="KXV406" s="1"/>
      <c r="KXW406" s="1"/>
      <c r="KXX406" s="1"/>
      <c r="KXY406" s="1"/>
      <c r="KXZ406" s="1"/>
      <c r="KYA406" s="1"/>
      <c r="KYB406" s="1"/>
      <c r="KYC406" s="1"/>
      <c r="KYD406" s="1"/>
      <c r="KYE406" s="1"/>
      <c r="KYF406" s="1"/>
      <c r="KYG406" s="1"/>
      <c r="KYH406" s="1"/>
      <c r="KYI406" s="1"/>
      <c r="KYJ406" s="1"/>
      <c r="KYK406" s="1"/>
      <c r="KYL406" s="1"/>
      <c r="KYM406" s="1"/>
      <c r="KYN406" s="1"/>
      <c r="KYO406" s="1"/>
      <c r="KYP406" s="1"/>
      <c r="KYQ406" s="1"/>
      <c r="KYR406" s="1"/>
      <c r="KYS406" s="1"/>
      <c r="KYT406" s="1"/>
      <c r="KYU406" s="1"/>
      <c r="KYV406" s="1"/>
      <c r="KYW406" s="1"/>
      <c r="KYX406" s="1"/>
      <c r="KYY406" s="1"/>
      <c r="KYZ406" s="1"/>
      <c r="KZA406" s="1"/>
      <c r="KZB406" s="1"/>
      <c r="KZC406" s="1"/>
      <c r="KZD406" s="1"/>
      <c r="KZE406" s="1"/>
      <c r="KZF406" s="1"/>
      <c r="KZG406" s="1"/>
      <c r="KZH406" s="1"/>
      <c r="KZI406" s="1"/>
      <c r="KZJ406" s="1"/>
      <c r="KZK406" s="1"/>
      <c r="KZL406" s="1"/>
      <c r="KZM406" s="1"/>
      <c r="KZN406" s="1"/>
      <c r="KZO406" s="1"/>
      <c r="KZP406" s="1"/>
      <c r="KZQ406" s="1"/>
      <c r="KZR406" s="1"/>
      <c r="KZS406" s="1"/>
      <c r="KZT406" s="1"/>
      <c r="KZU406" s="1"/>
      <c r="KZV406" s="1"/>
      <c r="KZW406" s="1"/>
      <c r="KZX406" s="1"/>
      <c r="KZY406" s="1"/>
      <c r="KZZ406" s="1"/>
      <c r="LAA406" s="1"/>
      <c r="LAB406" s="1"/>
      <c r="LAC406" s="1"/>
      <c r="LAD406" s="1"/>
      <c r="LAE406" s="1"/>
      <c r="LAF406" s="1"/>
      <c r="LAG406" s="1"/>
      <c r="LAH406" s="1"/>
      <c r="LAI406" s="1"/>
      <c r="LAJ406" s="1"/>
      <c r="LAK406" s="1"/>
      <c r="LAL406" s="1"/>
      <c r="LAM406" s="1"/>
      <c r="LAN406" s="1"/>
      <c r="LAO406" s="1"/>
      <c r="LAP406" s="1"/>
      <c r="LAQ406" s="1"/>
      <c r="LAR406" s="1"/>
      <c r="LAS406" s="1"/>
      <c r="LAT406" s="1"/>
      <c r="LAU406" s="1"/>
      <c r="LAV406" s="1"/>
      <c r="LAW406" s="1"/>
      <c r="LAX406" s="1"/>
      <c r="LAY406" s="1"/>
      <c r="LAZ406" s="1"/>
      <c r="LBA406" s="1"/>
      <c r="LBB406" s="1"/>
      <c r="LBC406" s="1"/>
      <c r="LBD406" s="1"/>
      <c r="LBE406" s="1"/>
      <c r="LBF406" s="1"/>
      <c r="LBG406" s="1"/>
      <c r="LBH406" s="1"/>
      <c r="LBI406" s="1"/>
      <c r="LBJ406" s="1"/>
      <c r="LBK406" s="1"/>
      <c r="LBL406" s="1"/>
      <c r="LBM406" s="1"/>
      <c r="LBN406" s="1"/>
      <c r="LBO406" s="1"/>
      <c r="LBP406" s="1"/>
      <c r="LBQ406" s="1"/>
      <c r="LBR406" s="1"/>
      <c r="LBS406" s="1"/>
      <c r="LBT406" s="1"/>
      <c r="LBU406" s="1"/>
      <c r="LBV406" s="1"/>
      <c r="LBW406" s="1"/>
      <c r="LBX406" s="1"/>
      <c r="LBY406" s="1"/>
      <c r="LBZ406" s="1"/>
      <c r="LCA406" s="1"/>
      <c r="LCB406" s="1"/>
      <c r="LCC406" s="1"/>
      <c r="LCD406" s="1"/>
      <c r="LCE406" s="1"/>
      <c r="LCF406" s="1"/>
      <c r="LCG406" s="1"/>
      <c r="LCH406" s="1"/>
      <c r="LCI406" s="1"/>
      <c r="LCJ406" s="1"/>
      <c r="LCK406" s="1"/>
      <c r="LCL406" s="1"/>
      <c r="LCM406" s="1"/>
      <c r="LCN406" s="1"/>
      <c r="LCO406" s="1"/>
      <c r="LCP406" s="1"/>
      <c r="LCQ406" s="1"/>
      <c r="LCR406" s="1"/>
      <c r="LCS406" s="1"/>
      <c r="LCT406" s="1"/>
      <c r="LCU406" s="1"/>
      <c r="LCV406" s="1"/>
      <c r="LCW406" s="1"/>
      <c r="LCX406" s="1"/>
      <c r="LCY406" s="1"/>
      <c r="LCZ406" s="1"/>
      <c r="LDA406" s="1"/>
      <c r="LDB406" s="1"/>
      <c r="LDC406" s="1"/>
      <c r="LDD406" s="1"/>
      <c r="LDE406" s="1"/>
      <c r="LDF406" s="1"/>
      <c r="LDG406" s="1"/>
      <c r="LDH406" s="1"/>
      <c r="LDI406" s="1"/>
      <c r="LDJ406" s="1"/>
      <c r="LDK406" s="1"/>
      <c r="LDL406" s="1"/>
      <c r="LDM406" s="1"/>
      <c r="LDN406" s="1"/>
      <c r="LDO406" s="1"/>
      <c r="LDP406" s="1"/>
      <c r="LDQ406" s="1"/>
      <c r="LDR406" s="1"/>
      <c r="LDS406" s="1"/>
      <c r="LDT406" s="1"/>
      <c r="LDU406" s="1"/>
      <c r="LDV406" s="1"/>
      <c r="LDW406" s="1"/>
      <c r="LDX406" s="1"/>
      <c r="LDY406" s="1"/>
      <c r="LDZ406" s="1"/>
      <c r="LEA406" s="1"/>
      <c r="LEB406" s="1"/>
      <c r="LEC406" s="1"/>
      <c r="LED406" s="1"/>
      <c r="LEE406" s="1"/>
      <c r="LEF406" s="1"/>
      <c r="LEG406" s="1"/>
      <c r="LEH406" s="1"/>
      <c r="LEI406" s="1"/>
      <c r="LEJ406" s="1"/>
      <c r="LEK406" s="1"/>
      <c r="LEL406" s="1"/>
      <c r="LEM406" s="1"/>
      <c r="LEN406" s="1"/>
      <c r="LEO406" s="1"/>
      <c r="LEP406" s="1"/>
      <c r="LEQ406" s="1"/>
      <c r="LER406" s="1"/>
      <c r="LES406" s="1"/>
      <c r="LET406" s="1"/>
      <c r="LEU406" s="1"/>
      <c r="LEV406" s="1"/>
      <c r="LEW406" s="1"/>
      <c r="LEX406" s="1"/>
      <c r="LEY406" s="1"/>
      <c r="LEZ406" s="1"/>
      <c r="LFA406" s="1"/>
      <c r="LFB406" s="1"/>
      <c r="LFC406" s="1"/>
      <c r="LFD406" s="1"/>
      <c r="LFE406" s="1"/>
      <c r="LFF406" s="1"/>
      <c r="LFG406" s="1"/>
      <c r="LFH406" s="1"/>
      <c r="LFI406" s="1"/>
      <c r="LFJ406" s="1"/>
      <c r="LFK406" s="1"/>
      <c r="LFL406" s="1"/>
      <c r="LFM406" s="1"/>
      <c r="LFN406" s="1"/>
      <c r="LFO406" s="1"/>
      <c r="LFP406" s="1"/>
      <c r="LFQ406" s="1"/>
      <c r="LFR406" s="1"/>
      <c r="LFS406" s="1"/>
      <c r="LFT406" s="1"/>
      <c r="LFU406" s="1"/>
      <c r="LFV406" s="1"/>
      <c r="LFW406" s="1"/>
      <c r="LFX406" s="1"/>
      <c r="LFY406" s="1"/>
      <c r="LFZ406" s="1"/>
      <c r="LGA406" s="1"/>
      <c r="LGB406" s="1"/>
      <c r="LGC406" s="1"/>
      <c r="LGD406" s="1"/>
      <c r="LGE406" s="1"/>
      <c r="LGF406" s="1"/>
      <c r="LGG406" s="1"/>
      <c r="LGH406" s="1"/>
      <c r="LGI406" s="1"/>
      <c r="LGJ406" s="1"/>
      <c r="LGK406" s="1"/>
      <c r="LGL406" s="1"/>
      <c r="LGM406" s="1"/>
      <c r="LGN406" s="1"/>
      <c r="LGO406" s="1"/>
      <c r="LGP406" s="1"/>
      <c r="LGQ406" s="1"/>
      <c r="LGR406" s="1"/>
      <c r="LGS406" s="1"/>
      <c r="LGT406" s="1"/>
      <c r="LGU406" s="1"/>
      <c r="LGV406" s="1"/>
      <c r="LGW406" s="1"/>
      <c r="LGX406" s="1"/>
      <c r="LGY406" s="1"/>
      <c r="LGZ406" s="1"/>
      <c r="LHA406" s="1"/>
      <c r="LHB406" s="1"/>
      <c r="LHC406" s="1"/>
      <c r="LHD406" s="1"/>
      <c r="LHE406" s="1"/>
      <c r="LHF406" s="1"/>
      <c r="LHG406" s="1"/>
      <c r="LHH406" s="1"/>
      <c r="LHI406" s="1"/>
      <c r="LHJ406" s="1"/>
      <c r="LHK406" s="1"/>
      <c r="LHL406" s="1"/>
      <c r="LHM406" s="1"/>
      <c r="LHN406" s="1"/>
      <c r="LHO406" s="1"/>
      <c r="LHP406" s="1"/>
      <c r="LHQ406" s="1"/>
      <c r="LHR406" s="1"/>
      <c r="LHS406" s="1"/>
      <c r="LHT406" s="1"/>
      <c r="LHU406" s="1"/>
      <c r="LHV406" s="1"/>
      <c r="LHW406" s="1"/>
      <c r="LHX406" s="1"/>
      <c r="LHY406" s="1"/>
      <c r="LHZ406" s="1"/>
      <c r="LIA406" s="1"/>
      <c r="LIB406" s="1"/>
      <c r="LIC406" s="1"/>
      <c r="LID406" s="1"/>
      <c r="LIE406" s="1"/>
      <c r="LIF406" s="1"/>
      <c r="LIG406" s="1"/>
      <c r="LIH406" s="1"/>
      <c r="LII406" s="1"/>
      <c r="LIJ406" s="1"/>
      <c r="LIK406" s="1"/>
      <c r="LIL406" s="1"/>
      <c r="LIM406" s="1"/>
      <c r="LIN406" s="1"/>
      <c r="LIO406" s="1"/>
      <c r="LIP406" s="1"/>
      <c r="LIQ406" s="1"/>
      <c r="LIR406" s="1"/>
      <c r="LIS406" s="1"/>
      <c r="LIT406" s="1"/>
      <c r="LIU406" s="1"/>
      <c r="LIV406" s="1"/>
      <c r="LIW406" s="1"/>
      <c r="LIX406" s="1"/>
      <c r="LIY406" s="1"/>
      <c r="LIZ406" s="1"/>
      <c r="LJA406" s="1"/>
      <c r="LJB406" s="1"/>
      <c r="LJC406" s="1"/>
      <c r="LJD406" s="1"/>
      <c r="LJE406" s="1"/>
      <c r="LJF406" s="1"/>
      <c r="LJG406" s="1"/>
      <c r="LJH406" s="1"/>
      <c r="LJI406" s="1"/>
      <c r="LJJ406" s="1"/>
      <c r="LJK406" s="1"/>
      <c r="LJL406" s="1"/>
      <c r="LJM406" s="1"/>
      <c r="LJN406" s="1"/>
      <c r="LJO406" s="1"/>
      <c r="LJP406" s="1"/>
      <c r="LJQ406" s="1"/>
      <c r="LJR406" s="1"/>
      <c r="LJS406" s="1"/>
      <c r="LJT406" s="1"/>
      <c r="LJU406" s="1"/>
      <c r="LJV406" s="1"/>
      <c r="LJW406" s="1"/>
      <c r="LJX406" s="1"/>
      <c r="LJY406" s="1"/>
      <c r="LJZ406" s="1"/>
      <c r="LKA406" s="1"/>
      <c r="LKB406" s="1"/>
      <c r="LKC406" s="1"/>
      <c r="LKD406" s="1"/>
      <c r="LKE406" s="1"/>
      <c r="LKF406" s="1"/>
      <c r="LKG406" s="1"/>
      <c r="LKH406" s="1"/>
      <c r="LKI406" s="1"/>
      <c r="LKJ406" s="1"/>
      <c r="LKK406" s="1"/>
      <c r="LKL406" s="1"/>
      <c r="LKM406" s="1"/>
      <c r="LKN406" s="1"/>
      <c r="LKO406" s="1"/>
      <c r="LKP406" s="1"/>
      <c r="LKQ406" s="1"/>
      <c r="LKR406" s="1"/>
      <c r="LKS406" s="1"/>
      <c r="LKT406" s="1"/>
      <c r="LKU406" s="1"/>
      <c r="LKV406" s="1"/>
      <c r="LKW406" s="1"/>
      <c r="LKX406" s="1"/>
      <c r="LKY406" s="1"/>
      <c r="LKZ406" s="1"/>
      <c r="LLA406" s="1"/>
      <c r="LLB406" s="1"/>
      <c r="LLC406" s="1"/>
      <c r="LLD406" s="1"/>
      <c r="LLE406" s="1"/>
      <c r="LLF406" s="1"/>
      <c r="LLG406" s="1"/>
      <c r="LLH406" s="1"/>
      <c r="LLI406" s="1"/>
      <c r="LLJ406" s="1"/>
      <c r="LLK406" s="1"/>
      <c r="LLL406" s="1"/>
      <c r="LLM406" s="1"/>
      <c r="LLN406" s="1"/>
      <c r="LLO406" s="1"/>
      <c r="LLP406" s="1"/>
      <c r="LLQ406" s="1"/>
      <c r="LLR406" s="1"/>
      <c r="LLS406" s="1"/>
      <c r="LLT406" s="1"/>
      <c r="LLU406" s="1"/>
      <c r="LLV406" s="1"/>
      <c r="LLW406" s="1"/>
      <c r="LLX406" s="1"/>
      <c r="LLY406" s="1"/>
      <c r="LLZ406" s="1"/>
      <c r="LMA406" s="1"/>
      <c r="LMB406" s="1"/>
      <c r="LMC406" s="1"/>
      <c r="LMD406" s="1"/>
      <c r="LME406" s="1"/>
      <c r="LMF406" s="1"/>
      <c r="LMG406" s="1"/>
      <c r="LMH406" s="1"/>
      <c r="LMI406" s="1"/>
      <c r="LMJ406" s="1"/>
      <c r="LMK406" s="1"/>
      <c r="LML406" s="1"/>
      <c r="LMM406" s="1"/>
      <c r="LMN406" s="1"/>
      <c r="LMO406" s="1"/>
      <c r="LMP406" s="1"/>
      <c r="LMQ406" s="1"/>
      <c r="LMR406" s="1"/>
      <c r="LMS406" s="1"/>
      <c r="LMT406" s="1"/>
      <c r="LMU406" s="1"/>
      <c r="LMV406" s="1"/>
      <c r="LMW406" s="1"/>
      <c r="LMX406" s="1"/>
      <c r="LMY406" s="1"/>
      <c r="LMZ406" s="1"/>
      <c r="LNA406" s="1"/>
      <c r="LNB406" s="1"/>
      <c r="LNC406" s="1"/>
      <c r="LND406" s="1"/>
      <c r="LNE406" s="1"/>
      <c r="LNF406" s="1"/>
      <c r="LNG406" s="1"/>
      <c r="LNH406" s="1"/>
      <c r="LNI406" s="1"/>
      <c r="LNJ406" s="1"/>
      <c r="LNK406" s="1"/>
      <c r="LNL406" s="1"/>
      <c r="LNM406" s="1"/>
      <c r="LNN406" s="1"/>
      <c r="LNO406" s="1"/>
      <c r="LNP406" s="1"/>
      <c r="LNQ406" s="1"/>
      <c r="LNR406" s="1"/>
      <c r="LNS406" s="1"/>
      <c r="LNT406" s="1"/>
      <c r="LNU406" s="1"/>
      <c r="LNV406" s="1"/>
      <c r="LNW406" s="1"/>
      <c r="LNX406" s="1"/>
      <c r="LNY406" s="1"/>
      <c r="LNZ406" s="1"/>
      <c r="LOA406" s="1"/>
      <c r="LOB406" s="1"/>
      <c r="LOC406" s="1"/>
      <c r="LOD406" s="1"/>
      <c r="LOE406" s="1"/>
      <c r="LOF406" s="1"/>
      <c r="LOG406" s="1"/>
      <c r="LOH406" s="1"/>
      <c r="LOI406" s="1"/>
      <c r="LOJ406" s="1"/>
      <c r="LOK406" s="1"/>
      <c r="LOL406" s="1"/>
      <c r="LOM406" s="1"/>
      <c r="LON406" s="1"/>
      <c r="LOO406" s="1"/>
      <c r="LOP406" s="1"/>
      <c r="LOQ406" s="1"/>
      <c r="LOR406" s="1"/>
      <c r="LOS406" s="1"/>
      <c r="LOT406" s="1"/>
      <c r="LOU406" s="1"/>
      <c r="LOV406" s="1"/>
      <c r="LOW406" s="1"/>
      <c r="LOX406" s="1"/>
      <c r="LOY406" s="1"/>
      <c r="LOZ406" s="1"/>
      <c r="LPA406" s="1"/>
      <c r="LPB406" s="1"/>
      <c r="LPC406" s="1"/>
      <c r="LPD406" s="1"/>
      <c r="LPE406" s="1"/>
      <c r="LPF406" s="1"/>
      <c r="LPG406" s="1"/>
      <c r="LPH406" s="1"/>
      <c r="LPI406" s="1"/>
      <c r="LPJ406" s="1"/>
      <c r="LPK406" s="1"/>
      <c r="LPL406" s="1"/>
      <c r="LPM406" s="1"/>
      <c r="LPN406" s="1"/>
      <c r="LPO406" s="1"/>
      <c r="LPP406" s="1"/>
      <c r="LPQ406" s="1"/>
      <c r="LPR406" s="1"/>
      <c r="LPS406" s="1"/>
      <c r="LPT406" s="1"/>
      <c r="LPU406" s="1"/>
      <c r="LPV406" s="1"/>
      <c r="LPW406" s="1"/>
      <c r="LPX406" s="1"/>
      <c r="LPY406" s="1"/>
      <c r="LPZ406" s="1"/>
      <c r="LQA406" s="1"/>
      <c r="LQB406" s="1"/>
      <c r="LQC406" s="1"/>
      <c r="LQD406" s="1"/>
      <c r="LQE406" s="1"/>
      <c r="LQF406" s="1"/>
      <c r="LQG406" s="1"/>
      <c r="LQH406" s="1"/>
      <c r="LQI406" s="1"/>
      <c r="LQJ406" s="1"/>
      <c r="LQK406" s="1"/>
      <c r="LQL406" s="1"/>
      <c r="LQM406" s="1"/>
      <c r="LQN406" s="1"/>
      <c r="LQO406" s="1"/>
      <c r="LQP406" s="1"/>
      <c r="LQQ406" s="1"/>
      <c r="LQR406" s="1"/>
      <c r="LQS406" s="1"/>
      <c r="LQT406" s="1"/>
      <c r="LQU406" s="1"/>
      <c r="LQV406" s="1"/>
      <c r="LQW406" s="1"/>
      <c r="LQX406" s="1"/>
      <c r="LQY406" s="1"/>
      <c r="LQZ406" s="1"/>
      <c r="LRA406" s="1"/>
      <c r="LRB406" s="1"/>
      <c r="LRC406" s="1"/>
      <c r="LRD406" s="1"/>
      <c r="LRE406" s="1"/>
      <c r="LRF406" s="1"/>
      <c r="LRG406" s="1"/>
      <c r="LRH406" s="1"/>
      <c r="LRI406" s="1"/>
      <c r="LRJ406" s="1"/>
      <c r="LRK406" s="1"/>
      <c r="LRL406" s="1"/>
      <c r="LRM406" s="1"/>
      <c r="LRN406" s="1"/>
      <c r="LRO406" s="1"/>
      <c r="LRP406" s="1"/>
      <c r="LRQ406" s="1"/>
      <c r="LRR406" s="1"/>
      <c r="LRS406" s="1"/>
      <c r="LRT406" s="1"/>
      <c r="LRU406" s="1"/>
      <c r="LRV406" s="1"/>
      <c r="LRW406" s="1"/>
      <c r="LRX406" s="1"/>
      <c r="LRY406" s="1"/>
      <c r="LRZ406" s="1"/>
      <c r="LSA406" s="1"/>
      <c r="LSB406" s="1"/>
      <c r="LSC406" s="1"/>
      <c r="LSD406" s="1"/>
      <c r="LSE406" s="1"/>
      <c r="LSF406" s="1"/>
      <c r="LSG406" s="1"/>
      <c r="LSH406" s="1"/>
      <c r="LSI406" s="1"/>
      <c r="LSJ406" s="1"/>
      <c r="LSK406" s="1"/>
      <c r="LSL406" s="1"/>
      <c r="LSM406" s="1"/>
      <c r="LSN406" s="1"/>
      <c r="LSO406" s="1"/>
      <c r="LSP406" s="1"/>
      <c r="LSQ406" s="1"/>
      <c r="LSR406" s="1"/>
      <c r="LSS406" s="1"/>
      <c r="LST406" s="1"/>
      <c r="LSU406" s="1"/>
      <c r="LSV406" s="1"/>
      <c r="LSW406" s="1"/>
      <c r="LSX406" s="1"/>
      <c r="LSY406" s="1"/>
      <c r="LSZ406" s="1"/>
      <c r="LTA406" s="1"/>
      <c r="LTB406" s="1"/>
      <c r="LTC406" s="1"/>
      <c r="LTD406" s="1"/>
      <c r="LTE406" s="1"/>
      <c r="LTF406" s="1"/>
      <c r="LTG406" s="1"/>
      <c r="LTH406" s="1"/>
      <c r="LTI406" s="1"/>
      <c r="LTJ406" s="1"/>
      <c r="LTK406" s="1"/>
      <c r="LTL406" s="1"/>
      <c r="LTM406" s="1"/>
      <c r="LTN406" s="1"/>
      <c r="LTO406" s="1"/>
      <c r="LTP406" s="1"/>
      <c r="LTQ406" s="1"/>
      <c r="LTR406" s="1"/>
      <c r="LTS406" s="1"/>
      <c r="LTT406" s="1"/>
      <c r="LTU406" s="1"/>
      <c r="LTV406" s="1"/>
      <c r="LTW406" s="1"/>
      <c r="LTX406" s="1"/>
      <c r="LTY406" s="1"/>
      <c r="LTZ406" s="1"/>
      <c r="LUA406" s="1"/>
      <c r="LUB406" s="1"/>
      <c r="LUC406" s="1"/>
      <c r="LUD406" s="1"/>
      <c r="LUE406" s="1"/>
      <c r="LUF406" s="1"/>
      <c r="LUG406" s="1"/>
      <c r="LUH406" s="1"/>
      <c r="LUI406" s="1"/>
      <c r="LUJ406" s="1"/>
      <c r="LUK406" s="1"/>
      <c r="LUL406" s="1"/>
      <c r="LUM406" s="1"/>
      <c r="LUN406" s="1"/>
      <c r="LUO406" s="1"/>
      <c r="LUP406" s="1"/>
      <c r="LUQ406" s="1"/>
      <c r="LUR406" s="1"/>
      <c r="LUS406" s="1"/>
      <c r="LUT406" s="1"/>
      <c r="LUU406" s="1"/>
      <c r="LUV406" s="1"/>
      <c r="LUW406" s="1"/>
      <c r="LUX406" s="1"/>
      <c r="LUY406" s="1"/>
      <c r="LUZ406" s="1"/>
      <c r="LVA406" s="1"/>
      <c r="LVB406" s="1"/>
      <c r="LVC406" s="1"/>
      <c r="LVD406" s="1"/>
      <c r="LVE406" s="1"/>
      <c r="LVF406" s="1"/>
      <c r="LVG406" s="1"/>
      <c r="LVH406" s="1"/>
      <c r="LVI406" s="1"/>
      <c r="LVJ406" s="1"/>
      <c r="LVK406" s="1"/>
      <c r="LVL406" s="1"/>
      <c r="LVM406" s="1"/>
      <c r="LVN406" s="1"/>
      <c r="LVO406" s="1"/>
      <c r="LVP406" s="1"/>
      <c r="LVQ406" s="1"/>
      <c r="LVR406" s="1"/>
      <c r="LVS406" s="1"/>
      <c r="LVT406" s="1"/>
      <c r="LVU406" s="1"/>
      <c r="LVV406" s="1"/>
      <c r="LVW406" s="1"/>
      <c r="LVX406" s="1"/>
      <c r="LVY406" s="1"/>
      <c r="LVZ406" s="1"/>
      <c r="LWA406" s="1"/>
      <c r="LWB406" s="1"/>
      <c r="LWC406" s="1"/>
      <c r="LWD406" s="1"/>
      <c r="LWE406" s="1"/>
      <c r="LWF406" s="1"/>
      <c r="LWG406" s="1"/>
      <c r="LWH406" s="1"/>
      <c r="LWI406" s="1"/>
      <c r="LWJ406" s="1"/>
      <c r="LWK406" s="1"/>
      <c r="LWL406" s="1"/>
      <c r="LWM406" s="1"/>
      <c r="LWN406" s="1"/>
      <c r="LWO406" s="1"/>
      <c r="LWP406" s="1"/>
      <c r="LWQ406" s="1"/>
      <c r="LWR406" s="1"/>
      <c r="LWS406" s="1"/>
      <c r="LWT406" s="1"/>
      <c r="LWU406" s="1"/>
      <c r="LWV406" s="1"/>
      <c r="LWW406" s="1"/>
      <c r="LWX406" s="1"/>
      <c r="LWY406" s="1"/>
      <c r="LWZ406" s="1"/>
      <c r="LXA406" s="1"/>
      <c r="LXB406" s="1"/>
      <c r="LXC406" s="1"/>
      <c r="LXD406" s="1"/>
      <c r="LXE406" s="1"/>
      <c r="LXF406" s="1"/>
      <c r="LXG406" s="1"/>
      <c r="LXH406" s="1"/>
      <c r="LXI406" s="1"/>
      <c r="LXJ406" s="1"/>
      <c r="LXK406" s="1"/>
      <c r="LXL406" s="1"/>
      <c r="LXM406" s="1"/>
      <c r="LXN406" s="1"/>
      <c r="LXO406" s="1"/>
      <c r="LXP406" s="1"/>
      <c r="LXQ406" s="1"/>
      <c r="LXR406" s="1"/>
      <c r="LXS406" s="1"/>
      <c r="LXT406" s="1"/>
      <c r="LXU406" s="1"/>
      <c r="LXV406" s="1"/>
      <c r="LXW406" s="1"/>
      <c r="LXX406" s="1"/>
      <c r="LXY406" s="1"/>
      <c r="LXZ406" s="1"/>
      <c r="LYA406" s="1"/>
      <c r="LYB406" s="1"/>
      <c r="LYC406" s="1"/>
      <c r="LYD406" s="1"/>
      <c r="LYE406" s="1"/>
      <c r="LYF406" s="1"/>
      <c r="LYG406" s="1"/>
      <c r="LYH406" s="1"/>
      <c r="LYI406" s="1"/>
      <c r="LYJ406" s="1"/>
      <c r="LYK406" s="1"/>
      <c r="LYL406" s="1"/>
      <c r="LYM406" s="1"/>
      <c r="LYN406" s="1"/>
      <c r="LYO406" s="1"/>
      <c r="LYP406" s="1"/>
      <c r="LYQ406" s="1"/>
      <c r="LYR406" s="1"/>
      <c r="LYS406" s="1"/>
      <c r="LYT406" s="1"/>
      <c r="LYU406" s="1"/>
      <c r="LYV406" s="1"/>
      <c r="LYW406" s="1"/>
      <c r="LYX406" s="1"/>
      <c r="LYY406" s="1"/>
      <c r="LYZ406" s="1"/>
      <c r="LZA406" s="1"/>
      <c r="LZB406" s="1"/>
      <c r="LZC406" s="1"/>
      <c r="LZD406" s="1"/>
      <c r="LZE406" s="1"/>
      <c r="LZF406" s="1"/>
      <c r="LZG406" s="1"/>
      <c r="LZH406" s="1"/>
      <c r="LZI406" s="1"/>
      <c r="LZJ406" s="1"/>
      <c r="LZK406" s="1"/>
      <c r="LZL406" s="1"/>
      <c r="LZM406" s="1"/>
      <c r="LZN406" s="1"/>
      <c r="LZO406" s="1"/>
      <c r="LZP406" s="1"/>
      <c r="LZQ406" s="1"/>
      <c r="LZR406" s="1"/>
      <c r="LZS406" s="1"/>
      <c r="LZT406" s="1"/>
      <c r="LZU406" s="1"/>
      <c r="LZV406" s="1"/>
      <c r="LZW406" s="1"/>
      <c r="LZX406" s="1"/>
      <c r="LZY406" s="1"/>
      <c r="LZZ406" s="1"/>
      <c r="MAA406" s="1"/>
      <c r="MAB406" s="1"/>
      <c r="MAC406" s="1"/>
      <c r="MAD406" s="1"/>
      <c r="MAE406" s="1"/>
      <c r="MAF406" s="1"/>
      <c r="MAG406" s="1"/>
      <c r="MAH406" s="1"/>
      <c r="MAI406" s="1"/>
      <c r="MAJ406" s="1"/>
      <c r="MAK406" s="1"/>
      <c r="MAL406" s="1"/>
      <c r="MAM406" s="1"/>
      <c r="MAN406" s="1"/>
      <c r="MAO406" s="1"/>
      <c r="MAP406" s="1"/>
      <c r="MAQ406" s="1"/>
      <c r="MAR406" s="1"/>
      <c r="MAS406" s="1"/>
      <c r="MAT406" s="1"/>
      <c r="MAU406" s="1"/>
      <c r="MAV406" s="1"/>
      <c r="MAW406" s="1"/>
      <c r="MAX406" s="1"/>
      <c r="MAY406" s="1"/>
      <c r="MAZ406" s="1"/>
      <c r="MBA406" s="1"/>
      <c r="MBB406" s="1"/>
      <c r="MBC406" s="1"/>
      <c r="MBD406" s="1"/>
      <c r="MBE406" s="1"/>
      <c r="MBF406" s="1"/>
      <c r="MBG406" s="1"/>
      <c r="MBH406" s="1"/>
      <c r="MBI406" s="1"/>
      <c r="MBJ406" s="1"/>
      <c r="MBK406" s="1"/>
      <c r="MBL406" s="1"/>
      <c r="MBM406" s="1"/>
      <c r="MBN406" s="1"/>
      <c r="MBO406" s="1"/>
      <c r="MBP406" s="1"/>
      <c r="MBQ406" s="1"/>
      <c r="MBR406" s="1"/>
      <c r="MBS406" s="1"/>
      <c r="MBT406" s="1"/>
      <c r="MBU406" s="1"/>
      <c r="MBV406" s="1"/>
      <c r="MBW406" s="1"/>
      <c r="MBX406" s="1"/>
      <c r="MBY406" s="1"/>
      <c r="MBZ406" s="1"/>
      <c r="MCA406" s="1"/>
      <c r="MCB406" s="1"/>
      <c r="MCC406" s="1"/>
      <c r="MCD406" s="1"/>
      <c r="MCE406" s="1"/>
      <c r="MCF406" s="1"/>
      <c r="MCG406" s="1"/>
      <c r="MCH406" s="1"/>
      <c r="MCI406" s="1"/>
      <c r="MCJ406" s="1"/>
      <c r="MCK406" s="1"/>
      <c r="MCL406" s="1"/>
      <c r="MCM406" s="1"/>
      <c r="MCN406" s="1"/>
      <c r="MCO406" s="1"/>
      <c r="MCP406" s="1"/>
      <c r="MCQ406" s="1"/>
      <c r="MCR406" s="1"/>
      <c r="MCS406" s="1"/>
      <c r="MCT406" s="1"/>
      <c r="MCU406" s="1"/>
      <c r="MCV406" s="1"/>
      <c r="MCW406" s="1"/>
      <c r="MCX406" s="1"/>
      <c r="MCY406" s="1"/>
      <c r="MCZ406" s="1"/>
      <c r="MDA406" s="1"/>
      <c r="MDB406" s="1"/>
      <c r="MDC406" s="1"/>
      <c r="MDD406" s="1"/>
      <c r="MDE406" s="1"/>
      <c r="MDF406" s="1"/>
      <c r="MDG406" s="1"/>
      <c r="MDH406" s="1"/>
      <c r="MDI406" s="1"/>
      <c r="MDJ406" s="1"/>
      <c r="MDK406" s="1"/>
      <c r="MDL406" s="1"/>
      <c r="MDM406" s="1"/>
      <c r="MDN406" s="1"/>
      <c r="MDO406" s="1"/>
      <c r="MDP406" s="1"/>
      <c r="MDQ406" s="1"/>
      <c r="MDR406" s="1"/>
      <c r="MDS406" s="1"/>
      <c r="MDT406" s="1"/>
      <c r="MDU406" s="1"/>
      <c r="MDV406" s="1"/>
      <c r="MDW406" s="1"/>
      <c r="MDX406" s="1"/>
      <c r="MDY406" s="1"/>
      <c r="MDZ406" s="1"/>
      <c r="MEA406" s="1"/>
      <c r="MEB406" s="1"/>
      <c r="MEC406" s="1"/>
      <c r="MED406" s="1"/>
      <c r="MEE406" s="1"/>
      <c r="MEF406" s="1"/>
      <c r="MEG406" s="1"/>
      <c r="MEH406" s="1"/>
      <c r="MEI406" s="1"/>
      <c r="MEJ406" s="1"/>
      <c r="MEK406" s="1"/>
      <c r="MEL406" s="1"/>
      <c r="MEM406" s="1"/>
      <c r="MEN406" s="1"/>
      <c r="MEO406" s="1"/>
      <c r="MEP406" s="1"/>
      <c r="MEQ406" s="1"/>
      <c r="MER406" s="1"/>
      <c r="MES406" s="1"/>
      <c r="MET406" s="1"/>
      <c r="MEU406" s="1"/>
      <c r="MEV406" s="1"/>
      <c r="MEW406" s="1"/>
      <c r="MEX406" s="1"/>
      <c r="MEY406" s="1"/>
      <c r="MEZ406" s="1"/>
      <c r="MFA406" s="1"/>
      <c r="MFB406" s="1"/>
      <c r="MFC406" s="1"/>
      <c r="MFD406" s="1"/>
      <c r="MFE406" s="1"/>
      <c r="MFF406" s="1"/>
      <c r="MFG406" s="1"/>
      <c r="MFH406" s="1"/>
      <c r="MFI406" s="1"/>
      <c r="MFJ406" s="1"/>
      <c r="MFK406" s="1"/>
      <c r="MFL406" s="1"/>
      <c r="MFM406" s="1"/>
      <c r="MFN406" s="1"/>
      <c r="MFO406" s="1"/>
      <c r="MFP406" s="1"/>
      <c r="MFQ406" s="1"/>
      <c r="MFR406" s="1"/>
      <c r="MFS406" s="1"/>
      <c r="MFT406" s="1"/>
      <c r="MFU406" s="1"/>
      <c r="MFV406" s="1"/>
      <c r="MFW406" s="1"/>
      <c r="MFX406" s="1"/>
      <c r="MFY406" s="1"/>
      <c r="MFZ406" s="1"/>
      <c r="MGA406" s="1"/>
      <c r="MGB406" s="1"/>
      <c r="MGC406" s="1"/>
      <c r="MGD406" s="1"/>
      <c r="MGE406" s="1"/>
      <c r="MGF406" s="1"/>
      <c r="MGG406" s="1"/>
      <c r="MGH406" s="1"/>
      <c r="MGI406" s="1"/>
      <c r="MGJ406" s="1"/>
      <c r="MGK406" s="1"/>
      <c r="MGL406" s="1"/>
      <c r="MGM406" s="1"/>
      <c r="MGN406" s="1"/>
      <c r="MGO406" s="1"/>
      <c r="MGP406" s="1"/>
      <c r="MGQ406" s="1"/>
      <c r="MGR406" s="1"/>
      <c r="MGS406" s="1"/>
      <c r="MGT406" s="1"/>
      <c r="MGU406" s="1"/>
      <c r="MGV406" s="1"/>
      <c r="MGW406" s="1"/>
      <c r="MGX406" s="1"/>
      <c r="MGY406" s="1"/>
      <c r="MGZ406" s="1"/>
      <c r="MHA406" s="1"/>
      <c r="MHB406" s="1"/>
      <c r="MHC406" s="1"/>
      <c r="MHD406" s="1"/>
      <c r="MHE406" s="1"/>
      <c r="MHF406" s="1"/>
      <c r="MHG406" s="1"/>
      <c r="MHH406" s="1"/>
      <c r="MHI406" s="1"/>
      <c r="MHJ406" s="1"/>
      <c r="MHK406" s="1"/>
      <c r="MHL406" s="1"/>
      <c r="MHM406" s="1"/>
      <c r="MHN406" s="1"/>
      <c r="MHO406" s="1"/>
      <c r="MHP406" s="1"/>
      <c r="MHQ406" s="1"/>
      <c r="MHR406" s="1"/>
      <c r="MHS406" s="1"/>
      <c r="MHT406" s="1"/>
      <c r="MHU406" s="1"/>
      <c r="MHV406" s="1"/>
      <c r="MHW406" s="1"/>
      <c r="MHX406" s="1"/>
      <c r="MHY406" s="1"/>
      <c r="MHZ406" s="1"/>
      <c r="MIA406" s="1"/>
      <c r="MIB406" s="1"/>
      <c r="MIC406" s="1"/>
      <c r="MID406" s="1"/>
      <c r="MIE406" s="1"/>
      <c r="MIF406" s="1"/>
      <c r="MIG406" s="1"/>
      <c r="MIH406" s="1"/>
      <c r="MII406" s="1"/>
      <c r="MIJ406" s="1"/>
      <c r="MIK406" s="1"/>
      <c r="MIL406" s="1"/>
      <c r="MIM406" s="1"/>
      <c r="MIN406" s="1"/>
      <c r="MIO406" s="1"/>
      <c r="MIP406" s="1"/>
      <c r="MIQ406" s="1"/>
      <c r="MIR406" s="1"/>
      <c r="MIS406" s="1"/>
      <c r="MIT406" s="1"/>
      <c r="MIU406" s="1"/>
      <c r="MIV406" s="1"/>
      <c r="MIW406" s="1"/>
      <c r="MIX406" s="1"/>
      <c r="MIY406" s="1"/>
      <c r="MIZ406" s="1"/>
      <c r="MJA406" s="1"/>
      <c r="MJB406" s="1"/>
      <c r="MJC406" s="1"/>
      <c r="MJD406" s="1"/>
      <c r="MJE406" s="1"/>
      <c r="MJF406" s="1"/>
      <c r="MJG406" s="1"/>
      <c r="MJH406" s="1"/>
      <c r="MJI406" s="1"/>
      <c r="MJJ406" s="1"/>
      <c r="MJK406" s="1"/>
      <c r="MJL406" s="1"/>
      <c r="MJM406" s="1"/>
      <c r="MJN406" s="1"/>
      <c r="MJO406" s="1"/>
      <c r="MJP406" s="1"/>
      <c r="MJQ406" s="1"/>
      <c r="MJR406" s="1"/>
      <c r="MJS406" s="1"/>
      <c r="MJT406" s="1"/>
      <c r="MJU406" s="1"/>
      <c r="MJV406" s="1"/>
      <c r="MJW406" s="1"/>
      <c r="MJX406" s="1"/>
      <c r="MJY406" s="1"/>
      <c r="MJZ406" s="1"/>
      <c r="MKA406" s="1"/>
      <c r="MKB406" s="1"/>
      <c r="MKC406" s="1"/>
      <c r="MKD406" s="1"/>
      <c r="MKE406" s="1"/>
      <c r="MKF406" s="1"/>
      <c r="MKG406" s="1"/>
      <c r="MKH406" s="1"/>
      <c r="MKI406" s="1"/>
      <c r="MKJ406" s="1"/>
      <c r="MKK406" s="1"/>
      <c r="MKL406" s="1"/>
      <c r="MKM406" s="1"/>
      <c r="MKN406" s="1"/>
      <c r="MKO406" s="1"/>
      <c r="MKP406" s="1"/>
      <c r="MKQ406" s="1"/>
      <c r="MKR406" s="1"/>
      <c r="MKS406" s="1"/>
      <c r="MKT406" s="1"/>
      <c r="MKU406" s="1"/>
      <c r="MKV406" s="1"/>
      <c r="MKW406" s="1"/>
      <c r="MKX406" s="1"/>
      <c r="MKY406" s="1"/>
      <c r="MKZ406" s="1"/>
      <c r="MLA406" s="1"/>
      <c r="MLB406" s="1"/>
      <c r="MLC406" s="1"/>
      <c r="MLD406" s="1"/>
      <c r="MLE406" s="1"/>
      <c r="MLF406" s="1"/>
      <c r="MLG406" s="1"/>
      <c r="MLH406" s="1"/>
      <c r="MLI406" s="1"/>
      <c r="MLJ406" s="1"/>
      <c r="MLK406" s="1"/>
      <c r="MLL406" s="1"/>
      <c r="MLM406" s="1"/>
      <c r="MLN406" s="1"/>
      <c r="MLO406" s="1"/>
      <c r="MLP406" s="1"/>
      <c r="MLQ406" s="1"/>
      <c r="MLR406" s="1"/>
      <c r="MLS406" s="1"/>
      <c r="MLT406" s="1"/>
      <c r="MLU406" s="1"/>
      <c r="MLV406" s="1"/>
      <c r="MLW406" s="1"/>
      <c r="MLX406" s="1"/>
      <c r="MLY406" s="1"/>
      <c r="MLZ406" s="1"/>
      <c r="MMA406" s="1"/>
      <c r="MMB406" s="1"/>
      <c r="MMC406" s="1"/>
      <c r="MMD406" s="1"/>
      <c r="MME406" s="1"/>
      <c r="MMF406" s="1"/>
      <c r="MMG406" s="1"/>
      <c r="MMH406" s="1"/>
      <c r="MMI406" s="1"/>
      <c r="MMJ406" s="1"/>
      <c r="MMK406" s="1"/>
      <c r="MML406" s="1"/>
      <c r="MMM406" s="1"/>
      <c r="MMN406" s="1"/>
      <c r="MMO406" s="1"/>
      <c r="MMP406" s="1"/>
      <c r="MMQ406" s="1"/>
      <c r="MMR406" s="1"/>
      <c r="MMS406" s="1"/>
      <c r="MMT406" s="1"/>
      <c r="MMU406" s="1"/>
      <c r="MMV406" s="1"/>
      <c r="MMW406" s="1"/>
      <c r="MMX406" s="1"/>
      <c r="MMY406" s="1"/>
      <c r="MMZ406" s="1"/>
      <c r="MNA406" s="1"/>
      <c r="MNB406" s="1"/>
      <c r="MNC406" s="1"/>
      <c r="MND406" s="1"/>
      <c r="MNE406" s="1"/>
      <c r="MNF406" s="1"/>
      <c r="MNG406" s="1"/>
      <c r="MNH406" s="1"/>
      <c r="MNI406" s="1"/>
      <c r="MNJ406" s="1"/>
      <c r="MNK406" s="1"/>
      <c r="MNL406" s="1"/>
      <c r="MNM406" s="1"/>
      <c r="MNN406" s="1"/>
      <c r="MNO406" s="1"/>
      <c r="MNP406" s="1"/>
      <c r="MNQ406" s="1"/>
      <c r="MNR406" s="1"/>
      <c r="MNS406" s="1"/>
      <c r="MNT406" s="1"/>
      <c r="MNU406" s="1"/>
      <c r="MNV406" s="1"/>
      <c r="MNW406" s="1"/>
      <c r="MNX406" s="1"/>
      <c r="MNY406" s="1"/>
      <c r="MNZ406" s="1"/>
      <c r="MOA406" s="1"/>
      <c r="MOB406" s="1"/>
      <c r="MOC406" s="1"/>
      <c r="MOD406" s="1"/>
      <c r="MOE406" s="1"/>
      <c r="MOF406" s="1"/>
      <c r="MOG406" s="1"/>
      <c r="MOH406" s="1"/>
      <c r="MOI406" s="1"/>
      <c r="MOJ406" s="1"/>
      <c r="MOK406" s="1"/>
      <c r="MOL406" s="1"/>
      <c r="MOM406" s="1"/>
      <c r="MON406" s="1"/>
      <c r="MOO406" s="1"/>
      <c r="MOP406" s="1"/>
      <c r="MOQ406" s="1"/>
      <c r="MOR406" s="1"/>
      <c r="MOS406" s="1"/>
      <c r="MOT406" s="1"/>
      <c r="MOU406" s="1"/>
      <c r="MOV406" s="1"/>
      <c r="MOW406" s="1"/>
      <c r="MOX406" s="1"/>
      <c r="MOY406" s="1"/>
      <c r="MOZ406" s="1"/>
      <c r="MPA406" s="1"/>
      <c r="MPB406" s="1"/>
      <c r="MPC406" s="1"/>
      <c r="MPD406" s="1"/>
      <c r="MPE406" s="1"/>
      <c r="MPF406" s="1"/>
      <c r="MPG406" s="1"/>
      <c r="MPH406" s="1"/>
      <c r="MPI406" s="1"/>
      <c r="MPJ406" s="1"/>
      <c r="MPK406" s="1"/>
      <c r="MPL406" s="1"/>
      <c r="MPM406" s="1"/>
      <c r="MPN406" s="1"/>
      <c r="MPO406" s="1"/>
      <c r="MPP406" s="1"/>
      <c r="MPQ406" s="1"/>
      <c r="MPR406" s="1"/>
      <c r="MPS406" s="1"/>
      <c r="MPT406" s="1"/>
      <c r="MPU406" s="1"/>
      <c r="MPV406" s="1"/>
      <c r="MPW406" s="1"/>
      <c r="MPX406" s="1"/>
      <c r="MPY406" s="1"/>
      <c r="MPZ406" s="1"/>
      <c r="MQA406" s="1"/>
      <c r="MQB406" s="1"/>
      <c r="MQC406" s="1"/>
      <c r="MQD406" s="1"/>
      <c r="MQE406" s="1"/>
      <c r="MQF406" s="1"/>
      <c r="MQG406" s="1"/>
      <c r="MQH406" s="1"/>
      <c r="MQI406" s="1"/>
      <c r="MQJ406" s="1"/>
      <c r="MQK406" s="1"/>
      <c r="MQL406" s="1"/>
      <c r="MQM406" s="1"/>
      <c r="MQN406" s="1"/>
      <c r="MQO406" s="1"/>
      <c r="MQP406" s="1"/>
      <c r="MQQ406" s="1"/>
      <c r="MQR406" s="1"/>
      <c r="MQS406" s="1"/>
      <c r="MQT406" s="1"/>
      <c r="MQU406" s="1"/>
      <c r="MQV406" s="1"/>
      <c r="MQW406" s="1"/>
      <c r="MQX406" s="1"/>
      <c r="MQY406" s="1"/>
      <c r="MQZ406" s="1"/>
      <c r="MRA406" s="1"/>
      <c r="MRB406" s="1"/>
      <c r="MRC406" s="1"/>
      <c r="MRD406" s="1"/>
      <c r="MRE406" s="1"/>
      <c r="MRF406" s="1"/>
      <c r="MRG406" s="1"/>
      <c r="MRH406" s="1"/>
      <c r="MRI406" s="1"/>
      <c r="MRJ406" s="1"/>
      <c r="MRK406" s="1"/>
      <c r="MRL406" s="1"/>
      <c r="MRM406" s="1"/>
      <c r="MRN406" s="1"/>
      <c r="MRO406" s="1"/>
      <c r="MRP406" s="1"/>
      <c r="MRQ406" s="1"/>
      <c r="MRR406" s="1"/>
      <c r="MRS406" s="1"/>
      <c r="MRT406" s="1"/>
      <c r="MRU406" s="1"/>
      <c r="MRV406" s="1"/>
      <c r="MRW406" s="1"/>
      <c r="MRX406" s="1"/>
      <c r="MRY406" s="1"/>
      <c r="MRZ406" s="1"/>
      <c r="MSA406" s="1"/>
      <c r="MSB406" s="1"/>
      <c r="MSC406" s="1"/>
      <c r="MSD406" s="1"/>
      <c r="MSE406" s="1"/>
      <c r="MSF406" s="1"/>
      <c r="MSG406" s="1"/>
      <c r="MSH406" s="1"/>
      <c r="MSI406" s="1"/>
      <c r="MSJ406" s="1"/>
      <c r="MSK406" s="1"/>
      <c r="MSL406" s="1"/>
      <c r="MSM406" s="1"/>
      <c r="MSN406" s="1"/>
      <c r="MSO406" s="1"/>
      <c r="MSP406" s="1"/>
      <c r="MSQ406" s="1"/>
      <c r="MSR406" s="1"/>
      <c r="MSS406" s="1"/>
      <c r="MST406" s="1"/>
      <c r="MSU406" s="1"/>
      <c r="MSV406" s="1"/>
      <c r="MSW406" s="1"/>
      <c r="MSX406" s="1"/>
      <c r="MSY406" s="1"/>
      <c r="MSZ406" s="1"/>
      <c r="MTA406" s="1"/>
      <c r="MTB406" s="1"/>
      <c r="MTC406" s="1"/>
      <c r="MTD406" s="1"/>
      <c r="MTE406" s="1"/>
      <c r="MTF406" s="1"/>
      <c r="MTG406" s="1"/>
      <c r="MTH406" s="1"/>
      <c r="MTI406" s="1"/>
      <c r="MTJ406" s="1"/>
      <c r="MTK406" s="1"/>
      <c r="MTL406" s="1"/>
      <c r="MTM406" s="1"/>
      <c r="MTN406" s="1"/>
      <c r="MTO406" s="1"/>
      <c r="MTP406" s="1"/>
      <c r="MTQ406" s="1"/>
      <c r="MTR406" s="1"/>
      <c r="MTS406" s="1"/>
      <c r="MTT406" s="1"/>
      <c r="MTU406" s="1"/>
      <c r="MTV406" s="1"/>
      <c r="MTW406" s="1"/>
      <c r="MTX406" s="1"/>
      <c r="MTY406" s="1"/>
      <c r="MTZ406" s="1"/>
      <c r="MUA406" s="1"/>
      <c r="MUB406" s="1"/>
      <c r="MUC406" s="1"/>
      <c r="MUD406" s="1"/>
      <c r="MUE406" s="1"/>
      <c r="MUF406" s="1"/>
      <c r="MUG406" s="1"/>
      <c r="MUH406" s="1"/>
      <c r="MUI406" s="1"/>
      <c r="MUJ406" s="1"/>
      <c r="MUK406" s="1"/>
      <c r="MUL406" s="1"/>
      <c r="MUM406" s="1"/>
      <c r="MUN406" s="1"/>
      <c r="MUO406" s="1"/>
      <c r="MUP406" s="1"/>
      <c r="MUQ406" s="1"/>
      <c r="MUR406" s="1"/>
      <c r="MUS406" s="1"/>
      <c r="MUT406" s="1"/>
      <c r="MUU406" s="1"/>
      <c r="MUV406" s="1"/>
      <c r="MUW406" s="1"/>
      <c r="MUX406" s="1"/>
      <c r="MUY406" s="1"/>
      <c r="MUZ406" s="1"/>
      <c r="MVA406" s="1"/>
      <c r="MVB406" s="1"/>
      <c r="MVC406" s="1"/>
      <c r="MVD406" s="1"/>
      <c r="MVE406" s="1"/>
      <c r="MVF406" s="1"/>
      <c r="MVG406" s="1"/>
      <c r="MVH406" s="1"/>
      <c r="MVI406" s="1"/>
      <c r="MVJ406" s="1"/>
      <c r="MVK406" s="1"/>
      <c r="MVL406" s="1"/>
      <c r="MVM406" s="1"/>
      <c r="MVN406" s="1"/>
      <c r="MVO406" s="1"/>
      <c r="MVP406" s="1"/>
      <c r="MVQ406" s="1"/>
      <c r="MVR406" s="1"/>
      <c r="MVS406" s="1"/>
      <c r="MVT406" s="1"/>
      <c r="MVU406" s="1"/>
      <c r="MVV406" s="1"/>
      <c r="MVW406" s="1"/>
      <c r="MVX406" s="1"/>
      <c r="MVY406" s="1"/>
      <c r="MVZ406" s="1"/>
      <c r="MWA406" s="1"/>
      <c r="MWB406" s="1"/>
      <c r="MWC406" s="1"/>
      <c r="MWD406" s="1"/>
      <c r="MWE406" s="1"/>
      <c r="MWF406" s="1"/>
      <c r="MWG406" s="1"/>
      <c r="MWH406" s="1"/>
      <c r="MWI406" s="1"/>
      <c r="MWJ406" s="1"/>
      <c r="MWK406" s="1"/>
      <c r="MWL406" s="1"/>
      <c r="MWM406" s="1"/>
      <c r="MWN406" s="1"/>
      <c r="MWO406" s="1"/>
      <c r="MWP406" s="1"/>
      <c r="MWQ406" s="1"/>
      <c r="MWR406" s="1"/>
      <c r="MWS406" s="1"/>
      <c r="MWT406" s="1"/>
      <c r="MWU406" s="1"/>
      <c r="MWV406" s="1"/>
      <c r="MWW406" s="1"/>
      <c r="MWX406" s="1"/>
      <c r="MWY406" s="1"/>
      <c r="MWZ406" s="1"/>
      <c r="MXA406" s="1"/>
      <c r="MXB406" s="1"/>
      <c r="MXC406" s="1"/>
      <c r="MXD406" s="1"/>
      <c r="MXE406" s="1"/>
      <c r="MXF406" s="1"/>
      <c r="MXG406" s="1"/>
      <c r="MXH406" s="1"/>
      <c r="MXI406" s="1"/>
      <c r="MXJ406" s="1"/>
      <c r="MXK406" s="1"/>
      <c r="MXL406" s="1"/>
      <c r="MXM406" s="1"/>
      <c r="MXN406" s="1"/>
      <c r="MXO406" s="1"/>
      <c r="MXP406" s="1"/>
      <c r="MXQ406" s="1"/>
      <c r="MXR406" s="1"/>
      <c r="MXS406" s="1"/>
      <c r="MXT406" s="1"/>
      <c r="MXU406" s="1"/>
      <c r="MXV406" s="1"/>
      <c r="MXW406" s="1"/>
      <c r="MXX406" s="1"/>
      <c r="MXY406" s="1"/>
      <c r="MXZ406" s="1"/>
      <c r="MYA406" s="1"/>
      <c r="MYB406" s="1"/>
      <c r="MYC406" s="1"/>
      <c r="MYD406" s="1"/>
      <c r="MYE406" s="1"/>
      <c r="MYF406" s="1"/>
      <c r="MYG406" s="1"/>
      <c r="MYH406" s="1"/>
      <c r="MYI406" s="1"/>
      <c r="MYJ406" s="1"/>
      <c r="MYK406" s="1"/>
      <c r="MYL406" s="1"/>
      <c r="MYM406" s="1"/>
      <c r="MYN406" s="1"/>
      <c r="MYO406" s="1"/>
      <c r="MYP406" s="1"/>
      <c r="MYQ406" s="1"/>
      <c r="MYR406" s="1"/>
      <c r="MYS406" s="1"/>
      <c r="MYT406" s="1"/>
      <c r="MYU406" s="1"/>
      <c r="MYV406" s="1"/>
      <c r="MYW406" s="1"/>
      <c r="MYX406" s="1"/>
      <c r="MYY406" s="1"/>
      <c r="MYZ406" s="1"/>
      <c r="MZA406" s="1"/>
      <c r="MZB406" s="1"/>
      <c r="MZC406" s="1"/>
      <c r="MZD406" s="1"/>
      <c r="MZE406" s="1"/>
      <c r="MZF406" s="1"/>
      <c r="MZG406" s="1"/>
      <c r="MZH406" s="1"/>
      <c r="MZI406" s="1"/>
      <c r="MZJ406" s="1"/>
      <c r="MZK406" s="1"/>
      <c r="MZL406" s="1"/>
      <c r="MZM406" s="1"/>
      <c r="MZN406" s="1"/>
      <c r="MZO406" s="1"/>
      <c r="MZP406" s="1"/>
      <c r="MZQ406" s="1"/>
      <c r="MZR406" s="1"/>
      <c r="MZS406" s="1"/>
      <c r="MZT406" s="1"/>
      <c r="MZU406" s="1"/>
      <c r="MZV406" s="1"/>
      <c r="MZW406" s="1"/>
      <c r="MZX406" s="1"/>
      <c r="MZY406" s="1"/>
      <c r="MZZ406" s="1"/>
      <c r="NAA406" s="1"/>
      <c r="NAB406" s="1"/>
      <c r="NAC406" s="1"/>
      <c r="NAD406" s="1"/>
      <c r="NAE406" s="1"/>
      <c r="NAF406" s="1"/>
      <c r="NAG406" s="1"/>
      <c r="NAH406" s="1"/>
      <c r="NAI406" s="1"/>
      <c r="NAJ406" s="1"/>
      <c r="NAK406" s="1"/>
      <c r="NAL406" s="1"/>
      <c r="NAM406" s="1"/>
      <c r="NAN406" s="1"/>
      <c r="NAO406" s="1"/>
      <c r="NAP406" s="1"/>
      <c r="NAQ406" s="1"/>
      <c r="NAR406" s="1"/>
      <c r="NAS406" s="1"/>
      <c r="NAT406" s="1"/>
      <c r="NAU406" s="1"/>
      <c r="NAV406" s="1"/>
      <c r="NAW406" s="1"/>
      <c r="NAX406" s="1"/>
      <c r="NAY406" s="1"/>
      <c r="NAZ406" s="1"/>
      <c r="NBA406" s="1"/>
      <c r="NBB406" s="1"/>
      <c r="NBC406" s="1"/>
      <c r="NBD406" s="1"/>
      <c r="NBE406" s="1"/>
      <c r="NBF406" s="1"/>
      <c r="NBG406" s="1"/>
      <c r="NBH406" s="1"/>
      <c r="NBI406" s="1"/>
      <c r="NBJ406" s="1"/>
      <c r="NBK406" s="1"/>
      <c r="NBL406" s="1"/>
      <c r="NBM406" s="1"/>
      <c r="NBN406" s="1"/>
      <c r="NBO406" s="1"/>
      <c r="NBP406" s="1"/>
      <c r="NBQ406" s="1"/>
      <c r="NBR406" s="1"/>
      <c r="NBS406" s="1"/>
      <c r="NBT406" s="1"/>
      <c r="NBU406" s="1"/>
      <c r="NBV406" s="1"/>
      <c r="NBW406" s="1"/>
      <c r="NBX406" s="1"/>
      <c r="NBY406" s="1"/>
      <c r="NBZ406" s="1"/>
      <c r="NCA406" s="1"/>
      <c r="NCB406" s="1"/>
      <c r="NCC406" s="1"/>
      <c r="NCD406" s="1"/>
      <c r="NCE406" s="1"/>
      <c r="NCF406" s="1"/>
      <c r="NCG406" s="1"/>
      <c r="NCH406" s="1"/>
      <c r="NCI406" s="1"/>
      <c r="NCJ406" s="1"/>
      <c r="NCK406" s="1"/>
      <c r="NCL406" s="1"/>
      <c r="NCM406" s="1"/>
      <c r="NCN406" s="1"/>
      <c r="NCO406" s="1"/>
      <c r="NCP406" s="1"/>
      <c r="NCQ406" s="1"/>
      <c r="NCR406" s="1"/>
      <c r="NCS406" s="1"/>
      <c r="NCT406" s="1"/>
      <c r="NCU406" s="1"/>
      <c r="NCV406" s="1"/>
      <c r="NCW406" s="1"/>
      <c r="NCX406" s="1"/>
      <c r="NCY406" s="1"/>
      <c r="NCZ406" s="1"/>
      <c r="NDA406" s="1"/>
      <c r="NDB406" s="1"/>
      <c r="NDC406" s="1"/>
      <c r="NDD406" s="1"/>
      <c r="NDE406" s="1"/>
      <c r="NDF406" s="1"/>
      <c r="NDG406" s="1"/>
      <c r="NDH406" s="1"/>
      <c r="NDI406" s="1"/>
      <c r="NDJ406" s="1"/>
      <c r="NDK406" s="1"/>
      <c r="NDL406" s="1"/>
      <c r="NDM406" s="1"/>
      <c r="NDN406" s="1"/>
      <c r="NDO406" s="1"/>
      <c r="NDP406" s="1"/>
      <c r="NDQ406" s="1"/>
      <c r="NDR406" s="1"/>
      <c r="NDS406" s="1"/>
      <c r="NDT406" s="1"/>
      <c r="NDU406" s="1"/>
      <c r="NDV406" s="1"/>
      <c r="NDW406" s="1"/>
      <c r="NDX406" s="1"/>
      <c r="NDY406" s="1"/>
      <c r="NDZ406" s="1"/>
      <c r="NEA406" s="1"/>
      <c r="NEB406" s="1"/>
      <c r="NEC406" s="1"/>
      <c r="NED406" s="1"/>
      <c r="NEE406" s="1"/>
      <c r="NEF406" s="1"/>
      <c r="NEG406" s="1"/>
      <c r="NEH406" s="1"/>
      <c r="NEI406" s="1"/>
      <c r="NEJ406" s="1"/>
      <c r="NEK406" s="1"/>
      <c r="NEL406" s="1"/>
      <c r="NEM406" s="1"/>
      <c r="NEN406" s="1"/>
      <c r="NEO406" s="1"/>
      <c r="NEP406" s="1"/>
      <c r="NEQ406" s="1"/>
      <c r="NER406" s="1"/>
      <c r="NES406" s="1"/>
      <c r="NET406" s="1"/>
      <c r="NEU406" s="1"/>
      <c r="NEV406" s="1"/>
      <c r="NEW406" s="1"/>
      <c r="NEX406" s="1"/>
      <c r="NEY406" s="1"/>
      <c r="NEZ406" s="1"/>
      <c r="NFA406" s="1"/>
      <c r="NFB406" s="1"/>
      <c r="NFC406" s="1"/>
      <c r="NFD406" s="1"/>
      <c r="NFE406" s="1"/>
      <c r="NFF406" s="1"/>
      <c r="NFG406" s="1"/>
      <c r="NFH406" s="1"/>
      <c r="NFI406" s="1"/>
      <c r="NFJ406" s="1"/>
      <c r="NFK406" s="1"/>
      <c r="NFL406" s="1"/>
      <c r="NFM406" s="1"/>
      <c r="NFN406" s="1"/>
      <c r="NFO406" s="1"/>
      <c r="NFP406" s="1"/>
      <c r="NFQ406" s="1"/>
      <c r="NFR406" s="1"/>
      <c r="NFS406" s="1"/>
      <c r="NFT406" s="1"/>
      <c r="NFU406" s="1"/>
      <c r="NFV406" s="1"/>
      <c r="NFW406" s="1"/>
      <c r="NFX406" s="1"/>
      <c r="NFY406" s="1"/>
      <c r="NFZ406" s="1"/>
      <c r="NGA406" s="1"/>
      <c r="NGB406" s="1"/>
      <c r="NGC406" s="1"/>
      <c r="NGD406" s="1"/>
      <c r="NGE406" s="1"/>
      <c r="NGF406" s="1"/>
      <c r="NGG406" s="1"/>
      <c r="NGH406" s="1"/>
      <c r="NGI406" s="1"/>
      <c r="NGJ406" s="1"/>
      <c r="NGK406" s="1"/>
      <c r="NGL406" s="1"/>
      <c r="NGM406" s="1"/>
      <c r="NGN406" s="1"/>
      <c r="NGO406" s="1"/>
      <c r="NGP406" s="1"/>
      <c r="NGQ406" s="1"/>
      <c r="NGR406" s="1"/>
      <c r="NGS406" s="1"/>
      <c r="NGT406" s="1"/>
      <c r="NGU406" s="1"/>
      <c r="NGV406" s="1"/>
      <c r="NGW406" s="1"/>
      <c r="NGX406" s="1"/>
      <c r="NGY406" s="1"/>
      <c r="NGZ406" s="1"/>
      <c r="NHA406" s="1"/>
      <c r="NHB406" s="1"/>
      <c r="NHC406" s="1"/>
      <c r="NHD406" s="1"/>
      <c r="NHE406" s="1"/>
      <c r="NHF406" s="1"/>
      <c r="NHG406" s="1"/>
      <c r="NHH406" s="1"/>
      <c r="NHI406" s="1"/>
      <c r="NHJ406" s="1"/>
      <c r="NHK406" s="1"/>
      <c r="NHL406" s="1"/>
      <c r="NHM406" s="1"/>
      <c r="NHN406" s="1"/>
      <c r="NHO406" s="1"/>
      <c r="NHP406" s="1"/>
      <c r="NHQ406" s="1"/>
      <c r="NHR406" s="1"/>
      <c r="NHS406" s="1"/>
      <c r="NHT406" s="1"/>
      <c r="NHU406" s="1"/>
      <c r="NHV406" s="1"/>
      <c r="NHW406" s="1"/>
      <c r="NHX406" s="1"/>
      <c r="NHY406" s="1"/>
      <c r="NHZ406" s="1"/>
      <c r="NIA406" s="1"/>
      <c r="NIB406" s="1"/>
      <c r="NIC406" s="1"/>
      <c r="NID406" s="1"/>
      <c r="NIE406" s="1"/>
      <c r="NIF406" s="1"/>
      <c r="NIG406" s="1"/>
      <c r="NIH406" s="1"/>
      <c r="NII406" s="1"/>
      <c r="NIJ406" s="1"/>
      <c r="NIK406" s="1"/>
      <c r="NIL406" s="1"/>
      <c r="NIM406" s="1"/>
      <c r="NIN406" s="1"/>
      <c r="NIO406" s="1"/>
      <c r="NIP406" s="1"/>
      <c r="NIQ406" s="1"/>
      <c r="NIR406" s="1"/>
      <c r="NIS406" s="1"/>
      <c r="NIT406" s="1"/>
      <c r="NIU406" s="1"/>
      <c r="NIV406" s="1"/>
      <c r="NIW406" s="1"/>
      <c r="NIX406" s="1"/>
      <c r="NIY406" s="1"/>
      <c r="NIZ406" s="1"/>
      <c r="NJA406" s="1"/>
      <c r="NJB406" s="1"/>
      <c r="NJC406" s="1"/>
      <c r="NJD406" s="1"/>
      <c r="NJE406" s="1"/>
      <c r="NJF406" s="1"/>
      <c r="NJG406" s="1"/>
      <c r="NJH406" s="1"/>
      <c r="NJI406" s="1"/>
      <c r="NJJ406" s="1"/>
      <c r="NJK406" s="1"/>
      <c r="NJL406" s="1"/>
      <c r="NJM406" s="1"/>
      <c r="NJN406" s="1"/>
      <c r="NJO406" s="1"/>
      <c r="NJP406" s="1"/>
      <c r="NJQ406" s="1"/>
      <c r="NJR406" s="1"/>
      <c r="NJS406" s="1"/>
      <c r="NJT406" s="1"/>
      <c r="NJU406" s="1"/>
      <c r="NJV406" s="1"/>
      <c r="NJW406" s="1"/>
      <c r="NJX406" s="1"/>
      <c r="NJY406" s="1"/>
      <c r="NJZ406" s="1"/>
      <c r="NKA406" s="1"/>
      <c r="NKB406" s="1"/>
      <c r="NKC406" s="1"/>
      <c r="NKD406" s="1"/>
      <c r="NKE406" s="1"/>
      <c r="NKF406" s="1"/>
      <c r="NKG406" s="1"/>
      <c r="NKH406" s="1"/>
      <c r="NKI406" s="1"/>
      <c r="NKJ406" s="1"/>
      <c r="NKK406" s="1"/>
      <c r="NKL406" s="1"/>
      <c r="NKM406" s="1"/>
      <c r="NKN406" s="1"/>
      <c r="NKO406" s="1"/>
      <c r="NKP406" s="1"/>
      <c r="NKQ406" s="1"/>
      <c r="NKR406" s="1"/>
      <c r="NKS406" s="1"/>
      <c r="NKT406" s="1"/>
      <c r="NKU406" s="1"/>
      <c r="NKV406" s="1"/>
      <c r="NKW406" s="1"/>
      <c r="NKX406" s="1"/>
      <c r="NKY406" s="1"/>
      <c r="NKZ406" s="1"/>
      <c r="NLA406" s="1"/>
      <c r="NLB406" s="1"/>
      <c r="NLC406" s="1"/>
      <c r="NLD406" s="1"/>
      <c r="NLE406" s="1"/>
      <c r="NLF406" s="1"/>
      <c r="NLG406" s="1"/>
      <c r="NLH406" s="1"/>
      <c r="NLI406" s="1"/>
      <c r="NLJ406" s="1"/>
      <c r="NLK406" s="1"/>
      <c r="NLL406" s="1"/>
      <c r="NLM406" s="1"/>
      <c r="NLN406" s="1"/>
      <c r="NLO406" s="1"/>
      <c r="NLP406" s="1"/>
      <c r="NLQ406" s="1"/>
      <c r="NLR406" s="1"/>
      <c r="NLS406" s="1"/>
      <c r="NLT406" s="1"/>
      <c r="NLU406" s="1"/>
      <c r="NLV406" s="1"/>
      <c r="NLW406" s="1"/>
      <c r="NLX406" s="1"/>
      <c r="NLY406" s="1"/>
      <c r="NLZ406" s="1"/>
      <c r="NMA406" s="1"/>
      <c r="NMB406" s="1"/>
      <c r="NMC406" s="1"/>
      <c r="NMD406" s="1"/>
      <c r="NME406" s="1"/>
      <c r="NMF406" s="1"/>
      <c r="NMG406" s="1"/>
      <c r="NMH406" s="1"/>
      <c r="NMI406" s="1"/>
      <c r="NMJ406" s="1"/>
      <c r="NMK406" s="1"/>
      <c r="NML406" s="1"/>
      <c r="NMM406" s="1"/>
      <c r="NMN406" s="1"/>
      <c r="NMO406" s="1"/>
      <c r="NMP406" s="1"/>
      <c r="NMQ406" s="1"/>
      <c r="NMR406" s="1"/>
      <c r="NMS406" s="1"/>
      <c r="NMT406" s="1"/>
      <c r="NMU406" s="1"/>
      <c r="NMV406" s="1"/>
      <c r="NMW406" s="1"/>
      <c r="NMX406" s="1"/>
      <c r="NMY406" s="1"/>
      <c r="NMZ406" s="1"/>
      <c r="NNA406" s="1"/>
      <c r="NNB406" s="1"/>
      <c r="NNC406" s="1"/>
      <c r="NND406" s="1"/>
      <c r="NNE406" s="1"/>
      <c r="NNF406" s="1"/>
      <c r="NNG406" s="1"/>
      <c r="NNH406" s="1"/>
      <c r="NNI406" s="1"/>
      <c r="NNJ406" s="1"/>
      <c r="NNK406" s="1"/>
      <c r="NNL406" s="1"/>
      <c r="NNM406" s="1"/>
      <c r="NNN406" s="1"/>
      <c r="NNO406" s="1"/>
      <c r="NNP406" s="1"/>
      <c r="NNQ406" s="1"/>
      <c r="NNR406" s="1"/>
      <c r="NNS406" s="1"/>
      <c r="NNT406" s="1"/>
      <c r="NNU406" s="1"/>
      <c r="NNV406" s="1"/>
      <c r="NNW406" s="1"/>
      <c r="NNX406" s="1"/>
      <c r="NNY406" s="1"/>
      <c r="NNZ406" s="1"/>
      <c r="NOA406" s="1"/>
      <c r="NOB406" s="1"/>
      <c r="NOC406" s="1"/>
      <c r="NOD406" s="1"/>
      <c r="NOE406" s="1"/>
      <c r="NOF406" s="1"/>
      <c r="NOG406" s="1"/>
      <c r="NOH406" s="1"/>
      <c r="NOI406" s="1"/>
      <c r="NOJ406" s="1"/>
      <c r="NOK406" s="1"/>
      <c r="NOL406" s="1"/>
      <c r="NOM406" s="1"/>
      <c r="NON406" s="1"/>
      <c r="NOO406" s="1"/>
      <c r="NOP406" s="1"/>
      <c r="NOQ406" s="1"/>
      <c r="NOR406" s="1"/>
      <c r="NOS406" s="1"/>
      <c r="NOT406" s="1"/>
      <c r="NOU406" s="1"/>
      <c r="NOV406" s="1"/>
      <c r="NOW406" s="1"/>
      <c r="NOX406" s="1"/>
      <c r="NOY406" s="1"/>
      <c r="NOZ406" s="1"/>
      <c r="NPA406" s="1"/>
      <c r="NPB406" s="1"/>
      <c r="NPC406" s="1"/>
      <c r="NPD406" s="1"/>
      <c r="NPE406" s="1"/>
      <c r="NPF406" s="1"/>
      <c r="NPG406" s="1"/>
      <c r="NPH406" s="1"/>
      <c r="NPI406" s="1"/>
      <c r="NPJ406" s="1"/>
      <c r="NPK406" s="1"/>
      <c r="NPL406" s="1"/>
      <c r="NPM406" s="1"/>
      <c r="NPN406" s="1"/>
      <c r="NPO406" s="1"/>
      <c r="NPP406" s="1"/>
      <c r="NPQ406" s="1"/>
      <c r="NPR406" s="1"/>
      <c r="NPS406" s="1"/>
      <c r="NPT406" s="1"/>
      <c r="NPU406" s="1"/>
      <c r="NPV406" s="1"/>
      <c r="NPW406" s="1"/>
      <c r="NPX406" s="1"/>
      <c r="NPY406" s="1"/>
      <c r="NPZ406" s="1"/>
      <c r="NQA406" s="1"/>
      <c r="NQB406" s="1"/>
      <c r="NQC406" s="1"/>
      <c r="NQD406" s="1"/>
      <c r="NQE406" s="1"/>
      <c r="NQF406" s="1"/>
      <c r="NQG406" s="1"/>
      <c r="NQH406" s="1"/>
      <c r="NQI406" s="1"/>
      <c r="NQJ406" s="1"/>
      <c r="NQK406" s="1"/>
      <c r="NQL406" s="1"/>
      <c r="NQM406" s="1"/>
      <c r="NQN406" s="1"/>
      <c r="NQO406" s="1"/>
      <c r="NQP406" s="1"/>
      <c r="NQQ406" s="1"/>
      <c r="NQR406" s="1"/>
      <c r="NQS406" s="1"/>
      <c r="NQT406" s="1"/>
      <c r="NQU406" s="1"/>
      <c r="NQV406" s="1"/>
      <c r="NQW406" s="1"/>
      <c r="NQX406" s="1"/>
      <c r="NQY406" s="1"/>
      <c r="NQZ406" s="1"/>
      <c r="NRA406" s="1"/>
      <c r="NRB406" s="1"/>
      <c r="NRC406" s="1"/>
      <c r="NRD406" s="1"/>
      <c r="NRE406" s="1"/>
      <c r="NRF406" s="1"/>
      <c r="NRG406" s="1"/>
      <c r="NRH406" s="1"/>
      <c r="NRI406" s="1"/>
      <c r="NRJ406" s="1"/>
      <c r="NRK406" s="1"/>
      <c r="NRL406" s="1"/>
      <c r="NRM406" s="1"/>
      <c r="NRN406" s="1"/>
      <c r="NRO406" s="1"/>
      <c r="NRP406" s="1"/>
      <c r="NRQ406" s="1"/>
      <c r="NRR406" s="1"/>
      <c r="NRS406" s="1"/>
      <c r="NRT406" s="1"/>
      <c r="NRU406" s="1"/>
      <c r="NRV406" s="1"/>
      <c r="NRW406" s="1"/>
      <c r="NRX406" s="1"/>
      <c r="NRY406" s="1"/>
      <c r="NRZ406" s="1"/>
      <c r="NSA406" s="1"/>
      <c r="NSB406" s="1"/>
      <c r="NSC406" s="1"/>
      <c r="NSD406" s="1"/>
      <c r="NSE406" s="1"/>
      <c r="NSF406" s="1"/>
      <c r="NSG406" s="1"/>
      <c r="NSH406" s="1"/>
      <c r="NSI406" s="1"/>
      <c r="NSJ406" s="1"/>
      <c r="NSK406" s="1"/>
      <c r="NSL406" s="1"/>
      <c r="NSM406" s="1"/>
      <c r="NSN406" s="1"/>
      <c r="NSO406" s="1"/>
      <c r="NSP406" s="1"/>
      <c r="NSQ406" s="1"/>
      <c r="NSR406" s="1"/>
      <c r="NSS406" s="1"/>
      <c r="NST406" s="1"/>
      <c r="NSU406" s="1"/>
      <c r="NSV406" s="1"/>
      <c r="NSW406" s="1"/>
      <c r="NSX406" s="1"/>
      <c r="NSY406" s="1"/>
      <c r="NSZ406" s="1"/>
      <c r="NTA406" s="1"/>
      <c r="NTB406" s="1"/>
      <c r="NTC406" s="1"/>
      <c r="NTD406" s="1"/>
      <c r="NTE406" s="1"/>
      <c r="NTF406" s="1"/>
      <c r="NTG406" s="1"/>
      <c r="NTH406" s="1"/>
      <c r="NTI406" s="1"/>
      <c r="NTJ406" s="1"/>
      <c r="NTK406" s="1"/>
      <c r="NTL406" s="1"/>
      <c r="NTM406" s="1"/>
      <c r="NTN406" s="1"/>
      <c r="NTO406" s="1"/>
      <c r="NTP406" s="1"/>
      <c r="NTQ406" s="1"/>
      <c r="NTR406" s="1"/>
      <c r="NTS406" s="1"/>
      <c r="NTT406" s="1"/>
      <c r="NTU406" s="1"/>
      <c r="NTV406" s="1"/>
      <c r="NTW406" s="1"/>
      <c r="NTX406" s="1"/>
      <c r="NTY406" s="1"/>
      <c r="NTZ406" s="1"/>
      <c r="NUA406" s="1"/>
      <c r="NUB406" s="1"/>
      <c r="NUC406" s="1"/>
      <c r="NUD406" s="1"/>
      <c r="NUE406" s="1"/>
      <c r="NUF406" s="1"/>
      <c r="NUG406" s="1"/>
      <c r="NUH406" s="1"/>
      <c r="NUI406" s="1"/>
      <c r="NUJ406" s="1"/>
      <c r="NUK406" s="1"/>
      <c r="NUL406" s="1"/>
      <c r="NUM406" s="1"/>
      <c r="NUN406" s="1"/>
      <c r="NUO406" s="1"/>
      <c r="NUP406" s="1"/>
      <c r="NUQ406" s="1"/>
      <c r="NUR406" s="1"/>
      <c r="NUS406" s="1"/>
      <c r="NUT406" s="1"/>
      <c r="NUU406" s="1"/>
      <c r="NUV406" s="1"/>
      <c r="NUW406" s="1"/>
      <c r="NUX406" s="1"/>
      <c r="NUY406" s="1"/>
      <c r="NUZ406" s="1"/>
      <c r="NVA406" s="1"/>
      <c r="NVB406" s="1"/>
      <c r="NVC406" s="1"/>
      <c r="NVD406" s="1"/>
      <c r="NVE406" s="1"/>
      <c r="NVF406" s="1"/>
      <c r="NVG406" s="1"/>
      <c r="NVH406" s="1"/>
      <c r="NVI406" s="1"/>
      <c r="NVJ406" s="1"/>
      <c r="NVK406" s="1"/>
      <c r="NVL406" s="1"/>
      <c r="NVM406" s="1"/>
      <c r="NVN406" s="1"/>
      <c r="NVO406" s="1"/>
      <c r="NVP406" s="1"/>
      <c r="NVQ406" s="1"/>
      <c r="NVR406" s="1"/>
      <c r="NVS406" s="1"/>
      <c r="NVT406" s="1"/>
      <c r="NVU406" s="1"/>
      <c r="NVV406" s="1"/>
      <c r="NVW406" s="1"/>
      <c r="NVX406" s="1"/>
      <c r="NVY406" s="1"/>
      <c r="NVZ406" s="1"/>
      <c r="NWA406" s="1"/>
      <c r="NWB406" s="1"/>
      <c r="NWC406" s="1"/>
      <c r="NWD406" s="1"/>
      <c r="NWE406" s="1"/>
      <c r="NWF406" s="1"/>
      <c r="NWG406" s="1"/>
      <c r="NWH406" s="1"/>
      <c r="NWI406" s="1"/>
      <c r="NWJ406" s="1"/>
      <c r="NWK406" s="1"/>
      <c r="NWL406" s="1"/>
      <c r="NWM406" s="1"/>
      <c r="NWN406" s="1"/>
      <c r="NWO406" s="1"/>
      <c r="NWP406" s="1"/>
      <c r="NWQ406" s="1"/>
      <c r="NWR406" s="1"/>
      <c r="NWS406" s="1"/>
      <c r="NWT406" s="1"/>
      <c r="NWU406" s="1"/>
      <c r="NWV406" s="1"/>
      <c r="NWW406" s="1"/>
      <c r="NWX406" s="1"/>
      <c r="NWY406" s="1"/>
      <c r="NWZ406" s="1"/>
      <c r="NXA406" s="1"/>
      <c r="NXB406" s="1"/>
      <c r="NXC406" s="1"/>
      <c r="NXD406" s="1"/>
      <c r="NXE406" s="1"/>
      <c r="NXF406" s="1"/>
      <c r="NXG406" s="1"/>
      <c r="NXH406" s="1"/>
      <c r="NXI406" s="1"/>
      <c r="NXJ406" s="1"/>
      <c r="NXK406" s="1"/>
      <c r="NXL406" s="1"/>
      <c r="NXM406" s="1"/>
      <c r="NXN406" s="1"/>
      <c r="NXO406" s="1"/>
      <c r="NXP406" s="1"/>
      <c r="NXQ406" s="1"/>
      <c r="NXR406" s="1"/>
      <c r="NXS406" s="1"/>
      <c r="NXT406" s="1"/>
      <c r="NXU406" s="1"/>
      <c r="NXV406" s="1"/>
      <c r="NXW406" s="1"/>
      <c r="NXX406" s="1"/>
      <c r="NXY406" s="1"/>
      <c r="NXZ406" s="1"/>
      <c r="NYA406" s="1"/>
      <c r="NYB406" s="1"/>
      <c r="NYC406" s="1"/>
      <c r="NYD406" s="1"/>
      <c r="NYE406" s="1"/>
      <c r="NYF406" s="1"/>
      <c r="NYG406" s="1"/>
      <c r="NYH406" s="1"/>
      <c r="NYI406" s="1"/>
      <c r="NYJ406" s="1"/>
      <c r="NYK406" s="1"/>
      <c r="NYL406" s="1"/>
      <c r="NYM406" s="1"/>
      <c r="NYN406" s="1"/>
      <c r="NYO406" s="1"/>
      <c r="NYP406" s="1"/>
      <c r="NYQ406" s="1"/>
      <c r="NYR406" s="1"/>
      <c r="NYS406" s="1"/>
      <c r="NYT406" s="1"/>
      <c r="NYU406" s="1"/>
      <c r="NYV406" s="1"/>
      <c r="NYW406" s="1"/>
      <c r="NYX406" s="1"/>
      <c r="NYY406" s="1"/>
      <c r="NYZ406" s="1"/>
      <c r="NZA406" s="1"/>
      <c r="NZB406" s="1"/>
      <c r="NZC406" s="1"/>
      <c r="NZD406" s="1"/>
      <c r="NZE406" s="1"/>
      <c r="NZF406" s="1"/>
      <c r="NZG406" s="1"/>
      <c r="NZH406" s="1"/>
      <c r="NZI406" s="1"/>
      <c r="NZJ406" s="1"/>
      <c r="NZK406" s="1"/>
      <c r="NZL406" s="1"/>
      <c r="NZM406" s="1"/>
      <c r="NZN406" s="1"/>
      <c r="NZO406" s="1"/>
      <c r="NZP406" s="1"/>
      <c r="NZQ406" s="1"/>
      <c r="NZR406" s="1"/>
      <c r="NZS406" s="1"/>
      <c r="NZT406" s="1"/>
      <c r="NZU406" s="1"/>
      <c r="NZV406" s="1"/>
      <c r="NZW406" s="1"/>
      <c r="NZX406" s="1"/>
      <c r="NZY406" s="1"/>
      <c r="NZZ406" s="1"/>
      <c r="OAA406" s="1"/>
      <c r="OAB406" s="1"/>
      <c r="OAC406" s="1"/>
      <c r="OAD406" s="1"/>
      <c r="OAE406" s="1"/>
      <c r="OAF406" s="1"/>
      <c r="OAG406" s="1"/>
      <c r="OAH406" s="1"/>
      <c r="OAI406" s="1"/>
      <c r="OAJ406" s="1"/>
      <c r="OAK406" s="1"/>
      <c r="OAL406" s="1"/>
      <c r="OAM406" s="1"/>
      <c r="OAN406" s="1"/>
      <c r="OAO406" s="1"/>
      <c r="OAP406" s="1"/>
      <c r="OAQ406" s="1"/>
      <c r="OAR406" s="1"/>
      <c r="OAS406" s="1"/>
      <c r="OAT406" s="1"/>
      <c r="OAU406" s="1"/>
      <c r="OAV406" s="1"/>
      <c r="OAW406" s="1"/>
      <c r="OAX406" s="1"/>
      <c r="OAY406" s="1"/>
      <c r="OAZ406" s="1"/>
      <c r="OBA406" s="1"/>
      <c r="OBB406" s="1"/>
      <c r="OBC406" s="1"/>
      <c r="OBD406" s="1"/>
      <c r="OBE406" s="1"/>
      <c r="OBF406" s="1"/>
      <c r="OBG406" s="1"/>
      <c r="OBH406" s="1"/>
      <c r="OBI406" s="1"/>
      <c r="OBJ406" s="1"/>
      <c r="OBK406" s="1"/>
      <c r="OBL406" s="1"/>
      <c r="OBM406" s="1"/>
      <c r="OBN406" s="1"/>
      <c r="OBO406" s="1"/>
      <c r="OBP406" s="1"/>
      <c r="OBQ406" s="1"/>
      <c r="OBR406" s="1"/>
      <c r="OBS406" s="1"/>
      <c r="OBT406" s="1"/>
      <c r="OBU406" s="1"/>
      <c r="OBV406" s="1"/>
      <c r="OBW406" s="1"/>
      <c r="OBX406" s="1"/>
      <c r="OBY406" s="1"/>
      <c r="OBZ406" s="1"/>
      <c r="OCA406" s="1"/>
      <c r="OCB406" s="1"/>
      <c r="OCC406" s="1"/>
      <c r="OCD406" s="1"/>
      <c r="OCE406" s="1"/>
      <c r="OCF406" s="1"/>
      <c r="OCG406" s="1"/>
      <c r="OCH406" s="1"/>
      <c r="OCI406" s="1"/>
      <c r="OCJ406" s="1"/>
      <c r="OCK406" s="1"/>
      <c r="OCL406" s="1"/>
      <c r="OCM406" s="1"/>
      <c r="OCN406" s="1"/>
      <c r="OCO406" s="1"/>
      <c r="OCP406" s="1"/>
      <c r="OCQ406" s="1"/>
      <c r="OCR406" s="1"/>
      <c r="OCS406" s="1"/>
      <c r="OCT406" s="1"/>
      <c r="OCU406" s="1"/>
      <c r="OCV406" s="1"/>
      <c r="OCW406" s="1"/>
      <c r="OCX406" s="1"/>
      <c r="OCY406" s="1"/>
      <c r="OCZ406" s="1"/>
      <c r="ODA406" s="1"/>
      <c r="ODB406" s="1"/>
      <c r="ODC406" s="1"/>
      <c r="ODD406" s="1"/>
      <c r="ODE406" s="1"/>
      <c r="ODF406" s="1"/>
      <c r="ODG406" s="1"/>
      <c r="ODH406" s="1"/>
      <c r="ODI406" s="1"/>
      <c r="ODJ406" s="1"/>
      <c r="ODK406" s="1"/>
      <c r="ODL406" s="1"/>
      <c r="ODM406" s="1"/>
      <c r="ODN406" s="1"/>
      <c r="ODO406" s="1"/>
      <c r="ODP406" s="1"/>
      <c r="ODQ406" s="1"/>
      <c r="ODR406" s="1"/>
      <c r="ODS406" s="1"/>
      <c r="ODT406" s="1"/>
      <c r="ODU406" s="1"/>
      <c r="ODV406" s="1"/>
      <c r="ODW406" s="1"/>
      <c r="ODX406" s="1"/>
      <c r="ODY406" s="1"/>
      <c r="ODZ406" s="1"/>
      <c r="OEA406" s="1"/>
      <c r="OEB406" s="1"/>
      <c r="OEC406" s="1"/>
      <c r="OED406" s="1"/>
      <c r="OEE406" s="1"/>
      <c r="OEF406" s="1"/>
      <c r="OEG406" s="1"/>
      <c r="OEH406" s="1"/>
      <c r="OEI406" s="1"/>
      <c r="OEJ406" s="1"/>
      <c r="OEK406" s="1"/>
      <c r="OEL406" s="1"/>
      <c r="OEM406" s="1"/>
      <c r="OEN406" s="1"/>
      <c r="OEO406" s="1"/>
      <c r="OEP406" s="1"/>
      <c r="OEQ406" s="1"/>
      <c r="OER406" s="1"/>
      <c r="OES406" s="1"/>
      <c r="OET406" s="1"/>
      <c r="OEU406" s="1"/>
      <c r="OEV406" s="1"/>
      <c r="OEW406" s="1"/>
      <c r="OEX406" s="1"/>
      <c r="OEY406" s="1"/>
      <c r="OEZ406" s="1"/>
      <c r="OFA406" s="1"/>
      <c r="OFB406" s="1"/>
      <c r="OFC406" s="1"/>
      <c r="OFD406" s="1"/>
      <c r="OFE406" s="1"/>
      <c r="OFF406" s="1"/>
      <c r="OFG406" s="1"/>
      <c r="OFH406" s="1"/>
      <c r="OFI406" s="1"/>
      <c r="OFJ406" s="1"/>
      <c r="OFK406" s="1"/>
      <c r="OFL406" s="1"/>
      <c r="OFM406" s="1"/>
      <c r="OFN406" s="1"/>
      <c r="OFO406" s="1"/>
      <c r="OFP406" s="1"/>
      <c r="OFQ406" s="1"/>
      <c r="OFR406" s="1"/>
      <c r="OFS406" s="1"/>
      <c r="OFT406" s="1"/>
      <c r="OFU406" s="1"/>
      <c r="OFV406" s="1"/>
      <c r="OFW406" s="1"/>
      <c r="OFX406" s="1"/>
      <c r="OFY406" s="1"/>
      <c r="OFZ406" s="1"/>
      <c r="OGA406" s="1"/>
      <c r="OGB406" s="1"/>
      <c r="OGC406" s="1"/>
      <c r="OGD406" s="1"/>
      <c r="OGE406" s="1"/>
      <c r="OGF406" s="1"/>
      <c r="OGG406" s="1"/>
      <c r="OGH406" s="1"/>
      <c r="OGI406" s="1"/>
      <c r="OGJ406" s="1"/>
      <c r="OGK406" s="1"/>
      <c r="OGL406" s="1"/>
      <c r="OGM406" s="1"/>
      <c r="OGN406" s="1"/>
      <c r="OGO406" s="1"/>
      <c r="OGP406" s="1"/>
      <c r="OGQ406" s="1"/>
      <c r="OGR406" s="1"/>
      <c r="OGS406" s="1"/>
      <c r="OGT406" s="1"/>
      <c r="OGU406" s="1"/>
      <c r="OGV406" s="1"/>
      <c r="OGW406" s="1"/>
      <c r="OGX406" s="1"/>
      <c r="OGY406" s="1"/>
      <c r="OGZ406" s="1"/>
      <c r="OHA406" s="1"/>
      <c r="OHB406" s="1"/>
      <c r="OHC406" s="1"/>
      <c r="OHD406" s="1"/>
      <c r="OHE406" s="1"/>
      <c r="OHF406" s="1"/>
      <c r="OHG406" s="1"/>
      <c r="OHH406" s="1"/>
      <c r="OHI406" s="1"/>
      <c r="OHJ406" s="1"/>
      <c r="OHK406" s="1"/>
      <c r="OHL406" s="1"/>
      <c r="OHM406" s="1"/>
      <c r="OHN406" s="1"/>
      <c r="OHO406" s="1"/>
      <c r="OHP406" s="1"/>
      <c r="OHQ406" s="1"/>
      <c r="OHR406" s="1"/>
      <c r="OHS406" s="1"/>
      <c r="OHT406" s="1"/>
      <c r="OHU406" s="1"/>
      <c r="OHV406" s="1"/>
      <c r="OHW406" s="1"/>
      <c r="OHX406" s="1"/>
      <c r="OHY406" s="1"/>
      <c r="OHZ406" s="1"/>
      <c r="OIA406" s="1"/>
      <c r="OIB406" s="1"/>
      <c r="OIC406" s="1"/>
      <c r="OID406" s="1"/>
      <c r="OIE406" s="1"/>
      <c r="OIF406" s="1"/>
      <c r="OIG406" s="1"/>
      <c r="OIH406" s="1"/>
      <c r="OII406" s="1"/>
      <c r="OIJ406" s="1"/>
      <c r="OIK406" s="1"/>
      <c r="OIL406" s="1"/>
      <c r="OIM406" s="1"/>
      <c r="OIN406" s="1"/>
      <c r="OIO406" s="1"/>
      <c r="OIP406" s="1"/>
      <c r="OIQ406" s="1"/>
      <c r="OIR406" s="1"/>
      <c r="OIS406" s="1"/>
      <c r="OIT406" s="1"/>
      <c r="OIU406" s="1"/>
      <c r="OIV406" s="1"/>
      <c r="OIW406" s="1"/>
      <c r="OIX406" s="1"/>
      <c r="OIY406" s="1"/>
      <c r="OIZ406" s="1"/>
      <c r="OJA406" s="1"/>
      <c r="OJB406" s="1"/>
      <c r="OJC406" s="1"/>
      <c r="OJD406" s="1"/>
      <c r="OJE406" s="1"/>
      <c r="OJF406" s="1"/>
      <c r="OJG406" s="1"/>
      <c r="OJH406" s="1"/>
      <c r="OJI406" s="1"/>
      <c r="OJJ406" s="1"/>
      <c r="OJK406" s="1"/>
      <c r="OJL406" s="1"/>
      <c r="OJM406" s="1"/>
      <c r="OJN406" s="1"/>
      <c r="OJO406" s="1"/>
      <c r="OJP406" s="1"/>
      <c r="OJQ406" s="1"/>
      <c r="OJR406" s="1"/>
      <c r="OJS406" s="1"/>
      <c r="OJT406" s="1"/>
      <c r="OJU406" s="1"/>
      <c r="OJV406" s="1"/>
      <c r="OJW406" s="1"/>
      <c r="OJX406" s="1"/>
      <c r="OJY406" s="1"/>
      <c r="OJZ406" s="1"/>
      <c r="OKA406" s="1"/>
      <c r="OKB406" s="1"/>
      <c r="OKC406" s="1"/>
      <c r="OKD406" s="1"/>
      <c r="OKE406" s="1"/>
      <c r="OKF406" s="1"/>
      <c r="OKG406" s="1"/>
      <c r="OKH406" s="1"/>
      <c r="OKI406" s="1"/>
      <c r="OKJ406" s="1"/>
      <c r="OKK406" s="1"/>
      <c r="OKL406" s="1"/>
      <c r="OKM406" s="1"/>
      <c r="OKN406" s="1"/>
      <c r="OKO406" s="1"/>
      <c r="OKP406" s="1"/>
      <c r="OKQ406" s="1"/>
      <c r="OKR406" s="1"/>
      <c r="OKS406" s="1"/>
      <c r="OKT406" s="1"/>
      <c r="OKU406" s="1"/>
      <c r="OKV406" s="1"/>
      <c r="OKW406" s="1"/>
      <c r="OKX406" s="1"/>
      <c r="OKY406" s="1"/>
      <c r="OKZ406" s="1"/>
      <c r="OLA406" s="1"/>
      <c r="OLB406" s="1"/>
      <c r="OLC406" s="1"/>
      <c r="OLD406" s="1"/>
      <c r="OLE406" s="1"/>
      <c r="OLF406" s="1"/>
      <c r="OLG406" s="1"/>
      <c r="OLH406" s="1"/>
      <c r="OLI406" s="1"/>
      <c r="OLJ406" s="1"/>
      <c r="OLK406" s="1"/>
      <c r="OLL406" s="1"/>
      <c r="OLM406" s="1"/>
      <c r="OLN406" s="1"/>
      <c r="OLO406" s="1"/>
      <c r="OLP406" s="1"/>
      <c r="OLQ406" s="1"/>
      <c r="OLR406" s="1"/>
      <c r="OLS406" s="1"/>
      <c r="OLT406" s="1"/>
      <c r="OLU406" s="1"/>
      <c r="OLV406" s="1"/>
      <c r="OLW406" s="1"/>
      <c r="OLX406" s="1"/>
      <c r="OLY406" s="1"/>
      <c r="OLZ406" s="1"/>
      <c r="OMA406" s="1"/>
      <c r="OMB406" s="1"/>
      <c r="OMC406" s="1"/>
      <c r="OMD406" s="1"/>
      <c r="OME406" s="1"/>
      <c r="OMF406" s="1"/>
      <c r="OMG406" s="1"/>
      <c r="OMH406" s="1"/>
      <c r="OMI406" s="1"/>
      <c r="OMJ406" s="1"/>
      <c r="OMK406" s="1"/>
      <c r="OML406" s="1"/>
      <c r="OMM406" s="1"/>
      <c r="OMN406" s="1"/>
      <c r="OMO406" s="1"/>
      <c r="OMP406" s="1"/>
      <c r="OMQ406" s="1"/>
      <c r="OMR406" s="1"/>
      <c r="OMS406" s="1"/>
      <c r="OMT406" s="1"/>
      <c r="OMU406" s="1"/>
      <c r="OMV406" s="1"/>
      <c r="OMW406" s="1"/>
      <c r="OMX406" s="1"/>
      <c r="OMY406" s="1"/>
      <c r="OMZ406" s="1"/>
      <c r="ONA406" s="1"/>
      <c r="ONB406" s="1"/>
      <c r="ONC406" s="1"/>
      <c r="OND406" s="1"/>
      <c r="ONE406" s="1"/>
      <c r="ONF406" s="1"/>
      <c r="ONG406" s="1"/>
      <c r="ONH406" s="1"/>
      <c r="ONI406" s="1"/>
      <c r="ONJ406" s="1"/>
      <c r="ONK406" s="1"/>
      <c r="ONL406" s="1"/>
      <c r="ONM406" s="1"/>
      <c r="ONN406" s="1"/>
      <c r="ONO406" s="1"/>
      <c r="ONP406" s="1"/>
      <c r="ONQ406" s="1"/>
      <c r="ONR406" s="1"/>
      <c r="ONS406" s="1"/>
      <c r="ONT406" s="1"/>
      <c r="ONU406" s="1"/>
      <c r="ONV406" s="1"/>
      <c r="ONW406" s="1"/>
      <c r="ONX406" s="1"/>
      <c r="ONY406" s="1"/>
      <c r="ONZ406" s="1"/>
      <c r="OOA406" s="1"/>
      <c r="OOB406" s="1"/>
      <c r="OOC406" s="1"/>
      <c r="OOD406" s="1"/>
      <c r="OOE406" s="1"/>
      <c r="OOF406" s="1"/>
      <c r="OOG406" s="1"/>
      <c r="OOH406" s="1"/>
      <c r="OOI406" s="1"/>
      <c r="OOJ406" s="1"/>
      <c r="OOK406" s="1"/>
      <c r="OOL406" s="1"/>
      <c r="OOM406" s="1"/>
      <c r="OON406" s="1"/>
      <c r="OOO406" s="1"/>
      <c r="OOP406" s="1"/>
      <c r="OOQ406" s="1"/>
      <c r="OOR406" s="1"/>
      <c r="OOS406" s="1"/>
      <c r="OOT406" s="1"/>
      <c r="OOU406" s="1"/>
      <c r="OOV406" s="1"/>
      <c r="OOW406" s="1"/>
      <c r="OOX406" s="1"/>
      <c r="OOY406" s="1"/>
      <c r="OOZ406" s="1"/>
      <c r="OPA406" s="1"/>
      <c r="OPB406" s="1"/>
      <c r="OPC406" s="1"/>
      <c r="OPD406" s="1"/>
      <c r="OPE406" s="1"/>
      <c r="OPF406" s="1"/>
      <c r="OPG406" s="1"/>
      <c r="OPH406" s="1"/>
      <c r="OPI406" s="1"/>
      <c r="OPJ406" s="1"/>
      <c r="OPK406" s="1"/>
      <c r="OPL406" s="1"/>
      <c r="OPM406" s="1"/>
      <c r="OPN406" s="1"/>
      <c r="OPO406" s="1"/>
      <c r="OPP406" s="1"/>
      <c r="OPQ406" s="1"/>
      <c r="OPR406" s="1"/>
      <c r="OPS406" s="1"/>
      <c r="OPT406" s="1"/>
      <c r="OPU406" s="1"/>
      <c r="OPV406" s="1"/>
      <c r="OPW406" s="1"/>
      <c r="OPX406" s="1"/>
      <c r="OPY406" s="1"/>
      <c r="OPZ406" s="1"/>
      <c r="OQA406" s="1"/>
      <c r="OQB406" s="1"/>
      <c r="OQC406" s="1"/>
      <c r="OQD406" s="1"/>
      <c r="OQE406" s="1"/>
      <c r="OQF406" s="1"/>
      <c r="OQG406" s="1"/>
      <c r="OQH406" s="1"/>
      <c r="OQI406" s="1"/>
      <c r="OQJ406" s="1"/>
      <c r="OQK406" s="1"/>
      <c r="OQL406" s="1"/>
      <c r="OQM406" s="1"/>
      <c r="OQN406" s="1"/>
      <c r="OQO406" s="1"/>
      <c r="OQP406" s="1"/>
      <c r="OQQ406" s="1"/>
      <c r="OQR406" s="1"/>
      <c r="OQS406" s="1"/>
      <c r="OQT406" s="1"/>
      <c r="OQU406" s="1"/>
      <c r="OQV406" s="1"/>
      <c r="OQW406" s="1"/>
      <c r="OQX406" s="1"/>
      <c r="OQY406" s="1"/>
      <c r="OQZ406" s="1"/>
      <c r="ORA406" s="1"/>
      <c r="ORB406" s="1"/>
      <c r="ORC406" s="1"/>
      <c r="ORD406" s="1"/>
      <c r="ORE406" s="1"/>
      <c r="ORF406" s="1"/>
      <c r="ORG406" s="1"/>
      <c r="ORH406" s="1"/>
      <c r="ORI406" s="1"/>
      <c r="ORJ406" s="1"/>
      <c r="ORK406" s="1"/>
      <c r="ORL406" s="1"/>
      <c r="ORM406" s="1"/>
      <c r="ORN406" s="1"/>
      <c r="ORO406" s="1"/>
      <c r="ORP406" s="1"/>
      <c r="ORQ406" s="1"/>
      <c r="ORR406" s="1"/>
      <c r="ORS406" s="1"/>
      <c r="ORT406" s="1"/>
      <c r="ORU406" s="1"/>
      <c r="ORV406" s="1"/>
      <c r="ORW406" s="1"/>
      <c r="ORX406" s="1"/>
      <c r="ORY406" s="1"/>
      <c r="ORZ406" s="1"/>
      <c r="OSA406" s="1"/>
      <c r="OSB406" s="1"/>
      <c r="OSC406" s="1"/>
      <c r="OSD406" s="1"/>
      <c r="OSE406" s="1"/>
      <c r="OSF406" s="1"/>
      <c r="OSG406" s="1"/>
      <c r="OSH406" s="1"/>
      <c r="OSI406" s="1"/>
      <c r="OSJ406" s="1"/>
      <c r="OSK406" s="1"/>
      <c r="OSL406" s="1"/>
      <c r="OSM406" s="1"/>
      <c r="OSN406" s="1"/>
      <c r="OSO406" s="1"/>
      <c r="OSP406" s="1"/>
      <c r="OSQ406" s="1"/>
      <c r="OSR406" s="1"/>
      <c r="OSS406" s="1"/>
      <c r="OST406" s="1"/>
      <c r="OSU406" s="1"/>
      <c r="OSV406" s="1"/>
      <c r="OSW406" s="1"/>
      <c r="OSX406" s="1"/>
      <c r="OSY406" s="1"/>
      <c r="OSZ406" s="1"/>
      <c r="OTA406" s="1"/>
      <c r="OTB406" s="1"/>
      <c r="OTC406" s="1"/>
      <c r="OTD406" s="1"/>
      <c r="OTE406" s="1"/>
      <c r="OTF406" s="1"/>
      <c r="OTG406" s="1"/>
      <c r="OTH406" s="1"/>
      <c r="OTI406" s="1"/>
      <c r="OTJ406" s="1"/>
      <c r="OTK406" s="1"/>
      <c r="OTL406" s="1"/>
      <c r="OTM406" s="1"/>
      <c r="OTN406" s="1"/>
      <c r="OTO406" s="1"/>
      <c r="OTP406" s="1"/>
      <c r="OTQ406" s="1"/>
      <c r="OTR406" s="1"/>
      <c r="OTS406" s="1"/>
      <c r="OTT406" s="1"/>
      <c r="OTU406" s="1"/>
      <c r="OTV406" s="1"/>
      <c r="OTW406" s="1"/>
      <c r="OTX406" s="1"/>
      <c r="OTY406" s="1"/>
      <c r="OTZ406" s="1"/>
      <c r="OUA406" s="1"/>
      <c r="OUB406" s="1"/>
      <c r="OUC406" s="1"/>
      <c r="OUD406" s="1"/>
      <c r="OUE406" s="1"/>
      <c r="OUF406" s="1"/>
      <c r="OUG406" s="1"/>
      <c r="OUH406" s="1"/>
      <c r="OUI406" s="1"/>
      <c r="OUJ406" s="1"/>
      <c r="OUK406" s="1"/>
      <c r="OUL406" s="1"/>
      <c r="OUM406" s="1"/>
      <c r="OUN406" s="1"/>
      <c r="OUO406" s="1"/>
      <c r="OUP406" s="1"/>
      <c r="OUQ406" s="1"/>
      <c r="OUR406" s="1"/>
      <c r="OUS406" s="1"/>
      <c r="OUT406" s="1"/>
      <c r="OUU406" s="1"/>
      <c r="OUV406" s="1"/>
      <c r="OUW406" s="1"/>
      <c r="OUX406" s="1"/>
      <c r="OUY406" s="1"/>
      <c r="OUZ406" s="1"/>
      <c r="OVA406" s="1"/>
      <c r="OVB406" s="1"/>
      <c r="OVC406" s="1"/>
      <c r="OVD406" s="1"/>
      <c r="OVE406" s="1"/>
      <c r="OVF406" s="1"/>
      <c r="OVG406" s="1"/>
      <c r="OVH406" s="1"/>
      <c r="OVI406" s="1"/>
      <c r="OVJ406" s="1"/>
      <c r="OVK406" s="1"/>
      <c r="OVL406" s="1"/>
      <c r="OVM406" s="1"/>
      <c r="OVN406" s="1"/>
      <c r="OVO406" s="1"/>
      <c r="OVP406" s="1"/>
      <c r="OVQ406" s="1"/>
      <c r="OVR406" s="1"/>
      <c r="OVS406" s="1"/>
      <c r="OVT406" s="1"/>
      <c r="OVU406" s="1"/>
      <c r="OVV406" s="1"/>
      <c r="OVW406" s="1"/>
      <c r="OVX406" s="1"/>
      <c r="OVY406" s="1"/>
      <c r="OVZ406" s="1"/>
      <c r="OWA406" s="1"/>
      <c r="OWB406" s="1"/>
      <c r="OWC406" s="1"/>
      <c r="OWD406" s="1"/>
      <c r="OWE406" s="1"/>
      <c r="OWF406" s="1"/>
      <c r="OWG406" s="1"/>
      <c r="OWH406" s="1"/>
      <c r="OWI406" s="1"/>
      <c r="OWJ406" s="1"/>
      <c r="OWK406" s="1"/>
      <c r="OWL406" s="1"/>
      <c r="OWM406" s="1"/>
      <c r="OWN406" s="1"/>
      <c r="OWO406" s="1"/>
      <c r="OWP406" s="1"/>
      <c r="OWQ406" s="1"/>
      <c r="OWR406" s="1"/>
      <c r="OWS406" s="1"/>
      <c r="OWT406" s="1"/>
      <c r="OWU406" s="1"/>
      <c r="OWV406" s="1"/>
      <c r="OWW406" s="1"/>
      <c r="OWX406" s="1"/>
      <c r="OWY406" s="1"/>
      <c r="OWZ406" s="1"/>
      <c r="OXA406" s="1"/>
      <c r="OXB406" s="1"/>
      <c r="OXC406" s="1"/>
      <c r="OXD406" s="1"/>
      <c r="OXE406" s="1"/>
      <c r="OXF406" s="1"/>
      <c r="OXG406" s="1"/>
      <c r="OXH406" s="1"/>
      <c r="OXI406" s="1"/>
      <c r="OXJ406" s="1"/>
      <c r="OXK406" s="1"/>
      <c r="OXL406" s="1"/>
      <c r="OXM406" s="1"/>
      <c r="OXN406" s="1"/>
      <c r="OXO406" s="1"/>
      <c r="OXP406" s="1"/>
      <c r="OXQ406" s="1"/>
      <c r="OXR406" s="1"/>
      <c r="OXS406" s="1"/>
      <c r="OXT406" s="1"/>
      <c r="OXU406" s="1"/>
      <c r="OXV406" s="1"/>
      <c r="OXW406" s="1"/>
      <c r="OXX406" s="1"/>
      <c r="OXY406" s="1"/>
      <c r="OXZ406" s="1"/>
      <c r="OYA406" s="1"/>
      <c r="OYB406" s="1"/>
      <c r="OYC406" s="1"/>
      <c r="OYD406" s="1"/>
      <c r="OYE406" s="1"/>
      <c r="OYF406" s="1"/>
      <c r="OYG406" s="1"/>
      <c r="OYH406" s="1"/>
      <c r="OYI406" s="1"/>
      <c r="OYJ406" s="1"/>
      <c r="OYK406" s="1"/>
      <c r="OYL406" s="1"/>
      <c r="OYM406" s="1"/>
      <c r="OYN406" s="1"/>
      <c r="OYO406" s="1"/>
      <c r="OYP406" s="1"/>
      <c r="OYQ406" s="1"/>
      <c r="OYR406" s="1"/>
      <c r="OYS406" s="1"/>
      <c r="OYT406" s="1"/>
      <c r="OYU406" s="1"/>
      <c r="OYV406" s="1"/>
      <c r="OYW406" s="1"/>
      <c r="OYX406" s="1"/>
      <c r="OYY406" s="1"/>
      <c r="OYZ406" s="1"/>
      <c r="OZA406" s="1"/>
      <c r="OZB406" s="1"/>
      <c r="OZC406" s="1"/>
      <c r="OZD406" s="1"/>
      <c r="OZE406" s="1"/>
      <c r="OZF406" s="1"/>
      <c r="OZG406" s="1"/>
      <c r="OZH406" s="1"/>
      <c r="OZI406" s="1"/>
      <c r="OZJ406" s="1"/>
      <c r="OZK406" s="1"/>
      <c r="OZL406" s="1"/>
      <c r="OZM406" s="1"/>
      <c r="OZN406" s="1"/>
      <c r="OZO406" s="1"/>
      <c r="OZP406" s="1"/>
      <c r="OZQ406" s="1"/>
      <c r="OZR406" s="1"/>
      <c r="OZS406" s="1"/>
      <c r="OZT406" s="1"/>
      <c r="OZU406" s="1"/>
      <c r="OZV406" s="1"/>
      <c r="OZW406" s="1"/>
      <c r="OZX406" s="1"/>
      <c r="OZY406" s="1"/>
      <c r="OZZ406" s="1"/>
      <c r="PAA406" s="1"/>
      <c r="PAB406" s="1"/>
      <c r="PAC406" s="1"/>
      <c r="PAD406" s="1"/>
      <c r="PAE406" s="1"/>
      <c r="PAF406" s="1"/>
      <c r="PAG406" s="1"/>
      <c r="PAH406" s="1"/>
      <c r="PAI406" s="1"/>
      <c r="PAJ406" s="1"/>
      <c r="PAK406" s="1"/>
      <c r="PAL406" s="1"/>
      <c r="PAM406" s="1"/>
      <c r="PAN406" s="1"/>
      <c r="PAO406" s="1"/>
      <c r="PAP406" s="1"/>
      <c r="PAQ406" s="1"/>
      <c r="PAR406" s="1"/>
      <c r="PAS406" s="1"/>
      <c r="PAT406" s="1"/>
      <c r="PAU406" s="1"/>
      <c r="PAV406" s="1"/>
      <c r="PAW406" s="1"/>
      <c r="PAX406" s="1"/>
      <c r="PAY406" s="1"/>
      <c r="PAZ406" s="1"/>
      <c r="PBA406" s="1"/>
      <c r="PBB406" s="1"/>
      <c r="PBC406" s="1"/>
      <c r="PBD406" s="1"/>
      <c r="PBE406" s="1"/>
      <c r="PBF406" s="1"/>
      <c r="PBG406" s="1"/>
      <c r="PBH406" s="1"/>
      <c r="PBI406" s="1"/>
      <c r="PBJ406" s="1"/>
      <c r="PBK406" s="1"/>
      <c r="PBL406" s="1"/>
      <c r="PBM406" s="1"/>
      <c r="PBN406" s="1"/>
      <c r="PBO406" s="1"/>
      <c r="PBP406" s="1"/>
      <c r="PBQ406" s="1"/>
      <c r="PBR406" s="1"/>
      <c r="PBS406" s="1"/>
      <c r="PBT406" s="1"/>
      <c r="PBU406" s="1"/>
      <c r="PBV406" s="1"/>
      <c r="PBW406" s="1"/>
      <c r="PBX406" s="1"/>
      <c r="PBY406" s="1"/>
      <c r="PBZ406" s="1"/>
      <c r="PCA406" s="1"/>
      <c r="PCB406" s="1"/>
      <c r="PCC406" s="1"/>
      <c r="PCD406" s="1"/>
      <c r="PCE406" s="1"/>
      <c r="PCF406" s="1"/>
      <c r="PCG406" s="1"/>
      <c r="PCH406" s="1"/>
      <c r="PCI406" s="1"/>
      <c r="PCJ406" s="1"/>
      <c r="PCK406" s="1"/>
      <c r="PCL406" s="1"/>
      <c r="PCM406" s="1"/>
      <c r="PCN406" s="1"/>
      <c r="PCO406" s="1"/>
      <c r="PCP406" s="1"/>
      <c r="PCQ406" s="1"/>
      <c r="PCR406" s="1"/>
      <c r="PCS406" s="1"/>
      <c r="PCT406" s="1"/>
      <c r="PCU406" s="1"/>
      <c r="PCV406" s="1"/>
      <c r="PCW406" s="1"/>
      <c r="PCX406" s="1"/>
      <c r="PCY406" s="1"/>
      <c r="PCZ406" s="1"/>
      <c r="PDA406" s="1"/>
      <c r="PDB406" s="1"/>
      <c r="PDC406" s="1"/>
      <c r="PDD406" s="1"/>
      <c r="PDE406" s="1"/>
      <c r="PDF406" s="1"/>
      <c r="PDG406" s="1"/>
      <c r="PDH406" s="1"/>
      <c r="PDI406" s="1"/>
      <c r="PDJ406" s="1"/>
      <c r="PDK406" s="1"/>
      <c r="PDL406" s="1"/>
      <c r="PDM406" s="1"/>
      <c r="PDN406" s="1"/>
      <c r="PDO406" s="1"/>
      <c r="PDP406" s="1"/>
      <c r="PDQ406" s="1"/>
      <c r="PDR406" s="1"/>
      <c r="PDS406" s="1"/>
      <c r="PDT406" s="1"/>
      <c r="PDU406" s="1"/>
      <c r="PDV406" s="1"/>
      <c r="PDW406" s="1"/>
      <c r="PDX406" s="1"/>
      <c r="PDY406" s="1"/>
      <c r="PDZ406" s="1"/>
      <c r="PEA406" s="1"/>
      <c r="PEB406" s="1"/>
      <c r="PEC406" s="1"/>
      <c r="PED406" s="1"/>
      <c r="PEE406" s="1"/>
      <c r="PEF406" s="1"/>
      <c r="PEG406" s="1"/>
      <c r="PEH406" s="1"/>
      <c r="PEI406" s="1"/>
      <c r="PEJ406" s="1"/>
      <c r="PEK406" s="1"/>
      <c r="PEL406" s="1"/>
      <c r="PEM406" s="1"/>
      <c r="PEN406" s="1"/>
      <c r="PEO406" s="1"/>
      <c r="PEP406" s="1"/>
      <c r="PEQ406" s="1"/>
      <c r="PER406" s="1"/>
      <c r="PES406" s="1"/>
      <c r="PET406" s="1"/>
      <c r="PEU406" s="1"/>
      <c r="PEV406" s="1"/>
      <c r="PEW406" s="1"/>
      <c r="PEX406" s="1"/>
      <c r="PEY406" s="1"/>
      <c r="PEZ406" s="1"/>
      <c r="PFA406" s="1"/>
      <c r="PFB406" s="1"/>
      <c r="PFC406" s="1"/>
      <c r="PFD406" s="1"/>
      <c r="PFE406" s="1"/>
      <c r="PFF406" s="1"/>
      <c r="PFG406" s="1"/>
      <c r="PFH406" s="1"/>
      <c r="PFI406" s="1"/>
      <c r="PFJ406" s="1"/>
      <c r="PFK406" s="1"/>
      <c r="PFL406" s="1"/>
      <c r="PFM406" s="1"/>
      <c r="PFN406" s="1"/>
      <c r="PFO406" s="1"/>
      <c r="PFP406" s="1"/>
      <c r="PFQ406" s="1"/>
      <c r="PFR406" s="1"/>
      <c r="PFS406" s="1"/>
      <c r="PFT406" s="1"/>
      <c r="PFU406" s="1"/>
      <c r="PFV406" s="1"/>
      <c r="PFW406" s="1"/>
      <c r="PFX406" s="1"/>
      <c r="PFY406" s="1"/>
      <c r="PFZ406" s="1"/>
      <c r="PGA406" s="1"/>
      <c r="PGB406" s="1"/>
      <c r="PGC406" s="1"/>
      <c r="PGD406" s="1"/>
      <c r="PGE406" s="1"/>
      <c r="PGF406" s="1"/>
      <c r="PGG406" s="1"/>
      <c r="PGH406" s="1"/>
      <c r="PGI406" s="1"/>
      <c r="PGJ406" s="1"/>
      <c r="PGK406" s="1"/>
      <c r="PGL406" s="1"/>
      <c r="PGM406" s="1"/>
      <c r="PGN406" s="1"/>
      <c r="PGO406" s="1"/>
      <c r="PGP406" s="1"/>
      <c r="PGQ406" s="1"/>
      <c r="PGR406" s="1"/>
      <c r="PGS406" s="1"/>
      <c r="PGT406" s="1"/>
      <c r="PGU406" s="1"/>
      <c r="PGV406" s="1"/>
      <c r="PGW406" s="1"/>
      <c r="PGX406" s="1"/>
      <c r="PGY406" s="1"/>
      <c r="PGZ406" s="1"/>
      <c r="PHA406" s="1"/>
      <c r="PHB406" s="1"/>
      <c r="PHC406" s="1"/>
      <c r="PHD406" s="1"/>
      <c r="PHE406" s="1"/>
      <c r="PHF406" s="1"/>
      <c r="PHG406" s="1"/>
      <c r="PHH406" s="1"/>
      <c r="PHI406" s="1"/>
      <c r="PHJ406" s="1"/>
      <c r="PHK406" s="1"/>
      <c r="PHL406" s="1"/>
      <c r="PHM406" s="1"/>
      <c r="PHN406" s="1"/>
      <c r="PHO406" s="1"/>
      <c r="PHP406" s="1"/>
      <c r="PHQ406" s="1"/>
      <c r="PHR406" s="1"/>
      <c r="PHS406" s="1"/>
      <c r="PHT406" s="1"/>
      <c r="PHU406" s="1"/>
      <c r="PHV406" s="1"/>
      <c r="PHW406" s="1"/>
      <c r="PHX406" s="1"/>
      <c r="PHY406" s="1"/>
      <c r="PHZ406" s="1"/>
      <c r="PIA406" s="1"/>
      <c r="PIB406" s="1"/>
      <c r="PIC406" s="1"/>
      <c r="PID406" s="1"/>
      <c r="PIE406" s="1"/>
      <c r="PIF406" s="1"/>
      <c r="PIG406" s="1"/>
      <c r="PIH406" s="1"/>
      <c r="PII406" s="1"/>
      <c r="PIJ406" s="1"/>
      <c r="PIK406" s="1"/>
      <c r="PIL406" s="1"/>
      <c r="PIM406" s="1"/>
      <c r="PIN406" s="1"/>
      <c r="PIO406" s="1"/>
      <c r="PIP406" s="1"/>
      <c r="PIQ406" s="1"/>
      <c r="PIR406" s="1"/>
      <c r="PIS406" s="1"/>
      <c r="PIT406" s="1"/>
      <c r="PIU406" s="1"/>
      <c r="PIV406" s="1"/>
      <c r="PIW406" s="1"/>
      <c r="PIX406" s="1"/>
      <c r="PIY406" s="1"/>
      <c r="PIZ406" s="1"/>
      <c r="PJA406" s="1"/>
      <c r="PJB406" s="1"/>
      <c r="PJC406" s="1"/>
      <c r="PJD406" s="1"/>
      <c r="PJE406" s="1"/>
      <c r="PJF406" s="1"/>
      <c r="PJG406" s="1"/>
      <c r="PJH406" s="1"/>
      <c r="PJI406" s="1"/>
      <c r="PJJ406" s="1"/>
      <c r="PJK406" s="1"/>
      <c r="PJL406" s="1"/>
      <c r="PJM406" s="1"/>
      <c r="PJN406" s="1"/>
      <c r="PJO406" s="1"/>
      <c r="PJP406" s="1"/>
      <c r="PJQ406" s="1"/>
      <c r="PJR406" s="1"/>
      <c r="PJS406" s="1"/>
      <c r="PJT406" s="1"/>
      <c r="PJU406" s="1"/>
      <c r="PJV406" s="1"/>
      <c r="PJW406" s="1"/>
      <c r="PJX406" s="1"/>
      <c r="PJY406" s="1"/>
      <c r="PJZ406" s="1"/>
      <c r="PKA406" s="1"/>
      <c r="PKB406" s="1"/>
      <c r="PKC406" s="1"/>
      <c r="PKD406" s="1"/>
      <c r="PKE406" s="1"/>
      <c r="PKF406" s="1"/>
      <c r="PKG406" s="1"/>
      <c r="PKH406" s="1"/>
      <c r="PKI406" s="1"/>
      <c r="PKJ406" s="1"/>
      <c r="PKK406" s="1"/>
      <c r="PKL406" s="1"/>
      <c r="PKM406" s="1"/>
      <c r="PKN406" s="1"/>
      <c r="PKO406" s="1"/>
      <c r="PKP406" s="1"/>
      <c r="PKQ406" s="1"/>
      <c r="PKR406" s="1"/>
      <c r="PKS406" s="1"/>
      <c r="PKT406" s="1"/>
      <c r="PKU406" s="1"/>
      <c r="PKV406" s="1"/>
      <c r="PKW406" s="1"/>
      <c r="PKX406" s="1"/>
      <c r="PKY406" s="1"/>
      <c r="PKZ406" s="1"/>
      <c r="PLA406" s="1"/>
      <c r="PLB406" s="1"/>
      <c r="PLC406" s="1"/>
      <c r="PLD406" s="1"/>
      <c r="PLE406" s="1"/>
      <c r="PLF406" s="1"/>
      <c r="PLG406" s="1"/>
      <c r="PLH406" s="1"/>
      <c r="PLI406" s="1"/>
      <c r="PLJ406" s="1"/>
      <c r="PLK406" s="1"/>
      <c r="PLL406" s="1"/>
      <c r="PLM406" s="1"/>
      <c r="PLN406" s="1"/>
      <c r="PLO406" s="1"/>
      <c r="PLP406" s="1"/>
      <c r="PLQ406" s="1"/>
      <c r="PLR406" s="1"/>
      <c r="PLS406" s="1"/>
      <c r="PLT406" s="1"/>
      <c r="PLU406" s="1"/>
      <c r="PLV406" s="1"/>
      <c r="PLW406" s="1"/>
      <c r="PLX406" s="1"/>
      <c r="PLY406" s="1"/>
      <c r="PLZ406" s="1"/>
      <c r="PMA406" s="1"/>
      <c r="PMB406" s="1"/>
      <c r="PMC406" s="1"/>
      <c r="PMD406" s="1"/>
      <c r="PME406" s="1"/>
      <c r="PMF406" s="1"/>
      <c r="PMG406" s="1"/>
      <c r="PMH406" s="1"/>
      <c r="PMI406" s="1"/>
      <c r="PMJ406" s="1"/>
      <c r="PMK406" s="1"/>
      <c r="PML406" s="1"/>
      <c r="PMM406" s="1"/>
      <c r="PMN406" s="1"/>
      <c r="PMO406" s="1"/>
      <c r="PMP406" s="1"/>
      <c r="PMQ406" s="1"/>
      <c r="PMR406" s="1"/>
      <c r="PMS406" s="1"/>
      <c r="PMT406" s="1"/>
      <c r="PMU406" s="1"/>
      <c r="PMV406" s="1"/>
      <c r="PMW406" s="1"/>
      <c r="PMX406" s="1"/>
      <c r="PMY406" s="1"/>
      <c r="PMZ406" s="1"/>
      <c r="PNA406" s="1"/>
      <c r="PNB406" s="1"/>
      <c r="PNC406" s="1"/>
      <c r="PND406" s="1"/>
      <c r="PNE406" s="1"/>
      <c r="PNF406" s="1"/>
      <c r="PNG406" s="1"/>
      <c r="PNH406" s="1"/>
      <c r="PNI406" s="1"/>
      <c r="PNJ406" s="1"/>
      <c r="PNK406" s="1"/>
      <c r="PNL406" s="1"/>
      <c r="PNM406" s="1"/>
      <c r="PNN406" s="1"/>
      <c r="PNO406" s="1"/>
      <c r="PNP406" s="1"/>
      <c r="PNQ406" s="1"/>
      <c r="PNR406" s="1"/>
      <c r="PNS406" s="1"/>
      <c r="PNT406" s="1"/>
      <c r="PNU406" s="1"/>
      <c r="PNV406" s="1"/>
      <c r="PNW406" s="1"/>
      <c r="PNX406" s="1"/>
      <c r="PNY406" s="1"/>
      <c r="PNZ406" s="1"/>
      <c r="POA406" s="1"/>
      <c r="POB406" s="1"/>
      <c r="POC406" s="1"/>
      <c r="POD406" s="1"/>
      <c r="POE406" s="1"/>
      <c r="POF406" s="1"/>
      <c r="POG406" s="1"/>
      <c r="POH406" s="1"/>
      <c r="POI406" s="1"/>
      <c r="POJ406" s="1"/>
      <c r="POK406" s="1"/>
      <c r="POL406" s="1"/>
      <c r="POM406" s="1"/>
      <c r="PON406" s="1"/>
      <c r="POO406" s="1"/>
      <c r="POP406" s="1"/>
      <c r="POQ406" s="1"/>
      <c r="POR406" s="1"/>
      <c r="POS406" s="1"/>
      <c r="POT406" s="1"/>
      <c r="POU406" s="1"/>
      <c r="POV406" s="1"/>
      <c r="POW406" s="1"/>
      <c r="POX406" s="1"/>
      <c r="POY406" s="1"/>
      <c r="POZ406" s="1"/>
      <c r="PPA406" s="1"/>
      <c r="PPB406" s="1"/>
      <c r="PPC406" s="1"/>
      <c r="PPD406" s="1"/>
      <c r="PPE406" s="1"/>
      <c r="PPF406" s="1"/>
      <c r="PPG406" s="1"/>
      <c r="PPH406" s="1"/>
      <c r="PPI406" s="1"/>
      <c r="PPJ406" s="1"/>
      <c r="PPK406" s="1"/>
      <c r="PPL406" s="1"/>
      <c r="PPM406" s="1"/>
      <c r="PPN406" s="1"/>
      <c r="PPO406" s="1"/>
      <c r="PPP406" s="1"/>
      <c r="PPQ406" s="1"/>
      <c r="PPR406" s="1"/>
      <c r="PPS406" s="1"/>
      <c r="PPT406" s="1"/>
      <c r="PPU406" s="1"/>
      <c r="PPV406" s="1"/>
      <c r="PPW406" s="1"/>
      <c r="PPX406" s="1"/>
      <c r="PPY406" s="1"/>
      <c r="PPZ406" s="1"/>
      <c r="PQA406" s="1"/>
      <c r="PQB406" s="1"/>
      <c r="PQC406" s="1"/>
      <c r="PQD406" s="1"/>
      <c r="PQE406" s="1"/>
      <c r="PQF406" s="1"/>
      <c r="PQG406" s="1"/>
      <c r="PQH406" s="1"/>
      <c r="PQI406" s="1"/>
      <c r="PQJ406" s="1"/>
      <c r="PQK406" s="1"/>
      <c r="PQL406" s="1"/>
      <c r="PQM406" s="1"/>
      <c r="PQN406" s="1"/>
      <c r="PQO406" s="1"/>
      <c r="PQP406" s="1"/>
      <c r="PQQ406" s="1"/>
      <c r="PQR406" s="1"/>
      <c r="PQS406" s="1"/>
      <c r="PQT406" s="1"/>
      <c r="PQU406" s="1"/>
      <c r="PQV406" s="1"/>
      <c r="PQW406" s="1"/>
      <c r="PQX406" s="1"/>
      <c r="PQY406" s="1"/>
      <c r="PQZ406" s="1"/>
      <c r="PRA406" s="1"/>
      <c r="PRB406" s="1"/>
      <c r="PRC406" s="1"/>
      <c r="PRD406" s="1"/>
      <c r="PRE406" s="1"/>
      <c r="PRF406" s="1"/>
      <c r="PRG406" s="1"/>
      <c r="PRH406" s="1"/>
      <c r="PRI406" s="1"/>
      <c r="PRJ406" s="1"/>
      <c r="PRK406" s="1"/>
      <c r="PRL406" s="1"/>
      <c r="PRM406" s="1"/>
      <c r="PRN406" s="1"/>
      <c r="PRO406" s="1"/>
      <c r="PRP406" s="1"/>
      <c r="PRQ406" s="1"/>
      <c r="PRR406" s="1"/>
      <c r="PRS406" s="1"/>
      <c r="PRT406" s="1"/>
      <c r="PRU406" s="1"/>
      <c r="PRV406" s="1"/>
      <c r="PRW406" s="1"/>
      <c r="PRX406" s="1"/>
      <c r="PRY406" s="1"/>
      <c r="PRZ406" s="1"/>
      <c r="PSA406" s="1"/>
      <c r="PSB406" s="1"/>
      <c r="PSC406" s="1"/>
      <c r="PSD406" s="1"/>
      <c r="PSE406" s="1"/>
      <c r="PSF406" s="1"/>
      <c r="PSG406" s="1"/>
      <c r="PSH406" s="1"/>
      <c r="PSI406" s="1"/>
      <c r="PSJ406" s="1"/>
      <c r="PSK406" s="1"/>
      <c r="PSL406" s="1"/>
      <c r="PSM406" s="1"/>
      <c r="PSN406" s="1"/>
      <c r="PSO406" s="1"/>
      <c r="PSP406" s="1"/>
      <c r="PSQ406" s="1"/>
      <c r="PSR406" s="1"/>
      <c r="PSS406" s="1"/>
      <c r="PST406" s="1"/>
      <c r="PSU406" s="1"/>
      <c r="PSV406" s="1"/>
      <c r="PSW406" s="1"/>
      <c r="PSX406" s="1"/>
      <c r="PSY406" s="1"/>
      <c r="PSZ406" s="1"/>
      <c r="PTA406" s="1"/>
      <c r="PTB406" s="1"/>
      <c r="PTC406" s="1"/>
      <c r="PTD406" s="1"/>
      <c r="PTE406" s="1"/>
      <c r="PTF406" s="1"/>
      <c r="PTG406" s="1"/>
      <c r="PTH406" s="1"/>
      <c r="PTI406" s="1"/>
      <c r="PTJ406" s="1"/>
      <c r="PTK406" s="1"/>
      <c r="PTL406" s="1"/>
      <c r="PTM406" s="1"/>
      <c r="PTN406" s="1"/>
      <c r="PTO406" s="1"/>
      <c r="PTP406" s="1"/>
      <c r="PTQ406" s="1"/>
      <c r="PTR406" s="1"/>
      <c r="PTS406" s="1"/>
      <c r="PTT406" s="1"/>
      <c r="PTU406" s="1"/>
      <c r="PTV406" s="1"/>
      <c r="PTW406" s="1"/>
      <c r="PTX406" s="1"/>
      <c r="PTY406" s="1"/>
      <c r="PTZ406" s="1"/>
      <c r="PUA406" s="1"/>
      <c r="PUB406" s="1"/>
      <c r="PUC406" s="1"/>
      <c r="PUD406" s="1"/>
      <c r="PUE406" s="1"/>
      <c r="PUF406" s="1"/>
      <c r="PUG406" s="1"/>
      <c r="PUH406" s="1"/>
      <c r="PUI406" s="1"/>
      <c r="PUJ406" s="1"/>
      <c r="PUK406" s="1"/>
      <c r="PUL406" s="1"/>
      <c r="PUM406" s="1"/>
      <c r="PUN406" s="1"/>
      <c r="PUO406" s="1"/>
      <c r="PUP406" s="1"/>
      <c r="PUQ406" s="1"/>
      <c r="PUR406" s="1"/>
      <c r="PUS406" s="1"/>
      <c r="PUT406" s="1"/>
      <c r="PUU406" s="1"/>
      <c r="PUV406" s="1"/>
      <c r="PUW406" s="1"/>
      <c r="PUX406" s="1"/>
      <c r="PUY406" s="1"/>
      <c r="PUZ406" s="1"/>
      <c r="PVA406" s="1"/>
      <c r="PVB406" s="1"/>
      <c r="PVC406" s="1"/>
      <c r="PVD406" s="1"/>
      <c r="PVE406" s="1"/>
      <c r="PVF406" s="1"/>
      <c r="PVG406" s="1"/>
      <c r="PVH406" s="1"/>
      <c r="PVI406" s="1"/>
      <c r="PVJ406" s="1"/>
      <c r="PVK406" s="1"/>
      <c r="PVL406" s="1"/>
      <c r="PVM406" s="1"/>
      <c r="PVN406" s="1"/>
      <c r="PVO406" s="1"/>
      <c r="PVP406" s="1"/>
      <c r="PVQ406" s="1"/>
      <c r="PVR406" s="1"/>
      <c r="PVS406" s="1"/>
      <c r="PVT406" s="1"/>
      <c r="PVU406" s="1"/>
      <c r="PVV406" s="1"/>
      <c r="PVW406" s="1"/>
      <c r="PVX406" s="1"/>
      <c r="PVY406" s="1"/>
      <c r="PVZ406" s="1"/>
      <c r="PWA406" s="1"/>
      <c r="PWB406" s="1"/>
      <c r="PWC406" s="1"/>
      <c r="PWD406" s="1"/>
      <c r="PWE406" s="1"/>
      <c r="PWF406" s="1"/>
      <c r="PWG406" s="1"/>
      <c r="PWH406" s="1"/>
      <c r="PWI406" s="1"/>
      <c r="PWJ406" s="1"/>
      <c r="PWK406" s="1"/>
      <c r="PWL406" s="1"/>
      <c r="PWM406" s="1"/>
      <c r="PWN406" s="1"/>
      <c r="PWO406" s="1"/>
      <c r="PWP406" s="1"/>
      <c r="PWQ406" s="1"/>
      <c r="PWR406" s="1"/>
      <c r="PWS406" s="1"/>
      <c r="PWT406" s="1"/>
      <c r="PWU406" s="1"/>
      <c r="PWV406" s="1"/>
      <c r="PWW406" s="1"/>
      <c r="PWX406" s="1"/>
      <c r="PWY406" s="1"/>
      <c r="PWZ406" s="1"/>
      <c r="PXA406" s="1"/>
      <c r="PXB406" s="1"/>
      <c r="PXC406" s="1"/>
      <c r="PXD406" s="1"/>
      <c r="PXE406" s="1"/>
      <c r="PXF406" s="1"/>
      <c r="PXG406" s="1"/>
      <c r="PXH406" s="1"/>
      <c r="PXI406" s="1"/>
      <c r="PXJ406" s="1"/>
      <c r="PXK406" s="1"/>
      <c r="PXL406" s="1"/>
      <c r="PXM406" s="1"/>
      <c r="PXN406" s="1"/>
      <c r="PXO406" s="1"/>
      <c r="PXP406" s="1"/>
      <c r="PXQ406" s="1"/>
      <c r="PXR406" s="1"/>
      <c r="PXS406" s="1"/>
      <c r="PXT406" s="1"/>
      <c r="PXU406" s="1"/>
      <c r="PXV406" s="1"/>
      <c r="PXW406" s="1"/>
      <c r="PXX406" s="1"/>
      <c r="PXY406" s="1"/>
      <c r="PXZ406" s="1"/>
      <c r="PYA406" s="1"/>
      <c r="PYB406" s="1"/>
      <c r="PYC406" s="1"/>
      <c r="PYD406" s="1"/>
      <c r="PYE406" s="1"/>
      <c r="PYF406" s="1"/>
      <c r="PYG406" s="1"/>
      <c r="PYH406" s="1"/>
      <c r="PYI406" s="1"/>
      <c r="PYJ406" s="1"/>
      <c r="PYK406" s="1"/>
      <c r="PYL406" s="1"/>
      <c r="PYM406" s="1"/>
      <c r="PYN406" s="1"/>
      <c r="PYO406" s="1"/>
      <c r="PYP406" s="1"/>
      <c r="PYQ406" s="1"/>
      <c r="PYR406" s="1"/>
      <c r="PYS406" s="1"/>
      <c r="PYT406" s="1"/>
      <c r="PYU406" s="1"/>
      <c r="PYV406" s="1"/>
      <c r="PYW406" s="1"/>
      <c r="PYX406" s="1"/>
      <c r="PYY406" s="1"/>
      <c r="PYZ406" s="1"/>
      <c r="PZA406" s="1"/>
      <c r="PZB406" s="1"/>
      <c r="PZC406" s="1"/>
      <c r="PZD406" s="1"/>
      <c r="PZE406" s="1"/>
      <c r="PZF406" s="1"/>
      <c r="PZG406" s="1"/>
      <c r="PZH406" s="1"/>
      <c r="PZI406" s="1"/>
      <c r="PZJ406" s="1"/>
      <c r="PZK406" s="1"/>
      <c r="PZL406" s="1"/>
      <c r="PZM406" s="1"/>
      <c r="PZN406" s="1"/>
      <c r="PZO406" s="1"/>
      <c r="PZP406" s="1"/>
      <c r="PZQ406" s="1"/>
      <c r="PZR406" s="1"/>
      <c r="PZS406" s="1"/>
      <c r="PZT406" s="1"/>
      <c r="PZU406" s="1"/>
      <c r="PZV406" s="1"/>
      <c r="PZW406" s="1"/>
      <c r="PZX406" s="1"/>
      <c r="PZY406" s="1"/>
      <c r="PZZ406" s="1"/>
      <c r="QAA406" s="1"/>
      <c r="QAB406" s="1"/>
      <c r="QAC406" s="1"/>
      <c r="QAD406" s="1"/>
      <c r="QAE406" s="1"/>
      <c r="QAF406" s="1"/>
      <c r="QAG406" s="1"/>
      <c r="QAH406" s="1"/>
      <c r="QAI406" s="1"/>
      <c r="QAJ406" s="1"/>
      <c r="QAK406" s="1"/>
      <c r="QAL406" s="1"/>
      <c r="QAM406" s="1"/>
      <c r="QAN406" s="1"/>
      <c r="QAO406" s="1"/>
      <c r="QAP406" s="1"/>
      <c r="QAQ406" s="1"/>
      <c r="QAR406" s="1"/>
      <c r="QAS406" s="1"/>
      <c r="QAT406" s="1"/>
      <c r="QAU406" s="1"/>
      <c r="QAV406" s="1"/>
      <c r="QAW406" s="1"/>
      <c r="QAX406" s="1"/>
      <c r="QAY406" s="1"/>
      <c r="QAZ406" s="1"/>
      <c r="QBA406" s="1"/>
      <c r="QBB406" s="1"/>
      <c r="QBC406" s="1"/>
      <c r="QBD406" s="1"/>
      <c r="QBE406" s="1"/>
      <c r="QBF406" s="1"/>
      <c r="QBG406" s="1"/>
      <c r="QBH406" s="1"/>
      <c r="QBI406" s="1"/>
      <c r="QBJ406" s="1"/>
      <c r="QBK406" s="1"/>
      <c r="QBL406" s="1"/>
      <c r="QBM406" s="1"/>
      <c r="QBN406" s="1"/>
      <c r="QBO406" s="1"/>
      <c r="QBP406" s="1"/>
      <c r="QBQ406" s="1"/>
      <c r="QBR406" s="1"/>
      <c r="QBS406" s="1"/>
      <c r="QBT406" s="1"/>
      <c r="QBU406" s="1"/>
      <c r="QBV406" s="1"/>
      <c r="QBW406" s="1"/>
      <c r="QBX406" s="1"/>
      <c r="QBY406" s="1"/>
      <c r="QBZ406" s="1"/>
      <c r="QCA406" s="1"/>
      <c r="QCB406" s="1"/>
      <c r="QCC406" s="1"/>
      <c r="QCD406" s="1"/>
      <c r="QCE406" s="1"/>
      <c r="QCF406" s="1"/>
      <c r="QCG406" s="1"/>
      <c r="QCH406" s="1"/>
      <c r="QCI406" s="1"/>
      <c r="QCJ406" s="1"/>
      <c r="QCK406" s="1"/>
      <c r="QCL406" s="1"/>
      <c r="QCM406" s="1"/>
      <c r="QCN406" s="1"/>
      <c r="QCO406" s="1"/>
      <c r="QCP406" s="1"/>
      <c r="QCQ406" s="1"/>
      <c r="QCR406" s="1"/>
      <c r="QCS406" s="1"/>
      <c r="QCT406" s="1"/>
      <c r="QCU406" s="1"/>
      <c r="QCV406" s="1"/>
      <c r="QCW406" s="1"/>
      <c r="QCX406" s="1"/>
      <c r="QCY406" s="1"/>
      <c r="QCZ406" s="1"/>
      <c r="QDA406" s="1"/>
      <c r="QDB406" s="1"/>
      <c r="QDC406" s="1"/>
      <c r="QDD406" s="1"/>
      <c r="QDE406" s="1"/>
      <c r="QDF406" s="1"/>
      <c r="QDG406" s="1"/>
      <c r="QDH406" s="1"/>
      <c r="QDI406" s="1"/>
      <c r="QDJ406" s="1"/>
      <c r="QDK406" s="1"/>
      <c r="QDL406" s="1"/>
      <c r="QDM406" s="1"/>
      <c r="QDN406" s="1"/>
      <c r="QDO406" s="1"/>
      <c r="QDP406" s="1"/>
      <c r="QDQ406" s="1"/>
      <c r="QDR406" s="1"/>
      <c r="QDS406" s="1"/>
      <c r="QDT406" s="1"/>
      <c r="QDU406" s="1"/>
      <c r="QDV406" s="1"/>
      <c r="QDW406" s="1"/>
      <c r="QDX406" s="1"/>
      <c r="QDY406" s="1"/>
      <c r="QDZ406" s="1"/>
      <c r="QEA406" s="1"/>
      <c r="QEB406" s="1"/>
      <c r="QEC406" s="1"/>
      <c r="QED406" s="1"/>
      <c r="QEE406" s="1"/>
      <c r="QEF406" s="1"/>
      <c r="QEG406" s="1"/>
      <c r="QEH406" s="1"/>
      <c r="QEI406" s="1"/>
      <c r="QEJ406" s="1"/>
      <c r="QEK406" s="1"/>
      <c r="QEL406" s="1"/>
      <c r="QEM406" s="1"/>
      <c r="QEN406" s="1"/>
      <c r="QEO406" s="1"/>
      <c r="QEP406" s="1"/>
      <c r="QEQ406" s="1"/>
      <c r="QER406" s="1"/>
      <c r="QES406" s="1"/>
      <c r="QET406" s="1"/>
      <c r="QEU406" s="1"/>
      <c r="QEV406" s="1"/>
      <c r="QEW406" s="1"/>
      <c r="QEX406" s="1"/>
      <c r="QEY406" s="1"/>
      <c r="QEZ406" s="1"/>
      <c r="QFA406" s="1"/>
      <c r="QFB406" s="1"/>
      <c r="QFC406" s="1"/>
      <c r="QFD406" s="1"/>
      <c r="QFE406" s="1"/>
      <c r="QFF406" s="1"/>
      <c r="QFG406" s="1"/>
      <c r="QFH406" s="1"/>
      <c r="QFI406" s="1"/>
      <c r="QFJ406" s="1"/>
      <c r="QFK406" s="1"/>
      <c r="QFL406" s="1"/>
      <c r="QFM406" s="1"/>
      <c r="QFN406" s="1"/>
      <c r="QFO406" s="1"/>
      <c r="QFP406" s="1"/>
      <c r="QFQ406" s="1"/>
      <c r="QFR406" s="1"/>
      <c r="QFS406" s="1"/>
      <c r="QFT406" s="1"/>
      <c r="QFU406" s="1"/>
      <c r="QFV406" s="1"/>
      <c r="QFW406" s="1"/>
      <c r="QFX406" s="1"/>
      <c r="QFY406" s="1"/>
      <c r="QFZ406" s="1"/>
      <c r="QGA406" s="1"/>
      <c r="QGB406" s="1"/>
      <c r="QGC406" s="1"/>
      <c r="QGD406" s="1"/>
      <c r="QGE406" s="1"/>
      <c r="QGF406" s="1"/>
      <c r="QGG406" s="1"/>
      <c r="QGH406" s="1"/>
      <c r="QGI406" s="1"/>
      <c r="QGJ406" s="1"/>
      <c r="QGK406" s="1"/>
      <c r="QGL406" s="1"/>
      <c r="QGM406" s="1"/>
      <c r="QGN406" s="1"/>
      <c r="QGO406" s="1"/>
      <c r="QGP406" s="1"/>
      <c r="QGQ406" s="1"/>
      <c r="QGR406" s="1"/>
      <c r="QGS406" s="1"/>
      <c r="QGT406" s="1"/>
      <c r="QGU406" s="1"/>
      <c r="QGV406" s="1"/>
      <c r="QGW406" s="1"/>
      <c r="QGX406" s="1"/>
      <c r="QGY406" s="1"/>
      <c r="QGZ406" s="1"/>
      <c r="QHA406" s="1"/>
      <c r="QHB406" s="1"/>
      <c r="QHC406" s="1"/>
      <c r="QHD406" s="1"/>
      <c r="QHE406" s="1"/>
      <c r="QHF406" s="1"/>
      <c r="QHG406" s="1"/>
      <c r="QHH406" s="1"/>
      <c r="QHI406" s="1"/>
      <c r="QHJ406" s="1"/>
      <c r="QHK406" s="1"/>
      <c r="QHL406" s="1"/>
      <c r="QHM406" s="1"/>
      <c r="QHN406" s="1"/>
      <c r="QHO406" s="1"/>
      <c r="QHP406" s="1"/>
      <c r="QHQ406" s="1"/>
      <c r="QHR406" s="1"/>
      <c r="QHS406" s="1"/>
      <c r="QHT406" s="1"/>
      <c r="QHU406" s="1"/>
      <c r="QHV406" s="1"/>
      <c r="QHW406" s="1"/>
      <c r="QHX406" s="1"/>
      <c r="QHY406" s="1"/>
      <c r="QHZ406" s="1"/>
      <c r="QIA406" s="1"/>
      <c r="QIB406" s="1"/>
      <c r="QIC406" s="1"/>
      <c r="QID406" s="1"/>
      <c r="QIE406" s="1"/>
      <c r="QIF406" s="1"/>
      <c r="QIG406" s="1"/>
      <c r="QIH406" s="1"/>
      <c r="QII406" s="1"/>
      <c r="QIJ406" s="1"/>
      <c r="QIK406" s="1"/>
      <c r="QIL406" s="1"/>
      <c r="QIM406" s="1"/>
      <c r="QIN406" s="1"/>
      <c r="QIO406" s="1"/>
      <c r="QIP406" s="1"/>
      <c r="QIQ406" s="1"/>
      <c r="QIR406" s="1"/>
      <c r="QIS406" s="1"/>
      <c r="QIT406" s="1"/>
      <c r="QIU406" s="1"/>
      <c r="QIV406" s="1"/>
      <c r="QIW406" s="1"/>
      <c r="QIX406" s="1"/>
      <c r="QIY406" s="1"/>
      <c r="QIZ406" s="1"/>
      <c r="QJA406" s="1"/>
      <c r="QJB406" s="1"/>
      <c r="QJC406" s="1"/>
      <c r="QJD406" s="1"/>
      <c r="QJE406" s="1"/>
      <c r="QJF406" s="1"/>
      <c r="QJG406" s="1"/>
      <c r="QJH406" s="1"/>
      <c r="QJI406" s="1"/>
      <c r="QJJ406" s="1"/>
      <c r="QJK406" s="1"/>
      <c r="QJL406" s="1"/>
      <c r="QJM406" s="1"/>
      <c r="QJN406" s="1"/>
      <c r="QJO406" s="1"/>
      <c r="QJP406" s="1"/>
      <c r="QJQ406" s="1"/>
      <c r="QJR406" s="1"/>
      <c r="QJS406" s="1"/>
      <c r="QJT406" s="1"/>
      <c r="QJU406" s="1"/>
      <c r="QJV406" s="1"/>
      <c r="QJW406" s="1"/>
      <c r="QJX406" s="1"/>
      <c r="QJY406" s="1"/>
      <c r="QJZ406" s="1"/>
      <c r="QKA406" s="1"/>
      <c r="QKB406" s="1"/>
      <c r="QKC406" s="1"/>
      <c r="QKD406" s="1"/>
      <c r="QKE406" s="1"/>
      <c r="QKF406" s="1"/>
      <c r="QKG406" s="1"/>
      <c r="QKH406" s="1"/>
      <c r="QKI406" s="1"/>
      <c r="QKJ406" s="1"/>
      <c r="QKK406" s="1"/>
      <c r="QKL406" s="1"/>
      <c r="QKM406" s="1"/>
      <c r="QKN406" s="1"/>
      <c r="QKO406" s="1"/>
      <c r="QKP406" s="1"/>
      <c r="QKQ406" s="1"/>
      <c r="QKR406" s="1"/>
      <c r="QKS406" s="1"/>
      <c r="QKT406" s="1"/>
      <c r="QKU406" s="1"/>
      <c r="QKV406" s="1"/>
      <c r="QKW406" s="1"/>
      <c r="QKX406" s="1"/>
      <c r="QKY406" s="1"/>
      <c r="QKZ406" s="1"/>
      <c r="QLA406" s="1"/>
      <c r="QLB406" s="1"/>
      <c r="QLC406" s="1"/>
      <c r="QLD406" s="1"/>
      <c r="QLE406" s="1"/>
      <c r="QLF406" s="1"/>
      <c r="QLG406" s="1"/>
      <c r="QLH406" s="1"/>
      <c r="QLI406" s="1"/>
      <c r="QLJ406" s="1"/>
      <c r="QLK406" s="1"/>
      <c r="QLL406" s="1"/>
      <c r="QLM406" s="1"/>
      <c r="QLN406" s="1"/>
      <c r="QLO406" s="1"/>
      <c r="QLP406" s="1"/>
      <c r="QLQ406" s="1"/>
      <c r="QLR406" s="1"/>
      <c r="QLS406" s="1"/>
      <c r="QLT406" s="1"/>
      <c r="QLU406" s="1"/>
      <c r="QLV406" s="1"/>
      <c r="QLW406" s="1"/>
      <c r="QLX406" s="1"/>
      <c r="QLY406" s="1"/>
      <c r="QLZ406" s="1"/>
      <c r="QMA406" s="1"/>
      <c r="QMB406" s="1"/>
      <c r="QMC406" s="1"/>
      <c r="QMD406" s="1"/>
      <c r="QME406" s="1"/>
      <c r="QMF406" s="1"/>
      <c r="QMG406" s="1"/>
      <c r="QMH406" s="1"/>
      <c r="QMI406" s="1"/>
      <c r="QMJ406" s="1"/>
      <c r="QMK406" s="1"/>
      <c r="QML406" s="1"/>
      <c r="QMM406" s="1"/>
      <c r="QMN406" s="1"/>
      <c r="QMO406" s="1"/>
      <c r="QMP406" s="1"/>
      <c r="QMQ406" s="1"/>
      <c r="QMR406" s="1"/>
      <c r="QMS406" s="1"/>
      <c r="QMT406" s="1"/>
      <c r="QMU406" s="1"/>
      <c r="QMV406" s="1"/>
      <c r="QMW406" s="1"/>
      <c r="QMX406" s="1"/>
      <c r="QMY406" s="1"/>
      <c r="QMZ406" s="1"/>
      <c r="QNA406" s="1"/>
      <c r="QNB406" s="1"/>
      <c r="QNC406" s="1"/>
      <c r="QND406" s="1"/>
      <c r="QNE406" s="1"/>
      <c r="QNF406" s="1"/>
      <c r="QNG406" s="1"/>
      <c r="QNH406" s="1"/>
      <c r="QNI406" s="1"/>
      <c r="QNJ406" s="1"/>
      <c r="QNK406" s="1"/>
      <c r="QNL406" s="1"/>
      <c r="QNM406" s="1"/>
      <c r="QNN406" s="1"/>
      <c r="QNO406" s="1"/>
      <c r="QNP406" s="1"/>
      <c r="QNQ406" s="1"/>
      <c r="QNR406" s="1"/>
      <c r="QNS406" s="1"/>
      <c r="QNT406" s="1"/>
      <c r="QNU406" s="1"/>
      <c r="QNV406" s="1"/>
      <c r="QNW406" s="1"/>
      <c r="QNX406" s="1"/>
      <c r="QNY406" s="1"/>
      <c r="QNZ406" s="1"/>
      <c r="QOA406" s="1"/>
      <c r="QOB406" s="1"/>
      <c r="QOC406" s="1"/>
      <c r="QOD406" s="1"/>
      <c r="QOE406" s="1"/>
      <c r="QOF406" s="1"/>
      <c r="QOG406" s="1"/>
      <c r="QOH406" s="1"/>
      <c r="QOI406" s="1"/>
      <c r="QOJ406" s="1"/>
      <c r="QOK406" s="1"/>
      <c r="QOL406" s="1"/>
      <c r="QOM406" s="1"/>
      <c r="QON406" s="1"/>
      <c r="QOO406" s="1"/>
      <c r="QOP406" s="1"/>
      <c r="QOQ406" s="1"/>
      <c r="QOR406" s="1"/>
      <c r="QOS406" s="1"/>
      <c r="QOT406" s="1"/>
      <c r="QOU406" s="1"/>
      <c r="QOV406" s="1"/>
      <c r="QOW406" s="1"/>
      <c r="QOX406" s="1"/>
      <c r="QOY406" s="1"/>
      <c r="QOZ406" s="1"/>
      <c r="QPA406" s="1"/>
      <c r="QPB406" s="1"/>
      <c r="QPC406" s="1"/>
      <c r="QPD406" s="1"/>
      <c r="QPE406" s="1"/>
      <c r="QPF406" s="1"/>
      <c r="QPG406" s="1"/>
      <c r="QPH406" s="1"/>
      <c r="QPI406" s="1"/>
      <c r="QPJ406" s="1"/>
      <c r="QPK406" s="1"/>
      <c r="QPL406" s="1"/>
      <c r="QPM406" s="1"/>
      <c r="QPN406" s="1"/>
      <c r="QPO406" s="1"/>
      <c r="QPP406" s="1"/>
      <c r="QPQ406" s="1"/>
      <c r="QPR406" s="1"/>
      <c r="QPS406" s="1"/>
      <c r="QPT406" s="1"/>
      <c r="QPU406" s="1"/>
      <c r="QPV406" s="1"/>
      <c r="QPW406" s="1"/>
      <c r="QPX406" s="1"/>
      <c r="QPY406" s="1"/>
      <c r="QPZ406" s="1"/>
      <c r="QQA406" s="1"/>
      <c r="QQB406" s="1"/>
      <c r="QQC406" s="1"/>
      <c r="QQD406" s="1"/>
      <c r="QQE406" s="1"/>
      <c r="QQF406" s="1"/>
      <c r="QQG406" s="1"/>
      <c r="QQH406" s="1"/>
      <c r="QQI406" s="1"/>
      <c r="QQJ406" s="1"/>
      <c r="QQK406" s="1"/>
      <c r="QQL406" s="1"/>
      <c r="QQM406" s="1"/>
      <c r="QQN406" s="1"/>
      <c r="QQO406" s="1"/>
      <c r="QQP406" s="1"/>
      <c r="QQQ406" s="1"/>
      <c r="QQR406" s="1"/>
      <c r="QQS406" s="1"/>
      <c r="QQT406" s="1"/>
      <c r="QQU406" s="1"/>
      <c r="QQV406" s="1"/>
      <c r="QQW406" s="1"/>
      <c r="QQX406" s="1"/>
      <c r="QQY406" s="1"/>
      <c r="QQZ406" s="1"/>
      <c r="QRA406" s="1"/>
      <c r="QRB406" s="1"/>
      <c r="QRC406" s="1"/>
      <c r="QRD406" s="1"/>
      <c r="QRE406" s="1"/>
      <c r="QRF406" s="1"/>
      <c r="QRG406" s="1"/>
      <c r="QRH406" s="1"/>
      <c r="QRI406" s="1"/>
      <c r="QRJ406" s="1"/>
      <c r="QRK406" s="1"/>
      <c r="QRL406" s="1"/>
      <c r="QRM406" s="1"/>
      <c r="QRN406" s="1"/>
      <c r="QRO406" s="1"/>
      <c r="QRP406" s="1"/>
      <c r="QRQ406" s="1"/>
      <c r="QRR406" s="1"/>
      <c r="QRS406" s="1"/>
      <c r="QRT406" s="1"/>
      <c r="QRU406" s="1"/>
      <c r="QRV406" s="1"/>
      <c r="QRW406" s="1"/>
      <c r="QRX406" s="1"/>
      <c r="QRY406" s="1"/>
      <c r="QRZ406" s="1"/>
      <c r="QSA406" s="1"/>
      <c r="QSB406" s="1"/>
      <c r="QSC406" s="1"/>
      <c r="QSD406" s="1"/>
      <c r="QSE406" s="1"/>
      <c r="QSF406" s="1"/>
      <c r="QSG406" s="1"/>
      <c r="QSH406" s="1"/>
      <c r="QSI406" s="1"/>
      <c r="QSJ406" s="1"/>
      <c r="QSK406" s="1"/>
      <c r="QSL406" s="1"/>
      <c r="QSM406" s="1"/>
      <c r="QSN406" s="1"/>
      <c r="QSO406" s="1"/>
      <c r="QSP406" s="1"/>
      <c r="QSQ406" s="1"/>
      <c r="QSR406" s="1"/>
      <c r="QSS406" s="1"/>
      <c r="QST406" s="1"/>
      <c r="QSU406" s="1"/>
      <c r="QSV406" s="1"/>
      <c r="QSW406" s="1"/>
      <c r="QSX406" s="1"/>
      <c r="QSY406" s="1"/>
      <c r="QSZ406" s="1"/>
      <c r="QTA406" s="1"/>
      <c r="QTB406" s="1"/>
      <c r="QTC406" s="1"/>
      <c r="QTD406" s="1"/>
      <c r="QTE406" s="1"/>
      <c r="QTF406" s="1"/>
      <c r="QTG406" s="1"/>
      <c r="QTH406" s="1"/>
      <c r="QTI406" s="1"/>
      <c r="QTJ406" s="1"/>
      <c r="QTK406" s="1"/>
      <c r="QTL406" s="1"/>
      <c r="QTM406" s="1"/>
      <c r="QTN406" s="1"/>
      <c r="QTO406" s="1"/>
      <c r="QTP406" s="1"/>
      <c r="QTQ406" s="1"/>
      <c r="QTR406" s="1"/>
      <c r="QTS406" s="1"/>
      <c r="QTT406" s="1"/>
      <c r="QTU406" s="1"/>
      <c r="QTV406" s="1"/>
      <c r="QTW406" s="1"/>
      <c r="QTX406" s="1"/>
      <c r="QTY406" s="1"/>
      <c r="QTZ406" s="1"/>
      <c r="QUA406" s="1"/>
      <c r="QUB406" s="1"/>
      <c r="QUC406" s="1"/>
      <c r="QUD406" s="1"/>
      <c r="QUE406" s="1"/>
      <c r="QUF406" s="1"/>
      <c r="QUG406" s="1"/>
      <c r="QUH406" s="1"/>
      <c r="QUI406" s="1"/>
      <c r="QUJ406" s="1"/>
      <c r="QUK406" s="1"/>
      <c r="QUL406" s="1"/>
      <c r="QUM406" s="1"/>
      <c r="QUN406" s="1"/>
      <c r="QUO406" s="1"/>
      <c r="QUP406" s="1"/>
      <c r="QUQ406" s="1"/>
      <c r="QUR406" s="1"/>
      <c r="QUS406" s="1"/>
      <c r="QUT406" s="1"/>
      <c r="QUU406" s="1"/>
      <c r="QUV406" s="1"/>
      <c r="QUW406" s="1"/>
      <c r="QUX406" s="1"/>
      <c r="QUY406" s="1"/>
      <c r="QUZ406" s="1"/>
      <c r="QVA406" s="1"/>
      <c r="QVB406" s="1"/>
      <c r="QVC406" s="1"/>
      <c r="QVD406" s="1"/>
      <c r="QVE406" s="1"/>
      <c r="QVF406" s="1"/>
      <c r="QVG406" s="1"/>
      <c r="QVH406" s="1"/>
      <c r="QVI406" s="1"/>
      <c r="QVJ406" s="1"/>
      <c r="QVK406" s="1"/>
      <c r="QVL406" s="1"/>
      <c r="QVM406" s="1"/>
      <c r="QVN406" s="1"/>
      <c r="QVO406" s="1"/>
      <c r="QVP406" s="1"/>
      <c r="QVQ406" s="1"/>
      <c r="QVR406" s="1"/>
      <c r="QVS406" s="1"/>
      <c r="QVT406" s="1"/>
      <c r="QVU406" s="1"/>
      <c r="QVV406" s="1"/>
      <c r="QVW406" s="1"/>
      <c r="QVX406" s="1"/>
      <c r="QVY406" s="1"/>
      <c r="QVZ406" s="1"/>
      <c r="QWA406" s="1"/>
      <c r="QWB406" s="1"/>
      <c r="QWC406" s="1"/>
      <c r="QWD406" s="1"/>
      <c r="QWE406" s="1"/>
      <c r="QWF406" s="1"/>
      <c r="QWG406" s="1"/>
      <c r="QWH406" s="1"/>
      <c r="QWI406" s="1"/>
      <c r="QWJ406" s="1"/>
      <c r="QWK406" s="1"/>
      <c r="QWL406" s="1"/>
      <c r="QWM406" s="1"/>
      <c r="QWN406" s="1"/>
      <c r="QWO406" s="1"/>
      <c r="QWP406" s="1"/>
      <c r="QWQ406" s="1"/>
      <c r="QWR406" s="1"/>
      <c r="QWS406" s="1"/>
      <c r="QWT406" s="1"/>
      <c r="QWU406" s="1"/>
      <c r="QWV406" s="1"/>
      <c r="QWW406" s="1"/>
      <c r="QWX406" s="1"/>
      <c r="QWY406" s="1"/>
      <c r="QWZ406" s="1"/>
      <c r="QXA406" s="1"/>
      <c r="QXB406" s="1"/>
      <c r="QXC406" s="1"/>
      <c r="QXD406" s="1"/>
      <c r="QXE406" s="1"/>
      <c r="QXF406" s="1"/>
      <c r="QXG406" s="1"/>
      <c r="QXH406" s="1"/>
      <c r="QXI406" s="1"/>
      <c r="QXJ406" s="1"/>
      <c r="QXK406" s="1"/>
      <c r="QXL406" s="1"/>
      <c r="QXM406" s="1"/>
      <c r="QXN406" s="1"/>
      <c r="QXO406" s="1"/>
      <c r="QXP406" s="1"/>
      <c r="QXQ406" s="1"/>
      <c r="QXR406" s="1"/>
      <c r="QXS406" s="1"/>
      <c r="QXT406" s="1"/>
      <c r="QXU406" s="1"/>
      <c r="QXV406" s="1"/>
      <c r="QXW406" s="1"/>
      <c r="QXX406" s="1"/>
      <c r="QXY406" s="1"/>
      <c r="QXZ406" s="1"/>
      <c r="QYA406" s="1"/>
      <c r="QYB406" s="1"/>
      <c r="QYC406" s="1"/>
      <c r="QYD406" s="1"/>
      <c r="QYE406" s="1"/>
      <c r="QYF406" s="1"/>
      <c r="QYG406" s="1"/>
      <c r="QYH406" s="1"/>
      <c r="QYI406" s="1"/>
      <c r="QYJ406" s="1"/>
      <c r="QYK406" s="1"/>
      <c r="QYL406" s="1"/>
      <c r="QYM406" s="1"/>
      <c r="QYN406" s="1"/>
      <c r="QYO406" s="1"/>
      <c r="QYP406" s="1"/>
      <c r="QYQ406" s="1"/>
      <c r="QYR406" s="1"/>
      <c r="QYS406" s="1"/>
      <c r="QYT406" s="1"/>
      <c r="QYU406" s="1"/>
      <c r="QYV406" s="1"/>
      <c r="QYW406" s="1"/>
      <c r="QYX406" s="1"/>
      <c r="QYY406" s="1"/>
      <c r="QYZ406" s="1"/>
      <c r="QZA406" s="1"/>
      <c r="QZB406" s="1"/>
      <c r="QZC406" s="1"/>
      <c r="QZD406" s="1"/>
      <c r="QZE406" s="1"/>
      <c r="QZF406" s="1"/>
      <c r="QZG406" s="1"/>
      <c r="QZH406" s="1"/>
      <c r="QZI406" s="1"/>
      <c r="QZJ406" s="1"/>
      <c r="QZK406" s="1"/>
      <c r="QZL406" s="1"/>
      <c r="QZM406" s="1"/>
      <c r="QZN406" s="1"/>
      <c r="QZO406" s="1"/>
      <c r="QZP406" s="1"/>
      <c r="QZQ406" s="1"/>
      <c r="QZR406" s="1"/>
      <c r="QZS406" s="1"/>
      <c r="QZT406" s="1"/>
      <c r="QZU406" s="1"/>
      <c r="QZV406" s="1"/>
      <c r="QZW406" s="1"/>
      <c r="QZX406" s="1"/>
      <c r="QZY406" s="1"/>
      <c r="QZZ406" s="1"/>
      <c r="RAA406" s="1"/>
      <c r="RAB406" s="1"/>
      <c r="RAC406" s="1"/>
      <c r="RAD406" s="1"/>
      <c r="RAE406" s="1"/>
      <c r="RAF406" s="1"/>
      <c r="RAG406" s="1"/>
      <c r="RAH406" s="1"/>
      <c r="RAI406" s="1"/>
      <c r="RAJ406" s="1"/>
      <c r="RAK406" s="1"/>
      <c r="RAL406" s="1"/>
      <c r="RAM406" s="1"/>
      <c r="RAN406" s="1"/>
      <c r="RAO406" s="1"/>
      <c r="RAP406" s="1"/>
      <c r="RAQ406" s="1"/>
      <c r="RAR406" s="1"/>
      <c r="RAS406" s="1"/>
      <c r="RAT406" s="1"/>
      <c r="RAU406" s="1"/>
      <c r="RAV406" s="1"/>
      <c r="RAW406" s="1"/>
      <c r="RAX406" s="1"/>
      <c r="RAY406" s="1"/>
      <c r="RAZ406" s="1"/>
      <c r="RBA406" s="1"/>
      <c r="RBB406" s="1"/>
      <c r="RBC406" s="1"/>
      <c r="RBD406" s="1"/>
      <c r="RBE406" s="1"/>
      <c r="RBF406" s="1"/>
      <c r="RBG406" s="1"/>
      <c r="RBH406" s="1"/>
      <c r="RBI406" s="1"/>
      <c r="RBJ406" s="1"/>
      <c r="RBK406" s="1"/>
      <c r="RBL406" s="1"/>
      <c r="RBM406" s="1"/>
      <c r="RBN406" s="1"/>
      <c r="RBO406" s="1"/>
      <c r="RBP406" s="1"/>
      <c r="RBQ406" s="1"/>
      <c r="RBR406" s="1"/>
      <c r="RBS406" s="1"/>
      <c r="RBT406" s="1"/>
      <c r="RBU406" s="1"/>
      <c r="RBV406" s="1"/>
      <c r="RBW406" s="1"/>
      <c r="RBX406" s="1"/>
      <c r="RBY406" s="1"/>
      <c r="RBZ406" s="1"/>
      <c r="RCA406" s="1"/>
      <c r="RCB406" s="1"/>
      <c r="RCC406" s="1"/>
      <c r="RCD406" s="1"/>
      <c r="RCE406" s="1"/>
      <c r="RCF406" s="1"/>
      <c r="RCG406" s="1"/>
      <c r="RCH406" s="1"/>
      <c r="RCI406" s="1"/>
      <c r="RCJ406" s="1"/>
      <c r="RCK406" s="1"/>
      <c r="RCL406" s="1"/>
      <c r="RCM406" s="1"/>
      <c r="RCN406" s="1"/>
      <c r="RCO406" s="1"/>
      <c r="RCP406" s="1"/>
      <c r="RCQ406" s="1"/>
      <c r="RCR406" s="1"/>
      <c r="RCS406" s="1"/>
      <c r="RCT406" s="1"/>
      <c r="RCU406" s="1"/>
      <c r="RCV406" s="1"/>
      <c r="RCW406" s="1"/>
      <c r="RCX406" s="1"/>
      <c r="RCY406" s="1"/>
      <c r="RCZ406" s="1"/>
      <c r="RDA406" s="1"/>
      <c r="RDB406" s="1"/>
      <c r="RDC406" s="1"/>
      <c r="RDD406" s="1"/>
      <c r="RDE406" s="1"/>
      <c r="RDF406" s="1"/>
      <c r="RDG406" s="1"/>
      <c r="RDH406" s="1"/>
      <c r="RDI406" s="1"/>
      <c r="RDJ406" s="1"/>
      <c r="RDK406" s="1"/>
      <c r="RDL406" s="1"/>
      <c r="RDM406" s="1"/>
      <c r="RDN406" s="1"/>
      <c r="RDO406" s="1"/>
      <c r="RDP406" s="1"/>
      <c r="RDQ406" s="1"/>
      <c r="RDR406" s="1"/>
      <c r="RDS406" s="1"/>
      <c r="RDT406" s="1"/>
      <c r="RDU406" s="1"/>
      <c r="RDV406" s="1"/>
      <c r="RDW406" s="1"/>
      <c r="RDX406" s="1"/>
      <c r="RDY406" s="1"/>
      <c r="RDZ406" s="1"/>
      <c r="REA406" s="1"/>
      <c r="REB406" s="1"/>
      <c r="REC406" s="1"/>
      <c r="RED406" s="1"/>
      <c r="REE406" s="1"/>
      <c r="REF406" s="1"/>
      <c r="REG406" s="1"/>
      <c r="REH406" s="1"/>
      <c r="REI406" s="1"/>
      <c r="REJ406" s="1"/>
      <c r="REK406" s="1"/>
      <c r="REL406" s="1"/>
      <c r="REM406" s="1"/>
      <c r="REN406" s="1"/>
      <c r="REO406" s="1"/>
      <c r="REP406" s="1"/>
      <c r="REQ406" s="1"/>
      <c r="RER406" s="1"/>
      <c r="RES406" s="1"/>
      <c r="RET406" s="1"/>
      <c r="REU406" s="1"/>
      <c r="REV406" s="1"/>
      <c r="REW406" s="1"/>
      <c r="REX406" s="1"/>
      <c r="REY406" s="1"/>
      <c r="REZ406" s="1"/>
      <c r="RFA406" s="1"/>
      <c r="RFB406" s="1"/>
      <c r="RFC406" s="1"/>
      <c r="RFD406" s="1"/>
      <c r="RFE406" s="1"/>
      <c r="RFF406" s="1"/>
      <c r="RFG406" s="1"/>
      <c r="RFH406" s="1"/>
      <c r="RFI406" s="1"/>
      <c r="RFJ406" s="1"/>
      <c r="RFK406" s="1"/>
      <c r="RFL406" s="1"/>
      <c r="RFM406" s="1"/>
      <c r="RFN406" s="1"/>
      <c r="RFO406" s="1"/>
      <c r="RFP406" s="1"/>
      <c r="RFQ406" s="1"/>
      <c r="RFR406" s="1"/>
      <c r="RFS406" s="1"/>
      <c r="RFT406" s="1"/>
      <c r="RFU406" s="1"/>
      <c r="RFV406" s="1"/>
      <c r="RFW406" s="1"/>
      <c r="RFX406" s="1"/>
      <c r="RFY406" s="1"/>
      <c r="RFZ406" s="1"/>
      <c r="RGA406" s="1"/>
      <c r="RGB406" s="1"/>
      <c r="RGC406" s="1"/>
      <c r="RGD406" s="1"/>
      <c r="RGE406" s="1"/>
      <c r="RGF406" s="1"/>
      <c r="RGG406" s="1"/>
      <c r="RGH406" s="1"/>
      <c r="RGI406" s="1"/>
      <c r="RGJ406" s="1"/>
      <c r="RGK406" s="1"/>
      <c r="RGL406" s="1"/>
      <c r="RGM406" s="1"/>
      <c r="RGN406" s="1"/>
      <c r="RGO406" s="1"/>
      <c r="RGP406" s="1"/>
      <c r="RGQ406" s="1"/>
      <c r="RGR406" s="1"/>
      <c r="RGS406" s="1"/>
      <c r="RGT406" s="1"/>
      <c r="RGU406" s="1"/>
      <c r="RGV406" s="1"/>
      <c r="RGW406" s="1"/>
      <c r="RGX406" s="1"/>
      <c r="RGY406" s="1"/>
      <c r="RGZ406" s="1"/>
      <c r="RHA406" s="1"/>
      <c r="RHB406" s="1"/>
      <c r="RHC406" s="1"/>
      <c r="RHD406" s="1"/>
      <c r="RHE406" s="1"/>
      <c r="RHF406" s="1"/>
      <c r="RHG406" s="1"/>
      <c r="RHH406" s="1"/>
      <c r="RHI406" s="1"/>
      <c r="RHJ406" s="1"/>
      <c r="RHK406" s="1"/>
      <c r="RHL406" s="1"/>
      <c r="RHM406" s="1"/>
      <c r="RHN406" s="1"/>
      <c r="RHO406" s="1"/>
      <c r="RHP406" s="1"/>
      <c r="RHQ406" s="1"/>
      <c r="RHR406" s="1"/>
      <c r="RHS406" s="1"/>
      <c r="RHT406" s="1"/>
      <c r="RHU406" s="1"/>
      <c r="RHV406" s="1"/>
      <c r="RHW406" s="1"/>
      <c r="RHX406" s="1"/>
      <c r="RHY406" s="1"/>
      <c r="RHZ406" s="1"/>
      <c r="RIA406" s="1"/>
      <c r="RIB406" s="1"/>
      <c r="RIC406" s="1"/>
      <c r="RID406" s="1"/>
      <c r="RIE406" s="1"/>
      <c r="RIF406" s="1"/>
      <c r="RIG406" s="1"/>
      <c r="RIH406" s="1"/>
      <c r="RII406" s="1"/>
      <c r="RIJ406" s="1"/>
      <c r="RIK406" s="1"/>
      <c r="RIL406" s="1"/>
      <c r="RIM406" s="1"/>
      <c r="RIN406" s="1"/>
      <c r="RIO406" s="1"/>
      <c r="RIP406" s="1"/>
      <c r="RIQ406" s="1"/>
      <c r="RIR406" s="1"/>
      <c r="RIS406" s="1"/>
      <c r="RIT406" s="1"/>
      <c r="RIU406" s="1"/>
      <c r="RIV406" s="1"/>
      <c r="RIW406" s="1"/>
      <c r="RIX406" s="1"/>
      <c r="RIY406" s="1"/>
      <c r="RIZ406" s="1"/>
      <c r="RJA406" s="1"/>
      <c r="RJB406" s="1"/>
      <c r="RJC406" s="1"/>
      <c r="RJD406" s="1"/>
      <c r="RJE406" s="1"/>
      <c r="RJF406" s="1"/>
      <c r="RJG406" s="1"/>
      <c r="RJH406" s="1"/>
      <c r="RJI406" s="1"/>
      <c r="RJJ406" s="1"/>
      <c r="RJK406" s="1"/>
      <c r="RJL406" s="1"/>
      <c r="RJM406" s="1"/>
      <c r="RJN406" s="1"/>
      <c r="RJO406" s="1"/>
      <c r="RJP406" s="1"/>
      <c r="RJQ406" s="1"/>
      <c r="RJR406" s="1"/>
      <c r="RJS406" s="1"/>
      <c r="RJT406" s="1"/>
      <c r="RJU406" s="1"/>
      <c r="RJV406" s="1"/>
      <c r="RJW406" s="1"/>
      <c r="RJX406" s="1"/>
      <c r="RJY406" s="1"/>
      <c r="RJZ406" s="1"/>
      <c r="RKA406" s="1"/>
      <c r="RKB406" s="1"/>
      <c r="RKC406" s="1"/>
      <c r="RKD406" s="1"/>
      <c r="RKE406" s="1"/>
      <c r="RKF406" s="1"/>
      <c r="RKG406" s="1"/>
      <c r="RKH406" s="1"/>
      <c r="RKI406" s="1"/>
      <c r="RKJ406" s="1"/>
      <c r="RKK406" s="1"/>
      <c r="RKL406" s="1"/>
      <c r="RKM406" s="1"/>
      <c r="RKN406" s="1"/>
      <c r="RKO406" s="1"/>
      <c r="RKP406" s="1"/>
      <c r="RKQ406" s="1"/>
      <c r="RKR406" s="1"/>
      <c r="RKS406" s="1"/>
      <c r="RKT406" s="1"/>
      <c r="RKU406" s="1"/>
      <c r="RKV406" s="1"/>
      <c r="RKW406" s="1"/>
      <c r="RKX406" s="1"/>
      <c r="RKY406" s="1"/>
      <c r="RKZ406" s="1"/>
      <c r="RLA406" s="1"/>
      <c r="RLB406" s="1"/>
      <c r="RLC406" s="1"/>
      <c r="RLD406" s="1"/>
      <c r="RLE406" s="1"/>
      <c r="RLF406" s="1"/>
      <c r="RLG406" s="1"/>
      <c r="RLH406" s="1"/>
      <c r="RLI406" s="1"/>
      <c r="RLJ406" s="1"/>
      <c r="RLK406" s="1"/>
      <c r="RLL406" s="1"/>
      <c r="RLM406" s="1"/>
      <c r="RLN406" s="1"/>
      <c r="RLO406" s="1"/>
      <c r="RLP406" s="1"/>
      <c r="RLQ406" s="1"/>
      <c r="RLR406" s="1"/>
      <c r="RLS406" s="1"/>
      <c r="RLT406" s="1"/>
      <c r="RLU406" s="1"/>
      <c r="RLV406" s="1"/>
      <c r="RLW406" s="1"/>
      <c r="RLX406" s="1"/>
      <c r="RLY406" s="1"/>
      <c r="RLZ406" s="1"/>
      <c r="RMA406" s="1"/>
      <c r="RMB406" s="1"/>
      <c r="RMC406" s="1"/>
      <c r="RMD406" s="1"/>
      <c r="RME406" s="1"/>
      <c r="RMF406" s="1"/>
      <c r="RMG406" s="1"/>
      <c r="RMH406" s="1"/>
      <c r="RMI406" s="1"/>
      <c r="RMJ406" s="1"/>
      <c r="RMK406" s="1"/>
      <c r="RML406" s="1"/>
      <c r="RMM406" s="1"/>
      <c r="RMN406" s="1"/>
      <c r="RMO406" s="1"/>
      <c r="RMP406" s="1"/>
      <c r="RMQ406" s="1"/>
      <c r="RMR406" s="1"/>
      <c r="RMS406" s="1"/>
      <c r="RMT406" s="1"/>
      <c r="RMU406" s="1"/>
      <c r="RMV406" s="1"/>
      <c r="RMW406" s="1"/>
      <c r="RMX406" s="1"/>
      <c r="RMY406" s="1"/>
      <c r="RMZ406" s="1"/>
      <c r="RNA406" s="1"/>
      <c r="RNB406" s="1"/>
      <c r="RNC406" s="1"/>
      <c r="RND406" s="1"/>
      <c r="RNE406" s="1"/>
      <c r="RNF406" s="1"/>
      <c r="RNG406" s="1"/>
      <c r="RNH406" s="1"/>
      <c r="RNI406" s="1"/>
      <c r="RNJ406" s="1"/>
      <c r="RNK406" s="1"/>
      <c r="RNL406" s="1"/>
      <c r="RNM406" s="1"/>
      <c r="RNN406" s="1"/>
      <c r="RNO406" s="1"/>
      <c r="RNP406" s="1"/>
      <c r="RNQ406" s="1"/>
      <c r="RNR406" s="1"/>
      <c r="RNS406" s="1"/>
      <c r="RNT406" s="1"/>
      <c r="RNU406" s="1"/>
      <c r="RNV406" s="1"/>
      <c r="RNW406" s="1"/>
      <c r="RNX406" s="1"/>
      <c r="RNY406" s="1"/>
      <c r="RNZ406" s="1"/>
      <c r="ROA406" s="1"/>
      <c r="ROB406" s="1"/>
      <c r="ROC406" s="1"/>
      <c r="ROD406" s="1"/>
      <c r="ROE406" s="1"/>
      <c r="ROF406" s="1"/>
      <c r="ROG406" s="1"/>
      <c r="ROH406" s="1"/>
      <c r="ROI406" s="1"/>
      <c r="ROJ406" s="1"/>
      <c r="ROK406" s="1"/>
      <c r="ROL406" s="1"/>
      <c r="ROM406" s="1"/>
      <c r="RON406" s="1"/>
      <c r="ROO406" s="1"/>
      <c r="ROP406" s="1"/>
      <c r="ROQ406" s="1"/>
      <c r="ROR406" s="1"/>
      <c r="ROS406" s="1"/>
      <c r="ROT406" s="1"/>
      <c r="ROU406" s="1"/>
      <c r="ROV406" s="1"/>
      <c r="ROW406" s="1"/>
      <c r="ROX406" s="1"/>
      <c r="ROY406" s="1"/>
      <c r="ROZ406" s="1"/>
      <c r="RPA406" s="1"/>
      <c r="RPB406" s="1"/>
      <c r="RPC406" s="1"/>
      <c r="RPD406" s="1"/>
      <c r="RPE406" s="1"/>
      <c r="RPF406" s="1"/>
      <c r="RPG406" s="1"/>
      <c r="RPH406" s="1"/>
      <c r="RPI406" s="1"/>
      <c r="RPJ406" s="1"/>
      <c r="RPK406" s="1"/>
      <c r="RPL406" s="1"/>
      <c r="RPM406" s="1"/>
      <c r="RPN406" s="1"/>
      <c r="RPO406" s="1"/>
      <c r="RPP406" s="1"/>
      <c r="RPQ406" s="1"/>
      <c r="RPR406" s="1"/>
      <c r="RPS406" s="1"/>
      <c r="RPT406" s="1"/>
      <c r="RPU406" s="1"/>
      <c r="RPV406" s="1"/>
      <c r="RPW406" s="1"/>
      <c r="RPX406" s="1"/>
      <c r="RPY406" s="1"/>
      <c r="RPZ406" s="1"/>
      <c r="RQA406" s="1"/>
      <c r="RQB406" s="1"/>
      <c r="RQC406" s="1"/>
      <c r="RQD406" s="1"/>
      <c r="RQE406" s="1"/>
      <c r="RQF406" s="1"/>
      <c r="RQG406" s="1"/>
      <c r="RQH406" s="1"/>
      <c r="RQI406" s="1"/>
      <c r="RQJ406" s="1"/>
      <c r="RQK406" s="1"/>
      <c r="RQL406" s="1"/>
      <c r="RQM406" s="1"/>
      <c r="RQN406" s="1"/>
      <c r="RQO406" s="1"/>
      <c r="RQP406" s="1"/>
      <c r="RQQ406" s="1"/>
      <c r="RQR406" s="1"/>
      <c r="RQS406" s="1"/>
      <c r="RQT406" s="1"/>
      <c r="RQU406" s="1"/>
      <c r="RQV406" s="1"/>
      <c r="RQW406" s="1"/>
      <c r="RQX406" s="1"/>
      <c r="RQY406" s="1"/>
      <c r="RQZ406" s="1"/>
      <c r="RRA406" s="1"/>
      <c r="RRB406" s="1"/>
      <c r="RRC406" s="1"/>
      <c r="RRD406" s="1"/>
      <c r="RRE406" s="1"/>
      <c r="RRF406" s="1"/>
      <c r="RRG406" s="1"/>
      <c r="RRH406" s="1"/>
      <c r="RRI406" s="1"/>
      <c r="RRJ406" s="1"/>
      <c r="RRK406" s="1"/>
      <c r="RRL406" s="1"/>
      <c r="RRM406" s="1"/>
      <c r="RRN406" s="1"/>
      <c r="RRO406" s="1"/>
      <c r="RRP406" s="1"/>
      <c r="RRQ406" s="1"/>
      <c r="RRR406" s="1"/>
      <c r="RRS406" s="1"/>
      <c r="RRT406" s="1"/>
      <c r="RRU406" s="1"/>
      <c r="RRV406" s="1"/>
      <c r="RRW406" s="1"/>
      <c r="RRX406" s="1"/>
      <c r="RRY406" s="1"/>
      <c r="RRZ406" s="1"/>
      <c r="RSA406" s="1"/>
      <c r="RSB406" s="1"/>
      <c r="RSC406" s="1"/>
      <c r="RSD406" s="1"/>
      <c r="RSE406" s="1"/>
      <c r="RSF406" s="1"/>
      <c r="RSG406" s="1"/>
      <c r="RSH406" s="1"/>
      <c r="RSI406" s="1"/>
      <c r="RSJ406" s="1"/>
      <c r="RSK406" s="1"/>
      <c r="RSL406" s="1"/>
      <c r="RSM406" s="1"/>
      <c r="RSN406" s="1"/>
      <c r="RSO406" s="1"/>
      <c r="RSP406" s="1"/>
      <c r="RSQ406" s="1"/>
      <c r="RSR406" s="1"/>
      <c r="RSS406" s="1"/>
      <c r="RST406" s="1"/>
      <c r="RSU406" s="1"/>
      <c r="RSV406" s="1"/>
      <c r="RSW406" s="1"/>
      <c r="RSX406" s="1"/>
      <c r="RSY406" s="1"/>
      <c r="RSZ406" s="1"/>
      <c r="RTA406" s="1"/>
      <c r="RTB406" s="1"/>
      <c r="RTC406" s="1"/>
      <c r="RTD406" s="1"/>
      <c r="RTE406" s="1"/>
      <c r="RTF406" s="1"/>
      <c r="RTG406" s="1"/>
      <c r="RTH406" s="1"/>
      <c r="RTI406" s="1"/>
      <c r="RTJ406" s="1"/>
      <c r="RTK406" s="1"/>
      <c r="RTL406" s="1"/>
      <c r="RTM406" s="1"/>
      <c r="RTN406" s="1"/>
      <c r="RTO406" s="1"/>
      <c r="RTP406" s="1"/>
      <c r="RTQ406" s="1"/>
      <c r="RTR406" s="1"/>
      <c r="RTS406" s="1"/>
      <c r="RTT406" s="1"/>
      <c r="RTU406" s="1"/>
      <c r="RTV406" s="1"/>
      <c r="RTW406" s="1"/>
      <c r="RTX406" s="1"/>
      <c r="RTY406" s="1"/>
      <c r="RTZ406" s="1"/>
      <c r="RUA406" s="1"/>
      <c r="RUB406" s="1"/>
      <c r="RUC406" s="1"/>
      <c r="RUD406" s="1"/>
      <c r="RUE406" s="1"/>
      <c r="RUF406" s="1"/>
      <c r="RUG406" s="1"/>
      <c r="RUH406" s="1"/>
      <c r="RUI406" s="1"/>
      <c r="RUJ406" s="1"/>
      <c r="RUK406" s="1"/>
      <c r="RUL406" s="1"/>
      <c r="RUM406" s="1"/>
      <c r="RUN406" s="1"/>
      <c r="RUO406" s="1"/>
      <c r="RUP406" s="1"/>
      <c r="RUQ406" s="1"/>
      <c r="RUR406" s="1"/>
      <c r="RUS406" s="1"/>
      <c r="RUT406" s="1"/>
      <c r="RUU406" s="1"/>
      <c r="RUV406" s="1"/>
      <c r="RUW406" s="1"/>
      <c r="RUX406" s="1"/>
      <c r="RUY406" s="1"/>
      <c r="RUZ406" s="1"/>
      <c r="RVA406" s="1"/>
      <c r="RVB406" s="1"/>
      <c r="RVC406" s="1"/>
      <c r="RVD406" s="1"/>
      <c r="RVE406" s="1"/>
      <c r="RVF406" s="1"/>
      <c r="RVG406" s="1"/>
      <c r="RVH406" s="1"/>
      <c r="RVI406" s="1"/>
      <c r="RVJ406" s="1"/>
      <c r="RVK406" s="1"/>
      <c r="RVL406" s="1"/>
      <c r="RVM406" s="1"/>
      <c r="RVN406" s="1"/>
      <c r="RVO406" s="1"/>
      <c r="RVP406" s="1"/>
      <c r="RVQ406" s="1"/>
      <c r="RVR406" s="1"/>
      <c r="RVS406" s="1"/>
      <c r="RVT406" s="1"/>
      <c r="RVU406" s="1"/>
      <c r="RVV406" s="1"/>
      <c r="RVW406" s="1"/>
      <c r="RVX406" s="1"/>
      <c r="RVY406" s="1"/>
      <c r="RVZ406" s="1"/>
      <c r="RWA406" s="1"/>
      <c r="RWB406" s="1"/>
      <c r="RWC406" s="1"/>
      <c r="RWD406" s="1"/>
      <c r="RWE406" s="1"/>
      <c r="RWF406" s="1"/>
      <c r="RWG406" s="1"/>
      <c r="RWH406" s="1"/>
      <c r="RWI406" s="1"/>
      <c r="RWJ406" s="1"/>
      <c r="RWK406" s="1"/>
      <c r="RWL406" s="1"/>
      <c r="RWM406" s="1"/>
      <c r="RWN406" s="1"/>
      <c r="RWO406" s="1"/>
      <c r="RWP406" s="1"/>
      <c r="RWQ406" s="1"/>
      <c r="RWR406" s="1"/>
      <c r="RWS406" s="1"/>
      <c r="RWT406" s="1"/>
      <c r="RWU406" s="1"/>
      <c r="RWV406" s="1"/>
      <c r="RWW406" s="1"/>
      <c r="RWX406" s="1"/>
      <c r="RWY406" s="1"/>
      <c r="RWZ406" s="1"/>
      <c r="RXA406" s="1"/>
      <c r="RXB406" s="1"/>
      <c r="RXC406" s="1"/>
      <c r="RXD406" s="1"/>
      <c r="RXE406" s="1"/>
      <c r="RXF406" s="1"/>
      <c r="RXG406" s="1"/>
      <c r="RXH406" s="1"/>
      <c r="RXI406" s="1"/>
      <c r="RXJ406" s="1"/>
      <c r="RXK406" s="1"/>
      <c r="RXL406" s="1"/>
      <c r="RXM406" s="1"/>
      <c r="RXN406" s="1"/>
      <c r="RXO406" s="1"/>
      <c r="RXP406" s="1"/>
      <c r="RXQ406" s="1"/>
      <c r="RXR406" s="1"/>
      <c r="RXS406" s="1"/>
      <c r="RXT406" s="1"/>
      <c r="RXU406" s="1"/>
      <c r="RXV406" s="1"/>
      <c r="RXW406" s="1"/>
      <c r="RXX406" s="1"/>
      <c r="RXY406" s="1"/>
      <c r="RXZ406" s="1"/>
      <c r="RYA406" s="1"/>
      <c r="RYB406" s="1"/>
      <c r="RYC406" s="1"/>
      <c r="RYD406" s="1"/>
      <c r="RYE406" s="1"/>
      <c r="RYF406" s="1"/>
      <c r="RYG406" s="1"/>
      <c r="RYH406" s="1"/>
      <c r="RYI406" s="1"/>
      <c r="RYJ406" s="1"/>
      <c r="RYK406" s="1"/>
      <c r="RYL406" s="1"/>
      <c r="RYM406" s="1"/>
      <c r="RYN406" s="1"/>
      <c r="RYO406" s="1"/>
      <c r="RYP406" s="1"/>
      <c r="RYQ406" s="1"/>
      <c r="RYR406" s="1"/>
      <c r="RYS406" s="1"/>
      <c r="RYT406" s="1"/>
      <c r="RYU406" s="1"/>
      <c r="RYV406" s="1"/>
      <c r="RYW406" s="1"/>
      <c r="RYX406" s="1"/>
      <c r="RYY406" s="1"/>
      <c r="RYZ406" s="1"/>
      <c r="RZA406" s="1"/>
      <c r="RZB406" s="1"/>
      <c r="RZC406" s="1"/>
      <c r="RZD406" s="1"/>
      <c r="RZE406" s="1"/>
      <c r="RZF406" s="1"/>
      <c r="RZG406" s="1"/>
      <c r="RZH406" s="1"/>
      <c r="RZI406" s="1"/>
      <c r="RZJ406" s="1"/>
      <c r="RZK406" s="1"/>
      <c r="RZL406" s="1"/>
      <c r="RZM406" s="1"/>
      <c r="RZN406" s="1"/>
      <c r="RZO406" s="1"/>
      <c r="RZP406" s="1"/>
      <c r="RZQ406" s="1"/>
      <c r="RZR406" s="1"/>
      <c r="RZS406" s="1"/>
      <c r="RZT406" s="1"/>
      <c r="RZU406" s="1"/>
      <c r="RZV406" s="1"/>
      <c r="RZW406" s="1"/>
      <c r="RZX406" s="1"/>
      <c r="RZY406" s="1"/>
      <c r="RZZ406" s="1"/>
      <c r="SAA406" s="1"/>
      <c r="SAB406" s="1"/>
      <c r="SAC406" s="1"/>
      <c r="SAD406" s="1"/>
      <c r="SAE406" s="1"/>
      <c r="SAF406" s="1"/>
      <c r="SAG406" s="1"/>
      <c r="SAH406" s="1"/>
      <c r="SAI406" s="1"/>
      <c r="SAJ406" s="1"/>
      <c r="SAK406" s="1"/>
      <c r="SAL406" s="1"/>
      <c r="SAM406" s="1"/>
      <c r="SAN406" s="1"/>
      <c r="SAO406" s="1"/>
      <c r="SAP406" s="1"/>
      <c r="SAQ406" s="1"/>
      <c r="SAR406" s="1"/>
      <c r="SAS406" s="1"/>
      <c r="SAT406" s="1"/>
      <c r="SAU406" s="1"/>
      <c r="SAV406" s="1"/>
      <c r="SAW406" s="1"/>
      <c r="SAX406" s="1"/>
      <c r="SAY406" s="1"/>
      <c r="SAZ406" s="1"/>
      <c r="SBA406" s="1"/>
      <c r="SBB406" s="1"/>
      <c r="SBC406" s="1"/>
      <c r="SBD406" s="1"/>
      <c r="SBE406" s="1"/>
      <c r="SBF406" s="1"/>
      <c r="SBG406" s="1"/>
      <c r="SBH406" s="1"/>
      <c r="SBI406" s="1"/>
      <c r="SBJ406" s="1"/>
      <c r="SBK406" s="1"/>
      <c r="SBL406" s="1"/>
      <c r="SBM406" s="1"/>
      <c r="SBN406" s="1"/>
      <c r="SBO406" s="1"/>
      <c r="SBP406" s="1"/>
      <c r="SBQ406" s="1"/>
      <c r="SBR406" s="1"/>
      <c r="SBS406" s="1"/>
      <c r="SBT406" s="1"/>
      <c r="SBU406" s="1"/>
      <c r="SBV406" s="1"/>
      <c r="SBW406" s="1"/>
      <c r="SBX406" s="1"/>
      <c r="SBY406" s="1"/>
      <c r="SBZ406" s="1"/>
      <c r="SCA406" s="1"/>
      <c r="SCB406" s="1"/>
      <c r="SCC406" s="1"/>
      <c r="SCD406" s="1"/>
      <c r="SCE406" s="1"/>
      <c r="SCF406" s="1"/>
      <c r="SCG406" s="1"/>
      <c r="SCH406" s="1"/>
      <c r="SCI406" s="1"/>
      <c r="SCJ406" s="1"/>
      <c r="SCK406" s="1"/>
      <c r="SCL406" s="1"/>
      <c r="SCM406" s="1"/>
      <c r="SCN406" s="1"/>
      <c r="SCO406" s="1"/>
      <c r="SCP406" s="1"/>
      <c r="SCQ406" s="1"/>
      <c r="SCR406" s="1"/>
      <c r="SCS406" s="1"/>
      <c r="SCT406" s="1"/>
      <c r="SCU406" s="1"/>
      <c r="SCV406" s="1"/>
      <c r="SCW406" s="1"/>
      <c r="SCX406" s="1"/>
      <c r="SCY406" s="1"/>
      <c r="SCZ406" s="1"/>
      <c r="SDA406" s="1"/>
      <c r="SDB406" s="1"/>
      <c r="SDC406" s="1"/>
      <c r="SDD406" s="1"/>
      <c r="SDE406" s="1"/>
      <c r="SDF406" s="1"/>
      <c r="SDG406" s="1"/>
      <c r="SDH406" s="1"/>
      <c r="SDI406" s="1"/>
      <c r="SDJ406" s="1"/>
      <c r="SDK406" s="1"/>
      <c r="SDL406" s="1"/>
      <c r="SDM406" s="1"/>
      <c r="SDN406" s="1"/>
      <c r="SDO406" s="1"/>
      <c r="SDP406" s="1"/>
      <c r="SDQ406" s="1"/>
      <c r="SDR406" s="1"/>
      <c r="SDS406" s="1"/>
      <c r="SDT406" s="1"/>
      <c r="SDU406" s="1"/>
      <c r="SDV406" s="1"/>
      <c r="SDW406" s="1"/>
      <c r="SDX406" s="1"/>
      <c r="SDY406" s="1"/>
      <c r="SDZ406" s="1"/>
      <c r="SEA406" s="1"/>
      <c r="SEB406" s="1"/>
      <c r="SEC406" s="1"/>
      <c r="SED406" s="1"/>
      <c r="SEE406" s="1"/>
      <c r="SEF406" s="1"/>
      <c r="SEG406" s="1"/>
      <c r="SEH406" s="1"/>
      <c r="SEI406" s="1"/>
      <c r="SEJ406" s="1"/>
      <c r="SEK406" s="1"/>
      <c r="SEL406" s="1"/>
      <c r="SEM406" s="1"/>
      <c r="SEN406" s="1"/>
      <c r="SEO406" s="1"/>
      <c r="SEP406" s="1"/>
      <c r="SEQ406" s="1"/>
      <c r="SER406" s="1"/>
      <c r="SES406" s="1"/>
      <c r="SET406" s="1"/>
      <c r="SEU406" s="1"/>
      <c r="SEV406" s="1"/>
      <c r="SEW406" s="1"/>
      <c r="SEX406" s="1"/>
      <c r="SEY406" s="1"/>
      <c r="SEZ406" s="1"/>
      <c r="SFA406" s="1"/>
      <c r="SFB406" s="1"/>
      <c r="SFC406" s="1"/>
      <c r="SFD406" s="1"/>
      <c r="SFE406" s="1"/>
      <c r="SFF406" s="1"/>
      <c r="SFG406" s="1"/>
      <c r="SFH406" s="1"/>
      <c r="SFI406" s="1"/>
      <c r="SFJ406" s="1"/>
      <c r="SFK406" s="1"/>
      <c r="SFL406" s="1"/>
      <c r="SFM406" s="1"/>
      <c r="SFN406" s="1"/>
      <c r="SFO406" s="1"/>
      <c r="SFP406" s="1"/>
      <c r="SFQ406" s="1"/>
      <c r="SFR406" s="1"/>
      <c r="SFS406" s="1"/>
      <c r="SFT406" s="1"/>
      <c r="SFU406" s="1"/>
      <c r="SFV406" s="1"/>
      <c r="SFW406" s="1"/>
      <c r="SFX406" s="1"/>
      <c r="SFY406" s="1"/>
      <c r="SFZ406" s="1"/>
      <c r="SGA406" s="1"/>
      <c r="SGB406" s="1"/>
      <c r="SGC406" s="1"/>
      <c r="SGD406" s="1"/>
      <c r="SGE406" s="1"/>
      <c r="SGF406" s="1"/>
      <c r="SGG406" s="1"/>
      <c r="SGH406" s="1"/>
      <c r="SGI406" s="1"/>
      <c r="SGJ406" s="1"/>
      <c r="SGK406" s="1"/>
      <c r="SGL406" s="1"/>
      <c r="SGM406" s="1"/>
      <c r="SGN406" s="1"/>
      <c r="SGO406" s="1"/>
      <c r="SGP406" s="1"/>
      <c r="SGQ406" s="1"/>
      <c r="SGR406" s="1"/>
      <c r="SGS406" s="1"/>
      <c r="SGT406" s="1"/>
      <c r="SGU406" s="1"/>
      <c r="SGV406" s="1"/>
      <c r="SGW406" s="1"/>
      <c r="SGX406" s="1"/>
      <c r="SGY406" s="1"/>
      <c r="SGZ406" s="1"/>
      <c r="SHA406" s="1"/>
      <c r="SHB406" s="1"/>
      <c r="SHC406" s="1"/>
      <c r="SHD406" s="1"/>
      <c r="SHE406" s="1"/>
      <c r="SHF406" s="1"/>
      <c r="SHG406" s="1"/>
      <c r="SHH406" s="1"/>
      <c r="SHI406" s="1"/>
      <c r="SHJ406" s="1"/>
      <c r="SHK406" s="1"/>
      <c r="SHL406" s="1"/>
      <c r="SHM406" s="1"/>
      <c r="SHN406" s="1"/>
      <c r="SHO406" s="1"/>
      <c r="SHP406" s="1"/>
      <c r="SHQ406" s="1"/>
      <c r="SHR406" s="1"/>
      <c r="SHS406" s="1"/>
      <c r="SHT406" s="1"/>
      <c r="SHU406" s="1"/>
      <c r="SHV406" s="1"/>
      <c r="SHW406" s="1"/>
      <c r="SHX406" s="1"/>
      <c r="SHY406" s="1"/>
      <c r="SHZ406" s="1"/>
      <c r="SIA406" s="1"/>
      <c r="SIB406" s="1"/>
      <c r="SIC406" s="1"/>
      <c r="SID406" s="1"/>
      <c r="SIE406" s="1"/>
      <c r="SIF406" s="1"/>
      <c r="SIG406" s="1"/>
      <c r="SIH406" s="1"/>
      <c r="SII406" s="1"/>
      <c r="SIJ406" s="1"/>
      <c r="SIK406" s="1"/>
      <c r="SIL406" s="1"/>
      <c r="SIM406" s="1"/>
      <c r="SIN406" s="1"/>
      <c r="SIO406" s="1"/>
      <c r="SIP406" s="1"/>
      <c r="SIQ406" s="1"/>
      <c r="SIR406" s="1"/>
      <c r="SIS406" s="1"/>
      <c r="SIT406" s="1"/>
      <c r="SIU406" s="1"/>
      <c r="SIV406" s="1"/>
      <c r="SIW406" s="1"/>
      <c r="SIX406" s="1"/>
      <c r="SIY406" s="1"/>
      <c r="SIZ406" s="1"/>
      <c r="SJA406" s="1"/>
      <c r="SJB406" s="1"/>
      <c r="SJC406" s="1"/>
      <c r="SJD406" s="1"/>
      <c r="SJE406" s="1"/>
      <c r="SJF406" s="1"/>
      <c r="SJG406" s="1"/>
      <c r="SJH406" s="1"/>
      <c r="SJI406" s="1"/>
      <c r="SJJ406" s="1"/>
      <c r="SJK406" s="1"/>
      <c r="SJL406" s="1"/>
      <c r="SJM406" s="1"/>
      <c r="SJN406" s="1"/>
      <c r="SJO406" s="1"/>
      <c r="SJP406" s="1"/>
      <c r="SJQ406" s="1"/>
      <c r="SJR406" s="1"/>
      <c r="SJS406" s="1"/>
      <c r="SJT406" s="1"/>
      <c r="SJU406" s="1"/>
      <c r="SJV406" s="1"/>
      <c r="SJW406" s="1"/>
      <c r="SJX406" s="1"/>
      <c r="SJY406" s="1"/>
      <c r="SJZ406" s="1"/>
      <c r="SKA406" s="1"/>
      <c r="SKB406" s="1"/>
      <c r="SKC406" s="1"/>
      <c r="SKD406" s="1"/>
      <c r="SKE406" s="1"/>
      <c r="SKF406" s="1"/>
      <c r="SKG406" s="1"/>
      <c r="SKH406" s="1"/>
      <c r="SKI406" s="1"/>
      <c r="SKJ406" s="1"/>
      <c r="SKK406" s="1"/>
      <c r="SKL406" s="1"/>
      <c r="SKM406" s="1"/>
      <c r="SKN406" s="1"/>
      <c r="SKO406" s="1"/>
      <c r="SKP406" s="1"/>
      <c r="SKQ406" s="1"/>
      <c r="SKR406" s="1"/>
      <c r="SKS406" s="1"/>
      <c r="SKT406" s="1"/>
      <c r="SKU406" s="1"/>
      <c r="SKV406" s="1"/>
      <c r="SKW406" s="1"/>
      <c r="SKX406" s="1"/>
      <c r="SKY406" s="1"/>
      <c r="SKZ406" s="1"/>
      <c r="SLA406" s="1"/>
      <c r="SLB406" s="1"/>
      <c r="SLC406" s="1"/>
      <c r="SLD406" s="1"/>
      <c r="SLE406" s="1"/>
      <c r="SLF406" s="1"/>
      <c r="SLG406" s="1"/>
      <c r="SLH406" s="1"/>
      <c r="SLI406" s="1"/>
      <c r="SLJ406" s="1"/>
      <c r="SLK406" s="1"/>
      <c r="SLL406" s="1"/>
      <c r="SLM406" s="1"/>
      <c r="SLN406" s="1"/>
      <c r="SLO406" s="1"/>
      <c r="SLP406" s="1"/>
      <c r="SLQ406" s="1"/>
      <c r="SLR406" s="1"/>
      <c r="SLS406" s="1"/>
      <c r="SLT406" s="1"/>
      <c r="SLU406" s="1"/>
      <c r="SLV406" s="1"/>
      <c r="SLW406" s="1"/>
      <c r="SLX406" s="1"/>
      <c r="SLY406" s="1"/>
      <c r="SLZ406" s="1"/>
      <c r="SMA406" s="1"/>
      <c r="SMB406" s="1"/>
      <c r="SMC406" s="1"/>
      <c r="SMD406" s="1"/>
      <c r="SME406" s="1"/>
      <c r="SMF406" s="1"/>
      <c r="SMG406" s="1"/>
      <c r="SMH406" s="1"/>
      <c r="SMI406" s="1"/>
      <c r="SMJ406" s="1"/>
      <c r="SMK406" s="1"/>
      <c r="SML406" s="1"/>
      <c r="SMM406" s="1"/>
      <c r="SMN406" s="1"/>
      <c r="SMO406" s="1"/>
      <c r="SMP406" s="1"/>
      <c r="SMQ406" s="1"/>
      <c r="SMR406" s="1"/>
      <c r="SMS406" s="1"/>
      <c r="SMT406" s="1"/>
      <c r="SMU406" s="1"/>
      <c r="SMV406" s="1"/>
      <c r="SMW406" s="1"/>
      <c r="SMX406" s="1"/>
      <c r="SMY406" s="1"/>
      <c r="SMZ406" s="1"/>
      <c r="SNA406" s="1"/>
      <c r="SNB406" s="1"/>
      <c r="SNC406" s="1"/>
      <c r="SND406" s="1"/>
      <c r="SNE406" s="1"/>
      <c r="SNF406" s="1"/>
      <c r="SNG406" s="1"/>
      <c r="SNH406" s="1"/>
      <c r="SNI406" s="1"/>
      <c r="SNJ406" s="1"/>
      <c r="SNK406" s="1"/>
      <c r="SNL406" s="1"/>
      <c r="SNM406" s="1"/>
      <c r="SNN406" s="1"/>
      <c r="SNO406" s="1"/>
      <c r="SNP406" s="1"/>
      <c r="SNQ406" s="1"/>
      <c r="SNR406" s="1"/>
      <c r="SNS406" s="1"/>
      <c r="SNT406" s="1"/>
      <c r="SNU406" s="1"/>
      <c r="SNV406" s="1"/>
      <c r="SNW406" s="1"/>
      <c r="SNX406" s="1"/>
      <c r="SNY406" s="1"/>
      <c r="SNZ406" s="1"/>
      <c r="SOA406" s="1"/>
      <c r="SOB406" s="1"/>
      <c r="SOC406" s="1"/>
      <c r="SOD406" s="1"/>
      <c r="SOE406" s="1"/>
      <c r="SOF406" s="1"/>
      <c r="SOG406" s="1"/>
      <c r="SOH406" s="1"/>
      <c r="SOI406" s="1"/>
      <c r="SOJ406" s="1"/>
      <c r="SOK406" s="1"/>
      <c r="SOL406" s="1"/>
      <c r="SOM406" s="1"/>
      <c r="SON406" s="1"/>
      <c r="SOO406" s="1"/>
      <c r="SOP406" s="1"/>
      <c r="SOQ406" s="1"/>
      <c r="SOR406" s="1"/>
      <c r="SOS406" s="1"/>
      <c r="SOT406" s="1"/>
      <c r="SOU406" s="1"/>
      <c r="SOV406" s="1"/>
      <c r="SOW406" s="1"/>
      <c r="SOX406" s="1"/>
      <c r="SOY406" s="1"/>
      <c r="SOZ406" s="1"/>
      <c r="SPA406" s="1"/>
      <c r="SPB406" s="1"/>
      <c r="SPC406" s="1"/>
      <c r="SPD406" s="1"/>
      <c r="SPE406" s="1"/>
      <c r="SPF406" s="1"/>
      <c r="SPG406" s="1"/>
      <c r="SPH406" s="1"/>
      <c r="SPI406" s="1"/>
      <c r="SPJ406" s="1"/>
      <c r="SPK406" s="1"/>
      <c r="SPL406" s="1"/>
      <c r="SPM406" s="1"/>
      <c r="SPN406" s="1"/>
      <c r="SPO406" s="1"/>
      <c r="SPP406" s="1"/>
      <c r="SPQ406" s="1"/>
      <c r="SPR406" s="1"/>
      <c r="SPS406" s="1"/>
      <c r="SPT406" s="1"/>
      <c r="SPU406" s="1"/>
      <c r="SPV406" s="1"/>
      <c r="SPW406" s="1"/>
      <c r="SPX406" s="1"/>
      <c r="SPY406" s="1"/>
      <c r="SPZ406" s="1"/>
      <c r="SQA406" s="1"/>
      <c r="SQB406" s="1"/>
      <c r="SQC406" s="1"/>
      <c r="SQD406" s="1"/>
      <c r="SQE406" s="1"/>
      <c r="SQF406" s="1"/>
      <c r="SQG406" s="1"/>
      <c r="SQH406" s="1"/>
      <c r="SQI406" s="1"/>
      <c r="SQJ406" s="1"/>
      <c r="SQK406" s="1"/>
      <c r="SQL406" s="1"/>
      <c r="SQM406" s="1"/>
      <c r="SQN406" s="1"/>
      <c r="SQO406" s="1"/>
      <c r="SQP406" s="1"/>
      <c r="SQQ406" s="1"/>
      <c r="SQR406" s="1"/>
      <c r="SQS406" s="1"/>
      <c r="SQT406" s="1"/>
      <c r="SQU406" s="1"/>
      <c r="SQV406" s="1"/>
      <c r="SQW406" s="1"/>
      <c r="SQX406" s="1"/>
      <c r="SQY406" s="1"/>
      <c r="SQZ406" s="1"/>
      <c r="SRA406" s="1"/>
      <c r="SRB406" s="1"/>
      <c r="SRC406" s="1"/>
      <c r="SRD406" s="1"/>
      <c r="SRE406" s="1"/>
      <c r="SRF406" s="1"/>
      <c r="SRG406" s="1"/>
      <c r="SRH406" s="1"/>
      <c r="SRI406" s="1"/>
      <c r="SRJ406" s="1"/>
      <c r="SRK406" s="1"/>
      <c r="SRL406" s="1"/>
      <c r="SRM406" s="1"/>
      <c r="SRN406" s="1"/>
      <c r="SRO406" s="1"/>
      <c r="SRP406" s="1"/>
      <c r="SRQ406" s="1"/>
      <c r="SRR406" s="1"/>
      <c r="SRS406" s="1"/>
      <c r="SRT406" s="1"/>
      <c r="SRU406" s="1"/>
      <c r="SRV406" s="1"/>
      <c r="SRW406" s="1"/>
      <c r="SRX406" s="1"/>
      <c r="SRY406" s="1"/>
      <c r="SRZ406" s="1"/>
      <c r="SSA406" s="1"/>
      <c r="SSB406" s="1"/>
      <c r="SSC406" s="1"/>
      <c r="SSD406" s="1"/>
      <c r="SSE406" s="1"/>
      <c r="SSF406" s="1"/>
      <c r="SSG406" s="1"/>
      <c r="SSH406" s="1"/>
      <c r="SSI406" s="1"/>
      <c r="SSJ406" s="1"/>
      <c r="SSK406" s="1"/>
      <c r="SSL406" s="1"/>
      <c r="SSM406" s="1"/>
      <c r="SSN406" s="1"/>
      <c r="SSO406" s="1"/>
      <c r="SSP406" s="1"/>
      <c r="SSQ406" s="1"/>
      <c r="SSR406" s="1"/>
      <c r="SSS406" s="1"/>
      <c r="SST406" s="1"/>
      <c r="SSU406" s="1"/>
      <c r="SSV406" s="1"/>
      <c r="SSW406" s="1"/>
      <c r="SSX406" s="1"/>
      <c r="SSY406" s="1"/>
      <c r="SSZ406" s="1"/>
      <c r="STA406" s="1"/>
      <c r="STB406" s="1"/>
      <c r="STC406" s="1"/>
      <c r="STD406" s="1"/>
      <c r="STE406" s="1"/>
      <c r="STF406" s="1"/>
      <c r="STG406" s="1"/>
      <c r="STH406" s="1"/>
      <c r="STI406" s="1"/>
      <c r="STJ406" s="1"/>
      <c r="STK406" s="1"/>
      <c r="STL406" s="1"/>
      <c r="STM406" s="1"/>
      <c r="STN406" s="1"/>
      <c r="STO406" s="1"/>
      <c r="STP406" s="1"/>
      <c r="STQ406" s="1"/>
      <c r="STR406" s="1"/>
      <c r="STS406" s="1"/>
      <c r="STT406" s="1"/>
      <c r="STU406" s="1"/>
      <c r="STV406" s="1"/>
      <c r="STW406" s="1"/>
      <c r="STX406" s="1"/>
      <c r="STY406" s="1"/>
      <c r="STZ406" s="1"/>
      <c r="SUA406" s="1"/>
      <c r="SUB406" s="1"/>
      <c r="SUC406" s="1"/>
      <c r="SUD406" s="1"/>
      <c r="SUE406" s="1"/>
      <c r="SUF406" s="1"/>
      <c r="SUG406" s="1"/>
      <c r="SUH406" s="1"/>
      <c r="SUI406" s="1"/>
      <c r="SUJ406" s="1"/>
      <c r="SUK406" s="1"/>
      <c r="SUL406" s="1"/>
      <c r="SUM406" s="1"/>
      <c r="SUN406" s="1"/>
      <c r="SUO406" s="1"/>
      <c r="SUP406" s="1"/>
      <c r="SUQ406" s="1"/>
      <c r="SUR406" s="1"/>
      <c r="SUS406" s="1"/>
      <c r="SUT406" s="1"/>
      <c r="SUU406" s="1"/>
      <c r="SUV406" s="1"/>
      <c r="SUW406" s="1"/>
      <c r="SUX406" s="1"/>
      <c r="SUY406" s="1"/>
      <c r="SUZ406" s="1"/>
      <c r="SVA406" s="1"/>
      <c r="SVB406" s="1"/>
      <c r="SVC406" s="1"/>
      <c r="SVD406" s="1"/>
      <c r="SVE406" s="1"/>
      <c r="SVF406" s="1"/>
      <c r="SVG406" s="1"/>
      <c r="SVH406" s="1"/>
      <c r="SVI406" s="1"/>
      <c r="SVJ406" s="1"/>
      <c r="SVK406" s="1"/>
      <c r="SVL406" s="1"/>
      <c r="SVM406" s="1"/>
      <c r="SVN406" s="1"/>
      <c r="SVO406" s="1"/>
      <c r="SVP406" s="1"/>
      <c r="SVQ406" s="1"/>
      <c r="SVR406" s="1"/>
      <c r="SVS406" s="1"/>
      <c r="SVT406" s="1"/>
      <c r="SVU406" s="1"/>
      <c r="SVV406" s="1"/>
      <c r="SVW406" s="1"/>
      <c r="SVX406" s="1"/>
      <c r="SVY406" s="1"/>
      <c r="SVZ406" s="1"/>
      <c r="SWA406" s="1"/>
      <c r="SWB406" s="1"/>
      <c r="SWC406" s="1"/>
      <c r="SWD406" s="1"/>
      <c r="SWE406" s="1"/>
      <c r="SWF406" s="1"/>
      <c r="SWG406" s="1"/>
      <c r="SWH406" s="1"/>
      <c r="SWI406" s="1"/>
      <c r="SWJ406" s="1"/>
      <c r="SWK406" s="1"/>
      <c r="SWL406" s="1"/>
      <c r="SWM406" s="1"/>
      <c r="SWN406" s="1"/>
      <c r="SWO406" s="1"/>
      <c r="SWP406" s="1"/>
      <c r="SWQ406" s="1"/>
      <c r="SWR406" s="1"/>
      <c r="SWS406" s="1"/>
      <c r="SWT406" s="1"/>
      <c r="SWU406" s="1"/>
      <c r="SWV406" s="1"/>
      <c r="SWW406" s="1"/>
      <c r="SWX406" s="1"/>
      <c r="SWY406" s="1"/>
      <c r="SWZ406" s="1"/>
      <c r="SXA406" s="1"/>
      <c r="SXB406" s="1"/>
      <c r="SXC406" s="1"/>
      <c r="SXD406" s="1"/>
      <c r="SXE406" s="1"/>
      <c r="SXF406" s="1"/>
      <c r="SXG406" s="1"/>
      <c r="SXH406" s="1"/>
      <c r="SXI406" s="1"/>
      <c r="SXJ406" s="1"/>
      <c r="SXK406" s="1"/>
      <c r="SXL406" s="1"/>
      <c r="SXM406" s="1"/>
      <c r="SXN406" s="1"/>
      <c r="SXO406" s="1"/>
      <c r="SXP406" s="1"/>
      <c r="SXQ406" s="1"/>
      <c r="SXR406" s="1"/>
      <c r="SXS406" s="1"/>
      <c r="SXT406" s="1"/>
      <c r="SXU406" s="1"/>
      <c r="SXV406" s="1"/>
      <c r="SXW406" s="1"/>
      <c r="SXX406" s="1"/>
      <c r="SXY406" s="1"/>
      <c r="SXZ406" s="1"/>
      <c r="SYA406" s="1"/>
      <c r="SYB406" s="1"/>
      <c r="SYC406" s="1"/>
      <c r="SYD406" s="1"/>
      <c r="SYE406" s="1"/>
      <c r="SYF406" s="1"/>
      <c r="SYG406" s="1"/>
      <c r="SYH406" s="1"/>
      <c r="SYI406" s="1"/>
      <c r="SYJ406" s="1"/>
      <c r="SYK406" s="1"/>
      <c r="SYL406" s="1"/>
      <c r="SYM406" s="1"/>
      <c r="SYN406" s="1"/>
      <c r="SYO406" s="1"/>
      <c r="SYP406" s="1"/>
      <c r="SYQ406" s="1"/>
      <c r="SYR406" s="1"/>
      <c r="SYS406" s="1"/>
      <c r="SYT406" s="1"/>
      <c r="SYU406" s="1"/>
      <c r="SYV406" s="1"/>
      <c r="SYW406" s="1"/>
      <c r="SYX406" s="1"/>
      <c r="SYY406" s="1"/>
      <c r="SYZ406" s="1"/>
      <c r="SZA406" s="1"/>
      <c r="SZB406" s="1"/>
      <c r="SZC406" s="1"/>
      <c r="SZD406" s="1"/>
      <c r="SZE406" s="1"/>
      <c r="SZF406" s="1"/>
      <c r="SZG406" s="1"/>
      <c r="SZH406" s="1"/>
      <c r="SZI406" s="1"/>
      <c r="SZJ406" s="1"/>
      <c r="SZK406" s="1"/>
      <c r="SZL406" s="1"/>
      <c r="SZM406" s="1"/>
      <c r="SZN406" s="1"/>
      <c r="SZO406" s="1"/>
      <c r="SZP406" s="1"/>
      <c r="SZQ406" s="1"/>
      <c r="SZR406" s="1"/>
      <c r="SZS406" s="1"/>
      <c r="SZT406" s="1"/>
      <c r="SZU406" s="1"/>
      <c r="SZV406" s="1"/>
      <c r="SZW406" s="1"/>
      <c r="SZX406" s="1"/>
      <c r="SZY406" s="1"/>
      <c r="SZZ406" s="1"/>
      <c r="TAA406" s="1"/>
      <c r="TAB406" s="1"/>
      <c r="TAC406" s="1"/>
      <c r="TAD406" s="1"/>
      <c r="TAE406" s="1"/>
      <c r="TAF406" s="1"/>
      <c r="TAG406" s="1"/>
      <c r="TAH406" s="1"/>
      <c r="TAI406" s="1"/>
      <c r="TAJ406" s="1"/>
      <c r="TAK406" s="1"/>
      <c r="TAL406" s="1"/>
      <c r="TAM406" s="1"/>
      <c r="TAN406" s="1"/>
      <c r="TAO406" s="1"/>
      <c r="TAP406" s="1"/>
      <c r="TAQ406" s="1"/>
      <c r="TAR406" s="1"/>
      <c r="TAS406" s="1"/>
      <c r="TAT406" s="1"/>
      <c r="TAU406" s="1"/>
      <c r="TAV406" s="1"/>
      <c r="TAW406" s="1"/>
      <c r="TAX406" s="1"/>
      <c r="TAY406" s="1"/>
      <c r="TAZ406" s="1"/>
      <c r="TBA406" s="1"/>
      <c r="TBB406" s="1"/>
      <c r="TBC406" s="1"/>
      <c r="TBD406" s="1"/>
      <c r="TBE406" s="1"/>
      <c r="TBF406" s="1"/>
      <c r="TBG406" s="1"/>
      <c r="TBH406" s="1"/>
      <c r="TBI406" s="1"/>
      <c r="TBJ406" s="1"/>
      <c r="TBK406" s="1"/>
      <c r="TBL406" s="1"/>
      <c r="TBM406" s="1"/>
      <c r="TBN406" s="1"/>
      <c r="TBO406" s="1"/>
      <c r="TBP406" s="1"/>
      <c r="TBQ406" s="1"/>
      <c r="TBR406" s="1"/>
      <c r="TBS406" s="1"/>
      <c r="TBT406" s="1"/>
      <c r="TBU406" s="1"/>
      <c r="TBV406" s="1"/>
      <c r="TBW406" s="1"/>
      <c r="TBX406" s="1"/>
      <c r="TBY406" s="1"/>
      <c r="TBZ406" s="1"/>
      <c r="TCA406" s="1"/>
      <c r="TCB406" s="1"/>
      <c r="TCC406" s="1"/>
      <c r="TCD406" s="1"/>
      <c r="TCE406" s="1"/>
      <c r="TCF406" s="1"/>
      <c r="TCG406" s="1"/>
      <c r="TCH406" s="1"/>
      <c r="TCI406" s="1"/>
      <c r="TCJ406" s="1"/>
      <c r="TCK406" s="1"/>
      <c r="TCL406" s="1"/>
      <c r="TCM406" s="1"/>
      <c r="TCN406" s="1"/>
      <c r="TCO406" s="1"/>
      <c r="TCP406" s="1"/>
      <c r="TCQ406" s="1"/>
      <c r="TCR406" s="1"/>
      <c r="TCS406" s="1"/>
      <c r="TCT406" s="1"/>
      <c r="TCU406" s="1"/>
      <c r="TCV406" s="1"/>
      <c r="TCW406" s="1"/>
      <c r="TCX406" s="1"/>
      <c r="TCY406" s="1"/>
      <c r="TCZ406" s="1"/>
      <c r="TDA406" s="1"/>
      <c r="TDB406" s="1"/>
      <c r="TDC406" s="1"/>
      <c r="TDD406" s="1"/>
      <c r="TDE406" s="1"/>
      <c r="TDF406" s="1"/>
      <c r="TDG406" s="1"/>
      <c r="TDH406" s="1"/>
      <c r="TDI406" s="1"/>
      <c r="TDJ406" s="1"/>
      <c r="TDK406" s="1"/>
      <c r="TDL406" s="1"/>
      <c r="TDM406" s="1"/>
      <c r="TDN406" s="1"/>
      <c r="TDO406" s="1"/>
      <c r="TDP406" s="1"/>
      <c r="TDQ406" s="1"/>
      <c r="TDR406" s="1"/>
      <c r="TDS406" s="1"/>
      <c r="TDT406" s="1"/>
      <c r="TDU406" s="1"/>
      <c r="TDV406" s="1"/>
      <c r="TDW406" s="1"/>
      <c r="TDX406" s="1"/>
      <c r="TDY406" s="1"/>
      <c r="TDZ406" s="1"/>
      <c r="TEA406" s="1"/>
      <c r="TEB406" s="1"/>
      <c r="TEC406" s="1"/>
      <c r="TED406" s="1"/>
      <c r="TEE406" s="1"/>
      <c r="TEF406" s="1"/>
      <c r="TEG406" s="1"/>
      <c r="TEH406" s="1"/>
      <c r="TEI406" s="1"/>
      <c r="TEJ406" s="1"/>
      <c r="TEK406" s="1"/>
      <c r="TEL406" s="1"/>
      <c r="TEM406" s="1"/>
      <c r="TEN406" s="1"/>
      <c r="TEO406" s="1"/>
      <c r="TEP406" s="1"/>
      <c r="TEQ406" s="1"/>
      <c r="TER406" s="1"/>
      <c r="TES406" s="1"/>
      <c r="TET406" s="1"/>
      <c r="TEU406" s="1"/>
      <c r="TEV406" s="1"/>
      <c r="TEW406" s="1"/>
      <c r="TEX406" s="1"/>
      <c r="TEY406" s="1"/>
      <c r="TEZ406" s="1"/>
      <c r="TFA406" s="1"/>
      <c r="TFB406" s="1"/>
      <c r="TFC406" s="1"/>
      <c r="TFD406" s="1"/>
      <c r="TFE406" s="1"/>
      <c r="TFF406" s="1"/>
      <c r="TFG406" s="1"/>
      <c r="TFH406" s="1"/>
      <c r="TFI406" s="1"/>
      <c r="TFJ406" s="1"/>
      <c r="TFK406" s="1"/>
      <c r="TFL406" s="1"/>
      <c r="TFM406" s="1"/>
      <c r="TFN406" s="1"/>
      <c r="TFO406" s="1"/>
      <c r="TFP406" s="1"/>
      <c r="TFQ406" s="1"/>
      <c r="TFR406" s="1"/>
      <c r="TFS406" s="1"/>
      <c r="TFT406" s="1"/>
      <c r="TFU406" s="1"/>
      <c r="TFV406" s="1"/>
      <c r="TFW406" s="1"/>
      <c r="TFX406" s="1"/>
      <c r="TFY406" s="1"/>
      <c r="TFZ406" s="1"/>
      <c r="TGA406" s="1"/>
      <c r="TGB406" s="1"/>
      <c r="TGC406" s="1"/>
      <c r="TGD406" s="1"/>
      <c r="TGE406" s="1"/>
      <c r="TGF406" s="1"/>
      <c r="TGG406" s="1"/>
      <c r="TGH406" s="1"/>
      <c r="TGI406" s="1"/>
      <c r="TGJ406" s="1"/>
      <c r="TGK406" s="1"/>
      <c r="TGL406" s="1"/>
      <c r="TGM406" s="1"/>
      <c r="TGN406" s="1"/>
      <c r="TGO406" s="1"/>
      <c r="TGP406" s="1"/>
      <c r="TGQ406" s="1"/>
      <c r="TGR406" s="1"/>
      <c r="TGS406" s="1"/>
      <c r="TGT406" s="1"/>
      <c r="TGU406" s="1"/>
      <c r="TGV406" s="1"/>
      <c r="TGW406" s="1"/>
      <c r="TGX406" s="1"/>
      <c r="TGY406" s="1"/>
      <c r="TGZ406" s="1"/>
      <c r="THA406" s="1"/>
      <c r="THB406" s="1"/>
      <c r="THC406" s="1"/>
      <c r="THD406" s="1"/>
      <c r="THE406" s="1"/>
      <c r="THF406" s="1"/>
      <c r="THG406" s="1"/>
      <c r="THH406" s="1"/>
      <c r="THI406" s="1"/>
      <c r="THJ406" s="1"/>
      <c r="THK406" s="1"/>
      <c r="THL406" s="1"/>
      <c r="THM406" s="1"/>
      <c r="THN406" s="1"/>
      <c r="THO406" s="1"/>
      <c r="THP406" s="1"/>
      <c r="THQ406" s="1"/>
      <c r="THR406" s="1"/>
      <c r="THS406" s="1"/>
      <c r="THT406" s="1"/>
      <c r="THU406" s="1"/>
      <c r="THV406" s="1"/>
      <c r="THW406" s="1"/>
      <c r="THX406" s="1"/>
      <c r="THY406" s="1"/>
      <c r="THZ406" s="1"/>
      <c r="TIA406" s="1"/>
      <c r="TIB406" s="1"/>
      <c r="TIC406" s="1"/>
      <c r="TID406" s="1"/>
      <c r="TIE406" s="1"/>
      <c r="TIF406" s="1"/>
      <c r="TIG406" s="1"/>
      <c r="TIH406" s="1"/>
      <c r="TII406" s="1"/>
      <c r="TIJ406" s="1"/>
      <c r="TIK406" s="1"/>
      <c r="TIL406" s="1"/>
      <c r="TIM406" s="1"/>
      <c r="TIN406" s="1"/>
      <c r="TIO406" s="1"/>
      <c r="TIP406" s="1"/>
      <c r="TIQ406" s="1"/>
      <c r="TIR406" s="1"/>
      <c r="TIS406" s="1"/>
      <c r="TIT406" s="1"/>
      <c r="TIU406" s="1"/>
      <c r="TIV406" s="1"/>
      <c r="TIW406" s="1"/>
      <c r="TIX406" s="1"/>
      <c r="TIY406" s="1"/>
      <c r="TIZ406" s="1"/>
      <c r="TJA406" s="1"/>
      <c r="TJB406" s="1"/>
      <c r="TJC406" s="1"/>
      <c r="TJD406" s="1"/>
      <c r="TJE406" s="1"/>
      <c r="TJF406" s="1"/>
      <c r="TJG406" s="1"/>
      <c r="TJH406" s="1"/>
      <c r="TJI406" s="1"/>
      <c r="TJJ406" s="1"/>
      <c r="TJK406" s="1"/>
      <c r="TJL406" s="1"/>
      <c r="TJM406" s="1"/>
      <c r="TJN406" s="1"/>
      <c r="TJO406" s="1"/>
      <c r="TJP406" s="1"/>
      <c r="TJQ406" s="1"/>
      <c r="TJR406" s="1"/>
      <c r="TJS406" s="1"/>
      <c r="TJT406" s="1"/>
      <c r="TJU406" s="1"/>
      <c r="TJV406" s="1"/>
      <c r="TJW406" s="1"/>
      <c r="TJX406" s="1"/>
      <c r="TJY406" s="1"/>
      <c r="TJZ406" s="1"/>
      <c r="TKA406" s="1"/>
      <c r="TKB406" s="1"/>
      <c r="TKC406" s="1"/>
      <c r="TKD406" s="1"/>
      <c r="TKE406" s="1"/>
      <c r="TKF406" s="1"/>
      <c r="TKG406" s="1"/>
      <c r="TKH406" s="1"/>
      <c r="TKI406" s="1"/>
      <c r="TKJ406" s="1"/>
      <c r="TKK406" s="1"/>
      <c r="TKL406" s="1"/>
      <c r="TKM406" s="1"/>
      <c r="TKN406" s="1"/>
      <c r="TKO406" s="1"/>
      <c r="TKP406" s="1"/>
      <c r="TKQ406" s="1"/>
      <c r="TKR406" s="1"/>
      <c r="TKS406" s="1"/>
      <c r="TKT406" s="1"/>
      <c r="TKU406" s="1"/>
      <c r="TKV406" s="1"/>
      <c r="TKW406" s="1"/>
      <c r="TKX406" s="1"/>
      <c r="TKY406" s="1"/>
      <c r="TKZ406" s="1"/>
      <c r="TLA406" s="1"/>
      <c r="TLB406" s="1"/>
      <c r="TLC406" s="1"/>
      <c r="TLD406" s="1"/>
      <c r="TLE406" s="1"/>
      <c r="TLF406" s="1"/>
      <c r="TLG406" s="1"/>
      <c r="TLH406" s="1"/>
      <c r="TLI406" s="1"/>
      <c r="TLJ406" s="1"/>
      <c r="TLK406" s="1"/>
      <c r="TLL406" s="1"/>
      <c r="TLM406" s="1"/>
      <c r="TLN406" s="1"/>
      <c r="TLO406" s="1"/>
      <c r="TLP406" s="1"/>
      <c r="TLQ406" s="1"/>
      <c r="TLR406" s="1"/>
      <c r="TLS406" s="1"/>
      <c r="TLT406" s="1"/>
      <c r="TLU406" s="1"/>
      <c r="TLV406" s="1"/>
      <c r="TLW406" s="1"/>
      <c r="TLX406" s="1"/>
      <c r="TLY406" s="1"/>
      <c r="TLZ406" s="1"/>
      <c r="TMA406" s="1"/>
      <c r="TMB406" s="1"/>
      <c r="TMC406" s="1"/>
      <c r="TMD406" s="1"/>
      <c r="TME406" s="1"/>
      <c r="TMF406" s="1"/>
      <c r="TMG406" s="1"/>
      <c r="TMH406" s="1"/>
      <c r="TMI406" s="1"/>
      <c r="TMJ406" s="1"/>
      <c r="TMK406" s="1"/>
      <c r="TML406" s="1"/>
      <c r="TMM406" s="1"/>
      <c r="TMN406" s="1"/>
      <c r="TMO406" s="1"/>
      <c r="TMP406" s="1"/>
      <c r="TMQ406" s="1"/>
      <c r="TMR406" s="1"/>
      <c r="TMS406" s="1"/>
      <c r="TMT406" s="1"/>
      <c r="TMU406" s="1"/>
      <c r="TMV406" s="1"/>
      <c r="TMW406" s="1"/>
      <c r="TMX406" s="1"/>
      <c r="TMY406" s="1"/>
      <c r="TMZ406" s="1"/>
      <c r="TNA406" s="1"/>
      <c r="TNB406" s="1"/>
      <c r="TNC406" s="1"/>
      <c r="TND406" s="1"/>
      <c r="TNE406" s="1"/>
      <c r="TNF406" s="1"/>
      <c r="TNG406" s="1"/>
      <c r="TNH406" s="1"/>
      <c r="TNI406" s="1"/>
      <c r="TNJ406" s="1"/>
      <c r="TNK406" s="1"/>
      <c r="TNL406" s="1"/>
      <c r="TNM406" s="1"/>
      <c r="TNN406" s="1"/>
      <c r="TNO406" s="1"/>
      <c r="TNP406" s="1"/>
      <c r="TNQ406" s="1"/>
      <c r="TNR406" s="1"/>
      <c r="TNS406" s="1"/>
      <c r="TNT406" s="1"/>
      <c r="TNU406" s="1"/>
      <c r="TNV406" s="1"/>
      <c r="TNW406" s="1"/>
      <c r="TNX406" s="1"/>
      <c r="TNY406" s="1"/>
      <c r="TNZ406" s="1"/>
      <c r="TOA406" s="1"/>
      <c r="TOB406" s="1"/>
      <c r="TOC406" s="1"/>
      <c r="TOD406" s="1"/>
      <c r="TOE406" s="1"/>
      <c r="TOF406" s="1"/>
      <c r="TOG406" s="1"/>
      <c r="TOH406" s="1"/>
      <c r="TOI406" s="1"/>
      <c r="TOJ406" s="1"/>
      <c r="TOK406" s="1"/>
      <c r="TOL406" s="1"/>
      <c r="TOM406" s="1"/>
      <c r="TON406" s="1"/>
      <c r="TOO406" s="1"/>
      <c r="TOP406" s="1"/>
      <c r="TOQ406" s="1"/>
      <c r="TOR406" s="1"/>
      <c r="TOS406" s="1"/>
      <c r="TOT406" s="1"/>
      <c r="TOU406" s="1"/>
      <c r="TOV406" s="1"/>
      <c r="TOW406" s="1"/>
      <c r="TOX406" s="1"/>
      <c r="TOY406" s="1"/>
      <c r="TOZ406" s="1"/>
      <c r="TPA406" s="1"/>
      <c r="TPB406" s="1"/>
      <c r="TPC406" s="1"/>
      <c r="TPD406" s="1"/>
      <c r="TPE406" s="1"/>
      <c r="TPF406" s="1"/>
      <c r="TPG406" s="1"/>
      <c r="TPH406" s="1"/>
      <c r="TPI406" s="1"/>
      <c r="TPJ406" s="1"/>
      <c r="TPK406" s="1"/>
      <c r="TPL406" s="1"/>
      <c r="TPM406" s="1"/>
      <c r="TPN406" s="1"/>
      <c r="TPO406" s="1"/>
      <c r="TPP406" s="1"/>
      <c r="TPQ406" s="1"/>
      <c r="TPR406" s="1"/>
      <c r="TPS406" s="1"/>
      <c r="TPT406" s="1"/>
      <c r="TPU406" s="1"/>
      <c r="TPV406" s="1"/>
      <c r="TPW406" s="1"/>
      <c r="TPX406" s="1"/>
      <c r="TPY406" s="1"/>
      <c r="TPZ406" s="1"/>
      <c r="TQA406" s="1"/>
      <c r="TQB406" s="1"/>
      <c r="TQC406" s="1"/>
      <c r="TQD406" s="1"/>
      <c r="TQE406" s="1"/>
      <c r="TQF406" s="1"/>
      <c r="TQG406" s="1"/>
      <c r="TQH406" s="1"/>
      <c r="TQI406" s="1"/>
      <c r="TQJ406" s="1"/>
      <c r="TQK406" s="1"/>
      <c r="TQL406" s="1"/>
      <c r="TQM406" s="1"/>
      <c r="TQN406" s="1"/>
      <c r="TQO406" s="1"/>
      <c r="TQP406" s="1"/>
      <c r="TQQ406" s="1"/>
      <c r="TQR406" s="1"/>
      <c r="TQS406" s="1"/>
      <c r="TQT406" s="1"/>
      <c r="TQU406" s="1"/>
      <c r="TQV406" s="1"/>
      <c r="TQW406" s="1"/>
      <c r="TQX406" s="1"/>
      <c r="TQY406" s="1"/>
      <c r="TQZ406" s="1"/>
      <c r="TRA406" s="1"/>
      <c r="TRB406" s="1"/>
      <c r="TRC406" s="1"/>
      <c r="TRD406" s="1"/>
      <c r="TRE406" s="1"/>
      <c r="TRF406" s="1"/>
      <c r="TRG406" s="1"/>
      <c r="TRH406" s="1"/>
      <c r="TRI406" s="1"/>
      <c r="TRJ406" s="1"/>
      <c r="TRK406" s="1"/>
      <c r="TRL406" s="1"/>
      <c r="TRM406" s="1"/>
      <c r="TRN406" s="1"/>
      <c r="TRO406" s="1"/>
      <c r="TRP406" s="1"/>
      <c r="TRQ406" s="1"/>
      <c r="TRR406" s="1"/>
      <c r="TRS406" s="1"/>
      <c r="TRT406" s="1"/>
      <c r="TRU406" s="1"/>
      <c r="TRV406" s="1"/>
      <c r="TRW406" s="1"/>
      <c r="TRX406" s="1"/>
      <c r="TRY406" s="1"/>
      <c r="TRZ406" s="1"/>
      <c r="TSA406" s="1"/>
      <c r="TSB406" s="1"/>
      <c r="TSC406" s="1"/>
      <c r="TSD406" s="1"/>
      <c r="TSE406" s="1"/>
      <c r="TSF406" s="1"/>
      <c r="TSG406" s="1"/>
      <c r="TSH406" s="1"/>
      <c r="TSI406" s="1"/>
      <c r="TSJ406" s="1"/>
      <c r="TSK406" s="1"/>
      <c r="TSL406" s="1"/>
      <c r="TSM406" s="1"/>
      <c r="TSN406" s="1"/>
      <c r="TSO406" s="1"/>
      <c r="TSP406" s="1"/>
      <c r="TSQ406" s="1"/>
      <c r="TSR406" s="1"/>
      <c r="TSS406" s="1"/>
      <c r="TST406" s="1"/>
      <c r="TSU406" s="1"/>
      <c r="TSV406" s="1"/>
      <c r="TSW406" s="1"/>
      <c r="TSX406" s="1"/>
      <c r="TSY406" s="1"/>
      <c r="TSZ406" s="1"/>
      <c r="TTA406" s="1"/>
      <c r="TTB406" s="1"/>
      <c r="TTC406" s="1"/>
      <c r="TTD406" s="1"/>
      <c r="TTE406" s="1"/>
      <c r="TTF406" s="1"/>
      <c r="TTG406" s="1"/>
      <c r="TTH406" s="1"/>
      <c r="TTI406" s="1"/>
      <c r="TTJ406" s="1"/>
      <c r="TTK406" s="1"/>
      <c r="TTL406" s="1"/>
      <c r="TTM406" s="1"/>
      <c r="TTN406" s="1"/>
      <c r="TTO406" s="1"/>
      <c r="TTP406" s="1"/>
      <c r="TTQ406" s="1"/>
      <c r="TTR406" s="1"/>
      <c r="TTS406" s="1"/>
      <c r="TTT406" s="1"/>
      <c r="TTU406" s="1"/>
      <c r="TTV406" s="1"/>
      <c r="TTW406" s="1"/>
      <c r="TTX406" s="1"/>
      <c r="TTY406" s="1"/>
      <c r="TTZ406" s="1"/>
      <c r="TUA406" s="1"/>
      <c r="TUB406" s="1"/>
      <c r="TUC406" s="1"/>
      <c r="TUD406" s="1"/>
      <c r="TUE406" s="1"/>
      <c r="TUF406" s="1"/>
      <c r="TUG406" s="1"/>
      <c r="TUH406" s="1"/>
      <c r="TUI406" s="1"/>
      <c r="TUJ406" s="1"/>
      <c r="TUK406" s="1"/>
      <c r="TUL406" s="1"/>
      <c r="TUM406" s="1"/>
      <c r="TUN406" s="1"/>
      <c r="TUO406" s="1"/>
      <c r="TUP406" s="1"/>
      <c r="TUQ406" s="1"/>
      <c r="TUR406" s="1"/>
      <c r="TUS406" s="1"/>
      <c r="TUT406" s="1"/>
      <c r="TUU406" s="1"/>
      <c r="TUV406" s="1"/>
      <c r="TUW406" s="1"/>
      <c r="TUX406" s="1"/>
      <c r="TUY406" s="1"/>
      <c r="TUZ406" s="1"/>
      <c r="TVA406" s="1"/>
      <c r="TVB406" s="1"/>
      <c r="TVC406" s="1"/>
      <c r="TVD406" s="1"/>
      <c r="TVE406" s="1"/>
      <c r="TVF406" s="1"/>
      <c r="TVG406" s="1"/>
      <c r="TVH406" s="1"/>
      <c r="TVI406" s="1"/>
      <c r="TVJ406" s="1"/>
      <c r="TVK406" s="1"/>
      <c r="TVL406" s="1"/>
      <c r="TVM406" s="1"/>
      <c r="TVN406" s="1"/>
      <c r="TVO406" s="1"/>
      <c r="TVP406" s="1"/>
      <c r="TVQ406" s="1"/>
      <c r="TVR406" s="1"/>
      <c r="TVS406" s="1"/>
      <c r="TVT406" s="1"/>
      <c r="TVU406" s="1"/>
      <c r="TVV406" s="1"/>
      <c r="TVW406" s="1"/>
      <c r="TVX406" s="1"/>
      <c r="TVY406" s="1"/>
      <c r="TVZ406" s="1"/>
      <c r="TWA406" s="1"/>
      <c r="TWB406" s="1"/>
      <c r="TWC406" s="1"/>
      <c r="TWD406" s="1"/>
      <c r="TWE406" s="1"/>
      <c r="TWF406" s="1"/>
      <c r="TWG406" s="1"/>
      <c r="TWH406" s="1"/>
      <c r="TWI406" s="1"/>
      <c r="TWJ406" s="1"/>
      <c r="TWK406" s="1"/>
      <c r="TWL406" s="1"/>
      <c r="TWM406" s="1"/>
      <c r="TWN406" s="1"/>
      <c r="TWO406" s="1"/>
      <c r="TWP406" s="1"/>
      <c r="TWQ406" s="1"/>
      <c r="TWR406" s="1"/>
      <c r="TWS406" s="1"/>
      <c r="TWT406" s="1"/>
      <c r="TWU406" s="1"/>
      <c r="TWV406" s="1"/>
      <c r="TWW406" s="1"/>
      <c r="TWX406" s="1"/>
      <c r="TWY406" s="1"/>
      <c r="TWZ406" s="1"/>
      <c r="TXA406" s="1"/>
      <c r="TXB406" s="1"/>
      <c r="TXC406" s="1"/>
      <c r="TXD406" s="1"/>
      <c r="TXE406" s="1"/>
      <c r="TXF406" s="1"/>
      <c r="TXG406" s="1"/>
      <c r="TXH406" s="1"/>
      <c r="TXI406" s="1"/>
      <c r="TXJ406" s="1"/>
      <c r="TXK406" s="1"/>
      <c r="TXL406" s="1"/>
      <c r="TXM406" s="1"/>
      <c r="TXN406" s="1"/>
      <c r="TXO406" s="1"/>
      <c r="TXP406" s="1"/>
      <c r="TXQ406" s="1"/>
      <c r="TXR406" s="1"/>
      <c r="TXS406" s="1"/>
      <c r="TXT406" s="1"/>
      <c r="TXU406" s="1"/>
      <c r="TXV406" s="1"/>
      <c r="TXW406" s="1"/>
      <c r="TXX406" s="1"/>
      <c r="TXY406" s="1"/>
      <c r="TXZ406" s="1"/>
      <c r="TYA406" s="1"/>
      <c r="TYB406" s="1"/>
      <c r="TYC406" s="1"/>
      <c r="TYD406" s="1"/>
      <c r="TYE406" s="1"/>
      <c r="TYF406" s="1"/>
      <c r="TYG406" s="1"/>
      <c r="TYH406" s="1"/>
      <c r="TYI406" s="1"/>
      <c r="TYJ406" s="1"/>
      <c r="TYK406" s="1"/>
      <c r="TYL406" s="1"/>
      <c r="TYM406" s="1"/>
      <c r="TYN406" s="1"/>
      <c r="TYO406" s="1"/>
      <c r="TYP406" s="1"/>
      <c r="TYQ406" s="1"/>
      <c r="TYR406" s="1"/>
      <c r="TYS406" s="1"/>
      <c r="TYT406" s="1"/>
      <c r="TYU406" s="1"/>
      <c r="TYV406" s="1"/>
      <c r="TYW406" s="1"/>
      <c r="TYX406" s="1"/>
      <c r="TYY406" s="1"/>
      <c r="TYZ406" s="1"/>
      <c r="TZA406" s="1"/>
      <c r="TZB406" s="1"/>
      <c r="TZC406" s="1"/>
      <c r="TZD406" s="1"/>
      <c r="TZE406" s="1"/>
      <c r="TZF406" s="1"/>
      <c r="TZG406" s="1"/>
      <c r="TZH406" s="1"/>
      <c r="TZI406" s="1"/>
      <c r="TZJ406" s="1"/>
      <c r="TZK406" s="1"/>
      <c r="TZL406" s="1"/>
      <c r="TZM406" s="1"/>
      <c r="TZN406" s="1"/>
      <c r="TZO406" s="1"/>
      <c r="TZP406" s="1"/>
      <c r="TZQ406" s="1"/>
      <c r="TZR406" s="1"/>
      <c r="TZS406" s="1"/>
      <c r="TZT406" s="1"/>
      <c r="TZU406" s="1"/>
      <c r="TZV406" s="1"/>
      <c r="TZW406" s="1"/>
      <c r="TZX406" s="1"/>
      <c r="TZY406" s="1"/>
      <c r="TZZ406" s="1"/>
      <c r="UAA406" s="1"/>
      <c r="UAB406" s="1"/>
      <c r="UAC406" s="1"/>
      <c r="UAD406" s="1"/>
      <c r="UAE406" s="1"/>
      <c r="UAF406" s="1"/>
      <c r="UAG406" s="1"/>
      <c r="UAH406" s="1"/>
      <c r="UAI406" s="1"/>
      <c r="UAJ406" s="1"/>
      <c r="UAK406" s="1"/>
      <c r="UAL406" s="1"/>
      <c r="UAM406" s="1"/>
      <c r="UAN406" s="1"/>
      <c r="UAO406" s="1"/>
      <c r="UAP406" s="1"/>
      <c r="UAQ406" s="1"/>
      <c r="UAR406" s="1"/>
      <c r="UAS406" s="1"/>
      <c r="UAT406" s="1"/>
      <c r="UAU406" s="1"/>
      <c r="UAV406" s="1"/>
      <c r="UAW406" s="1"/>
      <c r="UAX406" s="1"/>
      <c r="UAY406" s="1"/>
      <c r="UAZ406" s="1"/>
      <c r="UBA406" s="1"/>
      <c r="UBB406" s="1"/>
      <c r="UBC406" s="1"/>
      <c r="UBD406" s="1"/>
      <c r="UBE406" s="1"/>
      <c r="UBF406" s="1"/>
      <c r="UBG406" s="1"/>
      <c r="UBH406" s="1"/>
      <c r="UBI406" s="1"/>
      <c r="UBJ406" s="1"/>
      <c r="UBK406" s="1"/>
      <c r="UBL406" s="1"/>
      <c r="UBM406" s="1"/>
      <c r="UBN406" s="1"/>
      <c r="UBO406" s="1"/>
      <c r="UBP406" s="1"/>
      <c r="UBQ406" s="1"/>
      <c r="UBR406" s="1"/>
      <c r="UBS406" s="1"/>
      <c r="UBT406" s="1"/>
      <c r="UBU406" s="1"/>
      <c r="UBV406" s="1"/>
      <c r="UBW406" s="1"/>
      <c r="UBX406" s="1"/>
      <c r="UBY406" s="1"/>
      <c r="UBZ406" s="1"/>
      <c r="UCA406" s="1"/>
      <c r="UCB406" s="1"/>
      <c r="UCC406" s="1"/>
      <c r="UCD406" s="1"/>
      <c r="UCE406" s="1"/>
      <c r="UCF406" s="1"/>
      <c r="UCG406" s="1"/>
      <c r="UCH406" s="1"/>
      <c r="UCI406" s="1"/>
      <c r="UCJ406" s="1"/>
      <c r="UCK406" s="1"/>
      <c r="UCL406" s="1"/>
      <c r="UCM406" s="1"/>
      <c r="UCN406" s="1"/>
      <c r="UCO406" s="1"/>
      <c r="UCP406" s="1"/>
      <c r="UCQ406" s="1"/>
      <c r="UCR406" s="1"/>
      <c r="UCS406" s="1"/>
      <c r="UCT406" s="1"/>
      <c r="UCU406" s="1"/>
      <c r="UCV406" s="1"/>
      <c r="UCW406" s="1"/>
      <c r="UCX406" s="1"/>
      <c r="UCY406" s="1"/>
      <c r="UCZ406" s="1"/>
      <c r="UDA406" s="1"/>
      <c r="UDB406" s="1"/>
      <c r="UDC406" s="1"/>
      <c r="UDD406" s="1"/>
      <c r="UDE406" s="1"/>
      <c r="UDF406" s="1"/>
      <c r="UDG406" s="1"/>
      <c r="UDH406" s="1"/>
      <c r="UDI406" s="1"/>
      <c r="UDJ406" s="1"/>
      <c r="UDK406" s="1"/>
      <c r="UDL406" s="1"/>
      <c r="UDM406" s="1"/>
      <c r="UDN406" s="1"/>
      <c r="UDO406" s="1"/>
      <c r="UDP406" s="1"/>
      <c r="UDQ406" s="1"/>
      <c r="UDR406" s="1"/>
      <c r="UDS406" s="1"/>
      <c r="UDT406" s="1"/>
      <c r="UDU406" s="1"/>
      <c r="UDV406" s="1"/>
      <c r="UDW406" s="1"/>
      <c r="UDX406" s="1"/>
      <c r="UDY406" s="1"/>
      <c r="UDZ406" s="1"/>
      <c r="UEA406" s="1"/>
      <c r="UEB406" s="1"/>
      <c r="UEC406" s="1"/>
      <c r="UED406" s="1"/>
      <c r="UEE406" s="1"/>
      <c r="UEF406" s="1"/>
      <c r="UEG406" s="1"/>
      <c r="UEH406" s="1"/>
      <c r="UEI406" s="1"/>
      <c r="UEJ406" s="1"/>
      <c r="UEK406" s="1"/>
      <c r="UEL406" s="1"/>
      <c r="UEM406" s="1"/>
      <c r="UEN406" s="1"/>
      <c r="UEO406" s="1"/>
      <c r="UEP406" s="1"/>
      <c r="UEQ406" s="1"/>
      <c r="UER406" s="1"/>
      <c r="UES406" s="1"/>
      <c r="UET406" s="1"/>
      <c r="UEU406" s="1"/>
      <c r="UEV406" s="1"/>
      <c r="UEW406" s="1"/>
      <c r="UEX406" s="1"/>
      <c r="UEY406" s="1"/>
      <c r="UEZ406" s="1"/>
      <c r="UFA406" s="1"/>
      <c r="UFB406" s="1"/>
      <c r="UFC406" s="1"/>
      <c r="UFD406" s="1"/>
      <c r="UFE406" s="1"/>
      <c r="UFF406" s="1"/>
      <c r="UFG406" s="1"/>
      <c r="UFH406" s="1"/>
      <c r="UFI406" s="1"/>
      <c r="UFJ406" s="1"/>
      <c r="UFK406" s="1"/>
      <c r="UFL406" s="1"/>
      <c r="UFM406" s="1"/>
      <c r="UFN406" s="1"/>
      <c r="UFO406" s="1"/>
      <c r="UFP406" s="1"/>
      <c r="UFQ406" s="1"/>
      <c r="UFR406" s="1"/>
      <c r="UFS406" s="1"/>
      <c r="UFT406" s="1"/>
      <c r="UFU406" s="1"/>
      <c r="UFV406" s="1"/>
      <c r="UFW406" s="1"/>
      <c r="UFX406" s="1"/>
      <c r="UFY406" s="1"/>
      <c r="UFZ406" s="1"/>
      <c r="UGA406" s="1"/>
      <c r="UGB406" s="1"/>
      <c r="UGC406" s="1"/>
      <c r="UGD406" s="1"/>
      <c r="UGE406" s="1"/>
      <c r="UGF406" s="1"/>
      <c r="UGG406" s="1"/>
      <c r="UGH406" s="1"/>
      <c r="UGI406" s="1"/>
      <c r="UGJ406" s="1"/>
      <c r="UGK406" s="1"/>
      <c r="UGL406" s="1"/>
      <c r="UGM406" s="1"/>
      <c r="UGN406" s="1"/>
      <c r="UGO406" s="1"/>
      <c r="UGP406" s="1"/>
      <c r="UGQ406" s="1"/>
      <c r="UGR406" s="1"/>
      <c r="UGS406" s="1"/>
      <c r="UGT406" s="1"/>
      <c r="UGU406" s="1"/>
      <c r="UGV406" s="1"/>
      <c r="UGW406" s="1"/>
      <c r="UGX406" s="1"/>
      <c r="UGY406" s="1"/>
      <c r="UGZ406" s="1"/>
      <c r="UHA406" s="1"/>
      <c r="UHB406" s="1"/>
      <c r="UHC406" s="1"/>
      <c r="UHD406" s="1"/>
      <c r="UHE406" s="1"/>
      <c r="UHF406" s="1"/>
      <c r="UHG406" s="1"/>
      <c r="UHH406" s="1"/>
      <c r="UHI406" s="1"/>
      <c r="UHJ406" s="1"/>
      <c r="UHK406" s="1"/>
      <c r="UHL406" s="1"/>
      <c r="UHM406" s="1"/>
      <c r="UHN406" s="1"/>
      <c r="UHO406" s="1"/>
      <c r="UHP406" s="1"/>
      <c r="UHQ406" s="1"/>
      <c r="UHR406" s="1"/>
      <c r="UHS406" s="1"/>
      <c r="UHT406" s="1"/>
      <c r="UHU406" s="1"/>
      <c r="UHV406" s="1"/>
      <c r="UHW406" s="1"/>
      <c r="UHX406" s="1"/>
      <c r="UHY406" s="1"/>
      <c r="UHZ406" s="1"/>
      <c r="UIA406" s="1"/>
      <c r="UIB406" s="1"/>
      <c r="UIC406" s="1"/>
      <c r="UID406" s="1"/>
      <c r="UIE406" s="1"/>
      <c r="UIF406" s="1"/>
      <c r="UIG406" s="1"/>
      <c r="UIH406" s="1"/>
      <c r="UII406" s="1"/>
      <c r="UIJ406" s="1"/>
      <c r="UIK406" s="1"/>
      <c r="UIL406" s="1"/>
      <c r="UIM406" s="1"/>
      <c r="UIN406" s="1"/>
      <c r="UIO406" s="1"/>
      <c r="UIP406" s="1"/>
      <c r="UIQ406" s="1"/>
      <c r="UIR406" s="1"/>
      <c r="UIS406" s="1"/>
      <c r="UIT406" s="1"/>
      <c r="UIU406" s="1"/>
      <c r="UIV406" s="1"/>
      <c r="UIW406" s="1"/>
      <c r="UIX406" s="1"/>
      <c r="UIY406" s="1"/>
      <c r="UIZ406" s="1"/>
      <c r="UJA406" s="1"/>
      <c r="UJB406" s="1"/>
      <c r="UJC406" s="1"/>
      <c r="UJD406" s="1"/>
      <c r="UJE406" s="1"/>
      <c r="UJF406" s="1"/>
      <c r="UJG406" s="1"/>
      <c r="UJH406" s="1"/>
      <c r="UJI406" s="1"/>
      <c r="UJJ406" s="1"/>
      <c r="UJK406" s="1"/>
      <c r="UJL406" s="1"/>
      <c r="UJM406" s="1"/>
      <c r="UJN406" s="1"/>
      <c r="UJO406" s="1"/>
      <c r="UJP406" s="1"/>
      <c r="UJQ406" s="1"/>
      <c r="UJR406" s="1"/>
      <c r="UJS406" s="1"/>
      <c r="UJT406" s="1"/>
      <c r="UJU406" s="1"/>
      <c r="UJV406" s="1"/>
      <c r="UJW406" s="1"/>
      <c r="UJX406" s="1"/>
      <c r="UJY406" s="1"/>
      <c r="UJZ406" s="1"/>
      <c r="UKA406" s="1"/>
      <c r="UKB406" s="1"/>
      <c r="UKC406" s="1"/>
      <c r="UKD406" s="1"/>
      <c r="UKE406" s="1"/>
      <c r="UKF406" s="1"/>
      <c r="UKG406" s="1"/>
      <c r="UKH406" s="1"/>
      <c r="UKI406" s="1"/>
      <c r="UKJ406" s="1"/>
      <c r="UKK406" s="1"/>
      <c r="UKL406" s="1"/>
      <c r="UKM406" s="1"/>
      <c r="UKN406" s="1"/>
      <c r="UKO406" s="1"/>
      <c r="UKP406" s="1"/>
      <c r="UKQ406" s="1"/>
      <c r="UKR406" s="1"/>
      <c r="UKS406" s="1"/>
      <c r="UKT406" s="1"/>
      <c r="UKU406" s="1"/>
      <c r="UKV406" s="1"/>
      <c r="UKW406" s="1"/>
      <c r="UKX406" s="1"/>
      <c r="UKY406" s="1"/>
      <c r="UKZ406" s="1"/>
      <c r="ULA406" s="1"/>
      <c r="ULB406" s="1"/>
      <c r="ULC406" s="1"/>
      <c r="ULD406" s="1"/>
      <c r="ULE406" s="1"/>
      <c r="ULF406" s="1"/>
      <c r="ULG406" s="1"/>
      <c r="ULH406" s="1"/>
      <c r="ULI406" s="1"/>
      <c r="ULJ406" s="1"/>
      <c r="ULK406" s="1"/>
      <c r="ULL406" s="1"/>
      <c r="ULM406" s="1"/>
      <c r="ULN406" s="1"/>
      <c r="ULO406" s="1"/>
      <c r="ULP406" s="1"/>
      <c r="ULQ406" s="1"/>
      <c r="ULR406" s="1"/>
      <c r="ULS406" s="1"/>
      <c r="ULT406" s="1"/>
      <c r="ULU406" s="1"/>
      <c r="ULV406" s="1"/>
      <c r="ULW406" s="1"/>
      <c r="ULX406" s="1"/>
      <c r="ULY406" s="1"/>
      <c r="ULZ406" s="1"/>
      <c r="UMA406" s="1"/>
      <c r="UMB406" s="1"/>
      <c r="UMC406" s="1"/>
      <c r="UMD406" s="1"/>
      <c r="UME406" s="1"/>
      <c r="UMF406" s="1"/>
      <c r="UMG406" s="1"/>
      <c r="UMH406" s="1"/>
      <c r="UMI406" s="1"/>
      <c r="UMJ406" s="1"/>
      <c r="UMK406" s="1"/>
      <c r="UML406" s="1"/>
      <c r="UMM406" s="1"/>
      <c r="UMN406" s="1"/>
      <c r="UMO406" s="1"/>
      <c r="UMP406" s="1"/>
      <c r="UMQ406" s="1"/>
      <c r="UMR406" s="1"/>
      <c r="UMS406" s="1"/>
      <c r="UMT406" s="1"/>
      <c r="UMU406" s="1"/>
      <c r="UMV406" s="1"/>
      <c r="UMW406" s="1"/>
      <c r="UMX406" s="1"/>
      <c r="UMY406" s="1"/>
      <c r="UMZ406" s="1"/>
      <c r="UNA406" s="1"/>
      <c r="UNB406" s="1"/>
      <c r="UNC406" s="1"/>
      <c r="UND406" s="1"/>
      <c r="UNE406" s="1"/>
      <c r="UNF406" s="1"/>
      <c r="UNG406" s="1"/>
      <c r="UNH406" s="1"/>
      <c r="UNI406" s="1"/>
      <c r="UNJ406" s="1"/>
      <c r="UNK406" s="1"/>
      <c r="UNL406" s="1"/>
      <c r="UNM406" s="1"/>
      <c r="UNN406" s="1"/>
      <c r="UNO406" s="1"/>
      <c r="UNP406" s="1"/>
      <c r="UNQ406" s="1"/>
      <c r="UNR406" s="1"/>
      <c r="UNS406" s="1"/>
      <c r="UNT406" s="1"/>
      <c r="UNU406" s="1"/>
      <c r="UNV406" s="1"/>
      <c r="UNW406" s="1"/>
      <c r="UNX406" s="1"/>
      <c r="UNY406" s="1"/>
      <c r="UNZ406" s="1"/>
      <c r="UOA406" s="1"/>
      <c r="UOB406" s="1"/>
      <c r="UOC406" s="1"/>
      <c r="UOD406" s="1"/>
      <c r="UOE406" s="1"/>
      <c r="UOF406" s="1"/>
      <c r="UOG406" s="1"/>
      <c r="UOH406" s="1"/>
      <c r="UOI406" s="1"/>
      <c r="UOJ406" s="1"/>
      <c r="UOK406" s="1"/>
      <c r="UOL406" s="1"/>
      <c r="UOM406" s="1"/>
      <c r="UON406" s="1"/>
      <c r="UOO406" s="1"/>
      <c r="UOP406" s="1"/>
      <c r="UOQ406" s="1"/>
      <c r="UOR406" s="1"/>
      <c r="UOS406" s="1"/>
      <c r="UOT406" s="1"/>
      <c r="UOU406" s="1"/>
      <c r="UOV406" s="1"/>
      <c r="UOW406" s="1"/>
      <c r="UOX406" s="1"/>
      <c r="UOY406" s="1"/>
      <c r="UOZ406" s="1"/>
      <c r="UPA406" s="1"/>
      <c r="UPB406" s="1"/>
      <c r="UPC406" s="1"/>
      <c r="UPD406" s="1"/>
      <c r="UPE406" s="1"/>
      <c r="UPF406" s="1"/>
      <c r="UPG406" s="1"/>
      <c r="UPH406" s="1"/>
      <c r="UPI406" s="1"/>
      <c r="UPJ406" s="1"/>
      <c r="UPK406" s="1"/>
      <c r="UPL406" s="1"/>
      <c r="UPM406" s="1"/>
      <c r="UPN406" s="1"/>
      <c r="UPO406" s="1"/>
      <c r="UPP406" s="1"/>
      <c r="UPQ406" s="1"/>
      <c r="UPR406" s="1"/>
      <c r="UPS406" s="1"/>
      <c r="UPT406" s="1"/>
      <c r="UPU406" s="1"/>
      <c r="UPV406" s="1"/>
      <c r="UPW406" s="1"/>
      <c r="UPX406" s="1"/>
      <c r="UPY406" s="1"/>
      <c r="UPZ406" s="1"/>
      <c r="UQA406" s="1"/>
      <c r="UQB406" s="1"/>
      <c r="UQC406" s="1"/>
      <c r="UQD406" s="1"/>
      <c r="UQE406" s="1"/>
      <c r="UQF406" s="1"/>
      <c r="UQG406" s="1"/>
      <c r="UQH406" s="1"/>
      <c r="UQI406" s="1"/>
      <c r="UQJ406" s="1"/>
      <c r="UQK406" s="1"/>
      <c r="UQL406" s="1"/>
      <c r="UQM406" s="1"/>
      <c r="UQN406" s="1"/>
      <c r="UQO406" s="1"/>
      <c r="UQP406" s="1"/>
      <c r="UQQ406" s="1"/>
      <c r="UQR406" s="1"/>
      <c r="UQS406" s="1"/>
      <c r="UQT406" s="1"/>
      <c r="UQU406" s="1"/>
      <c r="UQV406" s="1"/>
      <c r="UQW406" s="1"/>
      <c r="UQX406" s="1"/>
      <c r="UQY406" s="1"/>
      <c r="UQZ406" s="1"/>
      <c r="URA406" s="1"/>
      <c r="URB406" s="1"/>
      <c r="URC406" s="1"/>
      <c r="URD406" s="1"/>
      <c r="URE406" s="1"/>
      <c r="URF406" s="1"/>
      <c r="URG406" s="1"/>
      <c r="URH406" s="1"/>
      <c r="URI406" s="1"/>
      <c r="URJ406" s="1"/>
      <c r="URK406" s="1"/>
      <c r="URL406" s="1"/>
      <c r="URM406" s="1"/>
      <c r="URN406" s="1"/>
      <c r="URO406" s="1"/>
      <c r="URP406" s="1"/>
      <c r="URQ406" s="1"/>
      <c r="URR406" s="1"/>
      <c r="URS406" s="1"/>
      <c r="URT406" s="1"/>
      <c r="URU406" s="1"/>
      <c r="URV406" s="1"/>
      <c r="URW406" s="1"/>
      <c r="URX406" s="1"/>
      <c r="URY406" s="1"/>
      <c r="URZ406" s="1"/>
      <c r="USA406" s="1"/>
      <c r="USB406" s="1"/>
      <c r="USC406" s="1"/>
      <c r="USD406" s="1"/>
      <c r="USE406" s="1"/>
      <c r="USF406" s="1"/>
      <c r="USG406" s="1"/>
      <c r="USH406" s="1"/>
      <c r="USI406" s="1"/>
      <c r="USJ406" s="1"/>
      <c r="USK406" s="1"/>
      <c r="USL406" s="1"/>
      <c r="USM406" s="1"/>
      <c r="USN406" s="1"/>
      <c r="USO406" s="1"/>
      <c r="USP406" s="1"/>
      <c r="USQ406" s="1"/>
      <c r="USR406" s="1"/>
      <c r="USS406" s="1"/>
      <c r="UST406" s="1"/>
      <c r="USU406" s="1"/>
      <c r="USV406" s="1"/>
      <c r="USW406" s="1"/>
      <c r="USX406" s="1"/>
      <c r="USY406" s="1"/>
      <c r="USZ406" s="1"/>
      <c r="UTA406" s="1"/>
      <c r="UTB406" s="1"/>
      <c r="UTC406" s="1"/>
      <c r="UTD406" s="1"/>
      <c r="UTE406" s="1"/>
      <c r="UTF406" s="1"/>
      <c r="UTG406" s="1"/>
      <c r="UTH406" s="1"/>
      <c r="UTI406" s="1"/>
      <c r="UTJ406" s="1"/>
      <c r="UTK406" s="1"/>
      <c r="UTL406" s="1"/>
      <c r="UTM406" s="1"/>
      <c r="UTN406" s="1"/>
      <c r="UTO406" s="1"/>
      <c r="UTP406" s="1"/>
      <c r="UTQ406" s="1"/>
      <c r="UTR406" s="1"/>
      <c r="UTS406" s="1"/>
      <c r="UTT406" s="1"/>
      <c r="UTU406" s="1"/>
      <c r="UTV406" s="1"/>
      <c r="UTW406" s="1"/>
      <c r="UTX406" s="1"/>
      <c r="UTY406" s="1"/>
      <c r="UTZ406" s="1"/>
      <c r="UUA406" s="1"/>
      <c r="UUB406" s="1"/>
      <c r="UUC406" s="1"/>
      <c r="UUD406" s="1"/>
      <c r="UUE406" s="1"/>
      <c r="UUF406" s="1"/>
      <c r="UUG406" s="1"/>
      <c r="UUH406" s="1"/>
      <c r="UUI406" s="1"/>
      <c r="UUJ406" s="1"/>
      <c r="UUK406" s="1"/>
      <c r="UUL406" s="1"/>
      <c r="UUM406" s="1"/>
      <c r="UUN406" s="1"/>
      <c r="UUO406" s="1"/>
      <c r="UUP406" s="1"/>
      <c r="UUQ406" s="1"/>
      <c r="UUR406" s="1"/>
      <c r="UUS406" s="1"/>
      <c r="UUT406" s="1"/>
      <c r="UUU406" s="1"/>
      <c r="UUV406" s="1"/>
      <c r="UUW406" s="1"/>
      <c r="UUX406" s="1"/>
      <c r="UUY406" s="1"/>
      <c r="UUZ406" s="1"/>
      <c r="UVA406" s="1"/>
      <c r="UVB406" s="1"/>
      <c r="UVC406" s="1"/>
      <c r="UVD406" s="1"/>
      <c r="UVE406" s="1"/>
      <c r="UVF406" s="1"/>
      <c r="UVG406" s="1"/>
      <c r="UVH406" s="1"/>
      <c r="UVI406" s="1"/>
      <c r="UVJ406" s="1"/>
      <c r="UVK406" s="1"/>
      <c r="UVL406" s="1"/>
      <c r="UVM406" s="1"/>
      <c r="UVN406" s="1"/>
      <c r="UVO406" s="1"/>
      <c r="UVP406" s="1"/>
      <c r="UVQ406" s="1"/>
      <c r="UVR406" s="1"/>
      <c r="UVS406" s="1"/>
      <c r="UVT406" s="1"/>
      <c r="UVU406" s="1"/>
      <c r="UVV406" s="1"/>
      <c r="UVW406" s="1"/>
      <c r="UVX406" s="1"/>
      <c r="UVY406" s="1"/>
      <c r="UVZ406" s="1"/>
      <c r="UWA406" s="1"/>
      <c r="UWB406" s="1"/>
      <c r="UWC406" s="1"/>
      <c r="UWD406" s="1"/>
      <c r="UWE406" s="1"/>
      <c r="UWF406" s="1"/>
      <c r="UWG406" s="1"/>
      <c r="UWH406" s="1"/>
      <c r="UWI406" s="1"/>
      <c r="UWJ406" s="1"/>
      <c r="UWK406" s="1"/>
      <c r="UWL406" s="1"/>
      <c r="UWM406" s="1"/>
      <c r="UWN406" s="1"/>
      <c r="UWO406" s="1"/>
      <c r="UWP406" s="1"/>
      <c r="UWQ406" s="1"/>
      <c r="UWR406" s="1"/>
      <c r="UWS406" s="1"/>
      <c r="UWT406" s="1"/>
      <c r="UWU406" s="1"/>
      <c r="UWV406" s="1"/>
      <c r="UWW406" s="1"/>
      <c r="UWX406" s="1"/>
      <c r="UWY406" s="1"/>
      <c r="UWZ406" s="1"/>
      <c r="UXA406" s="1"/>
      <c r="UXB406" s="1"/>
      <c r="UXC406" s="1"/>
      <c r="UXD406" s="1"/>
      <c r="UXE406" s="1"/>
      <c r="UXF406" s="1"/>
      <c r="UXG406" s="1"/>
      <c r="UXH406" s="1"/>
      <c r="UXI406" s="1"/>
      <c r="UXJ406" s="1"/>
      <c r="UXK406" s="1"/>
      <c r="UXL406" s="1"/>
      <c r="UXM406" s="1"/>
      <c r="UXN406" s="1"/>
      <c r="UXO406" s="1"/>
      <c r="UXP406" s="1"/>
      <c r="UXQ406" s="1"/>
      <c r="UXR406" s="1"/>
      <c r="UXS406" s="1"/>
      <c r="UXT406" s="1"/>
      <c r="UXU406" s="1"/>
      <c r="UXV406" s="1"/>
      <c r="UXW406" s="1"/>
      <c r="UXX406" s="1"/>
      <c r="UXY406" s="1"/>
      <c r="UXZ406" s="1"/>
      <c r="UYA406" s="1"/>
      <c r="UYB406" s="1"/>
      <c r="UYC406" s="1"/>
      <c r="UYD406" s="1"/>
      <c r="UYE406" s="1"/>
      <c r="UYF406" s="1"/>
      <c r="UYG406" s="1"/>
      <c r="UYH406" s="1"/>
      <c r="UYI406" s="1"/>
      <c r="UYJ406" s="1"/>
      <c r="UYK406" s="1"/>
      <c r="UYL406" s="1"/>
      <c r="UYM406" s="1"/>
      <c r="UYN406" s="1"/>
      <c r="UYO406" s="1"/>
      <c r="UYP406" s="1"/>
      <c r="UYQ406" s="1"/>
      <c r="UYR406" s="1"/>
      <c r="UYS406" s="1"/>
      <c r="UYT406" s="1"/>
      <c r="UYU406" s="1"/>
      <c r="UYV406" s="1"/>
      <c r="UYW406" s="1"/>
      <c r="UYX406" s="1"/>
      <c r="UYY406" s="1"/>
      <c r="UYZ406" s="1"/>
      <c r="UZA406" s="1"/>
      <c r="UZB406" s="1"/>
      <c r="UZC406" s="1"/>
      <c r="UZD406" s="1"/>
      <c r="UZE406" s="1"/>
      <c r="UZF406" s="1"/>
      <c r="UZG406" s="1"/>
      <c r="UZH406" s="1"/>
      <c r="UZI406" s="1"/>
      <c r="UZJ406" s="1"/>
      <c r="UZK406" s="1"/>
      <c r="UZL406" s="1"/>
      <c r="UZM406" s="1"/>
      <c r="UZN406" s="1"/>
      <c r="UZO406" s="1"/>
      <c r="UZP406" s="1"/>
      <c r="UZQ406" s="1"/>
      <c r="UZR406" s="1"/>
      <c r="UZS406" s="1"/>
      <c r="UZT406" s="1"/>
      <c r="UZU406" s="1"/>
      <c r="UZV406" s="1"/>
      <c r="UZW406" s="1"/>
      <c r="UZX406" s="1"/>
      <c r="UZY406" s="1"/>
      <c r="UZZ406" s="1"/>
      <c r="VAA406" s="1"/>
      <c r="VAB406" s="1"/>
      <c r="VAC406" s="1"/>
      <c r="VAD406" s="1"/>
      <c r="VAE406" s="1"/>
      <c r="VAF406" s="1"/>
      <c r="VAG406" s="1"/>
      <c r="VAH406" s="1"/>
      <c r="VAI406" s="1"/>
      <c r="VAJ406" s="1"/>
      <c r="VAK406" s="1"/>
      <c r="VAL406" s="1"/>
      <c r="VAM406" s="1"/>
      <c r="VAN406" s="1"/>
      <c r="VAO406" s="1"/>
      <c r="VAP406" s="1"/>
      <c r="VAQ406" s="1"/>
      <c r="VAR406" s="1"/>
      <c r="VAS406" s="1"/>
      <c r="VAT406" s="1"/>
      <c r="VAU406" s="1"/>
      <c r="VAV406" s="1"/>
      <c r="VAW406" s="1"/>
      <c r="VAX406" s="1"/>
      <c r="VAY406" s="1"/>
      <c r="VAZ406" s="1"/>
      <c r="VBA406" s="1"/>
      <c r="VBB406" s="1"/>
      <c r="VBC406" s="1"/>
      <c r="VBD406" s="1"/>
      <c r="VBE406" s="1"/>
      <c r="VBF406" s="1"/>
      <c r="VBG406" s="1"/>
      <c r="VBH406" s="1"/>
      <c r="VBI406" s="1"/>
      <c r="VBJ406" s="1"/>
      <c r="VBK406" s="1"/>
      <c r="VBL406" s="1"/>
      <c r="VBM406" s="1"/>
      <c r="VBN406" s="1"/>
      <c r="VBO406" s="1"/>
      <c r="VBP406" s="1"/>
      <c r="VBQ406" s="1"/>
      <c r="VBR406" s="1"/>
      <c r="VBS406" s="1"/>
      <c r="VBT406" s="1"/>
      <c r="VBU406" s="1"/>
      <c r="VBV406" s="1"/>
      <c r="VBW406" s="1"/>
      <c r="VBX406" s="1"/>
      <c r="VBY406" s="1"/>
      <c r="VBZ406" s="1"/>
      <c r="VCA406" s="1"/>
      <c r="VCB406" s="1"/>
      <c r="VCC406" s="1"/>
      <c r="VCD406" s="1"/>
      <c r="VCE406" s="1"/>
      <c r="VCF406" s="1"/>
      <c r="VCG406" s="1"/>
      <c r="VCH406" s="1"/>
      <c r="VCI406" s="1"/>
      <c r="VCJ406" s="1"/>
      <c r="VCK406" s="1"/>
      <c r="VCL406" s="1"/>
      <c r="VCM406" s="1"/>
      <c r="VCN406" s="1"/>
      <c r="VCO406" s="1"/>
      <c r="VCP406" s="1"/>
      <c r="VCQ406" s="1"/>
      <c r="VCR406" s="1"/>
      <c r="VCS406" s="1"/>
      <c r="VCT406" s="1"/>
      <c r="VCU406" s="1"/>
      <c r="VCV406" s="1"/>
      <c r="VCW406" s="1"/>
      <c r="VCX406" s="1"/>
      <c r="VCY406" s="1"/>
      <c r="VCZ406" s="1"/>
      <c r="VDA406" s="1"/>
      <c r="VDB406" s="1"/>
      <c r="VDC406" s="1"/>
      <c r="VDD406" s="1"/>
      <c r="VDE406" s="1"/>
      <c r="VDF406" s="1"/>
      <c r="VDG406" s="1"/>
      <c r="VDH406" s="1"/>
      <c r="VDI406" s="1"/>
      <c r="VDJ406" s="1"/>
      <c r="VDK406" s="1"/>
      <c r="VDL406" s="1"/>
      <c r="VDM406" s="1"/>
      <c r="VDN406" s="1"/>
      <c r="VDO406" s="1"/>
      <c r="VDP406" s="1"/>
      <c r="VDQ406" s="1"/>
      <c r="VDR406" s="1"/>
      <c r="VDS406" s="1"/>
      <c r="VDT406" s="1"/>
      <c r="VDU406" s="1"/>
      <c r="VDV406" s="1"/>
      <c r="VDW406" s="1"/>
      <c r="VDX406" s="1"/>
      <c r="VDY406" s="1"/>
      <c r="VDZ406" s="1"/>
      <c r="VEA406" s="1"/>
      <c r="VEB406" s="1"/>
      <c r="VEC406" s="1"/>
      <c r="VED406" s="1"/>
      <c r="VEE406" s="1"/>
      <c r="VEF406" s="1"/>
      <c r="VEG406" s="1"/>
      <c r="VEH406" s="1"/>
      <c r="VEI406" s="1"/>
      <c r="VEJ406" s="1"/>
      <c r="VEK406" s="1"/>
      <c r="VEL406" s="1"/>
      <c r="VEM406" s="1"/>
      <c r="VEN406" s="1"/>
      <c r="VEO406" s="1"/>
      <c r="VEP406" s="1"/>
      <c r="VEQ406" s="1"/>
      <c r="VER406" s="1"/>
      <c r="VES406" s="1"/>
      <c r="VET406" s="1"/>
      <c r="VEU406" s="1"/>
      <c r="VEV406" s="1"/>
      <c r="VEW406" s="1"/>
      <c r="VEX406" s="1"/>
      <c r="VEY406" s="1"/>
      <c r="VEZ406" s="1"/>
      <c r="VFA406" s="1"/>
      <c r="VFB406" s="1"/>
      <c r="VFC406" s="1"/>
      <c r="VFD406" s="1"/>
      <c r="VFE406" s="1"/>
      <c r="VFF406" s="1"/>
      <c r="VFG406" s="1"/>
      <c r="VFH406" s="1"/>
      <c r="VFI406" s="1"/>
      <c r="VFJ406" s="1"/>
      <c r="VFK406" s="1"/>
      <c r="VFL406" s="1"/>
      <c r="VFM406" s="1"/>
      <c r="VFN406" s="1"/>
      <c r="VFO406" s="1"/>
      <c r="VFP406" s="1"/>
      <c r="VFQ406" s="1"/>
      <c r="VFR406" s="1"/>
      <c r="VFS406" s="1"/>
      <c r="VFT406" s="1"/>
      <c r="VFU406" s="1"/>
      <c r="VFV406" s="1"/>
      <c r="VFW406" s="1"/>
      <c r="VFX406" s="1"/>
      <c r="VFY406" s="1"/>
      <c r="VFZ406" s="1"/>
      <c r="VGA406" s="1"/>
      <c r="VGB406" s="1"/>
      <c r="VGC406" s="1"/>
      <c r="VGD406" s="1"/>
      <c r="VGE406" s="1"/>
      <c r="VGF406" s="1"/>
      <c r="VGG406" s="1"/>
      <c r="VGH406" s="1"/>
      <c r="VGI406" s="1"/>
      <c r="VGJ406" s="1"/>
      <c r="VGK406" s="1"/>
      <c r="VGL406" s="1"/>
      <c r="VGM406" s="1"/>
      <c r="VGN406" s="1"/>
      <c r="VGO406" s="1"/>
      <c r="VGP406" s="1"/>
      <c r="VGQ406" s="1"/>
      <c r="VGR406" s="1"/>
      <c r="VGS406" s="1"/>
      <c r="VGT406" s="1"/>
      <c r="VGU406" s="1"/>
      <c r="VGV406" s="1"/>
      <c r="VGW406" s="1"/>
      <c r="VGX406" s="1"/>
      <c r="VGY406" s="1"/>
      <c r="VGZ406" s="1"/>
      <c r="VHA406" s="1"/>
      <c r="VHB406" s="1"/>
      <c r="VHC406" s="1"/>
      <c r="VHD406" s="1"/>
      <c r="VHE406" s="1"/>
      <c r="VHF406" s="1"/>
      <c r="VHG406" s="1"/>
      <c r="VHH406" s="1"/>
      <c r="VHI406" s="1"/>
      <c r="VHJ406" s="1"/>
      <c r="VHK406" s="1"/>
      <c r="VHL406" s="1"/>
      <c r="VHM406" s="1"/>
      <c r="VHN406" s="1"/>
      <c r="VHO406" s="1"/>
      <c r="VHP406" s="1"/>
      <c r="VHQ406" s="1"/>
      <c r="VHR406" s="1"/>
      <c r="VHS406" s="1"/>
      <c r="VHT406" s="1"/>
      <c r="VHU406" s="1"/>
      <c r="VHV406" s="1"/>
      <c r="VHW406" s="1"/>
      <c r="VHX406" s="1"/>
      <c r="VHY406" s="1"/>
      <c r="VHZ406" s="1"/>
      <c r="VIA406" s="1"/>
      <c r="VIB406" s="1"/>
      <c r="VIC406" s="1"/>
      <c r="VID406" s="1"/>
      <c r="VIE406" s="1"/>
      <c r="VIF406" s="1"/>
      <c r="VIG406" s="1"/>
      <c r="VIH406" s="1"/>
      <c r="VII406" s="1"/>
      <c r="VIJ406" s="1"/>
      <c r="VIK406" s="1"/>
      <c r="VIL406" s="1"/>
      <c r="VIM406" s="1"/>
      <c r="VIN406" s="1"/>
      <c r="VIO406" s="1"/>
      <c r="VIP406" s="1"/>
      <c r="VIQ406" s="1"/>
      <c r="VIR406" s="1"/>
      <c r="VIS406" s="1"/>
      <c r="VIT406" s="1"/>
      <c r="VIU406" s="1"/>
      <c r="VIV406" s="1"/>
      <c r="VIW406" s="1"/>
      <c r="VIX406" s="1"/>
      <c r="VIY406" s="1"/>
      <c r="VIZ406" s="1"/>
      <c r="VJA406" s="1"/>
      <c r="VJB406" s="1"/>
      <c r="VJC406" s="1"/>
      <c r="VJD406" s="1"/>
      <c r="VJE406" s="1"/>
      <c r="VJF406" s="1"/>
      <c r="VJG406" s="1"/>
      <c r="VJH406" s="1"/>
      <c r="VJI406" s="1"/>
      <c r="VJJ406" s="1"/>
      <c r="VJK406" s="1"/>
      <c r="VJL406" s="1"/>
      <c r="VJM406" s="1"/>
      <c r="VJN406" s="1"/>
      <c r="VJO406" s="1"/>
      <c r="VJP406" s="1"/>
      <c r="VJQ406" s="1"/>
      <c r="VJR406" s="1"/>
      <c r="VJS406" s="1"/>
      <c r="VJT406" s="1"/>
      <c r="VJU406" s="1"/>
      <c r="VJV406" s="1"/>
      <c r="VJW406" s="1"/>
      <c r="VJX406" s="1"/>
      <c r="VJY406" s="1"/>
      <c r="VJZ406" s="1"/>
      <c r="VKA406" s="1"/>
      <c r="VKB406" s="1"/>
      <c r="VKC406" s="1"/>
      <c r="VKD406" s="1"/>
      <c r="VKE406" s="1"/>
      <c r="VKF406" s="1"/>
      <c r="VKG406" s="1"/>
      <c r="VKH406" s="1"/>
      <c r="VKI406" s="1"/>
      <c r="VKJ406" s="1"/>
      <c r="VKK406" s="1"/>
      <c r="VKL406" s="1"/>
      <c r="VKM406" s="1"/>
      <c r="VKN406" s="1"/>
      <c r="VKO406" s="1"/>
      <c r="VKP406" s="1"/>
      <c r="VKQ406" s="1"/>
      <c r="VKR406" s="1"/>
      <c r="VKS406" s="1"/>
      <c r="VKT406" s="1"/>
      <c r="VKU406" s="1"/>
      <c r="VKV406" s="1"/>
      <c r="VKW406" s="1"/>
      <c r="VKX406" s="1"/>
      <c r="VKY406" s="1"/>
      <c r="VKZ406" s="1"/>
      <c r="VLA406" s="1"/>
      <c r="VLB406" s="1"/>
      <c r="VLC406" s="1"/>
      <c r="VLD406" s="1"/>
      <c r="VLE406" s="1"/>
      <c r="VLF406" s="1"/>
      <c r="VLG406" s="1"/>
      <c r="VLH406" s="1"/>
      <c r="VLI406" s="1"/>
      <c r="VLJ406" s="1"/>
      <c r="VLK406" s="1"/>
      <c r="VLL406" s="1"/>
      <c r="VLM406" s="1"/>
      <c r="VLN406" s="1"/>
      <c r="VLO406" s="1"/>
      <c r="VLP406" s="1"/>
      <c r="VLQ406" s="1"/>
      <c r="VLR406" s="1"/>
      <c r="VLS406" s="1"/>
      <c r="VLT406" s="1"/>
      <c r="VLU406" s="1"/>
      <c r="VLV406" s="1"/>
      <c r="VLW406" s="1"/>
      <c r="VLX406" s="1"/>
      <c r="VLY406" s="1"/>
      <c r="VLZ406" s="1"/>
      <c r="VMA406" s="1"/>
      <c r="VMB406" s="1"/>
      <c r="VMC406" s="1"/>
      <c r="VMD406" s="1"/>
      <c r="VME406" s="1"/>
      <c r="VMF406" s="1"/>
      <c r="VMG406" s="1"/>
      <c r="VMH406" s="1"/>
      <c r="VMI406" s="1"/>
      <c r="VMJ406" s="1"/>
      <c r="VMK406" s="1"/>
      <c r="VML406" s="1"/>
      <c r="VMM406" s="1"/>
      <c r="VMN406" s="1"/>
      <c r="VMO406" s="1"/>
      <c r="VMP406" s="1"/>
      <c r="VMQ406" s="1"/>
      <c r="VMR406" s="1"/>
      <c r="VMS406" s="1"/>
      <c r="VMT406" s="1"/>
      <c r="VMU406" s="1"/>
      <c r="VMV406" s="1"/>
      <c r="VMW406" s="1"/>
      <c r="VMX406" s="1"/>
      <c r="VMY406" s="1"/>
      <c r="VMZ406" s="1"/>
      <c r="VNA406" s="1"/>
      <c r="VNB406" s="1"/>
      <c r="VNC406" s="1"/>
      <c r="VND406" s="1"/>
      <c r="VNE406" s="1"/>
      <c r="VNF406" s="1"/>
      <c r="VNG406" s="1"/>
      <c r="VNH406" s="1"/>
      <c r="VNI406" s="1"/>
      <c r="VNJ406" s="1"/>
      <c r="VNK406" s="1"/>
      <c r="VNL406" s="1"/>
      <c r="VNM406" s="1"/>
      <c r="VNN406" s="1"/>
      <c r="VNO406" s="1"/>
      <c r="VNP406" s="1"/>
      <c r="VNQ406" s="1"/>
      <c r="VNR406" s="1"/>
      <c r="VNS406" s="1"/>
      <c r="VNT406" s="1"/>
      <c r="VNU406" s="1"/>
      <c r="VNV406" s="1"/>
      <c r="VNW406" s="1"/>
      <c r="VNX406" s="1"/>
      <c r="VNY406" s="1"/>
      <c r="VNZ406" s="1"/>
      <c r="VOA406" s="1"/>
      <c r="VOB406" s="1"/>
      <c r="VOC406" s="1"/>
      <c r="VOD406" s="1"/>
      <c r="VOE406" s="1"/>
      <c r="VOF406" s="1"/>
      <c r="VOG406" s="1"/>
      <c r="VOH406" s="1"/>
      <c r="VOI406" s="1"/>
      <c r="VOJ406" s="1"/>
      <c r="VOK406" s="1"/>
      <c r="VOL406" s="1"/>
      <c r="VOM406" s="1"/>
      <c r="VON406" s="1"/>
      <c r="VOO406" s="1"/>
      <c r="VOP406" s="1"/>
      <c r="VOQ406" s="1"/>
      <c r="VOR406" s="1"/>
      <c r="VOS406" s="1"/>
      <c r="VOT406" s="1"/>
      <c r="VOU406" s="1"/>
      <c r="VOV406" s="1"/>
      <c r="VOW406" s="1"/>
      <c r="VOX406" s="1"/>
      <c r="VOY406" s="1"/>
      <c r="VOZ406" s="1"/>
      <c r="VPA406" s="1"/>
      <c r="VPB406" s="1"/>
      <c r="VPC406" s="1"/>
      <c r="VPD406" s="1"/>
      <c r="VPE406" s="1"/>
      <c r="VPF406" s="1"/>
      <c r="VPG406" s="1"/>
      <c r="VPH406" s="1"/>
      <c r="VPI406" s="1"/>
      <c r="VPJ406" s="1"/>
      <c r="VPK406" s="1"/>
      <c r="VPL406" s="1"/>
      <c r="VPM406" s="1"/>
      <c r="VPN406" s="1"/>
      <c r="VPO406" s="1"/>
      <c r="VPP406" s="1"/>
      <c r="VPQ406" s="1"/>
      <c r="VPR406" s="1"/>
      <c r="VPS406" s="1"/>
      <c r="VPT406" s="1"/>
      <c r="VPU406" s="1"/>
      <c r="VPV406" s="1"/>
      <c r="VPW406" s="1"/>
      <c r="VPX406" s="1"/>
      <c r="VPY406" s="1"/>
      <c r="VPZ406" s="1"/>
      <c r="VQA406" s="1"/>
      <c r="VQB406" s="1"/>
      <c r="VQC406" s="1"/>
      <c r="VQD406" s="1"/>
      <c r="VQE406" s="1"/>
      <c r="VQF406" s="1"/>
      <c r="VQG406" s="1"/>
      <c r="VQH406" s="1"/>
      <c r="VQI406" s="1"/>
      <c r="VQJ406" s="1"/>
      <c r="VQK406" s="1"/>
      <c r="VQL406" s="1"/>
      <c r="VQM406" s="1"/>
      <c r="VQN406" s="1"/>
      <c r="VQO406" s="1"/>
      <c r="VQP406" s="1"/>
      <c r="VQQ406" s="1"/>
      <c r="VQR406" s="1"/>
      <c r="VQS406" s="1"/>
      <c r="VQT406" s="1"/>
      <c r="VQU406" s="1"/>
      <c r="VQV406" s="1"/>
      <c r="VQW406" s="1"/>
      <c r="VQX406" s="1"/>
      <c r="VQY406" s="1"/>
      <c r="VQZ406" s="1"/>
      <c r="VRA406" s="1"/>
      <c r="VRB406" s="1"/>
      <c r="VRC406" s="1"/>
      <c r="VRD406" s="1"/>
      <c r="VRE406" s="1"/>
      <c r="VRF406" s="1"/>
      <c r="VRG406" s="1"/>
      <c r="VRH406" s="1"/>
      <c r="VRI406" s="1"/>
      <c r="VRJ406" s="1"/>
      <c r="VRK406" s="1"/>
      <c r="VRL406" s="1"/>
      <c r="VRM406" s="1"/>
      <c r="VRN406" s="1"/>
      <c r="VRO406" s="1"/>
      <c r="VRP406" s="1"/>
      <c r="VRQ406" s="1"/>
      <c r="VRR406" s="1"/>
      <c r="VRS406" s="1"/>
      <c r="VRT406" s="1"/>
      <c r="VRU406" s="1"/>
      <c r="VRV406" s="1"/>
      <c r="VRW406" s="1"/>
      <c r="VRX406" s="1"/>
      <c r="VRY406" s="1"/>
      <c r="VRZ406" s="1"/>
      <c r="VSA406" s="1"/>
      <c r="VSB406" s="1"/>
      <c r="VSC406" s="1"/>
      <c r="VSD406" s="1"/>
      <c r="VSE406" s="1"/>
      <c r="VSF406" s="1"/>
      <c r="VSG406" s="1"/>
      <c r="VSH406" s="1"/>
      <c r="VSI406" s="1"/>
      <c r="VSJ406" s="1"/>
      <c r="VSK406" s="1"/>
      <c r="VSL406" s="1"/>
      <c r="VSM406" s="1"/>
      <c r="VSN406" s="1"/>
      <c r="VSO406" s="1"/>
      <c r="VSP406" s="1"/>
      <c r="VSQ406" s="1"/>
      <c r="VSR406" s="1"/>
      <c r="VSS406" s="1"/>
      <c r="VST406" s="1"/>
      <c r="VSU406" s="1"/>
      <c r="VSV406" s="1"/>
      <c r="VSW406" s="1"/>
      <c r="VSX406" s="1"/>
      <c r="VSY406" s="1"/>
      <c r="VSZ406" s="1"/>
      <c r="VTA406" s="1"/>
      <c r="VTB406" s="1"/>
      <c r="VTC406" s="1"/>
      <c r="VTD406" s="1"/>
      <c r="VTE406" s="1"/>
      <c r="VTF406" s="1"/>
      <c r="VTG406" s="1"/>
      <c r="VTH406" s="1"/>
      <c r="VTI406" s="1"/>
      <c r="VTJ406" s="1"/>
      <c r="VTK406" s="1"/>
      <c r="VTL406" s="1"/>
      <c r="VTM406" s="1"/>
      <c r="VTN406" s="1"/>
      <c r="VTO406" s="1"/>
      <c r="VTP406" s="1"/>
      <c r="VTQ406" s="1"/>
      <c r="VTR406" s="1"/>
      <c r="VTS406" s="1"/>
      <c r="VTT406" s="1"/>
      <c r="VTU406" s="1"/>
      <c r="VTV406" s="1"/>
      <c r="VTW406" s="1"/>
      <c r="VTX406" s="1"/>
      <c r="VTY406" s="1"/>
      <c r="VTZ406" s="1"/>
      <c r="VUA406" s="1"/>
      <c r="VUB406" s="1"/>
      <c r="VUC406" s="1"/>
      <c r="VUD406" s="1"/>
      <c r="VUE406" s="1"/>
      <c r="VUF406" s="1"/>
      <c r="VUG406" s="1"/>
      <c r="VUH406" s="1"/>
      <c r="VUI406" s="1"/>
      <c r="VUJ406" s="1"/>
      <c r="VUK406" s="1"/>
      <c r="VUL406" s="1"/>
      <c r="VUM406" s="1"/>
      <c r="VUN406" s="1"/>
      <c r="VUO406" s="1"/>
      <c r="VUP406" s="1"/>
      <c r="VUQ406" s="1"/>
      <c r="VUR406" s="1"/>
      <c r="VUS406" s="1"/>
      <c r="VUT406" s="1"/>
      <c r="VUU406" s="1"/>
      <c r="VUV406" s="1"/>
      <c r="VUW406" s="1"/>
      <c r="VUX406" s="1"/>
      <c r="VUY406" s="1"/>
      <c r="VUZ406" s="1"/>
      <c r="VVA406" s="1"/>
      <c r="VVB406" s="1"/>
      <c r="VVC406" s="1"/>
      <c r="VVD406" s="1"/>
      <c r="VVE406" s="1"/>
      <c r="VVF406" s="1"/>
      <c r="VVG406" s="1"/>
      <c r="VVH406" s="1"/>
      <c r="VVI406" s="1"/>
      <c r="VVJ406" s="1"/>
      <c r="VVK406" s="1"/>
      <c r="VVL406" s="1"/>
      <c r="VVM406" s="1"/>
      <c r="VVN406" s="1"/>
      <c r="VVO406" s="1"/>
      <c r="VVP406" s="1"/>
      <c r="VVQ406" s="1"/>
      <c r="VVR406" s="1"/>
      <c r="VVS406" s="1"/>
      <c r="VVT406" s="1"/>
      <c r="VVU406" s="1"/>
      <c r="VVV406" s="1"/>
      <c r="VVW406" s="1"/>
      <c r="VVX406" s="1"/>
      <c r="VVY406" s="1"/>
      <c r="VVZ406" s="1"/>
      <c r="VWA406" s="1"/>
      <c r="VWB406" s="1"/>
      <c r="VWC406" s="1"/>
      <c r="VWD406" s="1"/>
      <c r="VWE406" s="1"/>
      <c r="VWF406" s="1"/>
      <c r="VWG406" s="1"/>
      <c r="VWH406" s="1"/>
      <c r="VWI406" s="1"/>
      <c r="VWJ406" s="1"/>
      <c r="VWK406" s="1"/>
      <c r="VWL406" s="1"/>
      <c r="VWM406" s="1"/>
      <c r="VWN406" s="1"/>
      <c r="VWO406" s="1"/>
      <c r="VWP406" s="1"/>
      <c r="VWQ406" s="1"/>
      <c r="VWR406" s="1"/>
      <c r="VWS406" s="1"/>
      <c r="VWT406" s="1"/>
      <c r="VWU406" s="1"/>
      <c r="VWV406" s="1"/>
      <c r="VWW406" s="1"/>
      <c r="VWX406" s="1"/>
      <c r="VWY406" s="1"/>
      <c r="VWZ406" s="1"/>
      <c r="VXA406" s="1"/>
      <c r="VXB406" s="1"/>
      <c r="VXC406" s="1"/>
      <c r="VXD406" s="1"/>
      <c r="VXE406" s="1"/>
      <c r="VXF406" s="1"/>
      <c r="VXG406" s="1"/>
      <c r="VXH406" s="1"/>
      <c r="VXI406" s="1"/>
      <c r="VXJ406" s="1"/>
      <c r="VXK406" s="1"/>
      <c r="VXL406" s="1"/>
      <c r="VXM406" s="1"/>
      <c r="VXN406" s="1"/>
      <c r="VXO406" s="1"/>
      <c r="VXP406" s="1"/>
      <c r="VXQ406" s="1"/>
      <c r="VXR406" s="1"/>
      <c r="VXS406" s="1"/>
      <c r="VXT406" s="1"/>
      <c r="VXU406" s="1"/>
      <c r="VXV406" s="1"/>
      <c r="VXW406" s="1"/>
      <c r="VXX406" s="1"/>
      <c r="VXY406" s="1"/>
      <c r="VXZ406" s="1"/>
      <c r="VYA406" s="1"/>
      <c r="VYB406" s="1"/>
      <c r="VYC406" s="1"/>
      <c r="VYD406" s="1"/>
      <c r="VYE406" s="1"/>
      <c r="VYF406" s="1"/>
      <c r="VYG406" s="1"/>
      <c r="VYH406" s="1"/>
      <c r="VYI406" s="1"/>
      <c r="VYJ406" s="1"/>
      <c r="VYK406" s="1"/>
      <c r="VYL406" s="1"/>
      <c r="VYM406" s="1"/>
      <c r="VYN406" s="1"/>
      <c r="VYO406" s="1"/>
      <c r="VYP406" s="1"/>
      <c r="VYQ406" s="1"/>
      <c r="VYR406" s="1"/>
      <c r="VYS406" s="1"/>
      <c r="VYT406" s="1"/>
      <c r="VYU406" s="1"/>
      <c r="VYV406" s="1"/>
      <c r="VYW406" s="1"/>
      <c r="VYX406" s="1"/>
      <c r="VYY406" s="1"/>
      <c r="VYZ406" s="1"/>
      <c r="VZA406" s="1"/>
      <c r="VZB406" s="1"/>
      <c r="VZC406" s="1"/>
      <c r="VZD406" s="1"/>
      <c r="VZE406" s="1"/>
      <c r="VZF406" s="1"/>
      <c r="VZG406" s="1"/>
      <c r="VZH406" s="1"/>
      <c r="VZI406" s="1"/>
      <c r="VZJ406" s="1"/>
      <c r="VZK406" s="1"/>
      <c r="VZL406" s="1"/>
      <c r="VZM406" s="1"/>
      <c r="VZN406" s="1"/>
      <c r="VZO406" s="1"/>
      <c r="VZP406" s="1"/>
      <c r="VZQ406" s="1"/>
      <c r="VZR406" s="1"/>
      <c r="VZS406" s="1"/>
      <c r="VZT406" s="1"/>
      <c r="VZU406" s="1"/>
      <c r="VZV406" s="1"/>
      <c r="VZW406" s="1"/>
      <c r="VZX406" s="1"/>
      <c r="VZY406" s="1"/>
      <c r="VZZ406" s="1"/>
      <c r="WAA406" s="1"/>
      <c r="WAB406" s="1"/>
      <c r="WAC406" s="1"/>
      <c r="WAD406" s="1"/>
      <c r="WAE406" s="1"/>
      <c r="WAF406" s="1"/>
      <c r="WAG406" s="1"/>
      <c r="WAH406" s="1"/>
      <c r="WAI406" s="1"/>
      <c r="WAJ406" s="1"/>
      <c r="WAK406" s="1"/>
      <c r="WAL406" s="1"/>
      <c r="WAM406" s="1"/>
      <c r="WAN406" s="1"/>
      <c r="WAO406" s="1"/>
      <c r="WAP406" s="1"/>
      <c r="WAQ406" s="1"/>
      <c r="WAR406" s="1"/>
      <c r="WAS406" s="1"/>
      <c r="WAT406" s="1"/>
      <c r="WAU406" s="1"/>
      <c r="WAV406" s="1"/>
      <c r="WAW406" s="1"/>
      <c r="WAX406" s="1"/>
      <c r="WAY406" s="1"/>
      <c r="WAZ406" s="1"/>
      <c r="WBA406" s="1"/>
      <c r="WBB406" s="1"/>
      <c r="WBC406" s="1"/>
      <c r="WBD406" s="1"/>
      <c r="WBE406" s="1"/>
      <c r="WBF406" s="1"/>
      <c r="WBG406" s="1"/>
      <c r="WBH406" s="1"/>
      <c r="WBI406" s="1"/>
      <c r="WBJ406" s="1"/>
      <c r="WBK406" s="1"/>
      <c r="WBL406" s="1"/>
      <c r="WBM406" s="1"/>
      <c r="WBN406" s="1"/>
      <c r="WBO406" s="1"/>
      <c r="WBP406" s="1"/>
      <c r="WBQ406" s="1"/>
      <c r="WBR406" s="1"/>
      <c r="WBS406" s="1"/>
      <c r="WBT406" s="1"/>
      <c r="WBU406" s="1"/>
      <c r="WBV406" s="1"/>
      <c r="WBW406" s="1"/>
      <c r="WBX406" s="1"/>
      <c r="WBY406" s="1"/>
      <c r="WBZ406" s="1"/>
      <c r="WCA406" s="1"/>
      <c r="WCB406" s="1"/>
      <c r="WCC406" s="1"/>
      <c r="WCD406" s="1"/>
      <c r="WCE406" s="1"/>
      <c r="WCF406" s="1"/>
      <c r="WCG406" s="1"/>
      <c r="WCH406" s="1"/>
      <c r="WCI406" s="1"/>
      <c r="WCJ406" s="1"/>
      <c r="WCK406" s="1"/>
      <c r="WCL406" s="1"/>
      <c r="WCM406" s="1"/>
      <c r="WCN406" s="1"/>
      <c r="WCO406" s="1"/>
      <c r="WCP406" s="1"/>
      <c r="WCQ406" s="1"/>
      <c r="WCR406" s="1"/>
      <c r="WCS406" s="1"/>
      <c r="WCT406" s="1"/>
      <c r="WCU406" s="1"/>
      <c r="WCV406" s="1"/>
      <c r="WCW406" s="1"/>
      <c r="WCX406" s="1"/>
      <c r="WCY406" s="1"/>
      <c r="WCZ406" s="1"/>
      <c r="WDA406" s="1"/>
      <c r="WDB406" s="1"/>
      <c r="WDC406" s="1"/>
      <c r="WDD406" s="1"/>
      <c r="WDE406" s="1"/>
      <c r="WDF406" s="1"/>
      <c r="WDG406" s="1"/>
      <c r="WDH406" s="1"/>
      <c r="WDI406" s="1"/>
      <c r="WDJ406" s="1"/>
      <c r="WDK406" s="1"/>
      <c r="WDL406" s="1"/>
      <c r="WDM406" s="1"/>
      <c r="WDN406" s="1"/>
      <c r="WDO406" s="1"/>
      <c r="WDP406" s="1"/>
      <c r="WDQ406" s="1"/>
      <c r="WDR406" s="1"/>
      <c r="WDS406" s="1"/>
      <c r="WDT406" s="1"/>
      <c r="WDU406" s="1"/>
      <c r="WDV406" s="1"/>
      <c r="WDW406" s="1"/>
      <c r="WDX406" s="1"/>
      <c r="WDY406" s="1"/>
      <c r="WDZ406" s="1"/>
      <c r="WEA406" s="1"/>
      <c r="WEB406" s="1"/>
      <c r="WEC406" s="1"/>
      <c r="WED406" s="1"/>
      <c r="WEE406" s="1"/>
      <c r="WEF406" s="1"/>
      <c r="WEG406" s="1"/>
      <c r="WEH406" s="1"/>
      <c r="WEI406" s="1"/>
      <c r="WEJ406" s="1"/>
      <c r="WEK406" s="1"/>
      <c r="WEL406" s="1"/>
      <c r="WEM406" s="1"/>
      <c r="WEN406" s="1"/>
      <c r="WEO406" s="1"/>
      <c r="WEP406" s="1"/>
      <c r="WEQ406" s="1"/>
      <c r="WER406" s="1"/>
      <c r="WES406" s="1"/>
      <c r="WET406" s="1"/>
      <c r="WEU406" s="1"/>
      <c r="WEV406" s="1"/>
      <c r="WEW406" s="1"/>
      <c r="WEX406" s="1"/>
      <c r="WEY406" s="1"/>
      <c r="WEZ406" s="1"/>
      <c r="WFA406" s="1"/>
      <c r="WFB406" s="1"/>
      <c r="WFC406" s="1"/>
      <c r="WFD406" s="1"/>
      <c r="WFE406" s="1"/>
      <c r="WFF406" s="1"/>
      <c r="WFG406" s="1"/>
      <c r="WFH406" s="1"/>
      <c r="WFI406" s="1"/>
      <c r="WFJ406" s="1"/>
      <c r="WFK406" s="1"/>
      <c r="WFL406" s="1"/>
      <c r="WFM406" s="1"/>
      <c r="WFN406" s="1"/>
      <c r="WFO406" s="1"/>
      <c r="WFP406" s="1"/>
      <c r="WFQ406" s="1"/>
      <c r="WFR406" s="1"/>
      <c r="WFS406" s="1"/>
      <c r="WFT406" s="1"/>
      <c r="WFU406" s="1"/>
      <c r="WFV406" s="1"/>
      <c r="WFW406" s="1"/>
      <c r="WFX406" s="1"/>
      <c r="WFY406" s="1"/>
      <c r="WFZ406" s="1"/>
      <c r="WGA406" s="1"/>
      <c r="WGB406" s="1"/>
      <c r="WGC406" s="1"/>
      <c r="WGD406" s="1"/>
      <c r="WGE406" s="1"/>
      <c r="WGF406" s="1"/>
      <c r="WGG406" s="1"/>
      <c r="WGH406" s="1"/>
      <c r="WGI406" s="1"/>
      <c r="WGJ406" s="1"/>
      <c r="WGK406" s="1"/>
      <c r="WGL406" s="1"/>
      <c r="WGM406" s="1"/>
      <c r="WGN406" s="1"/>
      <c r="WGO406" s="1"/>
      <c r="WGP406" s="1"/>
      <c r="WGQ406" s="1"/>
      <c r="WGR406" s="1"/>
      <c r="WGS406" s="1"/>
      <c r="WGT406" s="1"/>
      <c r="WGU406" s="1"/>
      <c r="WGV406" s="1"/>
      <c r="WGW406" s="1"/>
      <c r="WGX406" s="1"/>
      <c r="WGY406" s="1"/>
      <c r="WGZ406" s="1"/>
      <c r="WHA406" s="1"/>
      <c r="WHB406" s="1"/>
      <c r="WHC406" s="1"/>
      <c r="WHD406" s="1"/>
      <c r="WHE406" s="1"/>
      <c r="WHF406" s="1"/>
      <c r="WHG406" s="1"/>
      <c r="WHH406" s="1"/>
      <c r="WHI406" s="1"/>
      <c r="WHJ406" s="1"/>
      <c r="WHK406" s="1"/>
      <c r="WHL406" s="1"/>
      <c r="WHM406" s="1"/>
      <c r="WHN406" s="1"/>
      <c r="WHO406" s="1"/>
      <c r="WHP406" s="1"/>
      <c r="WHQ406" s="1"/>
      <c r="WHR406" s="1"/>
      <c r="WHS406" s="1"/>
      <c r="WHT406" s="1"/>
      <c r="WHU406" s="1"/>
      <c r="WHV406" s="1"/>
      <c r="WHW406" s="1"/>
      <c r="WHX406" s="1"/>
      <c r="WHY406" s="1"/>
      <c r="WHZ406" s="1"/>
      <c r="WIA406" s="1"/>
      <c r="WIB406" s="1"/>
      <c r="WIC406" s="1"/>
      <c r="WID406" s="1"/>
      <c r="WIE406" s="1"/>
      <c r="WIF406" s="1"/>
      <c r="WIG406" s="1"/>
      <c r="WIH406" s="1"/>
      <c r="WII406" s="1"/>
      <c r="WIJ406" s="1"/>
      <c r="WIK406" s="1"/>
      <c r="WIL406" s="1"/>
      <c r="WIM406" s="1"/>
      <c r="WIN406" s="1"/>
      <c r="WIO406" s="1"/>
      <c r="WIP406" s="1"/>
      <c r="WIQ406" s="1"/>
      <c r="WIR406" s="1"/>
      <c r="WIS406" s="1"/>
      <c r="WIT406" s="1"/>
      <c r="WIU406" s="1"/>
      <c r="WIV406" s="1"/>
      <c r="WIW406" s="1"/>
      <c r="WIX406" s="1"/>
      <c r="WIY406" s="1"/>
      <c r="WIZ406" s="1"/>
      <c r="WJA406" s="1"/>
      <c r="WJB406" s="1"/>
      <c r="WJC406" s="1"/>
      <c r="WJD406" s="1"/>
      <c r="WJE406" s="1"/>
      <c r="WJF406" s="1"/>
      <c r="WJG406" s="1"/>
      <c r="WJH406" s="1"/>
      <c r="WJI406" s="1"/>
      <c r="WJJ406" s="1"/>
      <c r="WJK406" s="1"/>
      <c r="WJL406" s="1"/>
      <c r="WJM406" s="1"/>
      <c r="WJN406" s="1"/>
      <c r="WJO406" s="1"/>
      <c r="WJP406" s="1"/>
      <c r="WJQ406" s="1"/>
      <c r="WJR406" s="1"/>
      <c r="WJS406" s="1"/>
      <c r="WJT406" s="1"/>
      <c r="WJU406" s="1"/>
      <c r="WJV406" s="1"/>
      <c r="WJW406" s="1"/>
      <c r="WJX406" s="1"/>
      <c r="WJY406" s="1"/>
      <c r="WJZ406" s="1"/>
      <c r="WKA406" s="1"/>
      <c r="WKB406" s="1"/>
      <c r="WKC406" s="1"/>
      <c r="WKD406" s="1"/>
      <c r="WKE406" s="1"/>
      <c r="WKF406" s="1"/>
      <c r="WKG406" s="1"/>
      <c r="WKH406" s="1"/>
      <c r="WKI406" s="1"/>
      <c r="WKJ406" s="1"/>
      <c r="WKK406" s="1"/>
      <c r="WKL406" s="1"/>
      <c r="WKM406" s="1"/>
      <c r="WKN406" s="1"/>
      <c r="WKO406" s="1"/>
      <c r="WKP406" s="1"/>
      <c r="WKQ406" s="1"/>
      <c r="WKR406" s="1"/>
      <c r="WKS406" s="1"/>
      <c r="WKT406" s="1"/>
      <c r="WKU406" s="1"/>
      <c r="WKV406" s="1"/>
      <c r="WKW406" s="1"/>
      <c r="WKX406" s="1"/>
      <c r="WKY406" s="1"/>
      <c r="WKZ406" s="1"/>
      <c r="WLA406" s="1"/>
      <c r="WLB406" s="1"/>
      <c r="WLC406" s="1"/>
      <c r="WLD406" s="1"/>
      <c r="WLE406" s="1"/>
      <c r="WLF406" s="1"/>
      <c r="WLG406" s="1"/>
      <c r="WLH406" s="1"/>
      <c r="WLI406" s="1"/>
      <c r="WLJ406" s="1"/>
      <c r="WLK406" s="1"/>
      <c r="WLL406" s="1"/>
      <c r="WLM406" s="1"/>
      <c r="WLN406" s="1"/>
      <c r="WLO406" s="1"/>
      <c r="WLP406" s="1"/>
      <c r="WLQ406" s="1"/>
      <c r="WLR406" s="1"/>
      <c r="WLS406" s="1"/>
      <c r="WLT406" s="1"/>
      <c r="WLU406" s="1"/>
      <c r="WLV406" s="1"/>
      <c r="WLW406" s="1"/>
      <c r="WLX406" s="1"/>
      <c r="WLY406" s="1"/>
      <c r="WLZ406" s="1"/>
      <c r="WMA406" s="1"/>
      <c r="WMB406" s="1"/>
      <c r="WMC406" s="1"/>
      <c r="WMD406" s="1"/>
      <c r="WME406" s="1"/>
      <c r="WMF406" s="1"/>
      <c r="WMG406" s="1"/>
      <c r="WMH406" s="1"/>
      <c r="WMI406" s="1"/>
      <c r="WMJ406" s="1"/>
      <c r="WMK406" s="1"/>
      <c r="WML406" s="1"/>
      <c r="WMM406" s="1"/>
      <c r="WMN406" s="1"/>
      <c r="WMO406" s="1"/>
      <c r="WMP406" s="1"/>
      <c r="WMQ406" s="1"/>
      <c r="WMR406" s="1"/>
      <c r="WMS406" s="1"/>
      <c r="WMT406" s="1"/>
      <c r="WMU406" s="1"/>
      <c r="WMV406" s="1"/>
      <c r="WMW406" s="1"/>
      <c r="WMX406" s="1"/>
      <c r="WMY406" s="1"/>
      <c r="WMZ406" s="1"/>
      <c r="WNA406" s="1"/>
      <c r="WNB406" s="1"/>
      <c r="WNC406" s="1"/>
      <c r="WND406" s="1"/>
      <c r="WNE406" s="1"/>
      <c r="WNF406" s="1"/>
      <c r="WNG406" s="1"/>
      <c r="WNH406" s="1"/>
      <c r="WNI406" s="1"/>
      <c r="WNJ406" s="1"/>
      <c r="WNK406" s="1"/>
      <c r="WNL406" s="1"/>
      <c r="WNM406" s="1"/>
      <c r="WNN406" s="1"/>
      <c r="WNO406" s="1"/>
      <c r="WNP406" s="1"/>
      <c r="WNQ406" s="1"/>
      <c r="WNR406" s="1"/>
      <c r="WNS406" s="1"/>
      <c r="WNT406" s="1"/>
      <c r="WNU406" s="1"/>
      <c r="WNV406" s="1"/>
      <c r="WNW406" s="1"/>
      <c r="WNX406" s="1"/>
      <c r="WNY406" s="1"/>
      <c r="WNZ406" s="1"/>
      <c r="WOA406" s="1"/>
      <c r="WOB406" s="1"/>
      <c r="WOC406" s="1"/>
      <c r="WOD406" s="1"/>
      <c r="WOE406" s="1"/>
      <c r="WOF406" s="1"/>
      <c r="WOG406" s="1"/>
      <c r="WOH406" s="1"/>
      <c r="WOI406" s="1"/>
      <c r="WOJ406" s="1"/>
      <c r="WOK406" s="1"/>
      <c r="WOL406" s="1"/>
      <c r="WOM406" s="1"/>
      <c r="WON406" s="1"/>
      <c r="WOO406" s="1"/>
      <c r="WOP406" s="1"/>
      <c r="WOQ406" s="1"/>
      <c r="WOR406" s="1"/>
      <c r="WOS406" s="1"/>
      <c r="WOT406" s="1"/>
      <c r="WOU406" s="1"/>
      <c r="WOV406" s="1"/>
      <c r="WOW406" s="1"/>
      <c r="WOX406" s="1"/>
      <c r="WOY406" s="1"/>
      <c r="WOZ406" s="1"/>
      <c r="WPA406" s="1"/>
      <c r="WPB406" s="1"/>
      <c r="WPC406" s="1"/>
      <c r="WPD406" s="1"/>
      <c r="WPE406" s="1"/>
      <c r="WPF406" s="1"/>
      <c r="WPG406" s="1"/>
      <c r="WPH406" s="1"/>
      <c r="WPI406" s="1"/>
      <c r="WPJ406" s="1"/>
      <c r="WPK406" s="1"/>
      <c r="WPL406" s="1"/>
      <c r="WPM406" s="1"/>
      <c r="WPN406" s="1"/>
      <c r="WPO406" s="1"/>
      <c r="WPP406" s="1"/>
      <c r="WPQ406" s="1"/>
      <c r="WPR406" s="1"/>
      <c r="WPS406" s="1"/>
      <c r="WPT406" s="1"/>
      <c r="WPU406" s="1"/>
      <c r="WPV406" s="1"/>
      <c r="WPW406" s="1"/>
      <c r="WPX406" s="1"/>
      <c r="WPY406" s="1"/>
      <c r="WPZ406" s="1"/>
      <c r="WQA406" s="1"/>
      <c r="WQB406" s="1"/>
      <c r="WQC406" s="1"/>
      <c r="WQD406" s="1"/>
      <c r="WQE406" s="1"/>
      <c r="WQF406" s="1"/>
      <c r="WQG406" s="1"/>
      <c r="WQH406" s="1"/>
      <c r="WQI406" s="1"/>
      <c r="WQJ406" s="1"/>
      <c r="WQK406" s="1"/>
      <c r="WQL406" s="1"/>
      <c r="WQM406" s="1"/>
      <c r="WQN406" s="1"/>
      <c r="WQO406" s="1"/>
      <c r="WQP406" s="1"/>
      <c r="WQQ406" s="1"/>
      <c r="WQR406" s="1"/>
      <c r="WQS406" s="1"/>
      <c r="WQT406" s="1"/>
      <c r="WQU406" s="1"/>
      <c r="WQV406" s="1"/>
      <c r="WQW406" s="1"/>
      <c r="WQX406" s="1"/>
      <c r="WQY406" s="1"/>
      <c r="WQZ406" s="1"/>
      <c r="WRA406" s="1"/>
      <c r="WRB406" s="1"/>
      <c r="WRC406" s="1"/>
      <c r="WRD406" s="1"/>
      <c r="WRE406" s="1"/>
      <c r="WRF406" s="1"/>
      <c r="WRG406" s="1"/>
      <c r="WRH406" s="1"/>
      <c r="WRI406" s="1"/>
      <c r="WRJ406" s="1"/>
      <c r="WRK406" s="1"/>
      <c r="WRL406" s="1"/>
      <c r="WRM406" s="1"/>
      <c r="WRN406" s="1"/>
      <c r="WRO406" s="1"/>
      <c r="WRP406" s="1"/>
      <c r="WRQ406" s="1"/>
      <c r="WRR406" s="1"/>
      <c r="WRS406" s="1"/>
      <c r="WRT406" s="1"/>
      <c r="WRU406" s="1"/>
      <c r="WRV406" s="1"/>
      <c r="WRW406" s="1"/>
      <c r="WRX406" s="1"/>
      <c r="WRY406" s="1"/>
      <c r="WRZ406" s="1"/>
      <c r="WSA406" s="1"/>
      <c r="WSB406" s="1"/>
      <c r="WSC406" s="1"/>
      <c r="WSD406" s="1"/>
      <c r="WSE406" s="1"/>
      <c r="WSF406" s="1"/>
      <c r="WSG406" s="1"/>
      <c r="WSH406" s="1"/>
      <c r="WSI406" s="1"/>
      <c r="WSJ406" s="1"/>
      <c r="WSK406" s="1"/>
      <c r="WSL406" s="1"/>
      <c r="WSM406" s="1"/>
      <c r="WSN406" s="1"/>
      <c r="WSO406" s="1"/>
      <c r="WSP406" s="1"/>
      <c r="WSQ406" s="1"/>
      <c r="WSR406" s="1"/>
      <c r="WSS406" s="1"/>
      <c r="WST406" s="1"/>
      <c r="WSU406" s="1"/>
      <c r="WSV406" s="1"/>
      <c r="WSW406" s="1"/>
      <c r="WSX406" s="1"/>
      <c r="WSY406" s="1"/>
      <c r="WSZ406" s="1"/>
      <c r="WTA406" s="1"/>
      <c r="WTB406" s="1"/>
      <c r="WTC406" s="1"/>
      <c r="WTD406" s="1"/>
      <c r="WTE406" s="1"/>
      <c r="WTF406" s="1"/>
      <c r="WTG406" s="1"/>
      <c r="WTH406" s="1"/>
      <c r="WTI406" s="1"/>
      <c r="WTJ406" s="1"/>
      <c r="WTK406" s="1"/>
      <c r="WTL406" s="1"/>
      <c r="WTM406" s="1"/>
      <c r="WTN406" s="1"/>
      <c r="WTO406" s="1"/>
      <c r="WTP406" s="1"/>
      <c r="WTQ406" s="1"/>
      <c r="WTR406" s="1"/>
      <c r="WTS406" s="1"/>
      <c r="WTT406" s="1"/>
      <c r="WTU406" s="1"/>
      <c r="WTV406" s="1"/>
      <c r="WTW406" s="1"/>
      <c r="WTX406" s="1"/>
      <c r="WTY406" s="1"/>
      <c r="WTZ406" s="1"/>
      <c r="WUA406" s="1"/>
      <c r="WUB406" s="1"/>
      <c r="WUC406" s="1"/>
      <c r="WUD406" s="1"/>
      <c r="WUE406" s="1"/>
      <c r="WUF406" s="1"/>
      <c r="WUG406" s="1"/>
      <c r="WUH406" s="1"/>
      <c r="WUI406" s="1"/>
      <c r="WUJ406" s="1"/>
      <c r="WUK406" s="1"/>
      <c r="WUL406" s="1"/>
      <c r="WUM406" s="1"/>
      <c r="WUN406" s="1"/>
      <c r="WUO406" s="1"/>
      <c r="WUP406" s="1"/>
      <c r="WUQ406" s="1"/>
      <c r="WUR406" s="1"/>
      <c r="WUS406" s="1"/>
      <c r="WUT406" s="1"/>
      <c r="WUU406" s="1"/>
      <c r="WUV406" s="1"/>
      <c r="WUW406" s="1"/>
      <c r="WUX406" s="1"/>
      <c r="WUY406" s="1"/>
      <c r="WUZ406" s="1"/>
      <c r="WVA406" s="1"/>
      <c r="WVB406" s="1"/>
      <c r="WVC406" s="1"/>
      <c r="WVD406" s="1"/>
      <c r="WVE406" s="1"/>
      <c r="WVF406" s="1"/>
      <c r="WVG406" s="1"/>
      <c r="WVH406" s="1"/>
      <c r="WVI406" s="1"/>
      <c r="WVJ406" s="1"/>
      <c r="WVK406" s="1"/>
      <c r="WVL406" s="1"/>
      <c r="WVM406" s="1"/>
      <c r="WVN406" s="1"/>
      <c r="WVO406" s="1"/>
      <c r="WVP406" s="1"/>
      <c r="WVQ406" s="1"/>
      <c r="WVR406" s="1"/>
      <c r="WVS406" s="1"/>
      <c r="WVT406" s="1"/>
      <c r="WVU406" s="1"/>
      <c r="WVV406" s="1"/>
      <c r="WVW406" s="1"/>
      <c r="WVX406" s="1"/>
      <c r="WVY406" s="1"/>
      <c r="WVZ406" s="1"/>
      <c r="WWA406" s="1"/>
      <c r="WWB406" s="1"/>
      <c r="WWC406" s="1"/>
      <c r="WWD406" s="1"/>
      <c r="WWE406" s="1"/>
      <c r="WWF406" s="1"/>
      <c r="WWG406" s="1"/>
      <c r="WWH406" s="1"/>
      <c r="WWI406" s="1"/>
      <c r="WWJ406" s="1"/>
      <c r="WWK406" s="1"/>
      <c r="WWL406" s="1"/>
      <c r="WWM406" s="1"/>
      <c r="WWN406" s="1"/>
      <c r="WWO406" s="1"/>
      <c r="WWP406" s="1"/>
      <c r="WWQ406" s="1"/>
      <c r="WWR406" s="1"/>
      <c r="WWS406" s="1"/>
      <c r="WWT406" s="1"/>
      <c r="WWU406" s="1"/>
      <c r="WWV406" s="1"/>
      <c r="WWW406" s="1"/>
      <c r="WWX406" s="1"/>
      <c r="WWY406" s="1"/>
      <c r="WWZ406" s="1"/>
      <c r="WXA406" s="1"/>
      <c r="WXB406" s="1"/>
      <c r="WXC406" s="1"/>
      <c r="WXD406" s="1"/>
      <c r="WXE406" s="1"/>
      <c r="WXF406" s="1"/>
      <c r="WXG406" s="1"/>
      <c r="WXH406" s="1"/>
      <c r="WXI406" s="1"/>
      <c r="WXJ406" s="1"/>
      <c r="WXK406" s="1"/>
      <c r="WXL406" s="1"/>
      <c r="WXM406" s="1"/>
      <c r="WXN406" s="1"/>
      <c r="WXO406" s="1"/>
      <c r="WXP406" s="1"/>
      <c r="WXQ406" s="1"/>
      <c r="WXR406" s="1"/>
      <c r="WXS406" s="1"/>
      <c r="WXT406" s="1"/>
      <c r="WXU406" s="1"/>
      <c r="WXV406" s="1"/>
      <c r="WXW406" s="1"/>
      <c r="WXX406" s="1"/>
      <c r="WXY406" s="1"/>
      <c r="WXZ406" s="1"/>
      <c r="WYA406" s="1"/>
      <c r="WYB406" s="1"/>
      <c r="WYC406" s="1"/>
      <c r="WYD406" s="1"/>
      <c r="WYE406" s="1"/>
      <c r="WYF406" s="1"/>
      <c r="WYG406" s="1"/>
      <c r="WYH406" s="1"/>
      <c r="WYI406" s="1"/>
      <c r="WYJ406" s="1"/>
      <c r="WYK406" s="1"/>
      <c r="WYL406" s="1"/>
      <c r="WYM406" s="1"/>
      <c r="WYN406" s="1"/>
      <c r="WYO406" s="1"/>
      <c r="WYP406" s="1"/>
      <c r="WYQ406" s="1"/>
      <c r="WYR406" s="1"/>
      <c r="WYS406" s="1"/>
      <c r="WYT406" s="1"/>
      <c r="WYU406" s="1"/>
      <c r="WYV406" s="1"/>
      <c r="WYW406" s="1"/>
      <c r="WYX406" s="1"/>
      <c r="WYY406" s="1"/>
      <c r="WYZ406" s="1"/>
      <c r="WZA406" s="1"/>
      <c r="WZB406" s="1"/>
      <c r="WZC406" s="1"/>
      <c r="WZD406" s="1"/>
      <c r="WZE406" s="1"/>
      <c r="WZF406" s="1"/>
      <c r="WZG406" s="1"/>
      <c r="WZH406" s="1"/>
      <c r="WZI406" s="1"/>
      <c r="WZJ406" s="1"/>
      <c r="WZK406" s="1"/>
      <c r="WZL406" s="1"/>
      <c r="WZM406" s="1"/>
      <c r="WZN406" s="1"/>
      <c r="WZO406" s="1"/>
      <c r="WZP406" s="1"/>
      <c r="WZQ406" s="1"/>
      <c r="WZR406" s="1"/>
      <c r="WZS406" s="1"/>
      <c r="WZT406" s="1"/>
      <c r="WZU406" s="1"/>
      <c r="WZV406" s="1"/>
      <c r="WZW406" s="1"/>
      <c r="WZX406" s="1"/>
      <c r="WZY406" s="1"/>
      <c r="WZZ406" s="1"/>
      <c r="XAA406" s="1"/>
      <c r="XAB406" s="1"/>
      <c r="XAC406" s="1"/>
      <c r="XAD406" s="1"/>
      <c r="XAE406" s="1"/>
      <c r="XAF406" s="1"/>
      <c r="XAG406" s="1"/>
      <c r="XAH406" s="1"/>
      <c r="XAI406" s="1"/>
      <c r="XAJ406" s="1"/>
      <c r="XAK406" s="1"/>
      <c r="XAL406" s="1"/>
      <c r="XAM406" s="1"/>
      <c r="XAN406" s="1"/>
      <c r="XAO406" s="1"/>
      <c r="XAP406" s="1"/>
      <c r="XAQ406" s="1"/>
      <c r="XAR406" s="1"/>
      <c r="XAS406" s="1"/>
      <c r="XAT406" s="1"/>
      <c r="XAU406" s="1"/>
      <c r="XAV406" s="1"/>
      <c r="XAW406" s="1"/>
      <c r="XAX406" s="1"/>
      <c r="XAY406" s="1"/>
      <c r="XAZ406" s="1"/>
      <c r="XBA406" s="1"/>
      <c r="XBB406" s="1"/>
      <c r="XBC406" s="1"/>
      <c r="XBD406" s="1"/>
      <c r="XBE406" s="1"/>
      <c r="XBF406" s="1"/>
      <c r="XBG406" s="1"/>
      <c r="XBH406" s="1"/>
      <c r="XBI406" s="1"/>
      <c r="XBJ406" s="1"/>
      <c r="XBK406" s="1"/>
      <c r="XBL406" s="1"/>
      <c r="XBM406" s="1"/>
      <c r="XBN406" s="1"/>
      <c r="XBO406" s="1"/>
      <c r="XBP406" s="1"/>
      <c r="XBQ406" s="1"/>
      <c r="XBR406" s="1"/>
      <c r="XBS406" s="1"/>
      <c r="XBT406" s="1"/>
      <c r="XBU406" s="1"/>
      <c r="XBV406" s="1"/>
      <c r="XBW406" s="1"/>
      <c r="XBX406" s="1"/>
      <c r="XBY406" s="1"/>
      <c r="XBZ406" s="1"/>
      <c r="XCA406" s="1"/>
      <c r="XCB406" s="1"/>
      <c r="XCC406" s="1"/>
      <c r="XCD406" s="1"/>
      <c r="XCE406" s="1"/>
      <c r="XCF406" s="1"/>
      <c r="XCG406" s="1"/>
      <c r="XCH406" s="1"/>
      <c r="XCI406" s="1"/>
      <c r="XCJ406" s="1"/>
      <c r="XCK406" s="1"/>
      <c r="XCL406" s="1"/>
      <c r="XCM406" s="1"/>
      <c r="XCN406" s="1"/>
      <c r="XCO406" s="1"/>
      <c r="XCP406" s="1"/>
      <c r="XCQ406" s="1"/>
      <c r="XCR406" s="1"/>
      <c r="XCS406" s="1"/>
      <c r="XCT406" s="1"/>
      <c r="XCU406" s="1"/>
      <c r="XCV406" s="1"/>
      <c r="XCW406" s="1"/>
      <c r="XCX406" s="1"/>
      <c r="XCY406" s="1"/>
      <c r="XCZ406" s="1"/>
      <c r="XDA406" s="1"/>
      <c r="XDB406" s="1"/>
      <c r="XDC406" s="1"/>
      <c r="XDD406" s="1"/>
      <c r="XDE406" s="1"/>
      <c r="XDF406" s="1"/>
      <c r="XDG406" s="1"/>
      <c r="XDH406" s="1"/>
      <c r="XDI406" s="1"/>
      <c r="XDJ406" s="1"/>
      <c r="XDK406" s="1"/>
      <c r="XDL406" s="1"/>
      <c r="XDM406" s="1"/>
      <c r="XDN406" s="1"/>
      <c r="XDO406" s="1"/>
      <c r="XDP406" s="1"/>
      <c r="XDQ406" s="1"/>
      <c r="XDR406" s="1"/>
      <c r="XDS406" s="1"/>
      <c r="XDT406" s="1"/>
      <c r="XDU406" s="1"/>
      <c r="XDV406" s="1"/>
      <c r="XDW406" s="1"/>
      <c r="XDX406" s="1"/>
      <c r="XDY406" s="1"/>
      <c r="XDZ406" s="1"/>
      <c r="XEA406" s="1"/>
      <c r="XEB406" s="1"/>
      <c r="XEC406" s="1"/>
      <c r="XED406" s="1"/>
      <c r="XEE406" s="1"/>
      <c r="XEF406" s="1"/>
      <c r="XEG406" s="1"/>
      <c r="XEH406" s="1"/>
      <c r="XEI406" s="1"/>
      <c r="XEJ406" s="1"/>
      <c r="XEK406" s="1"/>
      <c r="XEL406" s="1"/>
      <c r="XEM406" s="1"/>
      <c r="XEN406" s="1"/>
      <c r="XEO406" s="1"/>
      <c r="XEP406" s="1"/>
      <c r="XEQ406" s="1"/>
      <c r="XER406" s="1"/>
      <c r="XES406" s="1"/>
      <c r="XET406" s="1"/>
      <c r="XEU406" s="1"/>
    </row>
    <row r="407" spans="1:16375" x14ac:dyDescent="0.25">
      <c r="A407" s="97" t="s">
        <v>572</v>
      </c>
      <c r="B407" s="98">
        <v>44279</v>
      </c>
      <c r="C407" s="97" t="s">
        <v>46</v>
      </c>
      <c r="D407" s="97" t="s">
        <v>2230</v>
      </c>
      <c r="E407" s="97" t="s">
        <v>2231</v>
      </c>
      <c r="F407" s="97" t="s">
        <v>2248</v>
      </c>
      <c r="G407" s="97" t="s">
        <v>48</v>
      </c>
      <c r="H407" s="97" t="s">
        <v>2249</v>
      </c>
      <c r="I407" s="94" t="s">
        <v>47</v>
      </c>
      <c r="J407" s="94" t="s">
        <v>47</v>
      </c>
      <c r="K407" s="94" t="s">
        <v>47</v>
      </c>
      <c r="L407" s="94" t="s">
        <v>47</v>
      </c>
      <c r="M407" s="94">
        <v>0</v>
      </c>
      <c r="N407" s="97" t="s">
        <v>47</v>
      </c>
      <c r="O407" s="97" t="s">
        <v>56</v>
      </c>
      <c r="P407" s="97" t="s">
        <v>47</v>
      </c>
      <c r="Q407" s="94">
        <f>SUM(R407:Y407)</f>
        <v>628172264.75</v>
      </c>
      <c r="R407" s="94">
        <v>0</v>
      </c>
      <c r="S407" s="94">
        <v>588769558.75</v>
      </c>
      <c r="T407" s="94">
        <v>0</v>
      </c>
      <c r="U407" s="97" t="s">
        <v>49</v>
      </c>
      <c r="V407" s="94">
        <v>0</v>
      </c>
      <c r="W407" s="94">
        <v>33967850</v>
      </c>
      <c r="X407" s="97" t="s">
        <v>49</v>
      </c>
      <c r="Y407" s="94">
        <f>+W407*0.16</f>
        <v>5434856</v>
      </c>
      <c r="Z407" s="94">
        <v>0</v>
      </c>
      <c r="AA407" s="97" t="s">
        <v>49</v>
      </c>
      <c r="AB407" s="94">
        <v>0</v>
      </c>
      <c r="AC407" s="94">
        <v>0</v>
      </c>
      <c r="AD407" s="97" t="s">
        <v>49</v>
      </c>
      <c r="AE407" s="94">
        <v>0</v>
      </c>
      <c r="AF407" s="97">
        <v>0</v>
      </c>
      <c r="AG407" s="97" t="s">
        <v>49</v>
      </c>
      <c r="AH407" s="109"/>
      <c r="AI407" s="109"/>
      <c r="AJ407" s="109"/>
      <c r="AK407" s="109"/>
      <c r="AL407" s="109"/>
      <c r="AM407" s="109"/>
      <c r="AN407" s="109"/>
      <c r="AO407" s="1"/>
      <c r="AP407" s="1"/>
      <c r="AR407" s="5"/>
      <c r="AS407" s="100"/>
    </row>
    <row r="408" spans="1:16375" x14ac:dyDescent="0.25">
      <c r="A408" s="97" t="s">
        <v>576</v>
      </c>
      <c r="B408" s="98">
        <v>44279</v>
      </c>
      <c r="C408" s="97" t="s">
        <v>46</v>
      </c>
      <c r="D408" s="97" t="s">
        <v>92</v>
      </c>
      <c r="E408" s="97" t="s">
        <v>93</v>
      </c>
      <c r="F408" s="97" t="s">
        <v>1093</v>
      </c>
      <c r="G408" s="97" t="s">
        <v>48</v>
      </c>
      <c r="H408" s="97" t="s">
        <v>592</v>
      </c>
      <c r="I408" s="94" t="s">
        <v>47</v>
      </c>
      <c r="J408" s="94" t="s">
        <v>47</v>
      </c>
      <c r="K408" s="94" t="s">
        <v>47</v>
      </c>
      <c r="L408" s="94" t="s">
        <v>47</v>
      </c>
      <c r="M408" s="94">
        <v>0</v>
      </c>
      <c r="N408" s="97" t="s">
        <v>47</v>
      </c>
      <c r="O408" s="97" t="s">
        <v>56</v>
      </c>
      <c r="P408" s="97" t="s">
        <v>47</v>
      </c>
      <c r="Q408" s="94">
        <v>208821757.75</v>
      </c>
      <c r="R408" s="94">
        <v>0</v>
      </c>
      <c r="S408" s="94">
        <f>125791976.75+7118250</f>
        <v>132910226.75</v>
      </c>
      <c r="T408" s="94">
        <v>0</v>
      </c>
      <c r="U408" s="97" t="s">
        <v>49</v>
      </c>
      <c r="V408" s="94">
        <v>0</v>
      </c>
      <c r="W408" s="94">
        <f>64811975+629000</f>
        <v>65440975</v>
      </c>
      <c r="X408" s="97" t="s">
        <v>49</v>
      </c>
      <c r="Y408" s="94">
        <v>10470556</v>
      </c>
      <c r="Z408" s="94">
        <v>0</v>
      </c>
      <c r="AA408" s="97" t="s">
        <v>49</v>
      </c>
      <c r="AB408" s="94">
        <v>0</v>
      </c>
      <c r="AC408" s="94">
        <v>0</v>
      </c>
      <c r="AD408" s="97" t="s">
        <v>49</v>
      </c>
      <c r="AE408" s="94">
        <v>0</v>
      </c>
      <c r="AF408" s="97">
        <v>0</v>
      </c>
      <c r="AG408" s="97" t="s">
        <v>49</v>
      </c>
      <c r="AH408" s="94">
        <v>0</v>
      </c>
      <c r="AI408" s="94">
        <v>0</v>
      </c>
      <c r="AJ408" s="97" t="s">
        <v>49</v>
      </c>
      <c r="AK408" s="94">
        <v>0</v>
      </c>
      <c r="AL408" s="94">
        <v>0</v>
      </c>
      <c r="AM408" s="99" t="s">
        <v>47</v>
      </c>
      <c r="AN408" s="97" t="s">
        <v>47</v>
      </c>
      <c r="AO408" s="108" t="s">
        <v>47</v>
      </c>
      <c r="AP408" s="14" t="s">
        <v>47</v>
      </c>
      <c r="AR408" s="5"/>
      <c r="AS408" s="100"/>
    </row>
    <row r="409" spans="1:16375" x14ac:dyDescent="0.25">
      <c r="A409" s="97" t="s">
        <v>579</v>
      </c>
      <c r="B409" s="98">
        <v>44279</v>
      </c>
      <c r="C409" s="97" t="s">
        <v>46</v>
      </c>
      <c r="D409" s="97" t="s">
        <v>2332</v>
      </c>
      <c r="E409" s="97" t="s">
        <v>2333</v>
      </c>
      <c r="F409" s="97" t="s">
        <v>2348</v>
      </c>
      <c r="G409" s="97" t="s">
        <v>48</v>
      </c>
      <c r="H409" s="97" t="s">
        <v>2350</v>
      </c>
      <c r="I409" s="94" t="s">
        <v>47</v>
      </c>
      <c r="J409" s="94" t="s">
        <v>47</v>
      </c>
      <c r="K409" s="94" t="s">
        <v>47</v>
      </c>
      <c r="L409" s="94" t="s">
        <v>47</v>
      </c>
      <c r="M409" s="94"/>
      <c r="N409" s="97" t="s">
        <v>47</v>
      </c>
      <c r="O409" s="97" t="s">
        <v>56</v>
      </c>
      <c r="P409" s="97"/>
      <c r="Q409" s="94">
        <v>272822591.19999999</v>
      </c>
      <c r="R409" s="94">
        <v>0</v>
      </c>
      <c r="S409" s="94">
        <v>242014615.19999999</v>
      </c>
      <c r="T409" s="94">
        <v>0</v>
      </c>
      <c r="U409" s="97" t="s">
        <v>49</v>
      </c>
      <c r="V409" s="94">
        <v>0</v>
      </c>
      <c r="W409" s="94">
        <v>26558600</v>
      </c>
      <c r="X409" s="97" t="s">
        <v>49</v>
      </c>
      <c r="Y409" s="94">
        <v>4249376</v>
      </c>
      <c r="Z409" s="94">
        <v>0</v>
      </c>
      <c r="AA409" s="97" t="s">
        <v>49</v>
      </c>
      <c r="AB409" s="94">
        <v>0</v>
      </c>
      <c r="AC409" s="94">
        <v>0</v>
      </c>
      <c r="AD409" s="97" t="s">
        <v>49</v>
      </c>
      <c r="AE409" s="94">
        <v>0</v>
      </c>
      <c r="AF409" s="97">
        <v>0</v>
      </c>
      <c r="AG409" s="97" t="s">
        <v>49</v>
      </c>
      <c r="AH409" s="109"/>
      <c r="AI409" s="109"/>
      <c r="AJ409" s="109"/>
      <c r="AK409" s="109"/>
      <c r="AL409" s="109"/>
      <c r="AM409" s="109"/>
      <c r="AN409" s="109"/>
      <c r="AO409" s="214"/>
      <c r="AP409" s="109"/>
      <c r="AR409" s="5"/>
      <c r="AS409" s="100"/>
    </row>
    <row r="410" spans="1:16375" x14ac:dyDescent="0.25">
      <c r="A410" s="97" t="s">
        <v>581</v>
      </c>
      <c r="B410" s="98">
        <v>44279</v>
      </c>
      <c r="C410" s="97" t="s">
        <v>46</v>
      </c>
      <c r="D410" s="97" t="s">
        <v>104</v>
      </c>
      <c r="E410" s="97" t="s">
        <v>105</v>
      </c>
      <c r="F410" s="97" t="s">
        <v>1107</v>
      </c>
      <c r="G410" s="97" t="s">
        <v>48</v>
      </c>
      <c r="H410" s="97" t="s">
        <v>594</v>
      </c>
      <c r="I410" s="94" t="s">
        <v>47</v>
      </c>
      <c r="J410" s="94" t="s">
        <v>47</v>
      </c>
      <c r="K410" s="94" t="s">
        <v>47</v>
      </c>
      <c r="L410" s="94" t="s">
        <v>47</v>
      </c>
      <c r="M410" s="94">
        <v>0</v>
      </c>
      <c r="N410" s="97" t="s">
        <v>47</v>
      </c>
      <c r="O410" s="97" t="s">
        <v>56</v>
      </c>
      <c r="P410" s="97" t="s">
        <v>47</v>
      </c>
      <c r="Q410" s="94">
        <v>120541116</v>
      </c>
      <c r="R410" s="94">
        <v>0</v>
      </c>
      <c r="S410" s="94">
        <v>87286700</v>
      </c>
      <c r="T410" s="94">
        <v>0</v>
      </c>
      <c r="U410" s="97" t="s">
        <v>49</v>
      </c>
      <c r="V410" s="94">
        <v>0</v>
      </c>
      <c r="W410" s="94">
        <v>28667600</v>
      </c>
      <c r="X410" s="97" t="s">
        <v>49</v>
      </c>
      <c r="Y410" s="94">
        <v>4586816</v>
      </c>
      <c r="Z410" s="94">
        <v>0</v>
      </c>
      <c r="AA410" s="97" t="s">
        <v>49</v>
      </c>
      <c r="AB410" s="94">
        <v>0</v>
      </c>
      <c r="AC410" s="94">
        <v>0</v>
      </c>
      <c r="AD410" s="97" t="s">
        <v>49</v>
      </c>
      <c r="AE410" s="94">
        <v>0</v>
      </c>
      <c r="AF410" s="97">
        <v>0</v>
      </c>
      <c r="AG410" s="97" t="s">
        <v>49</v>
      </c>
      <c r="AH410" s="94">
        <v>0</v>
      </c>
      <c r="AI410" s="94">
        <v>0</v>
      </c>
      <c r="AJ410" s="97" t="s">
        <v>49</v>
      </c>
      <c r="AK410" s="94">
        <v>0</v>
      </c>
      <c r="AL410" s="94">
        <v>0</v>
      </c>
      <c r="AM410" s="99" t="s">
        <v>47</v>
      </c>
      <c r="AN410" s="97" t="s">
        <v>47</v>
      </c>
      <c r="AO410" s="215" t="s">
        <v>47</v>
      </c>
      <c r="AP410" s="97" t="s">
        <v>47</v>
      </c>
      <c r="AR410" s="5"/>
      <c r="AS410" s="100"/>
    </row>
    <row r="411" spans="1:16375" x14ac:dyDescent="0.25">
      <c r="A411" s="97" t="s">
        <v>583</v>
      </c>
      <c r="B411" s="98">
        <v>44279</v>
      </c>
      <c r="C411" s="97" t="s">
        <v>46</v>
      </c>
      <c r="D411" s="97" t="s">
        <v>114</v>
      </c>
      <c r="E411" s="97" t="s">
        <v>115</v>
      </c>
      <c r="F411" s="97" t="s">
        <v>1120</v>
      </c>
      <c r="G411" s="97" t="s">
        <v>48</v>
      </c>
      <c r="H411" s="97" t="s">
        <v>596</v>
      </c>
      <c r="I411" s="94" t="s">
        <v>47</v>
      </c>
      <c r="J411" s="94" t="s">
        <v>47</v>
      </c>
      <c r="K411" s="94" t="s">
        <v>47</v>
      </c>
      <c r="L411" s="94" t="s">
        <v>47</v>
      </c>
      <c r="M411" s="94">
        <v>0</v>
      </c>
      <c r="N411" s="97" t="s">
        <v>47</v>
      </c>
      <c r="O411" s="97" t="s">
        <v>56</v>
      </c>
      <c r="P411" s="97" t="s">
        <v>47</v>
      </c>
      <c r="Q411" s="94">
        <v>82758899.189999998</v>
      </c>
      <c r="R411" s="94">
        <v>0</v>
      </c>
      <c r="S411" s="94">
        <v>70056156.5</v>
      </c>
      <c r="T411" s="94">
        <v>0</v>
      </c>
      <c r="U411" s="97" t="s">
        <v>49</v>
      </c>
      <c r="V411" s="94">
        <v>0</v>
      </c>
      <c r="W411" s="94">
        <v>10950640.25</v>
      </c>
      <c r="X411" s="97" t="s">
        <v>50</v>
      </c>
      <c r="Y411" s="94">
        <v>1752102.44</v>
      </c>
      <c r="Z411" s="94">
        <v>0</v>
      </c>
      <c r="AA411" s="97" t="s">
        <v>49</v>
      </c>
      <c r="AB411" s="94">
        <v>0</v>
      </c>
      <c r="AC411" s="94">
        <v>0</v>
      </c>
      <c r="AD411" s="97" t="s">
        <v>49</v>
      </c>
      <c r="AE411" s="94">
        <v>0</v>
      </c>
      <c r="AF411" s="97">
        <v>0</v>
      </c>
      <c r="AG411" s="97" t="s">
        <v>49</v>
      </c>
      <c r="AH411" s="94">
        <v>0</v>
      </c>
      <c r="AI411" s="94">
        <v>0</v>
      </c>
      <c r="AJ411" s="97" t="s">
        <v>49</v>
      </c>
      <c r="AK411" s="94">
        <v>0</v>
      </c>
      <c r="AL411" s="94">
        <v>0</v>
      </c>
      <c r="AM411" s="99" t="s">
        <v>47</v>
      </c>
      <c r="AN411" s="97" t="s">
        <v>47</v>
      </c>
      <c r="AO411" s="215" t="s">
        <v>47</v>
      </c>
      <c r="AP411" s="97" t="s">
        <v>47</v>
      </c>
      <c r="AR411" s="5"/>
      <c r="AS411" s="100"/>
    </row>
    <row r="412" spans="1:16375" x14ac:dyDescent="0.25">
      <c r="A412" s="97" t="s">
        <v>585</v>
      </c>
      <c r="B412" s="98">
        <v>44279</v>
      </c>
      <c r="C412" s="97" t="s">
        <v>46</v>
      </c>
      <c r="D412" s="97" t="s">
        <v>114</v>
      </c>
      <c r="E412" s="97" t="s">
        <v>115</v>
      </c>
      <c r="F412" s="97" t="s">
        <v>1120</v>
      </c>
      <c r="G412" s="97" t="s">
        <v>48</v>
      </c>
      <c r="H412" s="97" t="s">
        <v>598</v>
      </c>
      <c r="I412" s="94" t="s">
        <v>47</v>
      </c>
      <c r="J412" s="94" t="s">
        <v>47</v>
      </c>
      <c r="K412" s="94" t="s">
        <v>47</v>
      </c>
      <c r="L412" s="94" t="s">
        <v>47</v>
      </c>
      <c r="M412" s="94">
        <v>0</v>
      </c>
      <c r="N412" s="97" t="s">
        <v>47</v>
      </c>
      <c r="O412" s="97" t="s">
        <v>599</v>
      </c>
      <c r="P412" s="97" t="s">
        <v>600</v>
      </c>
      <c r="Q412" s="94">
        <v>329297069.17119998</v>
      </c>
      <c r="R412" s="94">
        <v>0</v>
      </c>
      <c r="S412" s="94">
        <v>278266082</v>
      </c>
      <c r="T412" s="94">
        <v>43992230.32</v>
      </c>
      <c r="U412" s="97" t="s">
        <v>50</v>
      </c>
      <c r="V412" s="94">
        <v>7038756.8512000004</v>
      </c>
      <c r="W412" s="94">
        <v>0</v>
      </c>
      <c r="X412" s="97" t="s">
        <v>49</v>
      </c>
      <c r="Y412" s="94">
        <v>0</v>
      </c>
      <c r="Z412" s="94">
        <v>0</v>
      </c>
      <c r="AA412" s="97" t="s">
        <v>49</v>
      </c>
      <c r="AB412" s="94">
        <v>0</v>
      </c>
      <c r="AC412" s="94">
        <v>0</v>
      </c>
      <c r="AD412" s="97" t="s">
        <v>49</v>
      </c>
      <c r="AE412" s="94">
        <v>0</v>
      </c>
      <c r="AF412" s="97">
        <v>0</v>
      </c>
      <c r="AG412" s="97" t="s">
        <v>49</v>
      </c>
      <c r="AH412" s="94">
        <v>0</v>
      </c>
      <c r="AI412" s="94">
        <v>0</v>
      </c>
      <c r="AJ412" s="97" t="s">
        <v>49</v>
      </c>
      <c r="AK412" s="94">
        <v>0</v>
      </c>
      <c r="AL412" s="94">
        <v>0</v>
      </c>
      <c r="AM412" s="99" t="s">
        <v>47</v>
      </c>
      <c r="AN412" s="97" t="s">
        <v>47</v>
      </c>
      <c r="AO412" s="215" t="s">
        <v>47</v>
      </c>
      <c r="AP412" s="97" t="s">
        <v>47</v>
      </c>
      <c r="AR412" s="5"/>
      <c r="AS412" s="100"/>
    </row>
    <row r="413" spans="1:16375" x14ac:dyDescent="0.25">
      <c r="A413" s="97" t="s">
        <v>589</v>
      </c>
      <c r="B413" s="98">
        <v>44279</v>
      </c>
      <c r="C413" s="97" t="s">
        <v>46</v>
      </c>
      <c r="D413" s="97" t="s">
        <v>114</v>
      </c>
      <c r="E413" s="97" t="s">
        <v>115</v>
      </c>
      <c r="F413" s="97" t="s">
        <v>1120</v>
      </c>
      <c r="G413" s="97" t="s">
        <v>48</v>
      </c>
      <c r="H413" s="97" t="s">
        <v>602</v>
      </c>
      <c r="I413" s="94" t="s">
        <v>47</v>
      </c>
      <c r="J413" s="94" t="s">
        <v>47</v>
      </c>
      <c r="K413" s="94" t="s">
        <v>47</v>
      </c>
      <c r="L413" s="94" t="s">
        <v>47</v>
      </c>
      <c r="M413" s="94">
        <v>0</v>
      </c>
      <c r="N413" s="97" t="s">
        <v>47</v>
      </c>
      <c r="O413" s="97" t="s">
        <v>599</v>
      </c>
      <c r="P413" s="97" t="s">
        <v>600</v>
      </c>
      <c r="Q413" s="94">
        <v>116342800</v>
      </c>
      <c r="R413" s="94">
        <v>0</v>
      </c>
      <c r="S413" s="94">
        <v>8399000</v>
      </c>
      <c r="T413" s="94">
        <v>93055000</v>
      </c>
      <c r="U413" s="97" t="s">
        <v>50</v>
      </c>
      <c r="V413" s="94">
        <v>14888800</v>
      </c>
      <c r="W413" s="94">
        <v>0</v>
      </c>
      <c r="X413" s="97" t="s">
        <v>49</v>
      </c>
      <c r="Y413" s="94">
        <v>0</v>
      </c>
      <c r="Z413" s="94">
        <v>0</v>
      </c>
      <c r="AA413" s="97" t="s">
        <v>49</v>
      </c>
      <c r="AB413" s="94">
        <v>0</v>
      </c>
      <c r="AC413" s="94">
        <v>0</v>
      </c>
      <c r="AD413" s="97" t="s">
        <v>49</v>
      </c>
      <c r="AE413" s="94">
        <v>0</v>
      </c>
      <c r="AF413" s="97">
        <v>0</v>
      </c>
      <c r="AG413" s="97" t="s">
        <v>49</v>
      </c>
      <c r="AH413" s="94">
        <v>0</v>
      </c>
      <c r="AI413" s="94">
        <v>0</v>
      </c>
      <c r="AJ413" s="97" t="s">
        <v>49</v>
      </c>
      <c r="AK413" s="94">
        <v>0</v>
      </c>
      <c r="AL413" s="94">
        <v>0</v>
      </c>
      <c r="AM413" s="99" t="s">
        <v>47</v>
      </c>
      <c r="AN413" s="97" t="s">
        <v>47</v>
      </c>
      <c r="AO413" s="215" t="s">
        <v>47</v>
      </c>
      <c r="AP413" s="97" t="s">
        <v>47</v>
      </c>
      <c r="AR413" s="5"/>
      <c r="AS413" s="100"/>
    </row>
    <row r="414" spans="1:16375" x14ac:dyDescent="0.25">
      <c r="A414" s="97" t="s">
        <v>591</v>
      </c>
      <c r="B414" s="98">
        <v>44279</v>
      </c>
      <c r="C414" s="97" t="s">
        <v>46</v>
      </c>
      <c r="D414" s="97" t="s">
        <v>114</v>
      </c>
      <c r="E414" s="97" t="s">
        <v>115</v>
      </c>
      <c r="F414" s="97" t="s">
        <v>1120</v>
      </c>
      <c r="G414" s="97" t="s">
        <v>48</v>
      </c>
      <c r="H414" s="97" t="s">
        <v>604</v>
      </c>
      <c r="I414" s="94" t="s">
        <v>47</v>
      </c>
      <c r="J414" s="94" t="s">
        <v>47</v>
      </c>
      <c r="K414" s="94" t="s">
        <v>47</v>
      </c>
      <c r="L414" s="94" t="s">
        <v>47</v>
      </c>
      <c r="M414" s="94">
        <v>0</v>
      </c>
      <c r="N414" s="97" t="s">
        <v>47</v>
      </c>
      <c r="O414" s="97" t="s">
        <v>56</v>
      </c>
      <c r="P414" s="97" t="s">
        <v>47</v>
      </c>
      <c r="Q414" s="94">
        <v>424489313</v>
      </c>
      <c r="R414" s="94">
        <v>0</v>
      </c>
      <c r="S414" s="94">
        <v>360703755</v>
      </c>
      <c r="T414" s="94">
        <v>0</v>
      </c>
      <c r="U414" s="97" t="s">
        <v>49</v>
      </c>
      <c r="V414" s="94">
        <v>0</v>
      </c>
      <c r="W414" s="94">
        <v>54987550</v>
      </c>
      <c r="X414" s="97" t="s">
        <v>50</v>
      </c>
      <c r="Y414" s="94">
        <v>8798008</v>
      </c>
      <c r="Z414" s="94">
        <v>0</v>
      </c>
      <c r="AA414" s="97" t="s">
        <v>49</v>
      </c>
      <c r="AB414" s="94">
        <v>0</v>
      </c>
      <c r="AC414" s="94">
        <v>0</v>
      </c>
      <c r="AD414" s="97" t="s">
        <v>49</v>
      </c>
      <c r="AE414" s="94">
        <v>0</v>
      </c>
      <c r="AF414" s="97">
        <v>0</v>
      </c>
      <c r="AG414" s="97" t="s">
        <v>49</v>
      </c>
      <c r="AH414" s="94">
        <v>0</v>
      </c>
      <c r="AI414" s="94">
        <v>0</v>
      </c>
      <c r="AJ414" s="97" t="s">
        <v>49</v>
      </c>
      <c r="AK414" s="94">
        <v>0</v>
      </c>
      <c r="AL414" s="94">
        <v>0</v>
      </c>
      <c r="AM414" s="99" t="s">
        <v>47</v>
      </c>
      <c r="AN414" s="97" t="s">
        <v>47</v>
      </c>
      <c r="AO414" s="215" t="s">
        <v>47</v>
      </c>
      <c r="AP414" s="97" t="s">
        <v>47</v>
      </c>
      <c r="AQ414" s="2"/>
      <c r="AR414" s="5"/>
      <c r="AS414" s="100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  <c r="FF414" s="2"/>
      <c r="FG414" s="2"/>
      <c r="FH414" s="2"/>
      <c r="FI414" s="2"/>
      <c r="FJ414" s="2"/>
      <c r="FK414" s="2"/>
      <c r="FL414" s="2"/>
      <c r="FM414" s="2"/>
      <c r="FN414" s="2"/>
      <c r="FO414" s="2"/>
      <c r="FP414" s="2"/>
      <c r="FQ414" s="2"/>
      <c r="FR414" s="2"/>
      <c r="FS414" s="2"/>
      <c r="FT414" s="2"/>
      <c r="FU414" s="2"/>
      <c r="FV414" s="2"/>
      <c r="FW414" s="2"/>
      <c r="FX414" s="2"/>
      <c r="FY414" s="2"/>
      <c r="FZ414" s="2"/>
      <c r="GA414" s="2"/>
      <c r="GB414" s="2"/>
      <c r="GC414" s="2"/>
      <c r="GD414" s="2"/>
      <c r="GE414" s="2"/>
      <c r="GF414" s="2"/>
      <c r="GG414" s="2"/>
      <c r="GH414" s="2"/>
      <c r="GI414" s="2"/>
      <c r="GJ414" s="2"/>
      <c r="GK414" s="2"/>
      <c r="GL414" s="2"/>
      <c r="GM414" s="2"/>
      <c r="GN414" s="2"/>
      <c r="GO414" s="2"/>
      <c r="GP414" s="2"/>
      <c r="GQ414" s="2"/>
      <c r="GR414" s="2"/>
      <c r="GS414" s="2"/>
      <c r="GT414" s="2"/>
      <c r="GU414" s="2"/>
      <c r="GV414" s="2"/>
      <c r="GW414" s="2"/>
      <c r="GX414" s="2"/>
      <c r="GY414" s="2"/>
      <c r="GZ414" s="2"/>
      <c r="HA414" s="2"/>
      <c r="HB414" s="2"/>
      <c r="HC414" s="2"/>
      <c r="HD414" s="2"/>
      <c r="HE414" s="2"/>
      <c r="HF414" s="2"/>
      <c r="HG414" s="2"/>
      <c r="HH414" s="2"/>
      <c r="HI414" s="2"/>
      <c r="HJ414" s="2"/>
      <c r="HK414" s="2"/>
      <c r="HL414" s="2"/>
      <c r="HM414" s="2"/>
      <c r="HN414" s="2"/>
      <c r="HO414" s="2"/>
      <c r="HP414" s="2"/>
      <c r="HQ414" s="2"/>
      <c r="HR414" s="2"/>
      <c r="HS414" s="2"/>
      <c r="HT414" s="2"/>
      <c r="HU414" s="2"/>
      <c r="HV414" s="2"/>
      <c r="HW414" s="2"/>
      <c r="HX414" s="2"/>
      <c r="HY414" s="2"/>
      <c r="HZ414" s="2"/>
      <c r="IA414" s="2"/>
      <c r="IB414" s="2"/>
      <c r="IC414" s="2"/>
      <c r="ID414" s="2"/>
      <c r="IE414" s="2"/>
      <c r="IF414" s="2"/>
      <c r="IG414" s="2"/>
      <c r="IH414" s="2"/>
      <c r="II414" s="2"/>
      <c r="IJ414" s="2"/>
      <c r="IK414" s="2"/>
      <c r="IL414" s="2"/>
      <c r="IM414" s="2"/>
      <c r="IN414" s="2"/>
      <c r="IO414" s="2"/>
      <c r="IP414" s="2"/>
      <c r="IQ414" s="2"/>
      <c r="IR414" s="2"/>
      <c r="IS414" s="2"/>
      <c r="IT414" s="2"/>
      <c r="IU414" s="2"/>
      <c r="IV414" s="2"/>
      <c r="IW414" s="2"/>
      <c r="IX414" s="2"/>
      <c r="IY414" s="2"/>
      <c r="IZ414" s="2"/>
      <c r="JA414" s="2"/>
      <c r="JB414" s="2"/>
      <c r="JC414" s="2"/>
      <c r="JD414" s="2"/>
      <c r="JE414" s="2"/>
      <c r="JF414" s="2"/>
      <c r="JG414" s="2"/>
      <c r="JH414" s="2"/>
      <c r="JI414" s="2"/>
      <c r="JJ414" s="2"/>
      <c r="JK414" s="2"/>
      <c r="JL414" s="2"/>
      <c r="JM414" s="2"/>
      <c r="JN414" s="2"/>
      <c r="JO414" s="2"/>
      <c r="JP414" s="2"/>
      <c r="JQ414" s="2"/>
      <c r="JR414" s="2"/>
      <c r="JS414" s="2"/>
      <c r="JT414" s="2"/>
      <c r="JU414" s="2"/>
      <c r="JV414" s="2"/>
      <c r="JW414" s="2"/>
      <c r="JX414" s="2"/>
      <c r="JY414" s="2"/>
      <c r="JZ414" s="2"/>
      <c r="KA414" s="2"/>
      <c r="KB414" s="2"/>
      <c r="KC414" s="2"/>
      <c r="KD414" s="2"/>
      <c r="KE414" s="2"/>
      <c r="KF414" s="2"/>
      <c r="KG414" s="2"/>
      <c r="KH414" s="2"/>
      <c r="KI414" s="2"/>
      <c r="KJ414" s="2"/>
      <c r="KK414" s="2"/>
      <c r="KL414" s="2"/>
      <c r="KM414" s="2"/>
      <c r="KN414" s="2"/>
      <c r="KO414" s="2"/>
      <c r="KP414" s="2"/>
      <c r="KQ414" s="2"/>
      <c r="KR414" s="2"/>
      <c r="KS414" s="2"/>
      <c r="KT414" s="2"/>
      <c r="KU414" s="2"/>
      <c r="KV414" s="2"/>
      <c r="KW414" s="2"/>
      <c r="KX414" s="2"/>
      <c r="KY414" s="2"/>
      <c r="KZ414" s="2"/>
      <c r="LA414" s="2"/>
      <c r="LB414" s="2"/>
      <c r="LC414" s="2"/>
      <c r="LD414" s="2"/>
      <c r="LE414" s="2"/>
      <c r="LF414" s="2"/>
      <c r="LG414" s="2"/>
      <c r="LH414" s="2"/>
      <c r="LI414" s="2"/>
      <c r="LJ414" s="2"/>
      <c r="LK414" s="2"/>
      <c r="LL414" s="2"/>
      <c r="LM414" s="2"/>
      <c r="LN414" s="2"/>
      <c r="LO414" s="2"/>
      <c r="LP414" s="2"/>
      <c r="LQ414" s="2"/>
      <c r="LR414" s="2"/>
      <c r="LS414" s="2"/>
      <c r="LT414" s="2"/>
      <c r="LU414" s="2"/>
      <c r="LV414" s="2"/>
      <c r="LW414" s="2"/>
      <c r="LX414" s="2"/>
      <c r="LY414" s="2"/>
      <c r="LZ414" s="2"/>
      <c r="MA414" s="2"/>
      <c r="MB414" s="2"/>
      <c r="MC414" s="2"/>
      <c r="MD414" s="2"/>
      <c r="ME414" s="2"/>
      <c r="MF414" s="2"/>
      <c r="MG414" s="2"/>
      <c r="MH414" s="2"/>
      <c r="MI414" s="2"/>
      <c r="MJ414" s="2"/>
      <c r="MK414" s="2"/>
      <c r="ML414" s="2"/>
      <c r="MM414" s="2"/>
      <c r="MN414" s="2"/>
      <c r="MO414" s="2"/>
      <c r="MP414" s="2"/>
      <c r="MQ414" s="2"/>
      <c r="MR414" s="2"/>
      <c r="MS414" s="2"/>
      <c r="MT414" s="2"/>
      <c r="MU414" s="2"/>
      <c r="MV414" s="2"/>
      <c r="MW414" s="2"/>
      <c r="MX414" s="2"/>
      <c r="MY414" s="2"/>
      <c r="MZ414" s="2"/>
      <c r="NA414" s="2"/>
      <c r="NB414" s="2"/>
      <c r="NC414" s="2"/>
      <c r="ND414" s="2"/>
      <c r="NE414" s="2"/>
      <c r="NF414" s="2"/>
      <c r="NG414" s="2"/>
      <c r="NH414" s="2"/>
      <c r="NI414" s="2"/>
      <c r="NJ414" s="2"/>
      <c r="NK414" s="2"/>
      <c r="NL414" s="2"/>
      <c r="NM414" s="2"/>
      <c r="NN414" s="2"/>
      <c r="NO414" s="2"/>
      <c r="NP414" s="2"/>
      <c r="NQ414" s="2"/>
      <c r="NR414" s="2"/>
      <c r="NS414" s="2"/>
      <c r="NT414" s="2"/>
      <c r="NU414" s="2"/>
      <c r="NV414" s="2"/>
      <c r="NW414" s="2"/>
      <c r="NX414" s="2"/>
      <c r="NY414" s="2"/>
      <c r="NZ414" s="2"/>
      <c r="OA414" s="2"/>
      <c r="OB414" s="2"/>
      <c r="OC414" s="2"/>
      <c r="OD414" s="2"/>
      <c r="OE414" s="2"/>
      <c r="OF414" s="2"/>
      <c r="OG414" s="2"/>
      <c r="OH414" s="2"/>
      <c r="OI414" s="2"/>
      <c r="OJ414" s="2"/>
      <c r="OK414" s="2"/>
      <c r="OL414" s="2"/>
      <c r="OM414" s="2"/>
      <c r="ON414" s="2"/>
      <c r="OO414" s="2"/>
      <c r="OP414" s="2"/>
      <c r="OQ414" s="2"/>
      <c r="OR414" s="2"/>
      <c r="OS414" s="2"/>
      <c r="OT414" s="2"/>
      <c r="OU414" s="2"/>
      <c r="OV414" s="2"/>
      <c r="OW414" s="2"/>
      <c r="OX414" s="2"/>
      <c r="OY414" s="2"/>
      <c r="OZ414" s="2"/>
      <c r="PA414" s="2"/>
      <c r="PB414" s="2"/>
      <c r="PC414" s="2"/>
      <c r="PD414" s="2"/>
      <c r="PE414" s="2"/>
      <c r="PF414" s="2"/>
      <c r="PG414" s="2"/>
      <c r="PH414" s="2"/>
      <c r="PI414" s="2"/>
      <c r="PJ414" s="2"/>
      <c r="PK414" s="2"/>
      <c r="PL414" s="2"/>
      <c r="PM414" s="2"/>
      <c r="PN414" s="2"/>
      <c r="PO414" s="2"/>
      <c r="PP414" s="2"/>
      <c r="PQ414" s="2"/>
      <c r="PR414" s="2"/>
      <c r="PS414" s="2"/>
      <c r="PT414" s="2"/>
      <c r="PU414" s="2"/>
      <c r="PV414" s="2"/>
      <c r="PW414" s="2"/>
      <c r="PX414" s="2"/>
      <c r="PY414" s="2"/>
      <c r="PZ414" s="2"/>
      <c r="QA414" s="2"/>
      <c r="QB414" s="2"/>
      <c r="QC414" s="2"/>
      <c r="QD414" s="2"/>
      <c r="QE414" s="2"/>
      <c r="QF414" s="2"/>
      <c r="QG414" s="2"/>
      <c r="QH414" s="2"/>
      <c r="QI414" s="2"/>
      <c r="QJ414" s="2"/>
      <c r="QK414" s="2"/>
      <c r="QL414" s="2"/>
      <c r="QM414" s="2"/>
      <c r="QN414" s="2"/>
      <c r="QO414" s="2"/>
      <c r="QP414" s="2"/>
      <c r="QQ414" s="2"/>
      <c r="QR414" s="2"/>
      <c r="QS414" s="2"/>
      <c r="QT414" s="2"/>
      <c r="QU414" s="2"/>
      <c r="QV414" s="2"/>
      <c r="QW414" s="2"/>
      <c r="QX414" s="2"/>
      <c r="QY414" s="2"/>
      <c r="QZ414" s="2"/>
      <c r="RA414" s="2"/>
      <c r="RB414" s="2"/>
      <c r="RC414" s="2"/>
      <c r="RD414" s="2"/>
      <c r="RE414" s="2"/>
      <c r="RF414" s="2"/>
      <c r="RG414" s="2"/>
      <c r="RH414" s="2"/>
      <c r="RI414" s="2"/>
      <c r="RJ414" s="2"/>
      <c r="RK414" s="2"/>
      <c r="RL414" s="2"/>
      <c r="RM414" s="2"/>
      <c r="RN414" s="2"/>
      <c r="RO414" s="2"/>
      <c r="RP414" s="2"/>
      <c r="RQ414" s="2"/>
      <c r="RR414" s="2"/>
      <c r="RS414" s="2"/>
      <c r="RT414" s="2"/>
      <c r="RU414" s="2"/>
      <c r="RV414" s="2"/>
      <c r="RW414" s="2"/>
      <c r="RX414" s="2"/>
      <c r="RY414" s="2"/>
      <c r="RZ414" s="2"/>
      <c r="SA414" s="2"/>
      <c r="SB414" s="2"/>
      <c r="SC414" s="2"/>
      <c r="SD414" s="2"/>
      <c r="SE414" s="2"/>
      <c r="SF414" s="2"/>
      <c r="SG414" s="2"/>
      <c r="SH414" s="2"/>
      <c r="SI414" s="2"/>
      <c r="SJ414" s="2"/>
      <c r="SK414" s="2"/>
      <c r="SL414" s="2"/>
      <c r="SM414" s="2"/>
      <c r="SN414" s="2"/>
      <c r="SO414" s="2"/>
      <c r="SP414" s="2"/>
      <c r="SQ414" s="2"/>
      <c r="SR414" s="2"/>
      <c r="SS414" s="2"/>
      <c r="ST414" s="2"/>
      <c r="SU414" s="2"/>
      <c r="SV414" s="2"/>
      <c r="SW414" s="2"/>
      <c r="SX414" s="2"/>
      <c r="SY414" s="2"/>
      <c r="SZ414" s="2"/>
      <c r="TA414" s="2"/>
      <c r="TB414" s="2"/>
      <c r="TC414" s="2"/>
      <c r="TD414" s="2"/>
      <c r="TE414" s="2"/>
      <c r="TF414" s="2"/>
      <c r="TG414" s="2"/>
      <c r="TH414" s="2"/>
      <c r="TI414" s="2"/>
      <c r="TJ414" s="2"/>
      <c r="TK414" s="2"/>
      <c r="TL414" s="2"/>
      <c r="TM414" s="2"/>
      <c r="TN414" s="2"/>
      <c r="TO414" s="2"/>
      <c r="TP414" s="2"/>
      <c r="TQ414" s="2"/>
      <c r="TR414" s="2"/>
      <c r="TS414" s="2"/>
      <c r="TT414" s="2"/>
      <c r="TU414" s="2"/>
      <c r="TV414" s="2"/>
      <c r="TW414" s="2"/>
      <c r="TX414" s="2"/>
      <c r="TY414" s="2"/>
      <c r="TZ414" s="2"/>
      <c r="UA414" s="2"/>
      <c r="UB414" s="2"/>
      <c r="UC414" s="2"/>
      <c r="UD414" s="2"/>
      <c r="UE414" s="2"/>
      <c r="UF414" s="2"/>
      <c r="UG414" s="2"/>
      <c r="UH414" s="2"/>
      <c r="UI414" s="2"/>
      <c r="UJ414" s="2"/>
      <c r="UK414" s="2"/>
      <c r="UL414" s="2"/>
      <c r="UM414" s="2"/>
      <c r="UN414" s="2"/>
      <c r="UO414" s="2"/>
      <c r="UP414" s="2"/>
      <c r="UQ414" s="2"/>
      <c r="UR414" s="2"/>
      <c r="US414" s="2"/>
      <c r="UT414" s="2"/>
      <c r="UU414" s="2"/>
      <c r="UV414" s="2"/>
      <c r="UW414" s="2"/>
      <c r="UX414" s="2"/>
      <c r="UY414" s="2"/>
      <c r="UZ414" s="2"/>
      <c r="VA414" s="2"/>
      <c r="VB414" s="2"/>
      <c r="VC414" s="2"/>
      <c r="VD414" s="2"/>
      <c r="VE414" s="2"/>
      <c r="VF414" s="2"/>
      <c r="VG414" s="2"/>
      <c r="VH414" s="2"/>
      <c r="VI414" s="2"/>
      <c r="VJ414" s="2"/>
      <c r="VK414" s="2"/>
      <c r="VL414" s="2"/>
      <c r="VM414" s="2"/>
      <c r="VN414" s="2"/>
      <c r="VO414" s="2"/>
      <c r="VP414" s="2"/>
      <c r="VQ414" s="2"/>
      <c r="VR414" s="2"/>
      <c r="VS414" s="2"/>
      <c r="VT414" s="2"/>
      <c r="VU414" s="2"/>
      <c r="VV414" s="2"/>
      <c r="VW414" s="2"/>
      <c r="VX414" s="2"/>
      <c r="VY414" s="2"/>
      <c r="VZ414" s="2"/>
      <c r="WA414" s="2"/>
      <c r="WB414" s="2"/>
      <c r="WC414" s="2"/>
      <c r="WD414" s="2"/>
      <c r="WE414" s="2"/>
      <c r="WF414" s="2"/>
      <c r="WG414" s="2"/>
      <c r="WH414" s="2"/>
      <c r="WI414" s="2"/>
      <c r="WJ414" s="2"/>
      <c r="WK414" s="2"/>
      <c r="WL414" s="2"/>
      <c r="WM414" s="2"/>
      <c r="WN414" s="2"/>
      <c r="WO414" s="2"/>
      <c r="WP414" s="2"/>
      <c r="WQ414" s="2"/>
      <c r="WR414" s="2"/>
      <c r="WS414" s="2"/>
      <c r="WT414" s="2"/>
      <c r="WU414" s="2"/>
      <c r="WV414" s="2"/>
      <c r="WW414" s="2"/>
      <c r="WX414" s="2"/>
      <c r="WY414" s="2"/>
      <c r="WZ414" s="2"/>
      <c r="XA414" s="2"/>
      <c r="XB414" s="2"/>
      <c r="XC414" s="2"/>
      <c r="XD414" s="2"/>
      <c r="XE414" s="2"/>
      <c r="XF414" s="2"/>
      <c r="XG414" s="2"/>
      <c r="XH414" s="2"/>
      <c r="XI414" s="2"/>
      <c r="XJ414" s="2"/>
      <c r="XK414" s="2"/>
      <c r="XL414" s="2"/>
      <c r="XM414" s="2"/>
      <c r="XN414" s="2"/>
      <c r="XO414" s="2"/>
      <c r="XP414" s="2"/>
      <c r="XQ414" s="2"/>
      <c r="XR414" s="2"/>
      <c r="XS414" s="2"/>
      <c r="XT414" s="2"/>
      <c r="XU414" s="2"/>
      <c r="XV414" s="2"/>
      <c r="XW414" s="2"/>
      <c r="XX414" s="2"/>
      <c r="XY414" s="2"/>
      <c r="XZ414" s="2"/>
      <c r="YA414" s="2"/>
      <c r="YB414" s="2"/>
      <c r="YC414" s="2"/>
      <c r="YD414" s="2"/>
      <c r="YE414" s="2"/>
      <c r="YF414" s="2"/>
      <c r="YG414" s="2"/>
      <c r="YH414" s="2"/>
      <c r="YI414" s="2"/>
      <c r="YJ414" s="2"/>
      <c r="YK414" s="2"/>
      <c r="YL414" s="2"/>
      <c r="YM414" s="2"/>
      <c r="YN414" s="2"/>
      <c r="YO414" s="2"/>
      <c r="YP414" s="2"/>
      <c r="YQ414" s="2"/>
      <c r="YR414" s="2"/>
      <c r="YS414" s="2"/>
      <c r="YT414" s="2"/>
      <c r="YU414" s="2"/>
      <c r="YV414" s="2"/>
      <c r="YW414" s="2"/>
      <c r="YX414" s="2"/>
      <c r="YY414" s="2"/>
      <c r="YZ414" s="2"/>
      <c r="ZA414" s="2"/>
      <c r="ZB414" s="2"/>
      <c r="ZC414" s="2"/>
      <c r="ZD414" s="2"/>
      <c r="ZE414" s="2"/>
      <c r="ZF414" s="2"/>
      <c r="ZG414" s="2"/>
      <c r="ZH414" s="2"/>
      <c r="ZI414" s="2"/>
      <c r="ZJ414" s="2"/>
      <c r="ZK414" s="2"/>
      <c r="ZL414" s="2"/>
      <c r="ZM414" s="2"/>
      <c r="ZN414" s="2"/>
      <c r="ZO414" s="2"/>
      <c r="ZP414" s="2"/>
      <c r="ZQ414" s="2"/>
      <c r="ZR414" s="2"/>
      <c r="ZS414" s="2"/>
      <c r="ZT414" s="2"/>
      <c r="ZU414" s="2"/>
      <c r="ZV414" s="2"/>
      <c r="ZW414" s="2"/>
      <c r="ZX414" s="2"/>
      <c r="ZY414" s="2"/>
      <c r="ZZ414" s="2"/>
      <c r="AAA414" s="2"/>
      <c r="AAB414" s="2"/>
      <c r="AAC414" s="2"/>
      <c r="AAD414" s="2"/>
      <c r="AAE414" s="2"/>
      <c r="AAF414" s="2"/>
      <c r="AAG414" s="2"/>
      <c r="AAH414" s="2"/>
      <c r="AAI414" s="2"/>
      <c r="AAJ414" s="2"/>
      <c r="AAK414" s="2"/>
      <c r="AAL414" s="2"/>
      <c r="AAM414" s="2"/>
      <c r="AAN414" s="2"/>
      <c r="AAO414" s="2"/>
      <c r="AAP414" s="2"/>
      <c r="AAQ414" s="2"/>
      <c r="AAR414" s="2"/>
      <c r="AAS414" s="2"/>
      <c r="AAT414" s="2"/>
      <c r="AAU414" s="2"/>
      <c r="AAV414" s="2"/>
      <c r="AAW414" s="2"/>
      <c r="AAX414" s="2"/>
      <c r="AAY414" s="2"/>
      <c r="AAZ414" s="2"/>
      <c r="ABA414" s="2"/>
      <c r="ABB414" s="2"/>
      <c r="ABC414" s="2"/>
      <c r="ABD414" s="2"/>
      <c r="ABE414" s="2"/>
      <c r="ABF414" s="2"/>
      <c r="ABG414" s="2"/>
      <c r="ABH414" s="2"/>
      <c r="ABI414" s="2"/>
      <c r="ABJ414" s="2"/>
      <c r="ABK414" s="2"/>
      <c r="ABL414" s="2"/>
      <c r="ABM414" s="2"/>
      <c r="ABN414" s="2"/>
      <c r="ABO414" s="2"/>
      <c r="ABP414" s="2"/>
      <c r="ABQ414" s="2"/>
      <c r="ABR414" s="2"/>
      <c r="ABS414" s="2"/>
      <c r="ABT414" s="2"/>
      <c r="ABU414" s="2"/>
      <c r="ABV414" s="2"/>
      <c r="ABW414" s="2"/>
      <c r="ABX414" s="2"/>
      <c r="ABY414" s="2"/>
      <c r="ABZ414" s="2"/>
      <c r="ACA414" s="2"/>
      <c r="ACB414" s="2"/>
      <c r="ACC414" s="2"/>
      <c r="ACD414" s="2"/>
      <c r="ACE414" s="2"/>
      <c r="ACF414" s="2"/>
      <c r="ACG414" s="2"/>
      <c r="ACH414" s="2"/>
      <c r="ACI414" s="2"/>
      <c r="ACJ414" s="2"/>
      <c r="ACK414" s="2"/>
      <c r="ACL414" s="2"/>
      <c r="ACM414" s="2"/>
      <c r="ACN414" s="2"/>
      <c r="ACO414" s="2"/>
      <c r="ACP414" s="2"/>
      <c r="ACQ414" s="2"/>
      <c r="ACR414" s="2"/>
      <c r="ACS414" s="2"/>
      <c r="ACT414" s="2"/>
      <c r="ACU414" s="2"/>
      <c r="ACV414" s="2"/>
      <c r="ACW414" s="2"/>
      <c r="ACX414" s="2"/>
      <c r="ACY414" s="2"/>
      <c r="ACZ414" s="2"/>
      <c r="ADA414" s="2"/>
      <c r="ADB414" s="2"/>
      <c r="ADC414" s="2"/>
      <c r="ADD414" s="2"/>
      <c r="ADE414" s="2"/>
      <c r="ADF414" s="2"/>
      <c r="ADG414" s="2"/>
      <c r="ADH414" s="2"/>
      <c r="ADI414" s="2"/>
      <c r="ADJ414" s="2"/>
      <c r="ADK414" s="2"/>
      <c r="ADL414" s="2"/>
      <c r="ADM414" s="2"/>
      <c r="ADN414" s="2"/>
      <c r="ADO414" s="2"/>
      <c r="ADP414" s="2"/>
      <c r="ADQ414" s="2"/>
      <c r="ADR414" s="2"/>
      <c r="ADS414" s="2"/>
      <c r="ADT414" s="2"/>
      <c r="ADU414" s="2"/>
      <c r="ADV414" s="2"/>
      <c r="ADW414" s="2"/>
      <c r="ADX414" s="2"/>
      <c r="ADY414" s="2"/>
      <c r="ADZ414" s="2"/>
      <c r="AEA414" s="2"/>
      <c r="AEB414" s="2"/>
      <c r="AEC414" s="2"/>
      <c r="AED414" s="2"/>
      <c r="AEE414" s="2"/>
      <c r="AEF414" s="2"/>
      <c r="AEG414" s="2"/>
      <c r="AEH414" s="2"/>
      <c r="AEI414" s="2"/>
      <c r="AEJ414" s="2"/>
      <c r="AEK414" s="2"/>
      <c r="AEL414" s="2"/>
      <c r="AEM414" s="2"/>
      <c r="AEN414" s="2"/>
      <c r="AEO414" s="2"/>
      <c r="AEP414" s="2"/>
      <c r="AEQ414" s="2"/>
      <c r="AER414" s="2"/>
      <c r="AES414" s="2"/>
      <c r="AET414" s="2"/>
      <c r="AEU414" s="2"/>
      <c r="AEV414" s="2"/>
      <c r="AEW414" s="2"/>
      <c r="AEX414" s="2"/>
      <c r="AEY414" s="2"/>
      <c r="AEZ414" s="2"/>
      <c r="AFA414" s="2"/>
      <c r="AFB414" s="2"/>
      <c r="AFC414" s="2"/>
      <c r="AFD414" s="2"/>
      <c r="AFE414" s="2"/>
      <c r="AFF414" s="2"/>
      <c r="AFG414" s="2"/>
      <c r="AFH414" s="2"/>
      <c r="AFI414" s="2"/>
      <c r="AFJ414" s="2"/>
      <c r="AFK414" s="2"/>
      <c r="AFL414" s="2"/>
      <c r="AFM414" s="2"/>
      <c r="AFN414" s="2"/>
      <c r="AFO414" s="2"/>
      <c r="AFP414" s="2"/>
      <c r="AFQ414" s="2"/>
      <c r="AFR414" s="2"/>
      <c r="AFS414" s="2"/>
      <c r="AFT414" s="2"/>
      <c r="AFU414" s="2"/>
      <c r="AFV414" s="2"/>
      <c r="AFW414" s="2"/>
      <c r="AFX414" s="2"/>
      <c r="AFY414" s="2"/>
      <c r="AFZ414" s="2"/>
      <c r="AGA414" s="2"/>
      <c r="AGB414" s="2"/>
      <c r="AGC414" s="2"/>
      <c r="AGD414" s="2"/>
      <c r="AGE414" s="2"/>
      <c r="AGF414" s="2"/>
      <c r="AGG414" s="2"/>
      <c r="AGH414" s="2"/>
      <c r="AGI414" s="2"/>
      <c r="AGJ414" s="2"/>
      <c r="AGK414" s="2"/>
      <c r="AGL414" s="2"/>
      <c r="AGM414" s="2"/>
      <c r="AGN414" s="2"/>
      <c r="AGO414" s="2"/>
      <c r="AGP414" s="2"/>
      <c r="AGQ414" s="2"/>
      <c r="AGR414" s="2"/>
      <c r="AGS414" s="2"/>
      <c r="AGT414" s="2"/>
      <c r="AGU414" s="2"/>
      <c r="AGV414" s="2"/>
      <c r="AGW414" s="2"/>
      <c r="AGX414" s="2"/>
      <c r="AGY414" s="2"/>
      <c r="AGZ414" s="2"/>
      <c r="AHA414" s="2"/>
      <c r="AHB414" s="2"/>
      <c r="AHC414" s="2"/>
      <c r="AHD414" s="2"/>
      <c r="AHE414" s="2"/>
      <c r="AHF414" s="2"/>
      <c r="AHG414" s="2"/>
      <c r="AHH414" s="2"/>
      <c r="AHI414" s="2"/>
      <c r="AHJ414" s="2"/>
      <c r="AHK414" s="2"/>
      <c r="AHL414" s="2"/>
      <c r="AHM414" s="2"/>
      <c r="AHN414" s="2"/>
      <c r="AHO414" s="2"/>
      <c r="AHP414" s="2"/>
      <c r="AHQ414" s="2"/>
      <c r="AHR414" s="2"/>
      <c r="AHS414" s="2"/>
      <c r="AHT414" s="2"/>
      <c r="AHU414" s="2"/>
      <c r="AHV414" s="2"/>
      <c r="AHW414" s="2"/>
      <c r="AHX414" s="2"/>
      <c r="AHY414" s="2"/>
      <c r="AHZ414" s="2"/>
      <c r="AIA414" s="2"/>
      <c r="AIB414" s="2"/>
      <c r="AIC414" s="2"/>
      <c r="AID414" s="2"/>
      <c r="AIE414" s="2"/>
      <c r="AIF414" s="2"/>
      <c r="AIG414" s="2"/>
      <c r="AIH414" s="2"/>
      <c r="AII414" s="2"/>
      <c r="AIJ414" s="2"/>
      <c r="AIK414" s="2"/>
      <c r="AIL414" s="2"/>
      <c r="AIM414" s="2"/>
      <c r="AIN414" s="2"/>
      <c r="AIO414" s="2"/>
      <c r="AIP414" s="2"/>
      <c r="AIQ414" s="2"/>
      <c r="AIR414" s="2"/>
      <c r="AIS414" s="2"/>
      <c r="AIT414" s="2"/>
      <c r="AIU414" s="2"/>
      <c r="AIV414" s="2"/>
      <c r="AIW414" s="2"/>
      <c r="AIX414" s="2"/>
      <c r="AIY414" s="2"/>
      <c r="AIZ414" s="2"/>
      <c r="AJA414" s="2"/>
      <c r="AJB414" s="2"/>
      <c r="AJC414" s="2"/>
      <c r="AJD414" s="2"/>
      <c r="AJE414" s="2"/>
      <c r="AJF414" s="2"/>
      <c r="AJG414" s="2"/>
      <c r="AJH414" s="2"/>
      <c r="AJI414" s="2"/>
      <c r="AJJ414" s="2"/>
      <c r="AJK414" s="2"/>
      <c r="AJL414" s="2"/>
      <c r="AJM414" s="2"/>
      <c r="AJN414" s="2"/>
      <c r="AJO414" s="2"/>
      <c r="AJP414" s="2"/>
      <c r="AJQ414" s="2"/>
      <c r="AJR414" s="2"/>
      <c r="AJS414" s="2"/>
      <c r="AJT414" s="2"/>
      <c r="AJU414" s="2"/>
      <c r="AJV414" s="2"/>
      <c r="AJW414" s="2"/>
      <c r="AJX414" s="2"/>
      <c r="AJY414" s="2"/>
      <c r="AJZ414" s="2"/>
      <c r="AKA414" s="2"/>
      <c r="AKB414" s="2"/>
      <c r="AKC414" s="2"/>
      <c r="AKD414" s="2"/>
      <c r="AKE414" s="2"/>
      <c r="AKF414" s="2"/>
      <c r="AKG414" s="2"/>
      <c r="AKH414" s="2"/>
      <c r="AKI414" s="2"/>
      <c r="AKJ414" s="2"/>
      <c r="AKK414" s="2"/>
      <c r="AKL414" s="2"/>
      <c r="AKM414" s="2"/>
      <c r="AKN414" s="2"/>
      <c r="AKO414" s="2"/>
      <c r="AKP414" s="2"/>
      <c r="AKQ414" s="2"/>
      <c r="AKR414" s="2"/>
      <c r="AKS414" s="2"/>
      <c r="AKT414" s="2"/>
      <c r="AKU414" s="2"/>
      <c r="AKV414" s="2"/>
      <c r="AKW414" s="2"/>
      <c r="AKX414" s="2"/>
      <c r="AKY414" s="2"/>
      <c r="AKZ414" s="2"/>
      <c r="ALA414" s="2"/>
      <c r="ALB414" s="2"/>
      <c r="ALC414" s="2"/>
      <c r="ALD414" s="2"/>
      <c r="ALE414" s="2"/>
      <c r="ALF414" s="2"/>
      <c r="ALG414" s="2"/>
      <c r="ALH414" s="2"/>
      <c r="ALI414" s="2"/>
      <c r="ALJ414" s="2"/>
      <c r="ALK414" s="2"/>
      <c r="ALL414" s="2"/>
      <c r="ALM414" s="2"/>
      <c r="ALN414" s="2"/>
      <c r="ALO414" s="2"/>
      <c r="ALP414" s="2"/>
      <c r="ALQ414" s="2"/>
      <c r="ALR414" s="2"/>
      <c r="ALS414" s="2"/>
      <c r="ALT414" s="2"/>
      <c r="ALU414" s="2"/>
      <c r="ALV414" s="2"/>
      <c r="ALW414" s="2"/>
      <c r="ALX414" s="2"/>
      <c r="ALY414" s="2"/>
      <c r="ALZ414" s="2"/>
      <c r="AMA414" s="2"/>
      <c r="AMB414" s="2"/>
      <c r="AMC414" s="2"/>
      <c r="AMD414" s="2"/>
      <c r="AME414" s="2"/>
      <c r="AMF414" s="2"/>
      <c r="AMG414" s="2"/>
      <c r="AMH414" s="2"/>
      <c r="AMI414" s="2"/>
      <c r="AMJ414" s="2"/>
      <c r="AMK414" s="2"/>
      <c r="AML414" s="2"/>
      <c r="AMM414" s="2"/>
      <c r="AMN414" s="2"/>
      <c r="AMO414" s="2"/>
      <c r="AMP414" s="2"/>
      <c r="AMQ414" s="2"/>
      <c r="AMR414" s="2"/>
      <c r="AMS414" s="2"/>
      <c r="AMT414" s="2"/>
      <c r="AMU414" s="2"/>
      <c r="AMV414" s="2"/>
      <c r="AMW414" s="2"/>
      <c r="AMX414" s="2"/>
      <c r="AMY414" s="2"/>
      <c r="AMZ414" s="2"/>
      <c r="ANA414" s="2"/>
      <c r="ANB414" s="2"/>
      <c r="ANC414" s="2"/>
      <c r="AND414" s="2"/>
      <c r="ANE414" s="2"/>
      <c r="ANF414" s="2"/>
      <c r="ANG414" s="2"/>
      <c r="ANH414" s="2"/>
      <c r="ANI414" s="2"/>
      <c r="ANJ414" s="2"/>
      <c r="ANK414" s="2"/>
      <c r="ANL414" s="2"/>
      <c r="ANM414" s="2"/>
      <c r="ANN414" s="2"/>
      <c r="ANO414" s="2"/>
      <c r="ANP414" s="2"/>
      <c r="ANQ414" s="2"/>
      <c r="ANR414" s="2"/>
      <c r="ANS414" s="2"/>
      <c r="ANT414" s="2"/>
      <c r="ANU414" s="2"/>
      <c r="ANV414" s="2"/>
      <c r="ANW414" s="2"/>
      <c r="ANX414" s="2"/>
      <c r="ANY414" s="2"/>
      <c r="ANZ414" s="2"/>
      <c r="AOA414" s="2"/>
      <c r="AOB414" s="2"/>
      <c r="AOC414" s="2"/>
      <c r="AOD414" s="2"/>
      <c r="AOE414" s="2"/>
      <c r="AOF414" s="2"/>
      <c r="AOG414" s="2"/>
      <c r="AOH414" s="2"/>
      <c r="AOI414" s="2"/>
      <c r="AOJ414" s="2"/>
      <c r="AOK414" s="2"/>
      <c r="AOL414" s="2"/>
      <c r="AOM414" s="2"/>
      <c r="AON414" s="2"/>
      <c r="AOO414" s="2"/>
      <c r="AOP414" s="2"/>
      <c r="AOQ414" s="2"/>
      <c r="AOR414" s="2"/>
      <c r="AOS414" s="2"/>
      <c r="AOT414" s="2"/>
      <c r="AOU414" s="2"/>
      <c r="AOV414" s="2"/>
      <c r="AOW414" s="2"/>
      <c r="AOX414" s="2"/>
      <c r="AOY414" s="2"/>
      <c r="AOZ414" s="2"/>
      <c r="APA414" s="2"/>
      <c r="APB414" s="2"/>
      <c r="APC414" s="2"/>
      <c r="APD414" s="2"/>
      <c r="APE414" s="2"/>
      <c r="APF414" s="2"/>
      <c r="APG414" s="2"/>
      <c r="APH414" s="2"/>
      <c r="API414" s="2"/>
      <c r="APJ414" s="2"/>
      <c r="APK414" s="2"/>
      <c r="APL414" s="2"/>
      <c r="APM414" s="2"/>
      <c r="APN414" s="2"/>
      <c r="APO414" s="2"/>
      <c r="APP414" s="2"/>
      <c r="APQ414" s="2"/>
      <c r="APR414" s="2"/>
      <c r="APS414" s="2"/>
      <c r="APT414" s="2"/>
      <c r="APU414" s="2"/>
      <c r="APV414" s="2"/>
      <c r="APW414" s="2"/>
      <c r="APX414" s="2"/>
      <c r="APY414" s="2"/>
      <c r="APZ414" s="2"/>
      <c r="AQA414" s="2"/>
      <c r="AQB414" s="2"/>
      <c r="AQC414" s="2"/>
      <c r="AQD414" s="2"/>
      <c r="AQE414" s="2"/>
      <c r="AQF414" s="2"/>
      <c r="AQG414" s="2"/>
      <c r="AQH414" s="2"/>
      <c r="AQI414" s="2"/>
      <c r="AQJ414" s="2"/>
      <c r="AQK414" s="2"/>
      <c r="AQL414" s="2"/>
      <c r="AQM414" s="2"/>
      <c r="AQN414" s="2"/>
      <c r="AQO414" s="2"/>
      <c r="AQP414" s="2"/>
      <c r="AQQ414" s="2"/>
      <c r="AQR414" s="2"/>
      <c r="AQS414" s="2"/>
      <c r="AQT414" s="2"/>
      <c r="AQU414" s="2"/>
      <c r="AQV414" s="2"/>
      <c r="AQW414" s="2"/>
      <c r="AQX414" s="2"/>
      <c r="AQY414" s="2"/>
      <c r="AQZ414" s="2"/>
      <c r="ARA414" s="2"/>
      <c r="ARB414" s="2"/>
      <c r="ARC414" s="2"/>
      <c r="ARD414" s="2"/>
      <c r="ARE414" s="2"/>
      <c r="ARF414" s="2"/>
      <c r="ARG414" s="2"/>
      <c r="ARH414" s="2"/>
      <c r="ARI414" s="2"/>
      <c r="ARJ414" s="2"/>
      <c r="ARK414" s="2"/>
      <c r="ARL414" s="2"/>
      <c r="ARM414" s="2"/>
      <c r="ARN414" s="2"/>
      <c r="ARO414" s="2"/>
      <c r="ARP414" s="2"/>
      <c r="ARQ414" s="2"/>
      <c r="ARR414" s="2"/>
      <c r="ARS414" s="2"/>
      <c r="ART414" s="2"/>
      <c r="ARU414" s="2"/>
      <c r="ARV414" s="2"/>
      <c r="ARW414" s="2"/>
      <c r="ARX414" s="2"/>
      <c r="ARY414" s="2"/>
      <c r="ARZ414" s="2"/>
      <c r="ASA414" s="2"/>
      <c r="ASB414" s="2"/>
      <c r="ASC414" s="2"/>
      <c r="ASD414" s="2"/>
      <c r="ASE414" s="2"/>
      <c r="ASF414" s="2"/>
      <c r="ASG414" s="2"/>
      <c r="ASH414" s="2"/>
      <c r="ASI414" s="2"/>
      <c r="ASJ414" s="2"/>
      <c r="ASK414" s="2"/>
      <c r="ASL414" s="2"/>
      <c r="ASM414" s="2"/>
      <c r="ASN414" s="2"/>
      <c r="ASO414" s="2"/>
      <c r="ASP414" s="2"/>
      <c r="ASQ414" s="2"/>
      <c r="ASR414" s="2"/>
      <c r="ASS414" s="2"/>
      <c r="AST414" s="2"/>
      <c r="ASU414" s="2"/>
      <c r="ASV414" s="2"/>
      <c r="ASW414" s="2"/>
      <c r="ASX414" s="2"/>
      <c r="ASY414" s="2"/>
      <c r="ASZ414" s="2"/>
      <c r="ATA414" s="2"/>
      <c r="ATB414" s="2"/>
      <c r="ATC414" s="2"/>
      <c r="ATD414" s="2"/>
      <c r="ATE414" s="2"/>
      <c r="ATF414" s="2"/>
      <c r="ATG414" s="2"/>
      <c r="ATH414" s="2"/>
      <c r="ATI414" s="2"/>
      <c r="ATJ414" s="2"/>
      <c r="ATK414" s="2"/>
      <c r="ATL414" s="2"/>
      <c r="ATM414" s="2"/>
      <c r="ATN414" s="2"/>
      <c r="ATO414" s="2"/>
      <c r="ATP414" s="2"/>
      <c r="ATQ414" s="2"/>
      <c r="ATR414" s="2"/>
      <c r="ATS414" s="2"/>
      <c r="ATT414" s="2"/>
      <c r="ATU414" s="2"/>
      <c r="ATV414" s="2"/>
      <c r="ATW414" s="2"/>
      <c r="ATX414" s="2"/>
      <c r="ATY414" s="2"/>
      <c r="ATZ414" s="2"/>
      <c r="AUA414" s="2"/>
      <c r="AUB414" s="2"/>
      <c r="AUC414" s="2"/>
      <c r="AUD414" s="2"/>
      <c r="AUE414" s="2"/>
      <c r="AUF414" s="2"/>
      <c r="AUG414" s="2"/>
      <c r="AUH414" s="2"/>
      <c r="AUI414" s="2"/>
      <c r="AUJ414" s="2"/>
      <c r="AUK414" s="2"/>
      <c r="AUL414" s="2"/>
      <c r="AUM414" s="2"/>
      <c r="AUN414" s="2"/>
      <c r="AUO414" s="2"/>
      <c r="AUP414" s="2"/>
      <c r="AUQ414" s="2"/>
      <c r="AUR414" s="2"/>
      <c r="AUS414" s="2"/>
      <c r="AUT414" s="2"/>
      <c r="AUU414" s="2"/>
      <c r="AUV414" s="2"/>
      <c r="AUW414" s="2"/>
      <c r="AUX414" s="2"/>
      <c r="AUY414" s="2"/>
      <c r="AUZ414" s="2"/>
      <c r="AVA414" s="2"/>
      <c r="AVB414" s="2"/>
      <c r="AVC414" s="2"/>
      <c r="AVD414" s="2"/>
      <c r="AVE414" s="2"/>
      <c r="AVF414" s="2"/>
      <c r="AVG414" s="2"/>
      <c r="AVH414" s="2"/>
      <c r="AVI414" s="2"/>
      <c r="AVJ414" s="2"/>
      <c r="AVK414" s="2"/>
      <c r="AVL414" s="2"/>
      <c r="AVM414" s="2"/>
      <c r="AVN414" s="2"/>
      <c r="AVO414" s="2"/>
      <c r="AVP414" s="2"/>
      <c r="AVQ414" s="2"/>
      <c r="AVR414" s="2"/>
      <c r="AVS414" s="2"/>
      <c r="AVT414" s="2"/>
      <c r="AVU414" s="2"/>
      <c r="AVV414" s="2"/>
      <c r="AVW414" s="2"/>
      <c r="AVX414" s="2"/>
      <c r="AVY414" s="2"/>
      <c r="AVZ414" s="2"/>
      <c r="AWA414" s="2"/>
      <c r="AWB414" s="2"/>
      <c r="AWC414" s="2"/>
      <c r="AWD414" s="2"/>
      <c r="AWE414" s="2"/>
      <c r="AWF414" s="2"/>
      <c r="AWG414" s="2"/>
      <c r="AWH414" s="2"/>
      <c r="AWI414" s="2"/>
      <c r="AWJ414" s="2"/>
      <c r="AWK414" s="2"/>
      <c r="AWL414" s="2"/>
      <c r="AWM414" s="2"/>
      <c r="AWN414" s="2"/>
      <c r="AWO414" s="2"/>
      <c r="AWP414" s="2"/>
      <c r="AWQ414" s="2"/>
      <c r="AWR414" s="2"/>
      <c r="AWS414" s="2"/>
      <c r="AWT414" s="2"/>
      <c r="AWU414" s="2"/>
      <c r="AWV414" s="2"/>
      <c r="AWW414" s="2"/>
      <c r="AWX414" s="2"/>
      <c r="AWY414" s="2"/>
      <c r="AWZ414" s="2"/>
      <c r="AXA414" s="2"/>
      <c r="AXB414" s="2"/>
      <c r="AXC414" s="2"/>
      <c r="AXD414" s="2"/>
      <c r="AXE414" s="2"/>
      <c r="AXF414" s="2"/>
      <c r="AXG414" s="2"/>
      <c r="AXH414" s="2"/>
      <c r="AXI414" s="2"/>
      <c r="AXJ414" s="2"/>
      <c r="AXK414" s="2"/>
      <c r="AXL414" s="2"/>
      <c r="AXM414" s="2"/>
      <c r="AXN414" s="2"/>
      <c r="AXO414" s="2"/>
      <c r="AXP414" s="2"/>
      <c r="AXQ414" s="2"/>
      <c r="AXR414" s="2"/>
      <c r="AXS414" s="2"/>
      <c r="AXT414" s="2"/>
      <c r="AXU414" s="2"/>
      <c r="AXV414" s="2"/>
      <c r="AXW414" s="2"/>
      <c r="AXX414" s="2"/>
      <c r="AXY414" s="2"/>
      <c r="AXZ414" s="2"/>
      <c r="AYA414" s="2"/>
      <c r="AYB414" s="2"/>
      <c r="AYC414" s="2"/>
      <c r="AYD414" s="2"/>
      <c r="AYE414" s="2"/>
      <c r="AYF414" s="2"/>
      <c r="AYG414" s="2"/>
      <c r="AYH414" s="2"/>
      <c r="AYI414" s="2"/>
      <c r="AYJ414" s="2"/>
      <c r="AYK414" s="2"/>
      <c r="AYL414" s="2"/>
      <c r="AYM414" s="2"/>
      <c r="AYN414" s="2"/>
      <c r="AYO414" s="2"/>
      <c r="AYP414" s="2"/>
      <c r="AYQ414" s="2"/>
      <c r="AYR414" s="2"/>
      <c r="AYS414" s="2"/>
      <c r="AYT414" s="2"/>
      <c r="AYU414" s="2"/>
      <c r="AYV414" s="2"/>
      <c r="AYW414" s="2"/>
      <c r="AYX414" s="2"/>
      <c r="AYY414" s="2"/>
      <c r="AYZ414" s="2"/>
      <c r="AZA414" s="2"/>
      <c r="AZB414" s="2"/>
      <c r="AZC414" s="2"/>
      <c r="AZD414" s="2"/>
      <c r="AZE414" s="2"/>
      <c r="AZF414" s="2"/>
      <c r="AZG414" s="2"/>
      <c r="AZH414" s="2"/>
      <c r="AZI414" s="2"/>
      <c r="AZJ414" s="2"/>
      <c r="AZK414" s="2"/>
      <c r="AZL414" s="2"/>
      <c r="AZM414" s="2"/>
      <c r="AZN414" s="2"/>
      <c r="AZO414" s="2"/>
      <c r="AZP414" s="2"/>
      <c r="AZQ414" s="2"/>
      <c r="AZR414" s="2"/>
      <c r="AZS414" s="2"/>
      <c r="AZT414" s="2"/>
      <c r="AZU414" s="2"/>
      <c r="AZV414" s="2"/>
      <c r="AZW414" s="2"/>
      <c r="AZX414" s="2"/>
      <c r="AZY414" s="2"/>
      <c r="AZZ414" s="2"/>
      <c r="BAA414" s="2"/>
      <c r="BAB414" s="2"/>
      <c r="BAC414" s="2"/>
      <c r="BAD414" s="2"/>
      <c r="BAE414" s="2"/>
      <c r="BAF414" s="2"/>
      <c r="BAG414" s="2"/>
      <c r="BAH414" s="2"/>
      <c r="BAI414" s="2"/>
      <c r="BAJ414" s="2"/>
      <c r="BAK414" s="2"/>
      <c r="BAL414" s="2"/>
      <c r="BAM414" s="2"/>
      <c r="BAN414" s="2"/>
      <c r="BAO414" s="2"/>
      <c r="BAP414" s="2"/>
      <c r="BAQ414" s="2"/>
      <c r="BAR414" s="2"/>
      <c r="BAS414" s="2"/>
      <c r="BAT414" s="2"/>
      <c r="BAU414" s="2"/>
      <c r="BAV414" s="2"/>
      <c r="BAW414" s="2"/>
      <c r="BAX414" s="2"/>
      <c r="BAY414" s="2"/>
      <c r="BAZ414" s="2"/>
      <c r="BBA414" s="2"/>
      <c r="BBB414" s="2"/>
      <c r="BBC414" s="2"/>
      <c r="BBD414" s="2"/>
      <c r="BBE414" s="2"/>
      <c r="BBF414" s="2"/>
      <c r="BBG414" s="2"/>
      <c r="BBH414" s="2"/>
      <c r="BBI414" s="2"/>
      <c r="BBJ414" s="2"/>
      <c r="BBK414" s="2"/>
      <c r="BBL414" s="2"/>
      <c r="BBM414" s="2"/>
      <c r="BBN414" s="2"/>
      <c r="BBO414" s="2"/>
      <c r="BBP414" s="2"/>
      <c r="BBQ414" s="2"/>
      <c r="BBR414" s="2"/>
      <c r="BBS414" s="2"/>
      <c r="BBT414" s="2"/>
      <c r="BBU414" s="2"/>
      <c r="BBV414" s="2"/>
      <c r="BBW414" s="2"/>
      <c r="BBX414" s="2"/>
      <c r="BBY414" s="2"/>
      <c r="BBZ414" s="2"/>
      <c r="BCA414" s="2"/>
      <c r="BCB414" s="2"/>
      <c r="BCC414" s="2"/>
      <c r="BCD414" s="2"/>
      <c r="BCE414" s="2"/>
      <c r="BCF414" s="2"/>
      <c r="BCG414" s="2"/>
      <c r="BCH414" s="2"/>
      <c r="BCI414" s="2"/>
      <c r="BCJ414" s="2"/>
      <c r="BCK414" s="2"/>
      <c r="BCL414" s="2"/>
      <c r="BCM414" s="2"/>
      <c r="BCN414" s="2"/>
      <c r="BCO414" s="2"/>
      <c r="BCP414" s="2"/>
      <c r="BCQ414" s="2"/>
      <c r="BCR414" s="2"/>
      <c r="BCS414" s="2"/>
      <c r="BCT414" s="2"/>
      <c r="BCU414" s="2"/>
      <c r="BCV414" s="2"/>
      <c r="BCW414" s="2"/>
      <c r="BCX414" s="2"/>
      <c r="BCY414" s="2"/>
      <c r="BCZ414" s="2"/>
      <c r="BDA414" s="2"/>
      <c r="BDB414" s="2"/>
      <c r="BDC414" s="2"/>
      <c r="BDD414" s="2"/>
      <c r="BDE414" s="2"/>
      <c r="BDF414" s="2"/>
      <c r="BDG414" s="2"/>
      <c r="BDH414" s="2"/>
      <c r="BDI414" s="2"/>
      <c r="BDJ414" s="2"/>
      <c r="BDK414" s="2"/>
      <c r="BDL414" s="2"/>
      <c r="BDM414" s="2"/>
      <c r="BDN414" s="2"/>
      <c r="BDO414" s="2"/>
      <c r="BDP414" s="2"/>
      <c r="BDQ414" s="2"/>
      <c r="BDR414" s="2"/>
      <c r="BDS414" s="2"/>
      <c r="BDT414" s="2"/>
      <c r="BDU414" s="2"/>
      <c r="BDV414" s="2"/>
      <c r="BDW414" s="2"/>
      <c r="BDX414" s="2"/>
      <c r="BDY414" s="2"/>
      <c r="BDZ414" s="2"/>
      <c r="BEA414" s="2"/>
      <c r="BEB414" s="2"/>
      <c r="BEC414" s="2"/>
      <c r="BED414" s="2"/>
      <c r="BEE414" s="2"/>
      <c r="BEF414" s="2"/>
      <c r="BEG414" s="2"/>
      <c r="BEH414" s="2"/>
      <c r="BEI414" s="2"/>
      <c r="BEJ414" s="2"/>
      <c r="BEK414" s="2"/>
      <c r="BEL414" s="2"/>
      <c r="BEM414" s="2"/>
      <c r="BEN414" s="2"/>
      <c r="BEO414" s="2"/>
      <c r="BEP414" s="2"/>
      <c r="BEQ414" s="2"/>
      <c r="BER414" s="2"/>
      <c r="BES414" s="2"/>
      <c r="BET414" s="2"/>
      <c r="BEU414" s="2"/>
      <c r="BEV414" s="2"/>
      <c r="BEW414" s="2"/>
      <c r="BEX414" s="2"/>
      <c r="BEY414" s="2"/>
      <c r="BEZ414" s="2"/>
      <c r="BFA414" s="2"/>
      <c r="BFB414" s="2"/>
      <c r="BFC414" s="2"/>
      <c r="BFD414" s="2"/>
      <c r="BFE414" s="2"/>
      <c r="BFF414" s="2"/>
      <c r="BFG414" s="2"/>
      <c r="BFH414" s="2"/>
      <c r="BFI414" s="2"/>
      <c r="BFJ414" s="2"/>
      <c r="BFK414" s="2"/>
      <c r="BFL414" s="2"/>
      <c r="BFM414" s="2"/>
      <c r="BFN414" s="2"/>
      <c r="BFO414" s="2"/>
      <c r="BFP414" s="2"/>
      <c r="BFQ414" s="2"/>
      <c r="BFR414" s="2"/>
      <c r="BFS414" s="2"/>
      <c r="BFT414" s="2"/>
      <c r="BFU414" s="2"/>
      <c r="BFV414" s="2"/>
      <c r="BFW414" s="2"/>
      <c r="BFX414" s="2"/>
      <c r="BFY414" s="2"/>
      <c r="BFZ414" s="2"/>
      <c r="BGA414" s="2"/>
      <c r="BGB414" s="2"/>
      <c r="BGC414" s="2"/>
      <c r="BGD414" s="2"/>
      <c r="BGE414" s="2"/>
      <c r="BGF414" s="2"/>
      <c r="BGG414" s="2"/>
      <c r="BGH414" s="2"/>
      <c r="BGI414" s="2"/>
      <c r="BGJ414" s="2"/>
      <c r="BGK414" s="2"/>
      <c r="BGL414" s="2"/>
      <c r="BGM414" s="2"/>
      <c r="BGN414" s="2"/>
      <c r="BGO414" s="2"/>
      <c r="BGP414" s="2"/>
      <c r="BGQ414" s="2"/>
      <c r="BGR414" s="2"/>
      <c r="BGS414" s="2"/>
      <c r="BGT414" s="2"/>
      <c r="BGU414" s="2"/>
      <c r="BGV414" s="2"/>
      <c r="BGW414" s="2"/>
      <c r="BGX414" s="2"/>
      <c r="BGY414" s="2"/>
      <c r="BGZ414" s="2"/>
      <c r="BHA414" s="2"/>
      <c r="BHB414" s="2"/>
      <c r="BHC414" s="2"/>
      <c r="BHD414" s="2"/>
      <c r="BHE414" s="2"/>
      <c r="BHF414" s="2"/>
      <c r="BHG414" s="2"/>
      <c r="BHH414" s="2"/>
      <c r="BHI414" s="2"/>
      <c r="BHJ414" s="2"/>
      <c r="BHK414" s="2"/>
      <c r="BHL414" s="2"/>
      <c r="BHM414" s="2"/>
      <c r="BHN414" s="2"/>
      <c r="BHO414" s="2"/>
      <c r="BHP414" s="2"/>
      <c r="BHQ414" s="2"/>
      <c r="BHR414" s="2"/>
      <c r="BHS414" s="2"/>
      <c r="BHT414" s="2"/>
      <c r="BHU414" s="2"/>
      <c r="BHV414" s="2"/>
      <c r="BHW414" s="2"/>
      <c r="BHX414" s="2"/>
      <c r="BHY414" s="2"/>
      <c r="BHZ414" s="2"/>
      <c r="BIA414" s="2"/>
      <c r="BIB414" s="2"/>
      <c r="BIC414" s="2"/>
      <c r="BID414" s="2"/>
      <c r="BIE414" s="2"/>
      <c r="BIF414" s="2"/>
      <c r="BIG414" s="2"/>
      <c r="BIH414" s="2"/>
      <c r="BII414" s="2"/>
      <c r="BIJ414" s="2"/>
      <c r="BIK414" s="2"/>
      <c r="BIL414" s="2"/>
      <c r="BIM414" s="2"/>
      <c r="BIN414" s="2"/>
      <c r="BIO414" s="2"/>
      <c r="BIP414" s="2"/>
      <c r="BIQ414" s="2"/>
      <c r="BIR414" s="2"/>
      <c r="BIS414" s="2"/>
      <c r="BIT414" s="2"/>
      <c r="BIU414" s="2"/>
      <c r="BIV414" s="2"/>
      <c r="BIW414" s="2"/>
      <c r="BIX414" s="2"/>
      <c r="BIY414" s="2"/>
      <c r="BIZ414" s="2"/>
      <c r="BJA414" s="2"/>
      <c r="BJB414" s="2"/>
      <c r="BJC414" s="2"/>
      <c r="BJD414" s="2"/>
      <c r="BJE414" s="2"/>
      <c r="BJF414" s="2"/>
      <c r="BJG414" s="2"/>
      <c r="BJH414" s="2"/>
      <c r="BJI414" s="2"/>
      <c r="BJJ414" s="2"/>
      <c r="BJK414" s="2"/>
      <c r="BJL414" s="2"/>
      <c r="BJM414" s="2"/>
      <c r="BJN414" s="2"/>
      <c r="BJO414" s="2"/>
      <c r="BJP414" s="2"/>
      <c r="BJQ414" s="2"/>
      <c r="BJR414" s="2"/>
      <c r="BJS414" s="2"/>
      <c r="BJT414" s="2"/>
      <c r="BJU414" s="2"/>
      <c r="BJV414" s="2"/>
      <c r="BJW414" s="2"/>
      <c r="BJX414" s="2"/>
      <c r="BJY414" s="2"/>
      <c r="BJZ414" s="2"/>
      <c r="BKA414" s="2"/>
      <c r="BKB414" s="2"/>
      <c r="BKC414" s="2"/>
      <c r="BKD414" s="2"/>
      <c r="BKE414" s="2"/>
      <c r="BKF414" s="2"/>
      <c r="BKG414" s="2"/>
      <c r="BKH414" s="2"/>
      <c r="BKI414" s="2"/>
      <c r="BKJ414" s="2"/>
      <c r="BKK414" s="2"/>
      <c r="BKL414" s="2"/>
      <c r="BKM414" s="2"/>
      <c r="BKN414" s="2"/>
      <c r="BKO414" s="2"/>
      <c r="BKP414" s="2"/>
      <c r="BKQ414" s="2"/>
      <c r="BKR414" s="2"/>
      <c r="BKS414" s="2"/>
      <c r="BKT414" s="2"/>
      <c r="BKU414" s="2"/>
      <c r="BKV414" s="2"/>
      <c r="BKW414" s="2"/>
      <c r="BKX414" s="2"/>
      <c r="BKY414" s="2"/>
      <c r="BKZ414" s="2"/>
      <c r="BLA414" s="2"/>
      <c r="BLB414" s="2"/>
      <c r="BLC414" s="2"/>
      <c r="BLD414" s="2"/>
      <c r="BLE414" s="2"/>
      <c r="BLF414" s="2"/>
      <c r="BLG414" s="2"/>
      <c r="BLH414" s="2"/>
      <c r="BLI414" s="2"/>
      <c r="BLJ414" s="2"/>
      <c r="BLK414" s="2"/>
      <c r="BLL414" s="2"/>
      <c r="BLM414" s="2"/>
      <c r="BLN414" s="2"/>
      <c r="BLO414" s="2"/>
      <c r="BLP414" s="2"/>
      <c r="BLQ414" s="2"/>
      <c r="BLR414" s="2"/>
      <c r="BLS414" s="2"/>
      <c r="BLT414" s="2"/>
      <c r="BLU414" s="2"/>
      <c r="BLV414" s="2"/>
      <c r="BLW414" s="2"/>
      <c r="BLX414" s="2"/>
      <c r="BLY414" s="2"/>
      <c r="BLZ414" s="2"/>
      <c r="BMA414" s="2"/>
      <c r="BMB414" s="2"/>
      <c r="BMC414" s="2"/>
      <c r="BMD414" s="2"/>
      <c r="BME414" s="2"/>
      <c r="BMF414" s="2"/>
      <c r="BMG414" s="2"/>
      <c r="BMH414" s="2"/>
      <c r="BMI414" s="2"/>
      <c r="BMJ414" s="2"/>
      <c r="BMK414" s="2"/>
      <c r="BML414" s="2"/>
      <c r="BMM414" s="2"/>
      <c r="BMN414" s="2"/>
      <c r="BMO414" s="2"/>
      <c r="BMP414" s="2"/>
      <c r="BMQ414" s="2"/>
      <c r="BMR414" s="2"/>
      <c r="BMS414" s="2"/>
      <c r="BMT414" s="2"/>
      <c r="BMU414" s="2"/>
      <c r="BMV414" s="2"/>
      <c r="BMW414" s="2"/>
      <c r="BMX414" s="2"/>
      <c r="BMY414" s="2"/>
      <c r="BMZ414" s="2"/>
      <c r="BNA414" s="2"/>
      <c r="BNB414" s="2"/>
      <c r="BNC414" s="2"/>
      <c r="BND414" s="2"/>
      <c r="BNE414" s="2"/>
      <c r="BNF414" s="2"/>
      <c r="BNG414" s="2"/>
      <c r="BNH414" s="2"/>
      <c r="BNI414" s="2"/>
      <c r="BNJ414" s="2"/>
      <c r="BNK414" s="2"/>
      <c r="BNL414" s="2"/>
      <c r="BNM414" s="2"/>
      <c r="BNN414" s="2"/>
      <c r="BNO414" s="2"/>
      <c r="BNP414" s="2"/>
      <c r="BNQ414" s="2"/>
      <c r="BNR414" s="2"/>
      <c r="BNS414" s="2"/>
      <c r="BNT414" s="2"/>
      <c r="BNU414" s="2"/>
      <c r="BNV414" s="2"/>
      <c r="BNW414" s="2"/>
      <c r="BNX414" s="2"/>
      <c r="BNY414" s="2"/>
      <c r="BNZ414" s="2"/>
      <c r="BOA414" s="2"/>
      <c r="BOB414" s="2"/>
      <c r="BOC414" s="2"/>
      <c r="BOD414" s="2"/>
      <c r="BOE414" s="2"/>
      <c r="BOF414" s="2"/>
      <c r="BOG414" s="2"/>
      <c r="BOH414" s="2"/>
      <c r="BOI414" s="2"/>
      <c r="BOJ414" s="2"/>
      <c r="BOK414" s="2"/>
      <c r="BOL414" s="2"/>
      <c r="BOM414" s="2"/>
      <c r="BON414" s="2"/>
      <c r="BOO414" s="2"/>
      <c r="BOP414" s="2"/>
      <c r="BOQ414" s="2"/>
      <c r="BOR414" s="2"/>
      <c r="BOS414" s="2"/>
      <c r="BOT414" s="2"/>
      <c r="BOU414" s="2"/>
      <c r="BOV414" s="2"/>
      <c r="BOW414" s="2"/>
      <c r="BOX414" s="2"/>
      <c r="BOY414" s="2"/>
      <c r="BOZ414" s="2"/>
      <c r="BPA414" s="2"/>
      <c r="BPB414" s="2"/>
      <c r="BPC414" s="2"/>
      <c r="BPD414" s="2"/>
      <c r="BPE414" s="2"/>
      <c r="BPF414" s="2"/>
      <c r="BPG414" s="2"/>
      <c r="BPH414" s="2"/>
      <c r="BPI414" s="2"/>
      <c r="BPJ414" s="2"/>
      <c r="BPK414" s="2"/>
      <c r="BPL414" s="2"/>
      <c r="BPM414" s="2"/>
      <c r="BPN414" s="2"/>
      <c r="BPO414" s="2"/>
      <c r="BPP414" s="2"/>
      <c r="BPQ414" s="2"/>
      <c r="BPR414" s="2"/>
      <c r="BPS414" s="2"/>
      <c r="BPT414" s="2"/>
      <c r="BPU414" s="2"/>
      <c r="BPV414" s="2"/>
      <c r="BPW414" s="2"/>
      <c r="BPX414" s="2"/>
      <c r="BPY414" s="2"/>
      <c r="BPZ414" s="2"/>
      <c r="BQA414" s="2"/>
      <c r="BQB414" s="2"/>
      <c r="BQC414" s="2"/>
      <c r="BQD414" s="2"/>
      <c r="BQE414" s="2"/>
      <c r="BQF414" s="2"/>
      <c r="BQG414" s="2"/>
      <c r="BQH414" s="2"/>
      <c r="BQI414" s="2"/>
      <c r="BQJ414" s="2"/>
      <c r="BQK414" s="2"/>
      <c r="BQL414" s="2"/>
      <c r="BQM414" s="2"/>
      <c r="BQN414" s="2"/>
      <c r="BQO414" s="2"/>
      <c r="BQP414" s="2"/>
      <c r="BQQ414" s="2"/>
      <c r="BQR414" s="2"/>
      <c r="BQS414" s="2"/>
      <c r="BQT414" s="2"/>
      <c r="BQU414" s="2"/>
      <c r="BQV414" s="2"/>
      <c r="BQW414" s="2"/>
      <c r="BQX414" s="2"/>
      <c r="BQY414" s="2"/>
      <c r="BQZ414" s="2"/>
      <c r="BRA414" s="2"/>
      <c r="BRB414" s="2"/>
      <c r="BRC414" s="2"/>
      <c r="BRD414" s="2"/>
      <c r="BRE414" s="2"/>
      <c r="BRF414" s="2"/>
      <c r="BRG414" s="2"/>
      <c r="BRH414" s="2"/>
      <c r="BRI414" s="2"/>
      <c r="BRJ414" s="2"/>
      <c r="BRK414" s="2"/>
      <c r="BRL414" s="2"/>
      <c r="BRM414" s="2"/>
      <c r="BRN414" s="2"/>
      <c r="BRO414" s="2"/>
      <c r="BRP414" s="2"/>
      <c r="BRQ414" s="2"/>
      <c r="BRR414" s="2"/>
      <c r="BRS414" s="2"/>
      <c r="BRT414" s="2"/>
      <c r="BRU414" s="2"/>
      <c r="BRV414" s="2"/>
      <c r="BRW414" s="2"/>
      <c r="BRX414" s="2"/>
      <c r="BRY414" s="2"/>
      <c r="BRZ414" s="2"/>
      <c r="BSA414" s="2"/>
      <c r="BSB414" s="2"/>
      <c r="BSC414" s="2"/>
      <c r="BSD414" s="2"/>
      <c r="BSE414" s="2"/>
      <c r="BSF414" s="2"/>
      <c r="BSG414" s="2"/>
      <c r="BSH414" s="2"/>
      <c r="BSI414" s="2"/>
      <c r="BSJ414" s="2"/>
      <c r="BSK414" s="2"/>
      <c r="BSL414" s="2"/>
      <c r="BSM414" s="2"/>
      <c r="BSN414" s="2"/>
      <c r="BSO414" s="2"/>
      <c r="BSP414" s="2"/>
      <c r="BSQ414" s="2"/>
      <c r="BSR414" s="2"/>
      <c r="BSS414" s="2"/>
      <c r="BST414" s="2"/>
      <c r="BSU414" s="2"/>
      <c r="BSV414" s="2"/>
      <c r="BSW414" s="2"/>
      <c r="BSX414" s="2"/>
      <c r="BSY414" s="2"/>
      <c r="BSZ414" s="2"/>
      <c r="BTA414" s="2"/>
      <c r="BTB414" s="2"/>
      <c r="BTC414" s="2"/>
      <c r="BTD414" s="2"/>
      <c r="BTE414" s="2"/>
      <c r="BTF414" s="2"/>
      <c r="BTG414" s="2"/>
      <c r="BTH414" s="2"/>
      <c r="BTI414" s="2"/>
      <c r="BTJ414" s="2"/>
      <c r="BTK414" s="2"/>
      <c r="BTL414" s="2"/>
      <c r="BTM414" s="2"/>
      <c r="BTN414" s="2"/>
      <c r="BTO414" s="2"/>
      <c r="BTP414" s="2"/>
      <c r="BTQ414" s="2"/>
      <c r="BTR414" s="2"/>
      <c r="BTS414" s="2"/>
      <c r="BTT414" s="2"/>
      <c r="BTU414" s="2"/>
      <c r="BTV414" s="2"/>
      <c r="BTW414" s="2"/>
      <c r="BTX414" s="2"/>
      <c r="BTY414" s="2"/>
      <c r="BTZ414" s="2"/>
      <c r="BUA414" s="2"/>
      <c r="BUB414" s="2"/>
      <c r="BUC414" s="2"/>
      <c r="BUD414" s="2"/>
      <c r="BUE414" s="2"/>
      <c r="BUF414" s="2"/>
      <c r="BUG414" s="2"/>
      <c r="BUH414" s="2"/>
      <c r="BUI414" s="2"/>
      <c r="BUJ414" s="2"/>
      <c r="BUK414" s="2"/>
      <c r="BUL414" s="2"/>
      <c r="BUM414" s="2"/>
      <c r="BUN414" s="2"/>
      <c r="BUO414" s="2"/>
      <c r="BUP414" s="2"/>
      <c r="BUQ414" s="2"/>
      <c r="BUR414" s="2"/>
      <c r="BUS414" s="2"/>
      <c r="BUT414" s="2"/>
      <c r="BUU414" s="2"/>
      <c r="BUV414" s="2"/>
      <c r="BUW414" s="2"/>
      <c r="BUX414" s="2"/>
      <c r="BUY414" s="2"/>
      <c r="BUZ414" s="2"/>
      <c r="BVA414" s="2"/>
      <c r="BVB414" s="2"/>
      <c r="BVC414" s="2"/>
      <c r="BVD414" s="2"/>
      <c r="BVE414" s="2"/>
      <c r="BVF414" s="2"/>
      <c r="BVG414" s="2"/>
      <c r="BVH414" s="2"/>
      <c r="BVI414" s="2"/>
      <c r="BVJ414" s="2"/>
      <c r="BVK414" s="2"/>
      <c r="BVL414" s="2"/>
      <c r="BVM414" s="2"/>
      <c r="BVN414" s="2"/>
      <c r="BVO414" s="2"/>
      <c r="BVP414" s="2"/>
      <c r="BVQ414" s="2"/>
      <c r="BVR414" s="2"/>
      <c r="BVS414" s="2"/>
      <c r="BVT414" s="2"/>
      <c r="BVU414" s="2"/>
      <c r="BVV414" s="2"/>
      <c r="BVW414" s="2"/>
      <c r="BVX414" s="2"/>
      <c r="BVY414" s="2"/>
      <c r="BVZ414" s="2"/>
      <c r="BWA414" s="2"/>
      <c r="BWB414" s="2"/>
      <c r="BWC414" s="2"/>
      <c r="BWD414" s="2"/>
      <c r="BWE414" s="2"/>
      <c r="BWF414" s="2"/>
      <c r="BWG414" s="2"/>
      <c r="BWH414" s="2"/>
      <c r="BWI414" s="2"/>
      <c r="BWJ414" s="2"/>
      <c r="BWK414" s="2"/>
      <c r="BWL414" s="2"/>
      <c r="BWM414" s="2"/>
      <c r="BWN414" s="2"/>
      <c r="BWO414" s="2"/>
      <c r="BWP414" s="2"/>
      <c r="BWQ414" s="2"/>
      <c r="BWR414" s="2"/>
      <c r="BWS414" s="2"/>
      <c r="BWT414" s="2"/>
      <c r="BWU414" s="2"/>
      <c r="BWV414" s="2"/>
      <c r="BWW414" s="2"/>
      <c r="BWX414" s="2"/>
      <c r="BWY414" s="2"/>
      <c r="BWZ414" s="2"/>
      <c r="BXA414" s="2"/>
      <c r="BXB414" s="2"/>
      <c r="BXC414" s="2"/>
      <c r="BXD414" s="2"/>
      <c r="BXE414" s="2"/>
      <c r="BXF414" s="2"/>
      <c r="BXG414" s="2"/>
      <c r="BXH414" s="2"/>
      <c r="BXI414" s="2"/>
      <c r="BXJ414" s="2"/>
      <c r="BXK414" s="2"/>
      <c r="BXL414" s="2"/>
      <c r="BXM414" s="2"/>
      <c r="BXN414" s="2"/>
      <c r="BXO414" s="2"/>
      <c r="BXP414" s="2"/>
      <c r="BXQ414" s="2"/>
      <c r="BXR414" s="2"/>
      <c r="BXS414" s="2"/>
      <c r="BXT414" s="2"/>
      <c r="BXU414" s="2"/>
      <c r="BXV414" s="2"/>
      <c r="BXW414" s="2"/>
      <c r="BXX414" s="2"/>
      <c r="BXY414" s="2"/>
      <c r="BXZ414" s="2"/>
      <c r="BYA414" s="2"/>
      <c r="BYB414" s="2"/>
      <c r="BYC414" s="2"/>
      <c r="BYD414" s="2"/>
      <c r="BYE414" s="2"/>
      <c r="BYF414" s="2"/>
      <c r="BYG414" s="2"/>
      <c r="BYH414" s="2"/>
      <c r="BYI414" s="2"/>
      <c r="BYJ414" s="2"/>
      <c r="BYK414" s="2"/>
      <c r="BYL414" s="2"/>
      <c r="BYM414" s="2"/>
      <c r="BYN414" s="2"/>
      <c r="BYO414" s="2"/>
      <c r="BYP414" s="2"/>
      <c r="BYQ414" s="2"/>
      <c r="BYR414" s="2"/>
      <c r="BYS414" s="2"/>
      <c r="BYT414" s="2"/>
      <c r="BYU414" s="2"/>
      <c r="BYV414" s="2"/>
      <c r="BYW414" s="2"/>
      <c r="BYX414" s="2"/>
      <c r="BYY414" s="2"/>
      <c r="BYZ414" s="2"/>
      <c r="BZA414" s="2"/>
      <c r="BZB414" s="2"/>
      <c r="BZC414" s="2"/>
      <c r="BZD414" s="2"/>
      <c r="BZE414" s="2"/>
      <c r="BZF414" s="2"/>
      <c r="BZG414" s="2"/>
      <c r="BZH414" s="2"/>
      <c r="BZI414" s="2"/>
      <c r="BZJ414" s="2"/>
      <c r="BZK414" s="2"/>
      <c r="BZL414" s="2"/>
      <c r="BZM414" s="2"/>
      <c r="BZN414" s="2"/>
      <c r="BZO414" s="2"/>
      <c r="BZP414" s="2"/>
      <c r="BZQ414" s="2"/>
      <c r="BZR414" s="2"/>
      <c r="BZS414" s="2"/>
      <c r="BZT414" s="2"/>
      <c r="BZU414" s="2"/>
      <c r="BZV414" s="2"/>
      <c r="BZW414" s="2"/>
      <c r="BZX414" s="2"/>
      <c r="BZY414" s="2"/>
      <c r="BZZ414" s="2"/>
      <c r="CAA414" s="2"/>
      <c r="CAB414" s="2"/>
      <c r="CAC414" s="2"/>
      <c r="CAD414" s="2"/>
      <c r="CAE414" s="2"/>
      <c r="CAF414" s="2"/>
      <c r="CAG414" s="2"/>
      <c r="CAH414" s="2"/>
      <c r="CAI414" s="2"/>
      <c r="CAJ414" s="2"/>
      <c r="CAK414" s="2"/>
      <c r="CAL414" s="2"/>
      <c r="CAM414" s="2"/>
      <c r="CAN414" s="2"/>
      <c r="CAO414" s="2"/>
      <c r="CAP414" s="2"/>
      <c r="CAQ414" s="2"/>
      <c r="CAR414" s="2"/>
      <c r="CAS414" s="2"/>
      <c r="CAT414" s="2"/>
      <c r="CAU414" s="2"/>
      <c r="CAV414" s="2"/>
      <c r="CAW414" s="2"/>
      <c r="CAX414" s="2"/>
      <c r="CAY414" s="2"/>
      <c r="CAZ414" s="2"/>
      <c r="CBA414" s="2"/>
      <c r="CBB414" s="2"/>
      <c r="CBC414" s="2"/>
      <c r="CBD414" s="2"/>
      <c r="CBE414" s="2"/>
      <c r="CBF414" s="2"/>
      <c r="CBG414" s="2"/>
      <c r="CBH414" s="2"/>
      <c r="CBI414" s="2"/>
      <c r="CBJ414" s="2"/>
      <c r="CBK414" s="2"/>
      <c r="CBL414" s="2"/>
      <c r="CBM414" s="2"/>
      <c r="CBN414" s="2"/>
      <c r="CBO414" s="2"/>
      <c r="CBP414" s="2"/>
      <c r="CBQ414" s="2"/>
      <c r="CBR414" s="2"/>
      <c r="CBS414" s="2"/>
      <c r="CBT414" s="2"/>
      <c r="CBU414" s="2"/>
      <c r="CBV414" s="2"/>
      <c r="CBW414" s="2"/>
      <c r="CBX414" s="2"/>
      <c r="CBY414" s="2"/>
      <c r="CBZ414" s="2"/>
      <c r="CCA414" s="2"/>
      <c r="CCB414" s="2"/>
      <c r="CCC414" s="2"/>
      <c r="CCD414" s="2"/>
      <c r="CCE414" s="2"/>
      <c r="CCF414" s="2"/>
      <c r="CCG414" s="2"/>
      <c r="CCH414" s="2"/>
      <c r="CCI414" s="2"/>
      <c r="CCJ414" s="2"/>
      <c r="CCK414" s="2"/>
      <c r="CCL414" s="2"/>
      <c r="CCM414" s="2"/>
      <c r="CCN414" s="2"/>
      <c r="CCO414" s="2"/>
      <c r="CCP414" s="2"/>
      <c r="CCQ414" s="2"/>
      <c r="CCR414" s="2"/>
      <c r="CCS414" s="2"/>
      <c r="CCT414" s="2"/>
      <c r="CCU414" s="2"/>
      <c r="CCV414" s="2"/>
      <c r="CCW414" s="2"/>
      <c r="CCX414" s="2"/>
      <c r="CCY414" s="2"/>
      <c r="CCZ414" s="2"/>
      <c r="CDA414" s="2"/>
      <c r="CDB414" s="2"/>
      <c r="CDC414" s="2"/>
      <c r="CDD414" s="2"/>
      <c r="CDE414" s="2"/>
      <c r="CDF414" s="2"/>
      <c r="CDG414" s="2"/>
      <c r="CDH414" s="2"/>
      <c r="CDI414" s="2"/>
      <c r="CDJ414" s="2"/>
      <c r="CDK414" s="2"/>
      <c r="CDL414" s="2"/>
      <c r="CDM414" s="2"/>
      <c r="CDN414" s="2"/>
      <c r="CDO414" s="2"/>
      <c r="CDP414" s="2"/>
      <c r="CDQ414" s="2"/>
      <c r="CDR414" s="2"/>
      <c r="CDS414" s="2"/>
      <c r="CDT414" s="2"/>
      <c r="CDU414" s="2"/>
      <c r="CDV414" s="2"/>
      <c r="CDW414" s="2"/>
      <c r="CDX414" s="2"/>
      <c r="CDY414" s="2"/>
      <c r="CDZ414" s="2"/>
      <c r="CEA414" s="2"/>
      <c r="CEB414" s="2"/>
      <c r="CEC414" s="2"/>
      <c r="CED414" s="2"/>
      <c r="CEE414" s="2"/>
      <c r="CEF414" s="2"/>
      <c r="CEG414" s="2"/>
      <c r="CEH414" s="2"/>
      <c r="CEI414" s="2"/>
      <c r="CEJ414" s="2"/>
      <c r="CEK414" s="2"/>
      <c r="CEL414" s="2"/>
      <c r="CEM414" s="2"/>
      <c r="CEN414" s="2"/>
      <c r="CEO414" s="2"/>
      <c r="CEP414" s="2"/>
      <c r="CEQ414" s="2"/>
      <c r="CER414" s="2"/>
      <c r="CES414" s="2"/>
      <c r="CET414" s="2"/>
      <c r="CEU414" s="2"/>
      <c r="CEV414" s="2"/>
      <c r="CEW414" s="2"/>
      <c r="CEX414" s="2"/>
      <c r="CEY414" s="2"/>
      <c r="CEZ414" s="2"/>
      <c r="CFA414" s="2"/>
      <c r="CFB414" s="2"/>
      <c r="CFC414" s="2"/>
      <c r="CFD414" s="2"/>
      <c r="CFE414" s="2"/>
      <c r="CFF414" s="2"/>
      <c r="CFG414" s="2"/>
      <c r="CFH414" s="2"/>
      <c r="CFI414" s="2"/>
      <c r="CFJ414" s="2"/>
      <c r="CFK414" s="2"/>
      <c r="CFL414" s="2"/>
      <c r="CFM414" s="2"/>
      <c r="CFN414" s="2"/>
      <c r="CFO414" s="2"/>
      <c r="CFP414" s="2"/>
      <c r="CFQ414" s="2"/>
      <c r="CFR414" s="2"/>
      <c r="CFS414" s="2"/>
      <c r="CFT414" s="2"/>
      <c r="CFU414" s="2"/>
      <c r="CFV414" s="2"/>
      <c r="CFW414" s="2"/>
      <c r="CFX414" s="2"/>
      <c r="CFY414" s="2"/>
      <c r="CFZ414" s="2"/>
      <c r="CGA414" s="2"/>
      <c r="CGB414" s="2"/>
      <c r="CGC414" s="2"/>
      <c r="CGD414" s="2"/>
      <c r="CGE414" s="2"/>
      <c r="CGF414" s="2"/>
      <c r="CGG414" s="2"/>
      <c r="CGH414" s="2"/>
      <c r="CGI414" s="2"/>
      <c r="CGJ414" s="2"/>
      <c r="CGK414" s="2"/>
      <c r="CGL414" s="2"/>
      <c r="CGM414" s="2"/>
      <c r="CGN414" s="2"/>
      <c r="CGO414" s="2"/>
      <c r="CGP414" s="2"/>
      <c r="CGQ414" s="2"/>
      <c r="CGR414" s="2"/>
      <c r="CGS414" s="2"/>
      <c r="CGT414" s="2"/>
      <c r="CGU414" s="2"/>
      <c r="CGV414" s="2"/>
      <c r="CGW414" s="2"/>
      <c r="CGX414" s="2"/>
      <c r="CGY414" s="2"/>
      <c r="CGZ414" s="2"/>
      <c r="CHA414" s="2"/>
      <c r="CHB414" s="2"/>
      <c r="CHC414" s="2"/>
      <c r="CHD414" s="2"/>
      <c r="CHE414" s="2"/>
      <c r="CHF414" s="2"/>
      <c r="CHG414" s="2"/>
      <c r="CHH414" s="2"/>
      <c r="CHI414" s="2"/>
      <c r="CHJ414" s="2"/>
      <c r="CHK414" s="2"/>
      <c r="CHL414" s="2"/>
      <c r="CHM414" s="2"/>
      <c r="CHN414" s="2"/>
      <c r="CHO414" s="2"/>
      <c r="CHP414" s="2"/>
      <c r="CHQ414" s="2"/>
      <c r="CHR414" s="2"/>
      <c r="CHS414" s="2"/>
      <c r="CHT414" s="2"/>
      <c r="CHU414" s="2"/>
      <c r="CHV414" s="2"/>
      <c r="CHW414" s="2"/>
      <c r="CHX414" s="2"/>
      <c r="CHY414" s="2"/>
      <c r="CHZ414" s="2"/>
      <c r="CIA414" s="2"/>
      <c r="CIB414" s="2"/>
      <c r="CIC414" s="2"/>
      <c r="CID414" s="2"/>
      <c r="CIE414" s="2"/>
      <c r="CIF414" s="2"/>
      <c r="CIG414" s="2"/>
      <c r="CIH414" s="2"/>
      <c r="CII414" s="2"/>
      <c r="CIJ414" s="2"/>
      <c r="CIK414" s="2"/>
      <c r="CIL414" s="2"/>
      <c r="CIM414" s="2"/>
      <c r="CIN414" s="2"/>
      <c r="CIO414" s="2"/>
      <c r="CIP414" s="2"/>
      <c r="CIQ414" s="2"/>
      <c r="CIR414" s="2"/>
      <c r="CIS414" s="2"/>
      <c r="CIT414" s="2"/>
      <c r="CIU414" s="2"/>
      <c r="CIV414" s="2"/>
      <c r="CIW414" s="2"/>
      <c r="CIX414" s="2"/>
      <c r="CIY414" s="2"/>
      <c r="CIZ414" s="2"/>
      <c r="CJA414" s="2"/>
      <c r="CJB414" s="2"/>
      <c r="CJC414" s="2"/>
      <c r="CJD414" s="2"/>
      <c r="CJE414" s="2"/>
      <c r="CJF414" s="2"/>
      <c r="CJG414" s="2"/>
      <c r="CJH414" s="2"/>
      <c r="CJI414" s="2"/>
      <c r="CJJ414" s="2"/>
      <c r="CJK414" s="2"/>
      <c r="CJL414" s="2"/>
      <c r="CJM414" s="2"/>
      <c r="CJN414" s="2"/>
      <c r="CJO414" s="2"/>
      <c r="CJP414" s="2"/>
      <c r="CJQ414" s="2"/>
      <c r="CJR414" s="2"/>
      <c r="CJS414" s="2"/>
      <c r="CJT414" s="2"/>
      <c r="CJU414" s="2"/>
      <c r="CJV414" s="2"/>
      <c r="CJW414" s="2"/>
      <c r="CJX414" s="2"/>
      <c r="CJY414" s="2"/>
      <c r="CJZ414" s="2"/>
      <c r="CKA414" s="2"/>
      <c r="CKB414" s="2"/>
      <c r="CKC414" s="2"/>
      <c r="CKD414" s="2"/>
      <c r="CKE414" s="2"/>
      <c r="CKF414" s="2"/>
      <c r="CKG414" s="2"/>
      <c r="CKH414" s="2"/>
      <c r="CKI414" s="2"/>
      <c r="CKJ414" s="2"/>
      <c r="CKK414" s="2"/>
      <c r="CKL414" s="2"/>
      <c r="CKM414" s="2"/>
      <c r="CKN414" s="2"/>
      <c r="CKO414" s="2"/>
      <c r="CKP414" s="2"/>
      <c r="CKQ414" s="2"/>
      <c r="CKR414" s="2"/>
      <c r="CKS414" s="2"/>
      <c r="CKT414" s="2"/>
      <c r="CKU414" s="2"/>
      <c r="CKV414" s="2"/>
      <c r="CKW414" s="2"/>
      <c r="CKX414" s="2"/>
      <c r="CKY414" s="2"/>
      <c r="CKZ414" s="2"/>
      <c r="CLA414" s="2"/>
      <c r="CLB414" s="2"/>
      <c r="CLC414" s="2"/>
      <c r="CLD414" s="2"/>
      <c r="CLE414" s="2"/>
      <c r="CLF414" s="2"/>
      <c r="CLG414" s="2"/>
      <c r="CLH414" s="2"/>
      <c r="CLI414" s="2"/>
      <c r="CLJ414" s="2"/>
      <c r="CLK414" s="2"/>
      <c r="CLL414" s="2"/>
      <c r="CLM414" s="2"/>
      <c r="CLN414" s="2"/>
      <c r="CLO414" s="2"/>
      <c r="CLP414" s="2"/>
      <c r="CLQ414" s="2"/>
      <c r="CLR414" s="2"/>
      <c r="CLS414" s="2"/>
      <c r="CLT414" s="2"/>
      <c r="CLU414" s="2"/>
      <c r="CLV414" s="2"/>
      <c r="CLW414" s="2"/>
      <c r="CLX414" s="2"/>
      <c r="CLY414" s="2"/>
      <c r="CLZ414" s="2"/>
      <c r="CMA414" s="2"/>
      <c r="CMB414" s="2"/>
      <c r="CMC414" s="2"/>
      <c r="CMD414" s="2"/>
      <c r="CME414" s="2"/>
      <c r="CMF414" s="2"/>
      <c r="CMG414" s="2"/>
      <c r="CMH414" s="2"/>
      <c r="CMI414" s="2"/>
      <c r="CMJ414" s="2"/>
      <c r="CMK414" s="2"/>
      <c r="CML414" s="2"/>
      <c r="CMM414" s="2"/>
      <c r="CMN414" s="2"/>
      <c r="CMO414" s="2"/>
      <c r="CMP414" s="2"/>
      <c r="CMQ414" s="2"/>
      <c r="CMR414" s="2"/>
      <c r="CMS414" s="2"/>
      <c r="CMT414" s="2"/>
      <c r="CMU414" s="2"/>
      <c r="CMV414" s="2"/>
      <c r="CMW414" s="2"/>
      <c r="CMX414" s="2"/>
      <c r="CMY414" s="2"/>
      <c r="CMZ414" s="2"/>
      <c r="CNA414" s="2"/>
      <c r="CNB414" s="2"/>
      <c r="CNC414" s="2"/>
      <c r="CND414" s="2"/>
      <c r="CNE414" s="2"/>
      <c r="CNF414" s="2"/>
      <c r="CNG414" s="2"/>
      <c r="CNH414" s="2"/>
      <c r="CNI414" s="2"/>
      <c r="CNJ414" s="2"/>
      <c r="CNK414" s="2"/>
      <c r="CNL414" s="2"/>
      <c r="CNM414" s="2"/>
      <c r="CNN414" s="2"/>
      <c r="CNO414" s="2"/>
      <c r="CNP414" s="2"/>
      <c r="CNQ414" s="2"/>
      <c r="CNR414" s="2"/>
      <c r="CNS414" s="2"/>
      <c r="CNT414" s="2"/>
      <c r="CNU414" s="2"/>
      <c r="CNV414" s="2"/>
      <c r="CNW414" s="2"/>
      <c r="CNX414" s="2"/>
      <c r="CNY414" s="2"/>
      <c r="CNZ414" s="2"/>
      <c r="COA414" s="2"/>
      <c r="COB414" s="2"/>
      <c r="COC414" s="2"/>
      <c r="COD414" s="2"/>
      <c r="COE414" s="2"/>
      <c r="COF414" s="2"/>
      <c r="COG414" s="2"/>
      <c r="COH414" s="2"/>
      <c r="COI414" s="2"/>
      <c r="COJ414" s="2"/>
      <c r="COK414" s="2"/>
      <c r="COL414" s="2"/>
      <c r="COM414" s="2"/>
      <c r="CON414" s="2"/>
      <c r="COO414" s="2"/>
      <c r="COP414" s="2"/>
      <c r="COQ414" s="2"/>
      <c r="COR414" s="2"/>
      <c r="COS414" s="2"/>
      <c r="COT414" s="2"/>
      <c r="COU414" s="2"/>
      <c r="COV414" s="2"/>
      <c r="COW414" s="2"/>
      <c r="COX414" s="2"/>
      <c r="COY414" s="2"/>
      <c r="COZ414" s="2"/>
      <c r="CPA414" s="2"/>
      <c r="CPB414" s="2"/>
      <c r="CPC414" s="2"/>
      <c r="CPD414" s="2"/>
      <c r="CPE414" s="2"/>
      <c r="CPF414" s="2"/>
      <c r="CPG414" s="2"/>
      <c r="CPH414" s="2"/>
      <c r="CPI414" s="2"/>
      <c r="CPJ414" s="2"/>
      <c r="CPK414" s="2"/>
      <c r="CPL414" s="2"/>
      <c r="CPM414" s="2"/>
      <c r="CPN414" s="2"/>
      <c r="CPO414" s="2"/>
      <c r="CPP414" s="2"/>
      <c r="CPQ414" s="2"/>
      <c r="CPR414" s="2"/>
      <c r="CPS414" s="2"/>
      <c r="CPT414" s="2"/>
      <c r="CPU414" s="2"/>
      <c r="CPV414" s="2"/>
      <c r="CPW414" s="2"/>
      <c r="CPX414" s="2"/>
      <c r="CPY414" s="2"/>
      <c r="CPZ414" s="2"/>
      <c r="CQA414" s="2"/>
      <c r="CQB414" s="2"/>
      <c r="CQC414" s="2"/>
      <c r="CQD414" s="2"/>
      <c r="CQE414" s="2"/>
      <c r="CQF414" s="2"/>
      <c r="CQG414" s="2"/>
      <c r="CQH414" s="2"/>
      <c r="CQI414" s="2"/>
      <c r="CQJ414" s="2"/>
      <c r="CQK414" s="2"/>
      <c r="CQL414" s="2"/>
      <c r="CQM414" s="2"/>
      <c r="CQN414" s="2"/>
      <c r="CQO414" s="2"/>
      <c r="CQP414" s="2"/>
      <c r="CQQ414" s="2"/>
      <c r="CQR414" s="2"/>
      <c r="CQS414" s="2"/>
      <c r="CQT414" s="2"/>
      <c r="CQU414" s="2"/>
      <c r="CQV414" s="2"/>
      <c r="CQW414" s="2"/>
      <c r="CQX414" s="2"/>
      <c r="CQY414" s="2"/>
      <c r="CQZ414" s="2"/>
      <c r="CRA414" s="2"/>
      <c r="CRB414" s="2"/>
      <c r="CRC414" s="2"/>
      <c r="CRD414" s="2"/>
      <c r="CRE414" s="2"/>
      <c r="CRF414" s="2"/>
      <c r="CRG414" s="2"/>
      <c r="CRH414" s="2"/>
      <c r="CRI414" s="2"/>
      <c r="CRJ414" s="2"/>
      <c r="CRK414" s="2"/>
      <c r="CRL414" s="2"/>
      <c r="CRM414" s="2"/>
      <c r="CRN414" s="2"/>
      <c r="CRO414" s="2"/>
      <c r="CRP414" s="2"/>
      <c r="CRQ414" s="2"/>
      <c r="CRR414" s="2"/>
      <c r="CRS414" s="2"/>
      <c r="CRT414" s="2"/>
      <c r="CRU414" s="2"/>
      <c r="CRV414" s="2"/>
      <c r="CRW414" s="2"/>
      <c r="CRX414" s="2"/>
      <c r="CRY414" s="2"/>
      <c r="CRZ414" s="2"/>
      <c r="CSA414" s="2"/>
      <c r="CSB414" s="2"/>
      <c r="CSC414" s="2"/>
      <c r="CSD414" s="2"/>
      <c r="CSE414" s="2"/>
      <c r="CSF414" s="2"/>
      <c r="CSG414" s="2"/>
      <c r="CSH414" s="2"/>
      <c r="CSI414" s="2"/>
      <c r="CSJ414" s="2"/>
      <c r="CSK414" s="2"/>
      <c r="CSL414" s="2"/>
      <c r="CSM414" s="2"/>
      <c r="CSN414" s="2"/>
      <c r="CSO414" s="2"/>
      <c r="CSP414" s="2"/>
      <c r="CSQ414" s="2"/>
      <c r="CSR414" s="2"/>
      <c r="CSS414" s="2"/>
      <c r="CST414" s="2"/>
      <c r="CSU414" s="2"/>
      <c r="CSV414" s="2"/>
      <c r="CSW414" s="2"/>
      <c r="CSX414" s="2"/>
      <c r="CSY414" s="2"/>
      <c r="CSZ414" s="2"/>
      <c r="CTA414" s="2"/>
      <c r="CTB414" s="2"/>
      <c r="CTC414" s="2"/>
      <c r="CTD414" s="2"/>
      <c r="CTE414" s="2"/>
      <c r="CTF414" s="2"/>
      <c r="CTG414" s="2"/>
      <c r="CTH414" s="2"/>
      <c r="CTI414" s="2"/>
      <c r="CTJ414" s="2"/>
      <c r="CTK414" s="2"/>
      <c r="CTL414" s="2"/>
      <c r="CTM414" s="2"/>
      <c r="CTN414" s="2"/>
      <c r="CTO414" s="2"/>
      <c r="CTP414" s="2"/>
      <c r="CTQ414" s="2"/>
      <c r="CTR414" s="2"/>
      <c r="CTS414" s="2"/>
      <c r="CTT414" s="2"/>
      <c r="CTU414" s="2"/>
      <c r="CTV414" s="2"/>
      <c r="CTW414" s="2"/>
      <c r="CTX414" s="2"/>
      <c r="CTY414" s="2"/>
      <c r="CTZ414" s="2"/>
      <c r="CUA414" s="2"/>
      <c r="CUB414" s="2"/>
      <c r="CUC414" s="2"/>
      <c r="CUD414" s="2"/>
      <c r="CUE414" s="2"/>
      <c r="CUF414" s="2"/>
      <c r="CUG414" s="2"/>
      <c r="CUH414" s="2"/>
      <c r="CUI414" s="2"/>
      <c r="CUJ414" s="2"/>
      <c r="CUK414" s="2"/>
      <c r="CUL414" s="2"/>
      <c r="CUM414" s="2"/>
      <c r="CUN414" s="2"/>
      <c r="CUO414" s="2"/>
      <c r="CUP414" s="2"/>
      <c r="CUQ414" s="2"/>
      <c r="CUR414" s="2"/>
      <c r="CUS414" s="2"/>
      <c r="CUT414" s="2"/>
      <c r="CUU414" s="2"/>
      <c r="CUV414" s="2"/>
      <c r="CUW414" s="2"/>
      <c r="CUX414" s="2"/>
      <c r="CUY414" s="2"/>
      <c r="CUZ414" s="2"/>
      <c r="CVA414" s="2"/>
      <c r="CVB414" s="2"/>
      <c r="CVC414" s="2"/>
      <c r="CVD414" s="2"/>
      <c r="CVE414" s="2"/>
      <c r="CVF414" s="2"/>
      <c r="CVG414" s="2"/>
      <c r="CVH414" s="2"/>
      <c r="CVI414" s="2"/>
      <c r="CVJ414" s="2"/>
      <c r="CVK414" s="2"/>
      <c r="CVL414" s="2"/>
      <c r="CVM414" s="2"/>
      <c r="CVN414" s="2"/>
      <c r="CVO414" s="2"/>
      <c r="CVP414" s="2"/>
      <c r="CVQ414" s="2"/>
      <c r="CVR414" s="2"/>
      <c r="CVS414" s="2"/>
      <c r="CVT414" s="2"/>
      <c r="CVU414" s="2"/>
      <c r="CVV414" s="2"/>
      <c r="CVW414" s="2"/>
      <c r="CVX414" s="2"/>
      <c r="CVY414" s="2"/>
      <c r="CVZ414" s="2"/>
      <c r="CWA414" s="2"/>
      <c r="CWB414" s="2"/>
      <c r="CWC414" s="2"/>
      <c r="CWD414" s="2"/>
      <c r="CWE414" s="2"/>
      <c r="CWF414" s="2"/>
      <c r="CWG414" s="2"/>
      <c r="CWH414" s="2"/>
      <c r="CWI414" s="2"/>
      <c r="CWJ414" s="2"/>
      <c r="CWK414" s="2"/>
      <c r="CWL414" s="2"/>
      <c r="CWM414" s="2"/>
      <c r="CWN414" s="2"/>
      <c r="CWO414" s="2"/>
      <c r="CWP414" s="2"/>
      <c r="CWQ414" s="2"/>
      <c r="CWR414" s="2"/>
      <c r="CWS414" s="2"/>
      <c r="CWT414" s="2"/>
      <c r="CWU414" s="2"/>
      <c r="CWV414" s="2"/>
      <c r="CWW414" s="2"/>
      <c r="CWX414" s="2"/>
      <c r="CWY414" s="2"/>
      <c r="CWZ414" s="2"/>
      <c r="CXA414" s="2"/>
      <c r="CXB414" s="2"/>
      <c r="CXC414" s="2"/>
      <c r="CXD414" s="2"/>
      <c r="CXE414" s="2"/>
      <c r="CXF414" s="2"/>
      <c r="CXG414" s="2"/>
      <c r="CXH414" s="2"/>
      <c r="CXI414" s="2"/>
      <c r="CXJ414" s="2"/>
      <c r="CXK414" s="2"/>
      <c r="CXL414" s="2"/>
      <c r="CXM414" s="2"/>
      <c r="CXN414" s="2"/>
      <c r="CXO414" s="2"/>
      <c r="CXP414" s="2"/>
      <c r="CXQ414" s="2"/>
      <c r="CXR414" s="2"/>
      <c r="CXS414" s="2"/>
      <c r="CXT414" s="2"/>
      <c r="CXU414" s="2"/>
      <c r="CXV414" s="2"/>
      <c r="CXW414" s="2"/>
      <c r="CXX414" s="2"/>
      <c r="CXY414" s="2"/>
      <c r="CXZ414" s="2"/>
      <c r="CYA414" s="2"/>
      <c r="CYB414" s="2"/>
      <c r="CYC414" s="2"/>
      <c r="CYD414" s="2"/>
      <c r="CYE414" s="2"/>
      <c r="CYF414" s="2"/>
      <c r="CYG414" s="2"/>
      <c r="CYH414" s="2"/>
      <c r="CYI414" s="2"/>
      <c r="CYJ414" s="2"/>
      <c r="CYK414" s="2"/>
      <c r="CYL414" s="2"/>
      <c r="CYM414" s="2"/>
      <c r="CYN414" s="2"/>
      <c r="CYO414" s="2"/>
      <c r="CYP414" s="2"/>
      <c r="CYQ414" s="2"/>
      <c r="CYR414" s="2"/>
      <c r="CYS414" s="2"/>
      <c r="CYT414" s="2"/>
      <c r="CYU414" s="2"/>
      <c r="CYV414" s="2"/>
      <c r="CYW414" s="2"/>
      <c r="CYX414" s="2"/>
      <c r="CYY414" s="2"/>
      <c r="CYZ414" s="2"/>
      <c r="CZA414" s="2"/>
      <c r="CZB414" s="2"/>
      <c r="CZC414" s="2"/>
      <c r="CZD414" s="2"/>
      <c r="CZE414" s="2"/>
      <c r="CZF414" s="2"/>
      <c r="CZG414" s="2"/>
      <c r="CZH414" s="2"/>
      <c r="CZI414" s="2"/>
      <c r="CZJ414" s="2"/>
      <c r="CZK414" s="2"/>
      <c r="CZL414" s="2"/>
      <c r="CZM414" s="2"/>
      <c r="CZN414" s="2"/>
      <c r="CZO414" s="2"/>
      <c r="CZP414" s="2"/>
      <c r="CZQ414" s="2"/>
      <c r="CZR414" s="2"/>
      <c r="CZS414" s="2"/>
      <c r="CZT414" s="2"/>
      <c r="CZU414" s="2"/>
      <c r="CZV414" s="2"/>
      <c r="CZW414" s="2"/>
      <c r="CZX414" s="2"/>
      <c r="CZY414" s="2"/>
      <c r="CZZ414" s="2"/>
      <c r="DAA414" s="2"/>
      <c r="DAB414" s="2"/>
      <c r="DAC414" s="2"/>
      <c r="DAD414" s="2"/>
      <c r="DAE414" s="2"/>
      <c r="DAF414" s="2"/>
      <c r="DAG414" s="2"/>
      <c r="DAH414" s="2"/>
      <c r="DAI414" s="2"/>
      <c r="DAJ414" s="2"/>
      <c r="DAK414" s="2"/>
      <c r="DAL414" s="2"/>
      <c r="DAM414" s="2"/>
      <c r="DAN414" s="2"/>
      <c r="DAO414" s="2"/>
      <c r="DAP414" s="2"/>
      <c r="DAQ414" s="2"/>
      <c r="DAR414" s="2"/>
      <c r="DAS414" s="2"/>
      <c r="DAT414" s="2"/>
      <c r="DAU414" s="2"/>
      <c r="DAV414" s="2"/>
      <c r="DAW414" s="2"/>
      <c r="DAX414" s="2"/>
      <c r="DAY414" s="2"/>
      <c r="DAZ414" s="2"/>
      <c r="DBA414" s="2"/>
      <c r="DBB414" s="2"/>
      <c r="DBC414" s="2"/>
      <c r="DBD414" s="2"/>
      <c r="DBE414" s="2"/>
      <c r="DBF414" s="2"/>
      <c r="DBG414" s="2"/>
      <c r="DBH414" s="2"/>
      <c r="DBI414" s="2"/>
      <c r="DBJ414" s="2"/>
      <c r="DBK414" s="2"/>
      <c r="DBL414" s="2"/>
      <c r="DBM414" s="2"/>
      <c r="DBN414" s="2"/>
      <c r="DBO414" s="2"/>
      <c r="DBP414" s="2"/>
      <c r="DBQ414" s="2"/>
      <c r="DBR414" s="2"/>
      <c r="DBS414" s="2"/>
      <c r="DBT414" s="2"/>
      <c r="DBU414" s="2"/>
      <c r="DBV414" s="2"/>
      <c r="DBW414" s="2"/>
      <c r="DBX414" s="2"/>
      <c r="DBY414" s="2"/>
      <c r="DBZ414" s="2"/>
      <c r="DCA414" s="2"/>
      <c r="DCB414" s="2"/>
      <c r="DCC414" s="2"/>
      <c r="DCD414" s="2"/>
      <c r="DCE414" s="2"/>
      <c r="DCF414" s="2"/>
      <c r="DCG414" s="2"/>
      <c r="DCH414" s="2"/>
      <c r="DCI414" s="2"/>
      <c r="DCJ414" s="2"/>
      <c r="DCK414" s="2"/>
      <c r="DCL414" s="2"/>
      <c r="DCM414" s="2"/>
      <c r="DCN414" s="2"/>
      <c r="DCO414" s="2"/>
      <c r="DCP414" s="2"/>
      <c r="DCQ414" s="2"/>
      <c r="DCR414" s="2"/>
      <c r="DCS414" s="2"/>
      <c r="DCT414" s="2"/>
      <c r="DCU414" s="2"/>
      <c r="DCV414" s="2"/>
      <c r="DCW414" s="2"/>
      <c r="DCX414" s="2"/>
      <c r="DCY414" s="2"/>
      <c r="DCZ414" s="2"/>
      <c r="DDA414" s="2"/>
      <c r="DDB414" s="2"/>
      <c r="DDC414" s="2"/>
      <c r="DDD414" s="2"/>
      <c r="DDE414" s="2"/>
      <c r="DDF414" s="2"/>
      <c r="DDG414" s="2"/>
      <c r="DDH414" s="2"/>
      <c r="DDI414" s="2"/>
      <c r="DDJ414" s="2"/>
      <c r="DDK414" s="2"/>
      <c r="DDL414" s="2"/>
      <c r="DDM414" s="2"/>
      <c r="DDN414" s="2"/>
      <c r="DDO414" s="2"/>
      <c r="DDP414" s="2"/>
      <c r="DDQ414" s="2"/>
      <c r="DDR414" s="2"/>
      <c r="DDS414" s="2"/>
      <c r="DDT414" s="2"/>
      <c r="DDU414" s="2"/>
      <c r="DDV414" s="2"/>
      <c r="DDW414" s="2"/>
      <c r="DDX414" s="2"/>
      <c r="DDY414" s="2"/>
      <c r="DDZ414" s="2"/>
      <c r="DEA414" s="2"/>
      <c r="DEB414" s="2"/>
      <c r="DEC414" s="2"/>
      <c r="DED414" s="2"/>
      <c r="DEE414" s="2"/>
      <c r="DEF414" s="2"/>
      <c r="DEG414" s="2"/>
      <c r="DEH414" s="2"/>
      <c r="DEI414" s="2"/>
      <c r="DEJ414" s="2"/>
      <c r="DEK414" s="2"/>
      <c r="DEL414" s="2"/>
      <c r="DEM414" s="2"/>
      <c r="DEN414" s="2"/>
      <c r="DEO414" s="2"/>
      <c r="DEP414" s="2"/>
      <c r="DEQ414" s="2"/>
      <c r="DER414" s="2"/>
      <c r="DES414" s="2"/>
      <c r="DET414" s="2"/>
      <c r="DEU414" s="2"/>
      <c r="DEV414" s="2"/>
      <c r="DEW414" s="2"/>
      <c r="DEX414" s="2"/>
      <c r="DEY414" s="2"/>
      <c r="DEZ414" s="2"/>
      <c r="DFA414" s="2"/>
      <c r="DFB414" s="2"/>
      <c r="DFC414" s="2"/>
      <c r="DFD414" s="2"/>
      <c r="DFE414" s="2"/>
      <c r="DFF414" s="2"/>
      <c r="DFG414" s="2"/>
      <c r="DFH414" s="2"/>
      <c r="DFI414" s="2"/>
      <c r="DFJ414" s="2"/>
      <c r="DFK414" s="2"/>
      <c r="DFL414" s="2"/>
      <c r="DFM414" s="2"/>
      <c r="DFN414" s="2"/>
      <c r="DFO414" s="2"/>
      <c r="DFP414" s="2"/>
      <c r="DFQ414" s="2"/>
      <c r="DFR414" s="2"/>
      <c r="DFS414" s="2"/>
      <c r="DFT414" s="2"/>
      <c r="DFU414" s="2"/>
      <c r="DFV414" s="2"/>
      <c r="DFW414" s="2"/>
      <c r="DFX414" s="2"/>
      <c r="DFY414" s="2"/>
      <c r="DFZ414" s="2"/>
      <c r="DGA414" s="2"/>
      <c r="DGB414" s="2"/>
      <c r="DGC414" s="2"/>
      <c r="DGD414" s="2"/>
      <c r="DGE414" s="2"/>
      <c r="DGF414" s="2"/>
      <c r="DGG414" s="2"/>
      <c r="DGH414" s="2"/>
      <c r="DGI414" s="2"/>
      <c r="DGJ414" s="2"/>
      <c r="DGK414" s="2"/>
      <c r="DGL414" s="2"/>
      <c r="DGM414" s="2"/>
      <c r="DGN414" s="2"/>
      <c r="DGO414" s="2"/>
      <c r="DGP414" s="2"/>
      <c r="DGQ414" s="2"/>
      <c r="DGR414" s="2"/>
      <c r="DGS414" s="2"/>
      <c r="DGT414" s="2"/>
      <c r="DGU414" s="2"/>
      <c r="DGV414" s="2"/>
      <c r="DGW414" s="2"/>
      <c r="DGX414" s="2"/>
      <c r="DGY414" s="2"/>
      <c r="DGZ414" s="2"/>
      <c r="DHA414" s="2"/>
      <c r="DHB414" s="2"/>
      <c r="DHC414" s="2"/>
      <c r="DHD414" s="2"/>
      <c r="DHE414" s="2"/>
      <c r="DHF414" s="2"/>
      <c r="DHG414" s="2"/>
      <c r="DHH414" s="2"/>
      <c r="DHI414" s="2"/>
      <c r="DHJ414" s="2"/>
      <c r="DHK414" s="2"/>
      <c r="DHL414" s="2"/>
      <c r="DHM414" s="2"/>
      <c r="DHN414" s="2"/>
      <c r="DHO414" s="2"/>
      <c r="DHP414" s="2"/>
      <c r="DHQ414" s="2"/>
      <c r="DHR414" s="2"/>
      <c r="DHS414" s="2"/>
      <c r="DHT414" s="2"/>
      <c r="DHU414" s="2"/>
      <c r="DHV414" s="2"/>
      <c r="DHW414" s="2"/>
      <c r="DHX414" s="2"/>
      <c r="DHY414" s="2"/>
      <c r="DHZ414" s="2"/>
      <c r="DIA414" s="2"/>
      <c r="DIB414" s="2"/>
      <c r="DIC414" s="2"/>
      <c r="DID414" s="2"/>
      <c r="DIE414" s="2"/>
      <c r="DIF414" s="2"/>
      <c r="DIG414" s="2"/>
      <c r="DIH414" s="2"/>
      <c r="DII414" s="2"/>
      <c r="DIJ414" s="2"/>
      <c r="DIK414" s="2"/>
      <c r="DIL414" s="2"/>
      <c r="DIM414" s="2"/>
      <c r="DIN414" s="2"/>
      <c r="DIO414" s="2"/>
      <c r="DIP414" s="2"/>
      <c r="DIQ414" s="2"/>
      <c r="DIR414" s="2"/>
      <c r="DIS414" s="2"/>
      <c r="DIT414" s="2"/>
      <c r="DIU414" s="2"/>
      <c r="DIV414" s="2"/>
      <c r="DIW414" s="2"/>
      <c r="DIX414" s="2"/>
      <c r="DIY414" s="2"/>
      <c r="DIZ414" s="2"/>
      <c r="DJA414" s="2"/>
      <c r="DJB414" s="2"/>
      <c r="DJC414" s="2"/>
      <c r="DJD414" s="2"/>
      <c r="DJE414" s="2"/>
      <c r="DJF414" s="2"/>
      <c r="DJG414" s="2"/>
      <c r="DJH414" s="2"/>
      <c r="DJI414" s="2"/>
      <c r="DJJ414" s="2"/>
      <c r="DJK414" s="2"/>
      <c r="DJL414" s="2"/>
      <c r="DJM414" s="2"/>
      <c r="DJN414" s="2"/>
      <c r="DJO414" s="2"/>
      <c r="DJP414" s="2"/>
      <c r="DJQ414" s="2"/>
      <c r="DJR414" s="2"/>
      <c r="DJS414" s="2"/>
      <c r="DJT414" s="2"/>
      <c r="DJU414" s="2"/>
      <c r="DJV414" s="2"/>
      <c r="DJW414" s="2"/>
      <c r="DJX414" s="2"/>
      <c r="DJY414" s="2"/>
      <c r="DJZ414" s="2"/>
      <c r="DKA414" s="2"/>
      <c r="DKB414" s="2"/>
      <c r="DKC414" s="2"/>
      <c r="DKD414" s="2"/>
      <c r="DKE414" s="2"/>
      <c r="DKF414" s="2"/>
      <c r="DKG414" s="2"/>
      <c r="DKH414" s="2"/>
      <c r="DKI414" s="2"/>
      <c r="DKJ414" s="2"/>
      <c r="DKK414" s="2"/>
      <c r="DKL414" s="2"/>
      <c r="DKM414" s="2"/>
      <c r="DKN414" s="2"/>
      <c r="DKO414" s="2"/>
      <c r="DKP414" s="2"/>
      <c r="DKQ414" s="2"/>
      <c r="DKR414" s="2"/>
      <c r="DKS414" s="2"/>
      <c r="DKT414" s="2"/>
      <c r="DKU414" s="2"/>
      <c r="DKV414" s="2"/>
      <c r="DKW414" s="2"/>
      <c r="DKX414" s="2"/>
      <c r="DKY414" s="2"/>
      <c r="DKZ414" s="2"/>
      <c r="DLA414" s="2"/>
      <c r="DLB414" s="2"/>
      <c r="DLC414" s="2"/>
      <c r="DLD414" s="2"/>
      <c r="DLE414" s="2"/>
      <c r="DLF414" s="2"/>
      <c r="DLG414" s="2"/>
      <c r="DLH414" s="2"/>
      <c r="DLI414" s="2"/>
      <c r="DLJ414" s="2"/>
      <c r="DLK414" s="2"/>
      <c r="DLL414" s="2"/>
      <c r="DLM414" s="2"/>
      <c r="DLN414" s="2"/>
      <c r="DLO414" s="2"/>
      <c r="DLP414" s="2"/>
      <c r="DLQ414" s="2"/>
      <c r="DLR414" s="2"/>
      <c r="DLS414" s="2"/>
      <c r="DLT414" s="2"/>
      <c r="DLU414" s="2"/>
      <c r="DLV414" s="2"/>
      <c r="DLW414" s="2"/>
      <c r="DLX414" s="2"/>
      <c r="DLY414" s="2"/>
      <c r="DLZ414" s="2"/>
      <c r="DMA414" s="2"/>
      <c r="DMB414" s="2"/>
      <c r="DMC414" s="2"/>
      <c r="DMD414" s="2"/>
      <c r="DME414" s="2"/>
      <c r="DMF414" s="2"/>
      <c r="DMG414" s="2"/>
      <c r="DMH414" s="2"/>
      <c r="DMI414" s="2"/>
      <c r="DMJ414" s="2"/>
      <c r="DMK414" s="2"/>
      <c r="DML414" s="2"/>
      <c r="DMM414" s="2"/>
      <c r="DMN414" s="2"/>
      <c r="DMO414" s="2"/>
      <c r="DMP414" s="2"/>
      <c r="DMQ414" s="2"/>
      <c r="DMR414" s="2"/>
      <c r="DMS414" s="2"/>
      <c r="DMT414" s="2"/>
      <c r="DMU414" s="2"/>
      <c r="DMV414" s="2"/>
      <c r="DMW414" s="2"/>
      <c r="DMX414" s="2"/>
      <c r="DMY414" s="2"/>
      <c r="DMZ414" s="2"/>
      <c r="DNA414" s="2"/>
      <c r="DNB414" s="2"/>
      <c r="DNC414" s="2"/>
      <c r="DND414" s="2"/>
      <c r="DNE414" s="2"/>
      <c r="DNF414" s="2"/>
      <c r="DNG414" s="2"/>
      <c r="DNH414" s="2"/>
      <c r="DNI414" s="2"/>
      <c r="DNJ414" s="2"/>
      <c r="DNK414" s="2"/>
      <c r="DNL414" s="2"/>
      <c r="DNM414" s="2"/>
      <c r="DNN414" s="2"/>
      <c r="DNO414" s="2"/>
      <c r="DNP414" s="2"/>
      <c r="DNQ414" s="2"/>
      <c r="DNR414" s="2"/>
      <c r="DNS414" s="2"/>
      <c r="DNT414" s="2"/>
      <c r="DNU414" s="2"/>
      <c r="DNV414" s="2"/>
      <c r="DNW414" s="2"/>
      <c r="DNX414" s="2"/>
      <c r="DNY414" s="2"/>
      <c r="DNZ414" s="2"/>
      <c r="DOA414" s="2"/>
      <c r="DOB414" s="2"/>
      <c r="DOC414" s="2"/>
      <c r="DOD414" s="2"/>
      <c r="DOE414" s="2"/>
      <c r="DOF414" s="2"/>
      <c r="DOG414" s="2"/>
      <c r="DOH414" s="2"/>
      <c r="DOI414" s="2"/>
      <c r="DOJ414" s="2"/>
      <c r="DOK414" s="2"/>
      <c r="DOL414" s="2"/>
      <c r="DOM414" s="2"/>
      <c r="DON414" s="2"/>
      <c r="DOO414" s="2"/>
      <c r="DOP414" s="2"/>
      <c r="DOQ414" s="2"/>
      <c r="DOR414" s="2"/>
      <c r="DOS414" s="2"/>
      <c r="DOT414" s="2"/>
      <c r="DOU414" s="2"/>
      <c r="DOV414" s="2"/>
      <c r="DOW414" s="2"/>
      <c r="DOX414" s="2"/>
      <c r="DOY414" s="2"/>
      <c r="DOZ414" s="2"/>
      <c r="DPA414" s="2"/>
      <c r="DPB414" s="2"/>
      <c r="DPC414" s="2"/>
      <c r="DPD414" s="2"/>
      <c r="DPE414" s="2"/>
      <c r="DPF414" s="2"/>
      <c r="DPG414" s="2"/>
      <c r="DPH414" s="2"/>
      <c r="DPI414" s="2"/>
      <c r="DPJ414" s="2"/>
      <c r="DPK414" s="2"/>
      <c r="DPL414" s="2"/>
      <c r="DPM414" s="2"/>
      <c r="DPN414" s="2"/>
      <c r="DPO414" s="2"/>
      <c r="DPP414" s="2"/>
      <c r="DPQ414" s="2"/>
      <c r="DPR414" s="2"/>
      <c r="DPS414" s="2"/>
      <c r="DPT414" s="2"/>
      <c r="DPU414" s="2"/>
      <c r="DPV414" s="2"/>
      <c r="DPW414" s="2"/>
      <c r="DPX414" s="2"/>
      <c r="DPY414" s="2"/>
      <c r="DPZ414" s="2"/>
      <c r="DQA414" s="2"/>
      <c r="DQB414" s="2"/>
      <c r="DQC414" s="2"/>
      <c r="DQD414" s="2"/>
      <c r="DQE414" s="2"/>
      <c r="DQF414" s="2"/>
      <c r="DQG414" s="2"/>
      <c r="DQH414" s="2"/>
      <c r="DQI414" s="2"/>
      <c r="DQJ414" s="2"/>
      <c r="DQK414" s="2"/>
      <c r="DQL414" s="2"/>
      <c r="DQM414" s="2"/>
      <c r="DQN414" s="2"/>
      <c r="DQO414" s="2"/>
      <c r="DQP414" s="2"/>
      <c r="DQQ414" s="2"/>
      <c r="DQR414" s="2"/>
      <c r="DQS414" s="2"/>
      <c r="DQT414" s="2"/>
      <c r="DQU414" s="2"/>
      <c r="DQV414" s="2"/>
      <c r="DQW414" s="2"/>
      <c r="DQX414" s="2"/>
      <c r="DQY414" s="2"/>
      <c r="DQZ414" s="2"/>
      <c r="DRA414" s="2"/>
      <c r="DRB414" s="2"/>
      <c r="DRC414" s="2"/>
      <c r="DRD414" s="2"/>
      <c r="DRE414" s="2"/>
      <c r="DRF414" s="2"/>
      <c r="DRG414" s="2"/>
      <c r="DRH414" s="2"/>
      <c r="DRI414" s="2"/>
      <c r="DRJ414" s="2"/>
      <c r="DRK414" s="2"/>
      <c r="DRL414" s="2"/>
      <c r="DRM414" s="2"/>
      <c r="DRN414" s="2"/>
      <c r="DRO414" s="2"/>
      <c r="DRP414" s="2"/>
      <c r="DRQ414" s="2"/>
      <c r="DRR414" s="2"/>
      <c r="DRS414" s="2"/>
      <c r="DRT414" s="2"/>
      <c r="DRU414" s="2"/>
      <c r="DRV414" s="2"/>
      <c r="DRW414" s="2"/>
      <c r="DRX414" s="2"/>
      <c r="DRY414" s="2"/>
      <c r="DRZ414" s="2"/>
      <c r="DSA414" s="2"/>
      <c r="DSB414" s="2"/>
      <c r="DSC414" s="2"/>
      <c r="DSD414" s="2"/>
      <c r="DSE414" s="2"/>
      <c r="DSF414" s="2"/>
      <c r="DSG414" s="2"/>
      <c r="DSH414" s="2"/>
      <c r="DSI414" s="2"/>
      <c r="DSJ414" s="2"/>
      <c r="DSK414" s="2"/>
      <c r="DSL414" s="2"/>
      <c r="DSM414" s="2"/>
      <c r="DSN414" s="2"/>
      <c r="DSO414" s="2"/>
      <c r="DSP414" s="2"/>
      <c r="DSQ414" s="2"/>
      <c r="DSR414" s="2"/>
      <c r="DSS414" s="2"/>
      <c r="DST414" s="2"/>
      <c r="DSU414" s="2"/>
      <c r="DSV414" s="2"/>
      <c r="DSW414" s="2"/>
      <c r="DSX414" s="2"/>
      <c r="DSY414" s="2"/>
      <c r="DSZ414" s="2"/>
      <c r="DTA414" s="2"/>
      <c r="DTB414" s="2"/>
      <c r="DTC414" s="2"/>
      <c r="DTD414" s="2"/>
      <c r="DTE414" s="2"/>
      <c r="DTF414" s="2"/>
      <c r="DTG414" s="2"/>
      <c r="DTH414" s="2"/>
      <c r="DTI414" s="2"/>
      <c r="DTJ414" s="2"/>
      <c r="DTK414" s="2"/>
      <c r="DTL414" s="2"/>
      <c r="DTM414" s="2"/>
      <c r="DTN414" s="2"/>
      <c r="DTO414" s="2"/>
      <c r="DTP414" s="2"/>
      <c r="DTQ414" s="2"/>
      <c r="DTR414" s="2"/>
      <c r="DTS414" s="2"/>
      <c r="DTT414" s="2"/>
      <c r="DTU414" s="2"/>
      <c r="DTV414" s="2"/>
      <c r="DTW414" s="2"/>
      <c r="DTX414" s="2"/>
      <c r="DTY414" s="2"/>
      <c r="DTZ414" s="2"/>
      <c r="DUA414" s="2"/>
      <c r="DUB414" s="2"/>
      <c r="DUC414" s="2"/>
      <c r="DUD414" s="2"/>
      <c r="DUE414" s="2"/>
      <c r="DUF414" s="2"/>
      <c r="DUG414" s="2"/>
      <c r="DUH414" s="2"/>
      <c r="DUI414" s="2"/>
      <c r="DUJ414" s="2"/>
      <c r="DUK414" s="2"/>
      <c r="DUL414" s="2"/>
      <c r="DUM414" s="2"/>
      <c r="DUN414" s="2"/>
      <c r="DUO414" s="2"/>
      <c r="DUP414" s="2"/>
      <c r="DUQ414" s="2"/>
      <c r="DUR414" s="2"/>
      <c r="DUS414" s="2"/>
      <c r="DUT414" s="2"/>
      <c r="DUU414" s="2"/>
      <c r="DUV414" s="2"/>
      <c r="DUW414" s="2"/>
      <c r="DUX414" s="2"/>
      <c r="DUY414" s="2"/>
      <c r="DUZ414" s="2"/>
      <c r="DVA414" s="2"/>
      <c r="DVB414" s="2"/>
      <c r="DVC414" s="2"/>
      <c r="DVD414" s="2"/>
      <c r="DVE414" s="2"/>
      <c r="DVF414" s="2"/>
      <c r="DVG414" s="2"/>
      <c r="DVH414" s="2"/>
      <c r="DVI414" s="2"/>
      <c r="DVJ414" s="2"/>
      <c r="DVK414" s="2"/>
      <c r="DVL414" s="2"/>
      <c r="DVM414" s="2"/>
      <c r="DVN414" s="2"/>
      <c r="DVO414" s="2"/>
      <c r="DVP414" s="2"/>
      <c r="DVQ414" s="2"/>
      <c r="DVR414" s="2"/>
      <c r="DVS414" s="2"/>
      <c r="DVT414" s="2"/>
      <c r="DVU414" s="2"/>
      <c r="DVV414" s="2"/>
      <c r="DVW414" s="2"/>
      <c r="DVX414" s="2"/>
      <c r="DVY414" s="2"/>
      <c r="DVZ414" s="2"/>
      <c r="DWA414" s="2"/>
      <c r="DWB414" s="2"/>
      <c r="DWC414" s="2"/>
      <c r="DWD414" s="2"/>
      <c r="DWE414" s="2"/>
      <c r="DWF414" s="2"/>
      <c r="DWG414" s="2"/>
      <c r="DWH414" s="2"/>
      <c r="DWI414" s="2"/>
      <c r="DWJ414" s="2"/>
      <c r="DWK414" s="2"/>
      <c r="DWL414" s="2"/>
      <c r="DWM414" s="2"/>
      <c r="DWN414" s="2"/>
      <c r="DWO414" s="2"/>
      <c r="DWP414" s="2"/>
      <c r="DWQ414" s="2"/>
      <c r="DWR414" s="2"/>
      <c r="DWS414" s="2"/>
      <c r="DWT414" s="2"/>
      <c r="DWU414" s="2"/>
      <c r="DWV414" s="2"/>
      <c r="DWW414" s="2"/>
      <c r="DWX414" s="2"/>
      <c r="DWY414" s="2"/>
      <c r="DWZ414" s="2"/>
      <c r="DXA414" s="2"/>
      <c r="DXB414" s="2"/>
      <c r="DXC414" s="2"/>
      <c r="DXD414" s="2"/>
      <c r="DXE414" s="2"/>
      <c r="DXF414" s="2"/>
      <c r="DXG414" s="2"/>
      <c r="DXH414" s="2"/>
      <c r="DXI414" s="2"/>
      <c r="DXJ414" s="2"/>
      <c r="DXK414" s="2"/>
      <c r="DXL414" s="2"/>
      <c r="DXM414" s="2"/>
      <c r="DXN414" s="2"/>
      <c r="DXO414" s="2"/>
      <c r="DXP414" s="2"/>
      <c r="DXQ414" s="2"/>
      <c r="DXR414" s="2"/>
      <c r="DXS414" s="2"/>
      <c r="DXT414" s="2"/>
      <c r="DXU414" s="2"/>
      <c r="DXV414" s="2"/>
      <c r="DXW414" s="2"/>
      <c r="DXX414" s="2"/>
      <c r="DXY414" s="2"/>
      <c r="DXZ414" s="2"/>
      <c r="DYA414" s="2"/>
      <c r="DYB414" s="2"/>
      <c r="DYC414" s="2"/>
      <c r="DYD414" s="2"/>
      <c r="DYE414" s="2"/>
      <c r="DYF414" s="2"/>
      <c r="DYG414" s="2"/>
      <c r="DYH414" s="2"/>
      <c r="DYI414" s="2"/>
      <c r="DYJ414" s="2"/>
      <c r="DYK414" s="2"/>
      <c r="DYL414" s="2"/>
      <c r="DYM414" s="2"/>
      <c r="DYN414" s="2"/>
      <c r="DYO414" s="2"/>
      <c r="DYP414" s="2"/>
      <c r="DYQ414" s="2"/>
      <c r="DYR414" s="2"/>
      <c r="DYS414" s="2"/>
      <c r="DYT414" s="2"/>
      <c r="DYU414" s="2"/>
      <c r="DYV414" s="2"/>
      <c r="DYW414" s="2"/>
      <c r="DYX414" s="2"/>
      <c r="DYY414" s="2"/>
      <c r="DYZ414" s="2"/>
      <c r="DZA414" s="2"/>
      <c r="DZB414" s="2"/>
      <c r="DZC414" s="2"/>
      <c r="DZD414" s="2"/>
      <c r="DZE414" s="2"/>
      <c r="DZF414" s="2"/>
      <c r="DZG414" s="2"/>
      <c r="DZH414" s="2"/>
      <c r="DZI414" s="2"/>
      <c r="DZJ414" s="2"/>
      <c r="DZK414" s="2"/>
      <c r="DZL414" s="2"/>
      <c r="DZM414" s="2"/>
      <c r="DZN414" s="2"/>
      <c r="DZO414" s="2"/>
      <c r="DZP414" s="2"/>
      <c r="DZQ414" s="2"/>
      <c r="DZR414" s="2"/>
      <c r="DZS414" s="2"/>
      <c r="DZT414" s="2"/>
      <c r="DZU414" s="2"/>
      <c r="DZV414" s="2"/>
      <c r="DZW414" s="2"/>
      <c r="DZX414" s="2"/>
      <c r="DZY414" s="2"/>
      <c r="DZZ414" s="2"/>
      <c r="EAA414" s="2"/>
      <c r="EAB414" s="2"/>
      <c r="EAC414" s="2"/>
      <c r="EAD414" s="2"/>
      <c r="EAE414" s="2"/>
      <c r="EAF414" s="2"/>
      <c r="EAG414" s="2"/>
      <c r="EAH414" s="2"/>
      <c r="EAI414" s="2"/>
      <c r="EAJ414" s="2"/>
      <c r="EAK414" s="2"/>
      <c r="EAL414" s="2"/>
      <c r="EAM414" s="2"/>
      <c r="EAN414" s="2"/>
      <c r="EAO414" s="2"/>
      <c r="EAP414" s="2"/>
      <c r="EAQ414" s="2"/>
      <c r="EAR414" s="2"/>
      <c r="EAS414" s="2"/>
      <c r="EAT414" s="2"/>
      <c r="EAU414" s="2"/>
      <c r="EAV414" s="2"/>
      <c r="EAW414" s="2"/>
      <c r="EAX414" s="2"/>
      <c r="EAY414" s="2"/>
      <c r="EAZ414" s="2"/>
      <c r="EBA414" s="2"/>
      <c r="EBB414" s="2"/>
      <c r="EBC414" s="2"/>
      <c r="EBD414" s="2"/>
      <c r="EBE414" s="2"/>
      <c r="EBF414" s="2"/>
      <c r="EBG414" s="2"/>
      <c r="EBH414" s="2"/>
      <c r="EBI414" s="2"/>
      <c r="EBJ414" s="2"/>
      <c r="EBK414" s="2"/>
      <c r="EBL414" s="2"/>
      <c r="EBM414" s="2"/>
      <c r="EBN414" s="2"/>
      <c r="EBO414" s="2"/>
      <c r="EBP414" s="2"/>
      <c r="EBQ414" s="2"/>
      <c r="EBR414" s="2"/>
      <c r="EBS414" s="2"/>
      <c r="EBT414" s="2"/>
      <c r="EBU414" s="2"/>
      <c r="EBV414" s="2"/>
      <c r="EBW414" s="2"/>
      <c r="EBX414" s="2"/>
      <c r="EBY414" s="2"/>
      <c r="EBZ414" s="2"/>
      <c r="ECA414" s="2"/>
      <c r="ECB414" s="2"/>
      <c r="ECC414" s="2"/>
      <c r="ECD414" s="2"/>
      <c r="ECE414" s="2"/>
      <c r="ECF414" s="2"/>
      <c r="ECG414" s="2"/>
      <c r="ECH414" s="2"/>
      <c r="ECI414" s="2"/>
      <c r="ECJ414" s="2"/>
      <c r="ECK414" s="2"/>
      <c r="ECL414" s="2"/>
      <c r="ECM414" s="2"/>
      <c r="ECN414" s="2"/>
      <c r="ECO414" s="2"/>
      <c r="ECP414" s="2"/>
      <c r="ECQ414" s="2"/>
      <c r="ECR414" s="2"/>
      <c r="ECS414" s="2"/>
      <c r="ECT414" s="2"/>
      <c r="ECU414" s="2"/>
      <c r="ECV414" s="2"/>
      <c r="ECW414" s="2"/>
      <c r="ECX414" s="2"/>
      <c r="ECY414" s="2"/>
      <c r="ECZ414" s="2"/>
      <c r="EDA414" s="2"/>
      <c r="EDB414" s="2"/>
      <c r="EDC414" s="2"/>
      <c r="EDD414" s="2"/>
      <c r="EDE414" s="2"/>
      <c r="EDF414" s="2"/>
      <c r="EDG414" s="2"/>
      <c r="EDH414" s="2"/>
      <c r="EDI414" s="2"/>
      <c r="EDJ414" s="2"/>
      <c r="EDK414" s="2"/>
      <c r="EDL414" s="2"/>
      <c r="EDM414" s="2"/>
      <c r="EDN414" s="2"/>
      <c r="EDO414" s="2"/>
      <c r="EDP414" s="2"/>
      <c r="EDQ414" s="2"/>
      <c r="EDR414" s="2"/>
      <c r="EDS414" s="2"/>
      <c r="EDT414" s="2"/>
      <c r="EDU414" s="2"/>
      <c r="EDV414" s="2"/>
      <c r="EDW414" s="2"/>
      <c r="EDX414" s="2"/>
      <c r="EDY414" s="2"/>
      <c r="EDZ414" s="2"/>
      <c r="EEA414" s="2"/>
      <c r="EEB414" s="2"/>
      <c r="EEC414" s="2"/>
      <c r="EED414" s="2"/>
      <c r="EEE414" s="2"/>
      <c r="EEF414" s="2"/>
      <c r="EEG414" s="2"/>
      <c r="EEH414" s="2"/>
      <c r="EEI414" s="2"/>
      <c r="EEJ414" s="2"/>
      <c r="EEK414" s="2"/>
      <c r="EEL414" s="2"/>
      <c r="EEM414" s="2"/>
      <c r="EEN414" s="2"/>
      <c r="EEO414" s="2"/>
      <c r="EEP414" s="2"/>
      <c r="EEQ414" s="2"/>
      <c r="EER414" s="2"/>
      <c r="EES414" s="2"/>
      <c r="EET414" s="2"/>
      <c r="EEU414" s="2"/>
      <c r="EEV414" s="2"/>
      <c r="EEW414" s="2"/>
      <c r="EEX414" s="2"/>
      <c r="EEY414" s="2"/>
      <c r="EEZ414" s="2"/>
      <c r="EFA414" s="2"/>
      <c r="EFB414" s="2"/>
      <c r="EFC414" s="2"/>
      <c r="EFD414" s="2"/>
      <c r="EFE414" s="2"/>
      <c r="EFF414" s="2"/>
      <c r="EFG414" s="2"/>
      <c r="EFH414" s="2"/>
      <c r="EFI414" s="2"/>
      <c r="EFJ414" s="2"/>
      <c r="EFK414" s="2"/>
      <c r="EFL414" s="2"/>
      <c r="EFM414" s="2"/>
      <c r="EFN414" s="2"/>
      <c r="EFO414" s="2"/>
      <c r="EFP414" s="2"/>
      <c r="EFQ414" s="2"/>
      <c r="EFR414" s="2"/>
      <c r="EFS414" s="2"/>
      <c r="EFT414" s="2"/>
      <c r="EFU414" s="2"/>
      <c r="EFV414" s="2"/>
      <c r="EFW414" s="2"/>
      <c r="EFX414" s="2"/>
      <c r="EFY414" s="2"/>
      <c r="EFZ414" s="2"/>
      <c r="EGA414" s="2"/>
      <c r="EGB414" s="2"/>
      <c r="EGC414" s="2"/>
      <c r="EGD414" s="2"/>
      <c r="EGE414" s="2"/>
      <c r="EGF414" s="2"/>
      <c r="EGG414" s="2"/>
      <c r="EGH414" s="2"/>
      <c r="EGI414" s="2"/>
      <c r="EGJ414" s="2"/>
      <c r="EGK414" s="2"/>
      <c r="EGL414" s="2"/>
      <c r="EGM414" s="2"/>
      <c r="EGN414" s="2"/>
      <c r="EGO414" s="2"/>
      <c r="EGP414" s="2"/>
      <c r="EGQ414" s="2"/>
      <c r="EGR414" s="2"/>
      <c r="EGS414" s="2"/>
      <c r="EGT414" s="2"/>
      <c r="EGU414" s="2"/>
      <c r="EGV414" s="2"/>
      <c r="EGW414" s="2"/>
      <c r="EGX414" s="2"/>
      <c r="EGY414" s="2"/>
      <c r="EGZ414" s="2"/>
      <c r="EHA414" s="2"/>
      <c r="EHB414" s="2"/>
      <c r="EHC414" s="2"/>
      <c r="EHD414" s="2"/>
      <c r="EHE414" s="2"/>
      <c r="EHF414" s="2"/>
      <c r="EHG414" s="2"/>
      <c r="EHH414" s="2"/>
      <c r="EHI414" s="2"/>
      <c r="EHJ414" s="2"/>
      <c r="EHK414" s="2"/>
      <c r="EHL414" s="2"/>
      <c r="EHM414" s="2"/>
      <c r="EHN414" s="2"/>
      <c r="EHO414" s="2"/>
      <c r="EHP414" s="2"/>
      <c r="EHQ414" s="2"/>
      <c r="EHR414" s="2"/>
      <c r="EHS414" s="2"/>
      <c r="EHT414" s="2"/>
      <c r="EHU414" s="2"/>
      <c r="EHV414" s="2"/>
      <c r="EHW414" s="2"/>
      <c r="EHX414" s="2"/>
      <c r="EHY414" s="2"/>
      <c r="EHZ414" s="2"/>
      <c r="EIA414" s="2"/>
      <c r="EIB414" s="2"/>
      <c r="EIC414" s="2"/>
      <c r="EID414" s="2"/>
      <c r="EIE414" s="2"/>
      <c r="EIF414" s="2"/>
      <c r="EIG414" s="2"/>
      <c r="EIH414" s="2"/>
      <c r="EII414" s="2"/>
      <c r="EIJ414" s="2"/>
      <c r="EIK414" s="2"/>
      <c r="EIL414" s="2"/>
      <c r="EIM414" s="2"/>
      <c r="EIN414" s="2"/>
      <c r="EIO414" s="2"/>
      <c r="EIP414" s="2"/>
      <c r="EIQ414" s="2"/>
      <c r="EIR414" s="2"/>
      <c r="EIS414" s="2"/>
      <c r="EIT414" s="2"/>
      <c r="EIU414" s="2"/>
      <c r="EIV414" s="2"/>
      <c r="EIW414" s="2"/>
      <c r="EIX414" s="2"/>
      <c r="EIY414" s="2"/>
      <c r="EIZ414" s="2"/>
      <c r="EJA414" s="2"/>
      <c r="EJB414" s="2"/>
      <c r="EJC414" s="2"/>
      <c r="EJD414" s="2"/>
      <c r="EJE414" s="2"/>
      <c r="EJF414" s="2"/>
      <c r="EJG414" s="2"/>
      <c r="EJH414" s="2"/>
      <c r="EJI414" s="2"/>
      <c r="EJJ414" s="2"/>
      <c r="EJK414" s="2"/>
      <c r="EJL414" s="2"/>
      <c r="EJM414" s="2"/>
      <c r="EJN414" s="2"/>
      <c r="EJO414" s="2"/>
      <c r="EJP414" s="2"/>
      <c r="EJQ414" s="2"/>
      <c r="EJR414" s="2"/>
      <c r="EJS414" s="2"/>
      <c r="EJT414" s="2"/>
      <c r="EJU414" s="2"/>
      <c r="EJV414" s="2"/>
      <c r="EJW414" s="2"/>
      <c r="EJX414" s="2"/>
      <c r="EJY414" s="2"/>
      <c r="EJZ414" s="2"/>
      <c r="EKA414" s="2"/>
      <c r="EKB414" s="2"/>
      <c r="EKC414" s="2"/>
      <c r="EKD414" s="2"/>
      <c r="EKE414" s="2"/>
      <c r="EKF414" s="2"/>
      <c r="EKG414" s="2"/>
      <c r="EKH414" s="2"/>
      <c r="EKI414" s="2"/>
      <c r="EKJ414" s="2"/>
      <c r="EKK414" s="2"/>
      <c r="EKL414" s="2"/>
      <c r="EKM414" s="2"/>
      <c r="EKN414" s="2"/>
      <c r="EKO414" s="2"/>
      <c r="EKP414" s="2"/>
      <c r="EKQ414" s="2"/>
      <c r="EKR414" s="2"/>
      <c r="EKS414" s="2"/>
      <c r="EKT414" s="2"/>
      <c r="EKU414" s="2"/>
      <c r="EKV414" s="2"/>
      <c r="EKW414" s="2"/>
      <c r="EKX414" s="2"/>
      <c r="EKY414" s="2"/>
      <c r="EKZ414" s="2"/>
      <c r="ELA414" s="2"/>
      <c r="ELB414" s="2"/>
      <c r="ELC414" s="2"/>
      <c r="ELD414" s="2"/>
      <c r="ELE414" s="2"/>
      <c r="ELF414" s="2"/>
      <c r="ELG414" s="2"/>
      <c r="ELH414" s="2"/>
      <c r="ELI414" s="2"/>
      <c r="ELJ414" s="2"/>
      <c r="ELK414" s="2"/>
      <c r="ELL414" s="2"/>
      <c r="ELM414" s="2"/>
      <c r="ELN414" s="2"/>
      <c r="ELO414" s="2"/>
      <c r="ELP414" s="2"/>
      <c r="ELQ414" s="2"/>
      <c r="ELR414" s="2"/>
      <c r="ELS414" s="2"/>
      <c r="ELT414" s="2"/>
      <c r="ELU414" s="2"/>
      <c r="ELV414" s="2"/>
      <c r="ELW414" s="2"/>
      <c r="ELX414" s="2"/>
      <c r="ELY414" s="2"/>
      <c r="ELZ414" s="2"/>
      <c r="EMA414" s="2"/>
      <c r="EMB414" s="2"/>
      <c r="EMC414" s="2"/>
      <c r="EMD414" s="2"/>
      <c r="EME414" s="2"/>
      <c r="EMF414" s="2"/>
      <c r="EMG414" s="2"/>
      <c r="EMH414" s="2"/>
      <c r="EMI414" s="2"/>
      <c r="EMJ414" s="2"/>
      <c r="EMK414" s="2"/>
      <c r="EML414" s="2"/>
      <c r="EMM414" s="2"/>
      <c r="EMN414" s="2"/>
      <c r="EMO414" s="2"/>
      <c r="EMP414" s="2"/>
      <c r="EMQ414" s="2"/>
      <c r="EMR414" s="2"/>
      <c r="EMS414" s="2"/>
      <c r="EMT414" s="2"/>
      <c r="EMU414" s="2"/>
      <c r="EMV414" s="2"/>
      <c r="EMW414" s="2"/>
      <c r="EMX414" s="2"/>
      <c r="EMY414" s="2"/>
      <c r="EMZ414" s="2"/>
      <c r="ENA414" s="2"/>
      <c r="ENB414" s="2"/>
      <c r="ENC414" s="2"/>
      <c r="END414" s="2"/>
      <c r="ENE414" s="2"/>
      <c r="ENF414" s="2"/>
      <c r="ENG414" s="2"/>
      <c r="ENH414" s="2"/>
      <c r="ENI414" s="2"/>
      <c r="ENJ414" s="2"/>
      <c r="ENK414" s="2"/>
      <c r="ENL414" s="2"/>
      <c r="ENM414" s="2"/>
      <c r="ENN414" s="2"/>
      <c r="ENO414" s="2"/>
      <c r="ENP414" s="2"/>
      <c r="ENQ414" s="2"/>
      <c r="ENR414" s="2"/>
      <c r="ENS414" s="2"/>
      <c r="ENT414" s="2"/>
      <c r="ENU414" s="2"/>
      <c r="ENV414" s="2"/>
      <c r="ENW414" s="2"/>
      <c r="ENX414" s="2"/>
      <c r="ENY414" s="2"/>
      <c r="ENZ414" s="2"/>
      <c r="EOA414" s="2"/>
      <c r="EOB414" s="2"/>
      <c r="EOC414" s="2"/>
      <c r="EOD414" s="2"/>
      <c r="EOE414" s="2"/>
      <c r="EOF414" s="2"/>
      <c r="EOG414" s="2"/>
      <c r="EOH414" s="2"/>
      <c r="EOI414" s="2"/>
      <c r="EOJ414" s="2"/>
      <c r="EOK414" s="2"/>
      <c r="EOL414" s="2"/>
      <c r="EOM414" s="2"/>
      <c r="EON414" s="2"/>
      <c r="EOO414" s="2"/>
      <c r="EOP414" s="2"/>
      <c r="EOQ414" s="2"/>
      <c r="EOR414" s="2"/>
      <c r="EOS414" s="2"/>
      <c r="EOT414" s="2"/>
      <c r="EOU414" s="2"/>
      <c r="EOV414" s="2"/>
      <c r="EOW414" s="2"/>
      <c r="EOX414" s="2"/>
      <c r="EOY414" s="2"/>
      <c r="EOZ414" s="2"/>
      <c r="EPA414" s="2"/>
      <c r="EPB414" s="2"/>
      <c r="EPC414" s="2"/>
      <c r="EPD414" s="2"/>
      <c r="EPE414" s="2"/>
      <c r="EPF414" s="2"/>
      <c r="EPG414" s="2"/>
      <c r="EPH414" s="2"/>
      <c r="EPI414" s="2"/>
      <c r="EPJ414" s="2"/>
      <c r="EPK414" s="2"/>
      <c r="EPL414" s="2"/>
      <c r="EPM414" s="2"/>
      <c r="EPN414" s="2"/>
      <c r="EPO414" s="2"/>
      <c r="EPP414" s="2"/>
      <c r="EPQ414" s="2"/>
      <c r="EPR414" s="2"/>
      <c r="EPS414" s="2"/>
      <c r="EPT414" s="2"/>
      <c r="EPU414" s="2"/>
      <c r="EPV414" s="2"/>
      <c r="EPW414" s="2"/>
      <c r="EPX414" s="2"/>
      <c r="EPY414" s="2"/>
      <c r="EPZ414" s="2"/>
      <c r="EQA414" s="2"/>
      <c r="EQB414" s="2"/>
      <c r="EQC414" s="2"/>
      <c r="EQD414" s="2"/>
      <c r="EQE414" s="2"/>
      <c r="EQF414" s="2"/>
      <c r="EQG414" s="2"/>
      <c r="EQH414" s="2"/>
      <c r="EQI414" s="2"/>
      <c r="EQJ414" s="2"/>
      <c r="EQK414" s="2"/>
      <c r="EQL414" s="2"/>
      <c r="EQM414" s="2"/>
      <c r="EQN414" s="2"/>
      <c r="EQO414" s="2"/>
      <c r="EQP414" s="2"/>
      <c r="EQQ414" s="2"/>
      <c r="EQR414" s="2"/>
      <c r="EQS414" s="2"/>
      <c r="EQT414" s="2"/>
      <c r="EQU414" s="2"/>
      <c r="EQV414" s="2"/>
      <c r="EQW414" s="2"/>
      <c r="EQX414" s="2"/>
      <c r="EQY414" s="2"/>
      <c r="EQZ414" s="2"/>
      <c r="ERA414" s="2"/>
      <c r="ERB414" s="2"/>
      <c r="ERC414" s="2"/>
      <c r="ERD414" s="2"/>
      <c r="ERE414" s="2"/>
      <c r="ERF414" s="2"/>
      <c r="ERG414" s="2"/>
      <c r="ERH414" s="2"/>
      <c r="ERI414" s="2"/>
      <c r="ERJ414" s="2"/>
      <c r="ERK414" s="2"/>
      <c r="ERL414" s="2"/>
      <c r="ERM414" s="2"/>
      <c r="ERN414" s="2"/>
      <c r="ERO414" s="2"/>
      <c r="ERP414" s="2"/>
      <c r="ERQ414" s="2"/>
      <c r="ERR414" s="2"/>
      <c r="ERS414" s="2"/>
      <c r="ERT414" s="2"/>
      <c r="ERU414" s="2"/>
      <c r="ERV414" s="2"/>
      <c r="ERW414" s="2"/>
      <c r="ERX414" s="2"/>
      <c r="ERY414" s="2"/>
      <c r="ERZ414" s="2"/>
      <c r="ESA414" s="2"/>
      <c r="ESB414" s="2"/>
      <c r="ESC414" s="2"/>
      <c r="ESD414" s="2"/>
      <c r="ESE414" s="2"/>
      <c r="ESF414" s="2"/>
      <c r="ESG414" s="2"/>
      <c r="ESH414" s="2"/>
      <c r="ESI414" s="2"/>
      <c r="ESJ414" s="2"/>
      <c r="ESK414" s="2"/>
      <c r="ESL414" s="2"/>
      <c r="ESM414" s="2"/>
      <c r="ESN414" s="2"/>
      <c r="ESO414" s="2"/>
      <c r="ESP414" s="2"/>
      <c r="ESQ414" s="2"/>
      <c r="ESR414" s="2"/>
      <c r="ESS414" s="2"/>
      <c r="EST414" s="2"/>
      <c r="ESU414" s="2"/>
      <c r="ESV414" s="2"/>
      <c r="ESW414" s="2"/>
      <c r="ESX414" s="2"/>
      <c r="ESY414" s="2"/>
      <c r="ESZ414" s="2"/>
      <c r="ETA414" s="2"/>
      <c r="ETB414" s="2"/>
      <c r="ETC414" s="2"/>
      <c r="ETD414" s="2"/>
      <c r="ETE414" s="2"/>
      <c r="ETF414" s="2"/>
      <c r="ETG414" s="2"/>
      <c r="ETH414" s="2"/>
      <c r="ETI414" s="2"/>
      <c r="ETJ414" s="2"/>
      <c r="ETK414" s="2"/>
      <c r="ETL414" s="2"/>
      <c r="ETM414" s="2"/>
      <c r="ETN414" s="2"/>
      <c r="ETO414" s="2"/>
      <c r="ETP414" s="2"/>
      <c r="ETQ414" s="2"/>
      <c r="ETR414" s="2"/>
      <c r="ETS414" s="2"/>
      <c r="ETT414" s="2"/>
      <c r="ETU414" s="2"/>
      <c r="ETV414" s="2"/>
      <c r="ETW414" s="2"/>
      <c r="ETX414" s="2"/>
      <c r="ETY414" s="2"/>
      <c r="ETZ414" s="2"/>
      <c r="EUA414" s="2"/>
      <c r="EUB414" s="2"/>
      <c r="EUC414" s="2"/>
      <c r="EUD414" s="2"/>
      <c r="EUE414" s="2"/>
      <c r="EUF414" s="2"/>
      <c r="EUG414" s="2"/>
      <c r="EUH414" s="2"/>
      <c r="EUI414" s="2"/>
      <c r="EUJ414" s="2"/>
      <c r="EUK414" s="2"/>
      <c r="EUL414" s="2"/>
      <c r="EUM414" s="2"/>
      <c r="EUN414" s="2"/>
      <c r="EUO414" s="2"/>
      <c r="EUP414" s="2"/>
      <c r="EUQ414" s="2"/>
      <c r="EUR414" s="2"/>
      <c r="EUS414" s="2"/>
      <c r="EUT414" s="2"/>
      <c r="EUU414" s="2"/>
      <c r="EUV414" s="2"/>
      <c r="EUW414" s="2"/>
      <c r="EUX414" s="2"/>
      <c r="EUY414" s="2"/>
      <c r="EUZ414" s="2"/>
      <c r="EVA414" s="2"/>
      <c r="EVB414" s="2"/>
      <c r="EVC414" s="2"/>
      <c r="EVD414" s="2"/>
      <c r="EVE414" s="2"/>
      <c r="EVF414" s="2"/>
      <c r="EVG414" s="2"/>
      <c r="EVH414" s="2"/>
      <c r="EVI414" s="2"/>
      <c r="EVJ414" s="2"/>
      <c r="EVK414" s="2"/>
      <c r="EVL414" s="2"/>
      <c r="EVM414" s="2"/>
      <c r="EVN414" s="2"/>
      <c r="EVO414" s="2"/>
      <c r="EVP414" s="2"/>
      <c r="EVQ414" s="2"/>
      <c r="EVR414" s="2"/>
      <c r="EVS414" s="2"/>
      <c r="EVT414" s="2"/>
      <c r="EVU414" s="2"/>
      <c r="EVV414" s="2"/>
      <c r="EVW414" s="2"/>
      <c r="EVX414" s="2"/>
      <c r="EVY414" s="2"/>
      <c r="EVZ414" s="2"/>
      <c r="EWA414" s="2"/>
      <c r="EWB414" s="2"/>
      <c r="EWC414" s="2"/>
      <c r="EWD414" s="2"/>
      <c r="EWE414" s="2"/>
      <c r="EWF414" s="2"/>
      <c r="EWG414" s="2"/>
      <c r="EWH414" s="2"/>
      <c r="EWI414" s="2"/>
      <c r="EWJ414" s="2"/>
      <c r="EWK414" s="2"/>
      <c r="EWL414" s="2"/>
      <c r="EWM414" s="2"/>
      <c r="EWN414" s="2"/>
      <c r="EWO414" s="2"/>
      <c r="EWP414" s="2"/>
      <c r="EWQ414" s="2"/>
      <c r="EWR414" s="2"/>
      <c r="EWS414" s="2"/>
      <c r="EWT414" s="2"/>
      <c r="EWU414" s="2"/>
      <c r="EWV414" s="2"/>
      <c r="EWW414" s="2"/>
      <c r="EWX414" s="2"/>
      <c r="EWY414" s="2"/>
      <c r="EWZ414" s="2"/>
      <c r="EXA414" s="2"/>
      <c r="EXB414" s="2"/>
      <c r="EXC414" s="2"/>
      <c r="EXD414" s="2"/>
      <c r="EXE414" s="2"/>
      <c r="EXF414" s="2"/>
      <c r="EXG414" s="2"/>
      <c r="EXH414" s="2"/>
      <c r="EXI414" s="2"/>
      <c r="EXJ414" s="2"/>
      <c r="EXK414" s="2"/>
      <c r="EXL414" s="2"/>
      <c r="EXM414" s="2"/>
      <c r="EXN414" s="2"/>
      <c r="EXO414" s="2"/>
      <c r="EXP414" s="2"/>
      <c r="EXQ414" s="2"/>
      <c r="EXR414" s="2"/>
      <c r="EXS414" s="2"/>
      <c r="EXT414" s="2"/>
      <c r="EXU414" s="2"/>
      <c r="EXV414" s="2"/>
      <c r="EXW414" s="2"/>
      <c r="EXX414" s="2"/>
      <c r="EXY414" s="2"/>
      <c r="EXZ414" s="2"/>
      <c r="EYA414" s="2"/>
      <c r="EYB414" s="2"/>
      <c r="EYC414" s="2"/>
      <c r="EYD414" s="2"/>
      <c r="EYE414" s="2"/>
      <c r="EYF414" s="2"/>
      <c r="EYG414" s="2"/>
      <c r="EYH414" s="2"/>
      <c r="EYI414" s="2"/>
      <c r="EYJ414" s="2"/>
      <c r="EYK414" s="2"/>
      <c r="EYL414" s="2"/>
      <c r="EYM414" s="2"/>
      <c r="EYN414" s="2"/>
      <c r="EYO414" s="2"/>
      <c r="EYP414" s="2"/>
      <c r="EYQ414" s="2"/>
      <c r="EYR414" s="2"/>
      <c r="EYS414" s="2"/>
      <c r="EYT414" s="2"/>
      <c r="EYU414" s="2"/>
      <c r="EYV414" s="2"/>
      <c r="EYW414" s="2"/>
      <c r="EYX414" s="2"/>
      <c r="EYY414" s="2"/>
      <c r="EYZ414" s="2"/>
      <c r="EZA414" s="2"/>
      <c r="EZB414" s="2"/>
      <c r="EZC414" s="2"/>
      <c r="EZD414" s="2"/>
      <c r="EZE414" s="2"/>
      <c r="EZF414" s="2"/>
      <c r="EZG414" s="2"/>
      <c r="EZH414" s="2"/>
      <c r="EZI414" s="2"/>
      <c r="EZJ414" s="2"/>
      <c r="EZK414" s="2"/>
      <c r="EZL414" s="2"/>
      <c r="EZM414" s="2"/>
      <c r="EZN414" s="2"/>
      <c r="EZO414" s="2"/>
      <c r="EZP414" s="2"/>
      <c r="EZQ414" s="2"/>
      <c r="EZR414" s="2"/>
      <c r="EZS414" s="2"/>
      <c r="EZT414" s="2"/>
      <c r="EZU414" s="2"/>
      <c r="EZV414" s="2"/>
      <c r="EZW414" s="2"/>
      <c r="EZX414" s="2"/>
      <c r="EZY414" s="2"/>
      <c r="EZZ414" s="2"/>
      <c r="FAA414" s="2"/>
      <c r="FAB414" s="2"/>
      <c r="FAC414" s="2"/>
      <c r="FAD414" s="2"/>
      <c r="FAE414" s="2"/>
      <c r="FAF414" s="2"/>
      <c r="FAG414" s="2"/>
      <c r="FAH414" s="2"/>
      <c r="FAI414" s="2"/>
      <c r="FAJ414" s="2"/>
      <c r="FAK414" s="2"/>
      <c r="FAL414" s="2"/>
      <c r="FAM414" s="2"/>
      <c r="FAN414" s="2"/>
      <c r="FAO414" s="2"/>
      <c r="FAP414" s="2"/>
      <c r="FAQ414" s="2"/>
      <c r="FAR414" s="2"/>
      <c r="FAS414" s="2"/>
      <c r="FAT414" s="2"/>
      <c r="FAU414" s="2"/>
      <c r="FAV414" s="2"/>
      <c r="FAW414" s="2"/>
      <c r="FAX414" s="2"/>
      <c r="FAY414" s="2"/>
      <c r="FAZ414" s="2"/>
      <c r="FBA414" s="2"/>
      <c r="FBB414" s="2"/>
      <c r="FBC414" s="2"/>
      <c r="FBD414" s="2"/>
      <c r="FBE414" s="2"/>
      <c r="FBF414" s="2"/>
      <c r="FBG414" s="2"/>
      <c r="FBH414" s="2"/>
      <c r="FBI414" s="2"/>
      <c r="FBJ414" s="2"/>
      <c r="FBK414" s="2"/>
      <c r="FBL414" s="2"/>
      <c r="FBM414" s="2"/>
      <c r="FBN414" s="2"/>
      <c r="FBO414" s="2"/>
      <c r="FBP414" s="2"/>
      <c r="FBQ414" s="2"/>
      <c r="FBR414" s="2"/>
      <c r="FBS414" s="2"/>
      <c r="FBT414" s="2"/>
      <c r="FBU414" s="2"/>
      <c r="FBV414" s="2"/>
      <c r="FBW414" s="2"/>
      <c r="FBX414" s="2"/>
      <c r="FBY414" s="2"/>
      <c r="FBZ414" s="2"/>
      <c r="FCA414" s="2"/>
      <c r="FCB414" s="2"/>
      <c r="FCC414" s="2"/>
      <c r="FCD414" s="2"/>
      <c r="FCE414" s="2"/>
      <c r="FCF414" s="2"/>
      <c r="FCG414" s="2"/>
      <c r="FCH414" s="2"/>
      <c r="FCI414" s="2"/>
      <c r="FCJ414" s="2"/>
      <c r="FCK414" s="2"/>
      <c r="FCL414" s="2"/>
      <c r="FCM414" s="2"/>
      <c r="FCN414" s="2"/>
      <c r="FCO414" s="2"/>
      <c r="FCP414" s="2"/>
      <c r="FCQ414" s="2"/>
      <c r="FCR414" s="2"/>
      <c r="FCS414" s="2"/>
      <c r="FCT414" s="2"/>
      <c r="FCU414" s="2"/>
      <c r="FCV414" s="2"/>
      <c r="FCW414" s="2"/>
      <c r="FCX414" s="2"/>
      <c r="FCY414" s="2"/>
      <c r="FCZ414" s="2"/>
      <c r="FDA414" s="2"/>
      <c r="FDB414" s="2"/>
      <c r="FDC414" s="2"/>
      <c r="FDD414" s="2"/>
      <c r="FDE414" s="2"/>
      <c r="FDF414" s="2"/>
      <c r="FDG414" s="2"/>
      <c r="FDH414" s="2"/>
      <c r="FDI414" s="2"/>
      <c r="FDJ414" s="2"/>
      <c r="FDK414" s="2"/>
      <c r="FDL414" s="2"/>
      <c r="FDM414" s="2"/>
      <c r="FDN414" s="2"/>
      <c r="FDO414" s="2"/>
      <c r="FDP414" s="2"/>
      <c r="FDQ414" s="2"/>
      <c r="FDR414" s="2"/>
      <c r="FDS414" s="2"/>
      <c r="FDT414" s="2"/>
      <c r="FDU414" s="2"/>
      <c r="FDV414" s="2"/>
      <c r="FDW414" s="2"/>
      <c r="FDX414" s="2"/>
      <c r="FDY414" s="2"/>
      <c r="FDZ414" s="2"/>
      <c r="FEA414" s="2"/>
      <c r="FEB414" s="2"/>
      <c r="FEC414" s="2"/>
      <c r="FED414" s="2"/>
      <c r="FEE414" s="2"/>
      <c r="FEF414" s="2"/>
      <c r="FEG414" s="2"/>
      <c r="FEH414" s="2"/>
      <c r="FEI414" s="2"/>
      <c r="FEJ414" s="2"/>
      <c r="FEK414" s="2"/>
      <c r="FEL414" s="2"/>
      <c r="FEM414" s="2"/>
      <c r="FEN414" s="2"/>
      <c r="FEO414" s="2"/>
      <c r="FEP414" s="2"/>
      <c r="FEQ414" s="2"/>
      <c r="FER414" s="2"/>
      <c r="FES414" s="2"/>
      <c r="FET414" s="2"/>
      <c r="FEU414" s="2"/>
      <c r="FEV414" s="2"/>
      <c r="FEW414" s="2"/>
      <c r="FEX414" s="2"/>
      <c r="FEY414" s="2"/>
      <c r="FEZ414" s="2"/>
      <c r="FFA414" s="2"/>
      <c r="FFB414" s="2"/>
      <c r="FFC414" s="2"/>
      <c r="FFD414" s="2"/>
      <c r="FFE414" s="2"/>
      <c r="FFF414" s="2"/>
      <c r="FFG414" s="2"/>
      <c r="FFH414" s="2"/>
      <c r="FFI414" s="2"/>
      <c r="FFJ414" s="2"/>
      <c r="FFK414" s="2"/>
      <c r="FFL414" s="2"/>
      <c r="FFM414" s="2"/>
      <c r="FFN414" s="2"/>
      <c r="FFO414" s="2"/>
      <c r="FFP414" s="2"/>
      <c r="FFQ414" s="2"/>
      <c r="FFR414" s="2"/>
      <c r="FFS414" s="2"/>
      <c r="FFT414" s="2"/>
      <c r="FFU414" s="2"/>
      <c r="FFV414" s="2"/>
      <c r="FFW414" s="2"/>
      <c r="FFX414" s="2"/>
      <c r="FFY414" s="2"/>
      <c r="FFZ414" s="2"/>
      <c r="FGA414" s="2"/>
      <c r="FGB414" s="2"/>
      <c r="FGC414" s="2"/>
      <c r="FGD414" s="2"/>
      <c r="FGE414" s="2"/>
      <c r="FGF414" s="2"/>
      <c r="FGG414" s="2"/>
      <c r="FGH414" s="2"/>
      <c r="FGI414" s="2"/>
      <c r="FGJ414" s="2"/>
      <c r="FGK414" s="2"/>
      <c r="FGL414" s="2"/>
      <c r="FGM414" s="2"/>
      <c r="FGN414" s="2"/>
      <c r="FGO414" s="2"/>
      <c r="FGP414" s="2"/>
      <c r="FGQ414" s="2"/>
      <c r="FGR414" s="2"/>
      <c r="FGS414" s="2"/>
      <c r="FGT414" s="2"/>
      <c r="FGU414" s="2"/>
      <c r="FGV414" s="2"/>
      <c r="FGW414" s="2"/>
      <c r="FGX414" s="2"/>
      <c r="FGY414" s="2"/>
      <c r="FGZ414" s="2"/>
      <c r="FHA414" s="2"/>
      <c r="FHB414" s="2"/>
      <c r="FHC414" s="2"/>
      <c r="FHD414" s="2"/>
      <c r="FHE414" s="2"/>
      <c r="FHF414" s="2"/>
      <c r="FHG414" s="2"/>
      <c r="FHH414" s="2"/>
      <c r="FHI414" s="2"/>
      <c r="FHJ414" s="2"/>
      <c r="FHK414" s="2"/>
      <c r="FHL414" s="2"/>
      <c r="FHM414" s="2"/>
      <c r="FHN414" s="2"/>
      <c r="FHO414" s="2"/>
      <c r="FHP414" s="2"/>
      <c r="FHQ414" s="2"/>
      <c r="FHR414" s="2"/>
      <c r="FHS414" s="2"/>
      <c r="FHT414" s="2"/>
      <c r="FHU414" s="2"/>
      <c r="FHV414" s="2"/>
      <c r="FHW414" s="2"/>
      <c r="FHX414" s="2"/>
      <c r="FHY414" s="2"/>
      <c r="FHZ414" s="2"/>
      <c r="FIA414" s="2"/>
      <c r="FIB414" s="2"/>
      <c r="FIC414" s="2"/>
      <c r="FID414" s="2"/>
      <c r="FIE414" s="2"/>
      <c r="FIF414" s="2"/>
      <c r="FIG414" s="2"/>
      <c r="FIH414" s="2"/>
      <c r="FII414" s="2"/>
      <c r="FIJ414" s="2"/>
      <c r="FIK414" s="2"/>
      <c r="FIL414" s="2"/>
      <c r="FIM414" s="2"/>
      <c r="FIN414" s="2"/>
      <c r="FIO414" s="2"/>
      <c r="FIP414" s="2"/>
      <c r="FIQ414" s="2"/>
      <c r="FIR414" s="2"/>
      <c r="FIS414" s="2"/>
      <c r="FIT414" s="2"/>
      <c r="FIU414" s="2"/>
      <c r="FIV414" s="2"/>
      <c r="FIW414" s="2"/>
      <c r="FIX414" s="2"/>
      <c r="FIY414" s="2"/>
      <c r="FIZ414" s="2"/>
      <c r="FJA414" s="2"/>
      <c r="FJB414" s="2"/>
      <c r="FJC414" s="2"/>
      <c r="FJD414" s="2"/>
      <c r="FJE414" s="2"/>
      <c r="FJF414" s="2"/>
      <c r="FJG414" s="2"/>
      <c r="FJH414" s="2"/>
      <c r="FJI414" s="2"/>
      <c r="FJJ414" s="2"/>
      <c r="FJK414" s="2"/>
      <c r="FJL414" s="2"/>
      <c r="FJM414" s="2"/>
      <c r="FJN414" s="2"/>
      <c r="FJO414" s="2"/>
      <c r="FJP414" s="2"/>
      <c r="FJQ414" s="2"/>
      <c r="FJR414" s="2"/>
      <c r="FJS414" s="2"/>
      <c r="FJT414" s="2"/>
      <c r="FJU414" s="2"/>
      <c r="FJV414" s="2"/>
      <c r="FJW414" s="2"/>
      <c r="FJX414" s="2"/>
      <c r="FJY414" s="2"/>
      <c r="FJZ414" s="2"/>
      <c r="FKA414" s="2"/>
      <c r="FKB414" s="2"/>
      <c r="FKC414" s="2"/>
      <c r="FKD414" s="2"/>
      <c r="FKE414" s="2"/>
      <c r="FKF414" s="2"/>
      <c r="FKG414" s="2"/>
      <c r="FKH414" s="2"/>
      <c r="FKI414" s="2"/>
      <c r="FKJ414" s="2"/>
      <c r="FKK414" s="2"/>
      <c r="FKL414" s="2"/>
      <c r="FKM414" s="2"/>
      <c r="FKN414" s="2"/>
      <c r="FKO414" s="2"/>
      <c r="FKP414" s="2"/>
      <c r="FKQ414" s="2"/>
      <c r="FKR414" s="2"/>
      <c r="FKS414" s="2"/>
      <c r="FKT414" s="2"/>
      <c r="FKU414" s="2"/>
      <c r="FKV414" s="2"/>
      <c r="FKW414" s="2"/>
      <c r="FKX414" s="2"/>
      <c r="FKY414" s="2"/>
      <c r="FKZ414" s="2"/>
      <c r="FLA414" s="2"/>
      <c r="FLB414" s="2"/>
      <c r="FLC414" s="2"/>
      <c r="FLD414" s="2"/>
      <c r="FLE414" s="2"/>
      <c r="FLF414" s="2"/>
      <c r="FLG414" s="2"/>
      <c r="FLH414" s="2"/>
      <c r="FLI414" s="2"/>
      <c r="FLJ414" s="2"/>
      <c r="FLK414" s="2"/>
      <c r="FLL414" s="2"/>
      <c r="FLM414" s="2"/>
      <c r="FLN414" s="2"/>
      <c r="FLO414" s="2"/>
      <c r="FLP414" s="2"/>
      <c r="FLQ414" s="2"/>
      <c r="FLR414" s="2"/>
      <c r="FLS414" s="2"/>
      <c r="FLT414" s="2"/>
      <c r="FLU414" s="2"/>
      <c r="FLV414" s="2"/>
      <c r="FLW414" s="2"/>
      <c r="FLX414" s="2"/>
      <c r="FLY414" s="2"/>
      <c r="FLZ414" s="2"/>
      <c r="FMA414" s="2"/>
      <c r="FMB414" s="2"/>
      <c r="FMC414" s="2"/>
      <c r="FMD414" s="2"/>
      <c r="FME414" s="2"/>
      <c r="FMF414" s="2"/>
      <c r="FMG414" s="2"/>
      <c r="FMH414" s="2"/>
      <c r="FMI414" s="2"/>
      <c r="FMJ414" s="2"/>
      <c r="FMK414" s="2"/>
      <c r="FML414" s="2"/>
      <c r="FMM414" s="2"/>
      <c r="FMN414" s="2"/>
      <c r="FMO414" s="2"/>
      <c r="FMP414" s="2"/>
      <c r="FMQ414" s="2"/>
      <c r="FMR414" s="2"/>
      <c r="FMS414" s="2"/>
      <c r="FMT414" s="2"/>
      <c r="FMU414" s="2"/>
      <c r="FMV414" s="2"/>
      <c r="FMW414" s="2"/>
      <c r="FMX414" s="2"/>
      <c r="FMY414" s="2"/>
      <c r="FMZ414" s="2"/>
      <c r="FNA414" s="2"/>
      <c r="FNB414" s="2"/>
      <c r="FNC414" s="2"/>
      <c r="FND414" s="2"/>
      <c r="FNE414" s="2"/>
      <c r="FNF414" s="2"/>
      <c r="FNG414" s="2"/>
      <c r="FNH414" s="2"/>
      <c r="FNI414" s="2"/>
      <c r="FNJ414" s="2"/>
      <c r="FNK414" s="2"/>
      <c r="FNL414" s="2"/>
      <c r="FNM414" s="2"/>
      <c r="FNN414" s="2"/>
      <c r="FNO414" s="2"/>
      <c r="FNP414" s="2"/>
      <c r="FNQ414" s="2"/>
      <c r="FNR414" s="2"/>
      <c r="FNS414" s="2"/>
      <c r="FNT414" s="2"/>
      <c r="FNU414" s="2"/>
      <c r="FNV414" s="2"/>
      <c r="FNW414" s="2"/>
      <c r="FNX414" s="2"/>
      <c r="FNY414" s="2"/>
      <c r="FNZ414" s="2"/>
      <c r="FOA414" s="2"/>
      <c r="FOB414" s="2"/>
      <c r="FOC414" s="2"/>
      <c r="FOD414" s="2"/>
      <c r="FOE414" s="2"/>
      <c r="FOF414" s="2"/>
      <c r="FOG414" s="2"/>
      <c r="FOH414" s="2"/>
      <c r="FOI414" s="2"/>
      <c r="FOJ414" s="2"/>
      <c r="FOK414" s="2"/>
      <c r="FOL414" s="2"/>
      <c r="FOM414" s="2"/>
      <c r="FON414" s="2"/>
      <c r="FOO414" s="2"/>
      <c r="FOP414" s="2"/>
      <c r="FOQ414" s="2"/>
      <c r="FOR414" s="2"/>
      <c r="FOS414" s="2"/>
      <c r="FOT414" s="2"/>
      <c r="FOU414" s="2"/>
      <c r="FOV414" s="2"/>
      <c r="FOW414" s="2"/>
      <c r="FOX414" s="2"/>
      <c r="FOY414" s="2"/>
      <c r="FOZ414" s="2"/>
      <c r="FPA414" s="2"/>
      <c r="FPB414" s="2"/>
      <c r="FPC414" s="2"/>
      <c r="FPD414" s="2"/>
      <c r="FPE414" s="2"/>
      <c r="FPF414" s="2"/>
      <c r="FPG414" s="2"/>
      <c r="FPH414" s="2"/>
      <c r="FPI414" s="2"/>
      <c r="FPJ414" s="2"/>
      <c r="FPK414" s="2"/>
      <c r="FPL414" s="2"/>
      <c r="FPM414" s="2"/>
      <c r="FPN414" s="2"/>
      <c r="FPO414" s="2"/>
      <c r="FPP414" s="2"/>
      <c r="FPQ414" s="2"/>
      <c r="FPR414" s="2"/>
      <c r="FPS414" s="2"/>
      <c r="FPT414" s="2"/>
      <c r="FPU414" s="2"/>
      <c r="FPV414" s="2"/>
      <c r="FPW414" s="2"/>
      <c r="FPX414" s="2"/>
      <c r="FPY414" s="2"/>
      <c r="FPZ414" s="2"/>
      <c r="FQA414" s="2"/>
      <c r="FQB414" s="2"/>
      <c r="FQC414" s="2"/>
      <c r="FQD414" s="2"/>
      <c r="FQE414" s="2"/>
      <c r="FQF414" s="2"/>
      <c r="FQG414" s="2"/>
      <c r="FQH414" s="2"/>
      <c r="FQI414" s="2"/>
      <c r="FQJ414" s="2"/>
      <c r="FQK414" s="2"/>
      <c r="FQL414" s="2"/>
      <c r="FQM414" s="2"/>
      <c r="FQN414" s="2"/>
      <c r="FQO414" s="2"/>
      <c r="FQP414" s="2"/>
      <c r="FQQ414" s="2"/>
      <c r="FQR414" s="2"/>
      <c r="FQS414" s="2"/>
      <c r="FQT414" s="2"/>
      <c r="FQU414" s="2"/>
      <c r="FQV414" s="2"/>
      <c r="FQW414" s="2"/>
      <c r="FQX414" s="2"/>
      <c r="FQY414" s="2"/>
      <c r="FQZ414" s="2"/>
      <c r="FRA414" s="2"/>
      <c r="FRB414" s="2"/>
      <c r="FRC414" s="2"/>
      <c r="FRD414" s="2"/>
      <c r="FRE414" s="2"/>
      <c r="FRF414" s="2"/>
      <c r="FRG414" s="2"/>
      <c r="FRH414" s="2"/>
      <c r="FRI414" s="2"/>
      <c r="FRJ414" s="2"/>
      <c r="FRK414" s="2"/>
      <c r="FRL414" s="2"/>
      <c r="FRM414" s="2"/>
      <c r="FRN414" s="2"/>
      <c r="FRO414" s="2"/>
      <c r="FRP414" s="2"/>
      <c r="FRQ414" s="2"/>
      <c r="FRR414" s="2"/>
      <c r="FRS414" s="2"/>
      <c r="FRT414" s="2"/>
      <c r="FRU414" s="2"/>
      <c r="FRV414" s="2"/>
      <c r="FRW414" s="2"/>
      <c r="FRX414" s="2"/>
      <c r="FRY414" s="2"/>
      <c r="FRZ414" s="2"/>
      <c r="FSA414" s="2"/>
      <c r="FSB414" s="2"/>
      <c r="FSC414" s="2"/>
      <c r="FSD414" s="2"/>
      <c r="FSE414" s="2"/>
      <c r="FSF414" s="2"/>
      <c r="FSG414" s="2"/>
      <c r="FSH414" s="2"/>
      <c r="FSI414" s="2"/>
      <c r="FSJ414" s="2"/>
      <c r="FSK414" s="2"/>
      <c r="FSL414" s="2"/>
      <c r="FSM414" s="2"/>
      <c r="FSN414" s="2"/>
      <c r="FSO414" s="2"/>
      <c r="FSP414" s="2"/>
      <c r="FSQ414" s="2"/>
      <c r="FSR414" s="2"/>
      <c r="FSS414" s="2"/>
      <c r="FST414" s="2"/>
      <c r="FSU414" s="2"/>
      <c r="FSV414" s="2"/>
      <c r="FSW414" s="2"/>
      <c r="FSX414" s="2"/>
      <c r="FSY414" s="2"/>
      <c r="FSZ414" s="2"/>
      <c r="FTA414" s="2"/>
      <c r="FTB414" s="2"/>
      <c r="FTC414" s="2"/>
      <c r="FTD414" s="2"/>
      <c r="FTE414" s="2"/>
      <c r="FTF414" s="2"/>
      <c r="FTG414" s="2"/>
      <c r="FTH414" s="2"/>
      <c r="FTI414" s="2"/>
      <c r="FTJ414" s="2"/>
      <c r="FTK414" s="2"/>
      <c r="FTL414" s="2"/>
      <c r="FTM414" s="2"/>
      <c r="FTN414" s="2"/>
      <c r="FTO414" s="2"/>
      <c r="FTP414" s="2"/>
      <c r="FTQ414" s="2"/>
      <c r="FTR414" s="2"/>
      <c r="FTS414" s="2"/>
      <c r="FTT414" s="2"/>
      <c r="FTU414" s="2"/>
      <c r="FTV414" s="2"/>
      <c r="FTW414" s="2"/>
      <c r="FTX414" s="2"/>
      <c r="FTY414" s="2"/>
      <c r="FTZ414" s="2"/>
      <c r="FUA414" s="2"/>
      <c r="FUB414" s="2"/>
      <c r="FUC414" s="2"/>
      <c r="FUD414" s="2"/>
      <c r="FUE414" s="2"/>
      <c r="FUF414" s="2"/>
      <c r="FUG414" s="2"/>
      <c r="FUH414" s="2"/>
      <c r="FUI414" s="2"/>
      <c r="FUJ414" s="2"/>
      <c r="FUK414" s="2"/>
      <c r="FUL414" s="2"/>
      <c r="FUM414" s="2"/>
      <c r="FUN414" s="2"/>
      <c r="FUO414" s="2"/>
      <c r="FUP414" s="2"/>
      <c r="FUQ414" s="2"/>
      <c r="FUR414" s="2"/>
      <c r="FUS414" s="2"/>
      <c r="FUT414" s="2"/>
      <c r="FUU414" s="2"/>
      <c r="FUV414" s="2"/>
      <c r="FUW414" s="2"/>
      <c r="FUX414" s="2"/>
      <c r="FUY414" s="2"/>
      <c r="FUZ414" s="2"/>
      <c r="FVA414" s="2"/>
      <c r="FVB414" s="2"/>
      <c r="FVC414" s="2"/>
      <c r="FVD414" s="2"/>
      <c r="FVE414" s="2"/>
      <c r="FVF414" s="2"/>
      <c r="FVG414" s="2"/>
      <c r="FVH414" s="2"/>
      <c r="FVI414" s="2"/>
      <c r="FVJ414" s="2"/>
      <c r="FVK414" s="2"/>
      <c r="FVL414" s="2"/>
      <c r="FVM414" s="2"/>
      <c r="FVN414" s="2"/>
      <c r="FVO414" s="2"/>
      <c r="FVP414" s="2"/>
      <c r="FVQ414" s="2"/>
      <c r="FVR414" s="2"/>
      <c r="FVS414" s="2"/>
      <c r="FVT414" s="2"/>
      <c r="FVU414" s="2"/>
      <c r="FVV414" s="2"/>
      <c r="FVW414" s="2"/>
      <c r="FVX414" s="2"/>
      <c r="FVY414" s="2"/>
      <c r="FVZ414" s="2"/>
      <c r="FWA414" s="2"/>
      <c r="FWB414" s="2"/>
      <c r="FWC414" s="2"/>
      <c r="FWD414" s="2"/>
      <c r="FWE414" s="2"/>
      <c r="FWF414" s="2"/>
      <c r="FWG414" s="2"/>
      <c r="FWH414" s="2"/>
      <c r="FWI414" s="2"/>
      <c r="FWJ414" s="2"/>
      <c r="FWK414" s="2"/>
      <c r="FWL414" s="2"/>
      <c r="FWM414" s="2"/>
      <c r="FWN414" s="2"/>
      <c r="FWO414" s="2"/>
      <c r="FWP414" s="2"/>
      <c r="FWQ414" s="2"/>
      <c r="FWR414" s="2"/>
      <c r="FWS414" s="2"/>
      <c r="FWT414" s="2"/>
      <c r="FWU414" s="2"/>
      <c r="FWV414" s="2"/>
      <c r="FWW414" s="2"/>
      <c r="FWX414" s="2"/>
      <c r="FWY414" s="2"/>
      <c r="FWZ414" s="2"/>
      <c r="FXA414" s="2"/>
      <c r="FXB414" s="2"/>
      <c r="FXC414" s="2"/>
      <c r="FXD414" s="2"/>
      <c r="FXE414" s="2"/>
      <c r="FXF414" s="2"/>
      <c r="FXG414" s="2"/>
      <c r="FXH414" s="2"/>
      <c r="FXI414" s="2"/>
      <c r="FXJ414" s="2"/>
      <c r="FXK414" s="2"/>
      <c r="FXL414" s="2"/>
      <c r="FXM414" s="2"/>
      <c r="FXN414" s="2"/>
      <c r="FXO414" s="2"/>
      <c r="FXP414" s="2"/>
      <c r="FXQ414" s="2"/>
      <c r="FXR414" s="2"/>
      <c r="FXS414" s="2"/>
      <c r="FXT414" s="2"/>
      <c r="FXU414" s="2"/>
      <c r="FXV414" s="2"/>
      <c r="FXW414" s="2"/>
      <c r="FXX414" s="2"/>
      <c r="FXY414" s="2"/>
      <c r="FXZ414" s="2"/>
      <c r="FYA414" s="2"/>
      <c r="FYB414" s="2"/>
      <c r="FYC414" s="2"/>
      <c r="FYD414" s="2"/>
      <c r="FYE414" s="2"/>
      <c r="FYF414" s="2"/>
      <c r="FYG414" s="2"/>
      <c r="FYH414" s="2"/>
      <c r="FYI414" s="2"/>
      <c r="FYJ414" s="2"/>
      <c r="FYK414" s="2"/>
      <c r="FYL414" s="2"/>
      <c r="FYM414" s="2"/>
      <c r="FYN414" s="2"/>
      <c r="FYO414" s="2"/>
      <c r="FYP414" s="2"/>
      <c r="FYQ414" s="2"/>
      <c r="FYR414" s="2"/>
      <c r="FYS414" s="2"/>
      <c r="FYT414" s="2"/>
      <c r="FYU414" s="2"/>
      <c r="FYV414" s="2"/>
      <c r="FYW414" s="2"/>
      <c r="FYX414" s="2"/>
      <c r="FYY414" s="2"/>
      <c r="FYZ414" s="2"/>
      <c r="FZA414" s="2"/>
      <c r="FZB414" s="2"/>
      <c r="FZC414" s="2"/>
      <c r="FZD414" s="2"/>
      <c r="FZE414" s="2"/>
      <c r="FZF414" s="2"/>
      <c r="FZG414" s="2"/>
      <c r="FZH414" s="2"/>
      <c r="FZI414" s="2"/>
      <c r="FZJ414" s="2"/>
      <c r="FZK414" s="2"/>
      <c r="FZL414" s="2"/>
      <c r="FZM414" s="2"/>
      <c r="FZN414" s="2"/>
      <c r="FZO414" s="2"/>
      <c r="FZP414" s="2"/>
      <c r="FZQ414" s="2"/>
      <c r="FZR414" s="2"/>
      <c r="FZS414" s="2"/>
      <c r="FZT414" s="2"/>
      <c r="FZU414" s="2"/>
      <c r="FZV414" s="2"/>
      <c r="FZW414" s="2"/>
      <c r="FZX414" s="2"/>
      <c r="FZY414" s="2"/>
      <c r="FZZ414" s="2"/>
      <c r="GAA414" s="2"/>
      <c r="GAB414" s="2"/>
      <c r="GAC414" s="2"/>
      <c r="GAD414" s="2"/>
      <c r="GAE414" s="2"/>
      <c r="GAF414" s="2"/>
      <c r="GAG414" s="2"/>
      <c r="GAH414" s="2"/>
      <c r="GAI414" s="2"/>
      <c r="GAJ414" s="2"/>
      <c r="GAK414" s="2"/>
      <c r="GAL414" s="2"/>
      <c r="GAM414" s="2"/>
      <c r="GAN414" s="2"/>
      <c r="GAO414" s="2"/>
      <c r="GAP414" s="2"/>
      <c r="GAQ414" s="2"/>
      <c r="GAR414" s="2"/>
      <c r="GAS414" s="2"/>
      <c r="GAT414" s="2"/>
      <c r="GAU414" s="2"/>
      <c r="GAV414" s="2"/>
      <c r="GAW414" s="2"/>
      <c r="GAX414" s="2"/>
      <c r="GAY414" s="2"/>
      <c r="GAZ414" s="2"/>
      <c r="GBA414" s="2"/>
      <c r="GBB414" s="2"/>
      <c r="GBC414" s="2"/>
      <c r="GBD414" s="2"/>
      <c r="GBE414" s="2"/>
      <c r="GBF414" s="2"/>
      <c r="GBG414" s="2"/>
      <c r="GBH414" s="2"/>
      <c r="GBI414" s="2"/>
      <c r="GBJ414" s="2"/>
      <c r="GBK414" s="2"/>
      <c r="GBL414" s="2"/>
      <c r="GBM414" s="2"/>
      <c r="GBN414" s="2"/>
      <c r="GBO414" s="2"/>
      <c r="GBP414" s="2"/>
      <c r="GBQ414" s="2"/>
      <c r="GBR414" s="2"/>
      <c r="GBS414" s="2"/>
      <c r="GBT414" s="2"/>
      <c r="GBU414" s="2"/>
      <c r="GBV414" s="2"/>
      <c r="GBW414" s="2"/>
      <c r="GBX414" s="2"/>
      <c r="GBY414" s="2"/>
      <c r="GBZ414" s="2"/>
      <c r="GCA414" s="2"/>
      <c r="GCB414" s="2"/>
      <c r="GCC414" s="2"/>
      <c r="GCD414" s="2"/>
      <c r="GCE414" s="2"/>
      <c r="GCF414" s="2"/>
      <c r="GCG414" s="2"/>
      <c r="GCH414" s="2"/>
      <c r="GCI414" s="2"/>
      <c r="GCJ414" s="2"/>
      <c r="GCK414" s="2"/>
      <c r="GCL414" s="2"/>
      <c r="GCM414" s="2"/>
      <c r="GCN414" s="2"/>
      <c r="GCO414" s="2"/>
      <c r="GCP414" s="2"/>
      <c r="GCQ414" s="2"/>
      <c r="GCR414" s="2"/>
      <c r="GCS414" s="2"/>
      <c r="GCT414" s="2"/>
      <c r="GCU414" s="2"/>
      <c r="GCV414" s="2"/>
      <c r="GCW414" s="2"/>
      <c r="GCX414" s="2"/>
      <c r="GCY414" s="2"/>
      <c r="GCZ414" s="2"/>
      <c r="GDA414" s="2"/>
      <c r="GDB414" s="2"/>
      <c r="GDC414" s="2"/>
      <c r="GDD414" s="2"/>
      <c r="GDE414" s="2"/>
      <c r="GDF414" s="2"/>
      <c r="GDG414" s="2"/>
      <c r="GDH414" s="2"/>
      <c r="GDI414" s="2"/>
      <c r="GDJ414" s="2"/>
      <c r="GDK414" s="2"/>
      <c r="GDL414" s="2"/>
      <c r="GDM414" s="2"/>
      <c r="GDN414" s="2"/>
      <c r="GDO414" s="2"/>
      <c r="GDP414" s="2"/>
      <c r="GDQ414" s="2"/>
      <c r="GDR414" s="2"/>
      <c r="GDS414" s="2"/>
      <c r="GDT414" s="2"/>
      <c r="GDU414" s="2"/>
      <c r="GDV414" s="2"/>
      <c r="GDW414" s="2"/>
      <c r="GDX414" s="2"/>
      <c r="GDY414" s="2"/>
      <c r="GDZ414" s="2"/>
      <c r="GEA414" s="2"/>
      <c r="GEB414" s="2"/>
      <c r="GEC414" s="2"/>
      <c r="GED414" s="2"/>
      <c r="GEE414" s="2"/>
      <c r="GEF414" s="2"/>
      <c r="GEG414" s="2"/>
      <c r="GEH414" s="2"/>
      <c r="GEI414" s="2"/>
      <c r="GEJ414" s="2"/>
      <c r="GEK414" s="2"/>
      <c r="GEL414" s="2"/>
      <c r="GEM414" s="2"/>
      <c r="GEN414" s="2"/>
      <c r="GEO414" s="2"/>
      <c r="GEP414" s="2"/>
      <c r="GEQ414" s="2"/>
      <c r="GER414" s="2"/>
      <c r="GES414" s="2"/>
      <c r="GET414" s="2"/>
      <c r="GEU414" s="2"/>
      <c r="GEV414" s="2"/>
      <c r="GEW414" s="2"/>
      <c r="GEX414" s="2"/>
      <c r="GEY414" s="2"/>
      <c r="GEZ414" s="2"/>
      <c r="GFA414" s="2"/>
      <c r="GFB414" s="2"/>
      <c r="GFC414" s="2"/>
      <c r="GFD414" s="2"/>
      <c r="GFE414" s="2"/>
      <c r="GFF414" s="2"/>
      <c r="GFG414" s="2"/>
      <c r="GFH414" s="2"/>
      <c r="GFI414" s="2"/>
      <c r="GFJ414" s="2"/>
      <c r="GFK414" s="2"/>
      <c r="GFL414" s="2"/>
      <c r="GFM414" s="2"/>
      <c r="GFN414" s="2"/>
      <c r="GFO414" s="2"/>
      <c r="GFP414" s="2"/>
      <c r="GFQ414" s="2"/>
      <c r="GFR414" s="2"/>
      <c r="GFS414" s="2"/>
      <c r="GFT414" s="2"/>
      <c r="GFU414" s="2"/>
      <c r="GFV414" s="2"/>
      <c r="GFW414" s="2"/>
      <c r="GFX414" s="2"/>
      <c r="GFY414" s="2"/>
      <c r="GFZ414" s="2"/>
      <c r="GGA414" s="2"/>
      <c r="GGB414" s="2"/>
      <c r="GGC414" s="2"/>
      <c r="GGD414" s="2"/>
      <c r="GGE414" s="2"/>
      <c r="GGF414" s="2"/>
      <c r="GGG414" s="2"/>
      <c r="GGH414" s="2"/>
      <c r="GGI414" s="2"/>
      <c r="GGJ414" s="2"/>
      <c r="GGK414" s="2"/>
      <c r="GGL414" s="2"/>
      <c r="GGM414" s="2"/>
      <c r="GGN414" s="2"/>
      <c r="GGO414" s="2"/>
      <c r="GGP414" s="2"/>
      <c r="GGQ414" s="2"/>
      <c r="GGR414" s="2"/>
      <c r="GGS414" s="2"/>
      <c r="GGT414" s="2"/>
      <c r="GGU414" s="2"/>
      <c r="GGV414" s="2"/>
      <c r="GGW414" s="2"/>
      <c r="GGX414" s="2"/>
      <c r="GGY414" s="2"/>
      <c r="GGZ414" s="2"/>
      <c r="GHA414" s="2"/>
      <c r="GHB414" s="2"/>
      <c r="GHC414" s="2"/>
      <c r="GHD414" s="2"/>
      <c r="GHE414" s="2"/>
      <c r="GHF414" s="2"/>
      <c r="GHG414" s="2"/>
      <c r="GHH414" s="2"/>
      <c r="GHI414" s="2"/>
      <c r="GHJ414" s="2"/>
      <c r="GHK414" s="2"/>
      <c r="GHL414" s="2"/>
      <c r="GHM414" s="2"/>
      <c r="GHN414" s="2"/>
      <c r="GHO414" s="2"/>
      <c r="GHP414" s="2"/>
      <c r="GHQ414" s="2"/>
      <c r="GHR414" s="2"/>
      <c r="GHS414" s="2"/>
      <c r="GHT414" s="2"/>
      <c r="GHU414" s="2"/>
      <c r="GHV414" s="2"/>
      <c r="GHW414" s="2"/>
      <c r="GHX414" s="2"/>
      <c r="GHY414" s="2"/>
      <c r="GHZ414" s="2"/>
      <c r="GIA414" s="2"/>
      <c r="GIB414" s="2"/>
      <c r="GIC414" s="2"/>
      <c r="GID414" s="2"/>
      <c r="GIE414" s="2"/>
      <c r="GIF414" s="2"/>
      <c r="GIG414" s="2"/>
      <c r="GIH414" s="2"/>
      <c r="GII414" s="2"/>
      <c r="GIJ414" s="2"/>
      <c r="GIK414" s="2"/>
      <c r="GIL414" s="2"/>
      <c r="GIM414" s="2"/>
      <c r="GIN414" s="2"/>
      <c r="GIO414" s="2"/>
      <c r="GIP414" s="2"/>
      <c r="GIQ414" s="2"/>
      <c r="GIR414" s="2"/>
      <c r="GIS414" s="2"/>
      <c r="GIT414" s="2"/>
      <c r="GIU414" s="2"/>
      <c r="GIV414" s="2"/>
      <c r="GIW414" s="2"/>
      <c r="GIX414" s="2"/>
      <c r="GIY414" s="2"/>
      <c r="GIZ414" s="2"/>
      <c r="GJA414" s="2"/>
      <c r="GJB414" s="2"/>
      <c r="GJC414" s="2"/>
      <c r="GJD414" s="2"/>
      <c r="GJE414" s="2"/>
      <c r="GJF414" s="2"/>
      <c r="GJG414" s="2"/>
      <c r="GJH414" s="2"/>
      <c r="GJI414" s="2"/>
      <c r="GJJ414" s="2"/>
      <c r="GJK414" s="2"/>
      <c r="GJL414" s="2"/>
      <c r="GJM414" s="2"/>
      <c r="GJN414" s="2"/>
      <c r="GJO414" s="2"/>
      <c r="GJP414" s="2"/>
      <c r="GJQ414" s="2"/>
      <c r="GJR414" s="2"/>
      <c r="GJS414" s="2"/>
      <c r="GJT414" s="2"/>
      <c r="GJU414" s="2"/>
      <c r="GJV414" s="2"/>
      <c r="GJW414" s="2"/>
      <c r="GJX414" s="2"/>
      <c r="GJY414" s="2"/>
      <c r="GJZ414" s="2"/>
      <c r="GKA414" s="2"/>
      <c r="GKB414" s="2"/>
      <c r="GKC414" s="2"/>
      <c r="GKD414" s="2"/>
      <c r="GKE414" s="2"/>
      <c r="GKF414" s="2"/>
      <c r="GKG414" s="2"/>
      <c r="GKH414" s="2"/>
      <c r="GKI414" s="2"/>
      <c r="GKJ414" s="2"/>
      <c r="GKK414" s="2"/>
      <c r="GKL414" s="2"/>
      <c r="GKM414" s="2"/>
      <c r="GKN414" s="2"/>
      <c r="GKO414" s="2"/>
      <c r="GKP414" s="2"/>
      <c r="GKQ414" s="2"/>
      <c r="GKR414" s="2"/>
      <c r="GKS414" s="2"/>
      <c r="GKT414" s="2"/>
      <c r="GKU414" s="2"/>
      <c r="GKV414" s="2"/>
      <c r="GKW414" s="2"/>
      <c r="GKX414" s="2"/>
      <c r="GKY414" s="2"/>
      <c r="GKZ414" s="2"/>
      <c r="GLA414" s="2"/>
      <c r="GLB414" s="2"/>
      <c r="GLC414" s="2"/>
      <c r="GLD414" s="2"/>
      <c r="GLE414" s="2"/>
      <c r="GLF414" s="2"/>
      <c r="GLG414" s="2"/>
      <c r="GLH414" s="2"/>
      <c r="GLI414" s="2"/>
      <c r="GLJ414" s="2"/>
      <c r="GLK414" s="2"/>
      <c r="GLL414" s="2"/>
      <c r="GLM414" s="2"/>
      <c r="GLN414" s="2"/>
      <c r="GLO414" s="2"/>
      <c r="GLP414" s="2"/>
      <c r="GLQ414" s="2"/>
      <c r="GLR414" s="2"/>
      <c r="GLS414" s="2"/>
      <c r="GLT414" s="2"/>
      <c r="GLU414" s="2"/>
      <c r="GLV414" s="2"/>
      <c r="GLW414" s="2"/>
      <c r="GLX414" s="2"/>
      <c r="GLY414" s="2"/>
      <c r="GLZ414" s="2"/>
      <c r="GMA414" s="2"/>
      <c r="GMB414" s="2"/>
      <c r="GMC414" s="2"/>
      <c r="GMD414" s="2"/>
      <c r="GME414" s="2"/>
      <c r="GMF414" s="2"/>
      <c r="GMG414" s="2"/>
      <c r="GMH414" s="2"/>
      <c r="GMI414" s="2"/>
      <c r="GMJ414" s="2"/>
      <c r="GMK414" s="2"/>
      <c r="GML414" s="2"/>
      <c r="GMM414" s="2"/>
      <c r="GMN414" s="2"/>
      <c r="GMO414" s="2"/>
      <c r="GMP414" s="2"/>
      <c r="GMQ414" s="2"/>
      <c r="GMR414" s="2"/>
      <c r="GMS414" s="2"/>
      <c r="GMT414" s="2"/>
      <c r="GMU414" s="2"/>
      <c r="GMV414" s="2"/>
      <c r="GMW414" s="2"/>
      <c r="GMX414" s="2"/>
      <c r="GMY414" s="2"/>
      <c r="GMZ414" s="2"/>
      <c r="GNA414" s="2"/>
      <c r="GNB414" s="2"/>
      <c r="GNC414" s="2"/>
      <c r="GND414" s="2"/>
      <c r="GNE414" s="2"/>
      <c r="GNF414" s="2"/>
      <c r="GNG414" s="2"/>
      <c r="GNH414" s="2"/>
      <c r="GNI414" s="2"/>
      <c r="GNJ414" s="2"/>
      <c r="GNK414" s="2"/>
      <c r="GNL414" s="2"/>
      <c r="GNM414" s="2"/>
      <c r="GNN414" s="2"/>
      <c r="GNO414" s="2"/>
      <c r="GNP414" s="2"/>
      <c r="GNQ414" s="2"/>
      <c r="GNR414" s="2"/>
      <c r="GNS414" s="2"/>
      <c r="GNT414" s="2"/>
      <c r="GNU414" s="2"/>
      <c r="GNV414" s="2"/>
      <c r="GNW414" s="2"/>
      <c r="GNX414" s="2"/>
      <c r="GNY414" s="2"/>
      <c r="GNZ414" s="2"/>
      <c r="GOA414" s="2"/>
      <c r="GOB414" s="2"/>
      <c r="GOC414" s="2"/>
      <c r="GOD414" s="2"/>
      <c r="GOE414" s="2"/>
      <c r="GOF414" s="2"/>
      <c r="GOG414" s="2"/>
      <c r="GOH414" s="2"/>
      <c r="GOI414" s="2"/>
      <c r="GOJ414" s="2"/>
      <c r="GOK414" s="2"/>
      <c r="GOL414" s="2"/>
      <c r="GOM414" s="2"/>
      <c r="GON414" s="2"/>
      <c r="GOO414" s="2"/>
      <c r="GOP414" s="2"/>
      <c r="GOQ414" s="2"/>
      <c r="GOR414" s="2"/>
      <c r="GOS414" s="2"/>
      <c r="GOT414" s="2"/>
      <c r="GOU414" s="2"/>
      <c r="GOV414" s="2"/>
      <c r="GOW414" s="2"/>
      <c r="GOX414" s="2"/>
      <c r="GOY414" s="2"/>
      <c r="GOZ414" s="2"/>
      <c r="GPA414" s="2"/>
      <c r="GPB414" s="2"/>
      <c r="GPC414" s="2"/>
      <c r="GPD414" s="2"/>
      <c r="GPE414" s="2"/>
      <c r="GPF414" s="2"/>
      <c r="GPG414" s="2"/>
      <c r="GPH414" s="2"/>
      <c r="GPI414" s="2"/>
      <c r="GPJ414" s="2"/>
      <c r="GPK414" s="2"/>
      <c r="GPL414" s="2"/>
      <c r="GPM414" s="2"/>
      <c r="GPN414" s="2"/>
      <c r="GPO414" s="2"/>
      <c r="GPP414" s="2"/>
      <c r="GPQ414" s="2"/>
      <c r="GPR414" s="2"/>
      <c r="GPS414" s="2"/>
      <c r="GPT414" s="2"/>
      <c r="GPU414" s="2"/>
      <c r="GPV414" s="2"/>
      <c r="GPW414" s="2"/>
      <c r="GPX414" s="2"/>
      <c r="GPY414" s="2"/>
      <c r="GPZ414" s="2"/>
      <c r="GQA414" s="2"/>
      <c r="GQB414" s="2"/>
      <c r="GQC414" s="2"/>
      <c r="GQD414" s="2"/>
      <c r="GQE414" s="2"/>
      <c r="GQF414" s="2"/>
      <c r="GQG414" s="2"/>
      <c r="GQH414" s="2"/>
      <c r="GQI414" s="2"/>
      <c r="GQJ414" s="2"/>
      <c r="GQK414" s="2"/>
      <c r="GQL414" s="2"/>
      <c r="GQM414" s="2"/>
      <c r="GQN414" s="2"/>
      <c r="GQO414" s="2"/>
      <c r="GQP414" s="2"/>
      <c r="GQQ414" s="2"/>
      <c r="GQR414" s="2"/>
      <c r="GQS414" s="2"/>
      <c r="GQT414" s="2"/>
      <c r="GQU414" s="2"/>
      <c r="GQV414" s="2"/>
      <c r="GQW414" s="2"/>
      <c r="GQX414" s="2"/>
      <c r="GQY414" s="2"/>
      <c r="GQZ414" s="2"/>
      <c r="GRA414" s="2"/>
      <c r="GRB414" s="2"/>
      <c r="GRC414" s="2"/>
      <c r="GRD414" s="2"/>
      <c r="GRE414" s="2"/>
      <c r="GRF414" s="2"/>
      <c r="GRG414" s="2"/>
      <c r="GRH414" s="2"/>
      <c r="GRI414" s="2"/>
      <c r="GRJ414" s="2"/>
      <c r="GRK414" s="2"/>
      <c r="GRL414" s="2"/>
      <c r="GRM414" s="2"/>
      <c r="GRN414" s="2"/>
      <c r="GRO414" s="2"/>
      <c r="GRP414" s="2"/>
      <c r="GRQ414" s="2"/>
      <c r="GRR414" s="2"/>
      <c r="GRS414" s="2"/>
      <c r="GRT414" s="2"/>
      <c r="GRU414" s="2"/>
      <c r="GRV414" s="2"/>
      <c r="GRW414" s="2"/>
      <c r="GRX414" s="2"/>
      <c r="GRY414" s="2"/>
      <c r="GRZ414" s="2"/>
      <c r="GSA414" s="2"/>
      <c r="GSB414" s="2"/>
      <c r="GSC414" s="2"/>
      <c r="GSD414" s="2"/>
      <c r="GSE414" s="2"/>
      <c r="GSF414" s="2"/>
      <c r="GSG414" s="2"/>
      <c r="GSH414" s="2"/>
      <c r="GSI414" s="2"/>
      <c r="GSJ414" s="2"/>
      <c r="GSK414" s="2"/>
      <c r="GSL414" s="2"/>
      <c r="GSM414" s="2"/>
      <c r="GSN414" s="2"/>
      <c r="GSO414" s="2"/>
      <c r="GSP414" s="2"/>
      <c r="GSQ414" s="2"/>
      <c r="GSR414" s="2"/>
      <c r="GSS414" s="2"/>
      <c r="GST414" s="2"/>
      <c r="GSU414" s="2"/>
      <c r="GSV414" s="2"/>
      <c r="GSW414" s="2"/>
      <c r="GSX414" s="2"/>
      <c r="GSY414" s="2"/>
      <c r="GSZ414" s="2"/>
      <c r="GTA414" s="2"/>
      <c r="GTB414" s="2"/>
      <c r="GTC414" s="2"/>
      <c r="GTD414" s="2"/>
      <c r="GTE414" s="2"/>
      <c r="GTF414" s="2"/>
      <c r="GTG414" s="2"/>
      <c r="GTH414" s="2"/>
      <c r="GTI414" s="2"/>
      <c r="GTJ414" s="2"/>
      <c r="GTK414" s="2"/>
      <c r="GTL414" s="2"/>
      <c r="GTM414" s="2"/>
      <c r="GTN414" s="2"/>
      <c r="GTO414" s="2"/>
      <c r="GTP414" s="2"/>
      <c r="GTQ414" s="2"/>
      <c r="GTR414" s="2"/>
      <c r="GTS414" s="2"/>
      <c r="GTT414" s="2"/>
      <c r="GTU414" s="2"/>
      <c r="GTV414" s="2"/>
      <c r="GTW414" s="2"/>
      <c r="GTX414" s="2"/>
      <c r="GTY414" s="2"/>
      <c r="GTZ414" s="2"/>
      <c r="GUA414" s="2"/>
      <c r="GUB414" s="2"/>
      <c r="GUC414" s="2"/>
      <c r="GUD414" s="2"/>
      <c r="GUE414" s="2"/>
      <c r="GUF414" s="2"/>
      <c r="GUG414" s="2"/>
      <c r="GUH414" s="2"/>
      <c r="GUI414" s="2"/>
      <c r="GUJ414" s="2"/>
      <c r="GUK414" s="2"/>
      <c r="GUL414" s="2"/>
      <c r="GUM414" s="2"/>
      <c r="GUN414" s="2"/>
      <c r="GUO414" s="2"/>
      <c r="GUP414" s="2"/>
      <c r="GUQ414" s="2"/>
      <c r="GUR414" s="2"/>
      <c r="GUS414" s="2"/>
      <c r="GUT414" s="2"/>
      <c r="GUU414" s="2"/>
      <c r="GUV414" s="2"/>
      <c r="GUW414" s="2"/>
      <c r="GUX414" s="2"/>
      <c r="GUY414" s="2"/>
      <c r="GUZ414" s="2"/>
      <c r="GVA414" s="2"/>
      <c r="GVB414" s="2"/>
      <c r="GVC414" s="2"/>
      <c r="GVD414" s="2"/>
      <c r="GVE414" s="2"/>
      <c r="GVF414" s="2"/>
      <c r="GVG414" s="2"/>
      <c r="GVH414" s="2"/>
      <c r="GVI414" s="2"/>
      <c r="GVJ414" s="2"/>
      <c r="GVK414" s="2"/>
      <c r="GVL414" s="2"/>
      <c r="GVM414" s="2"/>
      <c r="GVN414" s="2"/>
      <c r="GVO414" s="2"/>
      <c r="GVP414" s="2"/>
      <c r="GVQ414" s="2"/>
      <c r="GVR414" s="2"/>
      <c r="GVS414" s="2"/>
      <c r="GVT414" s="2"/>
      <c r="GVU414" s="2"/>
      <c r="GVV414" s="2"/>
      <c r="GVW414" s="2"/>
      <c r="GVX414" s="2"/>
      <c r="GVY414" s="2"/>
      <c r="GVZ414" s="2"/>
      <c r="GWA414" s="2"/>
      <c r="GWB414" s="2"/>
      <c r="GWC414" s="2"/>
      <c r="GWD414" s="2"/>
      <c r="GWE414" s="2"/>
      <c r="GWF414" s="2"/>
      <c r="GWG414" s="2"/>
      <c r="GWH414" s="2"/>
      <c r="GWI414" s="2"/>
      <c r="GWJ414" s="2"/>
      <c r="GWK414" s="2"/>
      <c r="GWL414" s="2"/>
      <c r="GWM414" s="2"/>
      <c r="GWN414" s="2"/>
      <c r="GWO414" s="2"/>
      <c r="GWP414" s="2"/>
      <c r="GWQ414" s="2"/>
      <c r="GWR414" s="2"/>
      <c r="GWS414" s="2"/>
      <c r="GWT414" s="2"/>
      <c r="GWU414" s="2"/>
      <c r="GWV414" s="2"/>
      <c r="GWW414" s="2"/>
      <c r="GWX414" s="2"/>
      <c r="GWY414" s="2"/>
      <c r="GWZ414" s="2"/>
      <c r="GXA414" s="2"/>
      <c r="GXB414" s="2"/>
      <c r="GXC414" s="2"/>
      <c r="GXD414" s="2"/>
      <c r="GXE414" s="2"/>
      <c r="GXF414" s="2"/>
      <c r="GXG414" s="2"/>
      <c r="GXH414" s="2"/>
      <c r="GXI414" s="2"/>
      <c r="GXJ414" s="2"/>
      <c r="GXK414" s="2"/>
      <c r="GXL414" s="2"/>
      <c r="GXM414" s="2"/>
      <c r="GXN414" s="2"/>
      <c r="GXO414" s="2"/>
      <c r="GXP414" s="2"/>
      <c r="GXQ414" s="2"/>
      <c r="GXR414" s="2"/>
      <c r="GXS414" s="2"/>
      <c r="GXT414" s="2"/>
      <c r="GXU414" s="2"/>
      <c r="GXV414" s="2"/>
      <c r="GXW414" s="2"/>
      <c r="GXX414" s="2"/>
      <c r="GXY414" s="2"/>
      <c r="GXZ414" s="2"/>
      <c r="GYA414" s="2"/>
      <c r="GYB414" s="2"/>
      <c r="GYC414" s="2"/>
      <c r="GYD414" s="2"/>
      <c r="GYE414" s="2"/>
      <c r="GYF414" s="2"/>
      <c r="GYG414" s="2"/>
      <c r="GYH414" s="2"/>
      <c r="GYI414" s="2"/>
      <c r="GYJ414" s="2"/>
      <c r="GYK414" s="2"/>
      <c r="GYL414" s="2"/>
      <c r="GYM414" s="2"/>
      <c r="GYN414" s="2"/>
      <c r="GYO414" s="2"/>
      <c r="GYP414" s="2"/>
      <c r="GYQ414" s="2"/>
      <c r="GYR414" s="2"/>
      <c r="GYS414" s="2"/>
      <c r="GYT414" s="2"/>
      <c r="GYU414" s="2"/>
      <c r="GYV414" s="2"/>
      <c r="GYW414" s="2"/>
      <c r="GYX414" s="2"/>
      <c r="GYY414" s="2"/>
      <c r="GYZ414" s="2"/>
      <c r="GZA414" s="2"/>
      <c r="GZB414" s="2"/>
      <c r="GZC414" s="2"/>
      <c r="GZD414" s="2"/>
      <c r="GZE414" s="2"/>
      <c r="GZF414" s="2"/>
      <c r="GZG414" s="2"/>
      <c r="GZH414" s="2"/>
      <c r="GZI414" s="2"/>
      <c r="GZJ414" s="2"/>
      <c r="GZK414" s="2"/>
      <c r="GZL414" s="2"/>
      <c r="GZM414" s="2"/>
      <c r="GZN414" s="2"/>
      <c r="GZO414" s="2"/>
      <c r="GZP414" s="2"/>
      <c r="GZQ414" s="2"/>
      <c r="GZR414" s="2"/>
      <c r="GZS414" s="2"/>
      <c r="GZT414" s="2"/>
      <c r="GZU414" s="2"/>
      <c r="GZV414" s="2"/>
      <c r="GZW414" s="2"/>
      <c r="GZX414" s="2"/>
      <c r="GZY414" s="2"/>
      <c r="GZZ414" s="2"/>
      <c r="HAA414" s="2"/>
      <c r="HAB414" s="2"/>
      <c r="HAC414" s="2"/>
      <c r="HAD414" s="2"/>
      <c r="HAE414" s="2"/>
      <c r="HAF414" s="2"/>
      <c r="HAG414" s="2"/>
      <c r="HAH414" s="2"/>
      <c r="HAI414" s="2"/>
      <c r="HAJ414" s="2"/>
      <c r="HAK414" s="2"/>
      <c r="HAL414" s="2"/>
      <c r="HAM414" s="2"/>
      <c r="HAN414" s="2"/>
      <c r="HAO414" s="2"/>
      <c r="HAP414" s="2"/>
      <c r="HAQ414" s="2"/>
      <c r="HAR414" s="2"/>
      <c r="HAS414" s="2"/>
      <c r="HAT414" s="2"/>
      <c r="HAU414" s="2"/>
      <c r="HAV414" s="2"/>
      <c r="HAW414" s="2"/>
      <c r="HAX414" s="2"/>
      <c r="HAY414" s="2"/>
      <c r="HAZ414" s="2"/>
      <c r="HBA414" s="2"/>
      <c r="HBB414" s="2"/>
      <c r="HBC414" s="2"/>
      <c r="HBD414" s="2"/>
      <c r="HBE414" s="2"/>
      <c r="HBF414" s="2"/>
      <c r="HBG414" s="2"/>
      <c r="HBH414" s="2"/>
      <c r="HBI414" s="2"/>
      <c r="HBJ414" s="2"/>
      <c r="HBK414" s="2"/>
      <c r="HBL414" s="2"/>
      <c r="HBM414" s="2"/>
      <c r="HBN414" s="2"/>
      <c r="HBO414" s="2"/>
      <c r="HBP414" s="2"/>
      <c r="HBQ414" s="2"/>
      <c r="HBR414" s="2"/>
      <c r="HBS414" s="2"/>
      <c r="HBT414" s="2"/>
      <c r="HBU414" s="2"/>
      <c r="HBV414" s="2"/>
      <c r="HBW414" s="2"/>
      <c r="HBX414" s="2"/>
      <c r="HBY414" s="2"/>
      <c r="HBZ414" s="2"/>
      <c r="HCA414" s="2"/>
      <c r="HCB414" s="2"/>
      <c r="HCC414" s="2"/>
      <c r="HCD414" s="2"/>
      <c r="HCE414" s="2"/>
      <c r="HCF414" s="2"/>
      <c r="HCG414" s="2"/>
      <c r="HCH414" s="2"/>
      <c r="HCI414" s="2"/>
      <c r="HCJ414" s="2"/>
      <c r="HCK414" s="2"/>
      <c r="HCL414" s="2"/>
      <c r="HCM414" s="2"/>
      <c r="HCN414" s="2"/>
      <c r="HCO414" s="2"/>
      <c r="HCP414" s="2"/>
      <c r="HCQ414" s="2"/>
      <c r="HCR414" s="2"/>
      <c r="HCS414" s="2"/>
      <c r="HCT414" s="2"/>
      <c r="HCU414" s="2"/>
      <c r="HCV414" s="2"/>
      <c r="HCW414" s="2"/>
      <c r="HCX414" s="2"/>
      <c r="HCY414" s="2"/>
      <c r="HCZ414" s="2"/>
      <c r="HDA414" s="2"/>
      <c r="HDB414" s="2"/>
      <c r="HDC414" s="2"/>
      <c r="HDD414" s="2"/>
      <c r="HDE414" s="2"/>
      <c r="HDF414" s="2"/>
      <c r="HDG414" s="2"/>
      <c r="HDH414" s="2"/>
      <c r="HDI414" s="2"/>
      <c r="HDJ414" s="2"/>
      <c r="HDK414" s="2"/>
      <c r="HDL414" s="2"/>
      <c r="HDM414" s="2"/>
      <c r="HDN414" s="2"/>
      <c r="HDO414" s="2"/>
      <c r="HDP414" s="2"/>
      <c r="HDQ414" s="2"/>
      <c r="HDR414" s="2"/>
      <c r="HDS414" s="2"/>
      <c r="HDT414" s="2"/>
      <c r="HDU414" s="2"/>
      <c r="HDV414" s="2"/>
      <c r="HDW414" s="2"/>
      <c r="HDX414" s="2"/>
      <c r="HDY414" s="2"/>
      <c r="HDZ414" s="2"/>
      <c r="HEA414" s="2"/>
      <c r="HEB414" s="2"/>
      <c r="HEC414" s="2"/>
      <c r="HED414" s="2"/>
      <c r="HEE414" s="2"/>
      <c r="HEF414" s="2"/>
      <c r="HEG414" s="2"/>
      <c r="HEH414" s="2"/>
      <c r="HEI414" s="2"/>
      <c r="HEJ414" s="2"/>
      <c r="HEK414" s="2"/>
      <c r="HEL414" s="2"/>
      <c r="HEM414" s="2"/>
      <c r="HEN414" s="2"/>
      <c r="HEO414" s="2"/>
      <c r="HEP414" s="2"/>
      <c r="HEQ414" s="2"/>
      <c r="HER414" s="2"/>
      <c r="HES414" s="2"/>
      <c r="HET414" s="2"/>
      <c r="HEU414" s="2"/>
      <c r="HEV414" s="2"/>
      <c r="HEW414" s="2"/>
      <c r="HEX414" s="2"/>
      <c r="HEY414" s="2"/>
      <c r="HEZ414" s="2"/>
      <c r="HFA414" s="2"/>
      <c r="HFB414" s="2"/>
      <c r="HFC414" s="2"/>
      <c r="HFD414" s="2"/>
      <c r="HFE414" s="2"/>
      <c r="HFF414" s="2"/>
      <c r="HFG414" s="2"/>
      <c r="HFH414" s="2"/>
      <c r="HFI414" s="2"/>
      <c r="HFJ414" s="2"/>
      <c r="HFK414" s="2"/>
      <c r="HFL414" s="2"/>
      <c r="HFM414" s="2"/>
      <c r="HFN414" s="2"/>
      <c r="HFO414" s="2"/>
      <c r="HFP414" s="2"/>
      <c r="HFQ414" s="2"/>
      <c r="HFR414" s="2"/>
      <c r="HFS414" s="2"/>
      <c r="HFT414" s="2"/>
      <c r="HFU414" s="2"/>
      <c r="HFV414" s="2"/>
      <c r="HFW414" s="2"/>
      <c r="HFX414" s="2"/>
      <c r="HFY414" s="2"/>
      <c r="HFZ414" s="2"/>
      <c r="HGA414" s="2"/>
      <c r="HGB414" s="2"/>
      <c r="HGC414" s="2"/>
      <c r="HGD414" s="2"/>
      <c r="HGE414" s="2"/>
      <c r="HGF414" s="2"/>
      <c r="HGG414" s="2"/>
      <c r="HGH414" s="2"/>
      <c r="HGI414" s="2"/>
      <c r="HGJ414" s="2"/>
      <c r="HGK414" s="2"/>
      <c r="HGL414" s="2"/>
      <c r="HGM414" s="2"/>
      <c r="HGN414" s="2"/>
      <c r="HGO414" s="2"/>
      <c r="HGP414" s="2"/>
      <c r="HGQ414" s="2"/>
      <c r="HGR414" s="2"/>
      <c r="HGS414" s="2"/>
      <c r="HGT414" s="2"/>
      <c r="HGU414" s="2"/>
      <c r="HGV414" s="2"/>
      <c r="HGW414" s="2"/>
      <c r="HGX414" s="2"/>
      <c r="HGY414" s="2"/>
      <c r="HGZ414" s="2"/>
      <c r="HHA414" s="2"/>
      <c r="HHB414" s="2"/>
      <c r="HHC414" s="2"/>
      <c r="HHD414" s="2"/>
      <c r="HHE414" s="2"/>
      <c r="HHF414" s="2"/>
      <c r="HHG414" s="2"/>
      <c r="HHH414" s="2"/>
      <c r="HHI414" s="2"/>
      <c r="HHJ414" s="2"/>
      <c r="HHK414" s="2"/>
      <c r="HHL414" s="2"/>
      <c r="HHM414" s="2"/>
      <c r="HHN414" s="2"/>
      <c r="HHO414" s="2"/>
      <c r="HHP414" s="2"/>
      <c r="HHQ414" s="2"/>
      <c r="HHR414" s="2"/>
      <c r="HHS414" s="2"/>
      <c r="HHT414" s="2"/>
      <c r="HHU414" s="2"/>
      <c r="HHV414" s="2"/>
      <c r="HHW414" s="2"/>
      <c r="HHX414" s="2"/>
      <c r="HHY414" s="2"/>
      <c r="HHZ414" s="2"/>
      <c r="HIA414" s="2"/>
      <c r="HIB414" s="2"/>
      <c r="HIC414" s="2"/>
      <c r="HID414" s="2"/>
      <c r="HIE414" s="2"/>
      <c r="HIF414" s="2"/>
      <c r="HIG414" s="2"/>
      <c r="HIH414" s="2"/>
      <c r="HII414" s="2"/>
      <c r="HIJ414" s="2"/>
      <c r="HIK414" s="2"/>
      <c r="HIL414" s="2"/>
      <c r="HIM414" s="2"/>
      <c r="HIN414" s="2"/>
      <c r="HIO414" s="2"/>
      <c r="HIP414" s="2"/>
      <c r="HIQ414" s="2"/>
      <c r="HIR414" s="2"/>
      <c r="HIS414" s="2"/>
      <c r="HIT414" s="2"/>
      <c r="HIU414" s="2"/>
      <c r="HIV414" s="2"/>
      <c r="HIW414" s="2"/>
      <c r="HIX414" s="2"/>
      <c r="HIY414" s="2"/>
      <c r="HIZ414" s="2"/>
      <c r="HJA414" s="2"/>
      <c r="HJB414" s="2"/>
      <c r="HJC414" s="2"/>
      <c r="HJD414" s="2"/>
      <c r="HJE414" s="2"/>
      <c r="HJF414" s="2"/>
      <c r="HJG414" s="2"/>
      <c r="HJH414" s="2"/>
      <c r="HJI414" s="2"/>
      <c r="HJJ414" s="2"/>
      <c r="HJK414" s="2"/>
      <c r="HJL414" s="2"/>
      <c r="HJM414" s="2"/>
      <c r="HJN414" s="2"/>
      <c r="HJO414" s="2"/>
      <c r="HJP414" s="2"/>
      <c r="HJQ414" s="2"/>
      <c r="HJR414" s="2"/>
      <c r="HJS414" s="2"/>
      <c r="HJT414" s="2"/>
      <c r="HJU414" s="2"/>
      <c r="HJV414" s="2"/>
      <c r="HJW414" s="2"/>
      <c r="HJX414" s="2"/>
      <c r="HJY414" s="2"/>
      <c r="HJZ414" s="2"/>
      <c r="HKA414" s="2"/>
      <c r="HKB414" s="2"/>
      <c r="HKC414" s="2"/>
      <c r="HKD414" s="2"/>
      <c r="HKE414" s="2"/>
      <c r="HKF414" s="2"/>
      <c r="HKG414" s="2"/>
      <c r="HKH414" s="2"/>
      <c r="HKI414" s="2"/>
      <c r="HKJ414" s="2"/>
      <c r="HKK414" s="2"/>
      <c r="HKL414" s="2"/>
      <c r="HKM414" s="2"/>
      <c r="HKN414" s="2"/>
      <c r="HKO414" s="2"/>
      <c r="HKP414" s="2"/>
      <c r="HKQ414" s="2"/>
      <c r="HKR414" s="2"/>
      <c r="HKS414" s="2"/>
      <c r="HKT414" s="2"/>
      <c r="HKU414" s="2"/>
      <c r="HKV414" s="2"/>
      <c r="HKW414" s="2"/>
      <c r="HKX414" s="2"/>
      <c r="HKY414" s="2"/>
      <c r="HKZ414" s="2"/>
      <c r="HLA414" s="2"/>
      <c r="HLB414" s="2"/>
      <c r="HLC414" s="2"/>
      <c r="HLD414" s="2"/>
      <c r="HLE414" s="2"/>
      <c r="HLF414" s="2"/>
      <c r="HLG414" s="2"/>
      <c r="HLH414" s="2"/>
      <c r="HLI414" s="2"/>
      <c r="HLJ414" s="2"/>
      <c r="HLK414" s="2"/>
      <c r="HLL414" s="2"/>
      <c r="HLM414" s="2"/>
      <c r="HLN414" s="2"/>
      <c r="HLO414" s="2"/>
      <c r="HLP414" s="2"/>
      <c r="HLQ414" s="2"/>
      <c r="HLR414" s="2"/>
      <c r="HLS414" s="2"/>
      <c r="HLT414" s="2"/>
      <c r="HLU414" s="2"/>
      <c r="HLV414" s="2"/>
      <c r="HLW414" s="2"/>
      <c r="HLX414" s="2"/>
      <c r="HLY414" s="2"/>
      <c r="HLZ414" s="2"/>
      <c r="HMA414" s="2"/>
      <c r="HMB414" s="2"/>
      <c r="HMC414" s="2"/>
      <c r="HMD414" s="2"/>
      <c r="HME414" s="2"/>
      <c r="HMF414" s="2"/>
      <c r="HMG414" s="2"/>
      <c r="HMH414" s="2"/>
      <c r="HMI414" s="2"/>
      <c r="HMJ414" s="2"/>
      <c r="HMK414" s="2"/>
      <c r="HML414" s="2"/>
      <c r="HMM414" s="2"/>
      <c r="HMN414" s="2"/>
      <c r="HMO414" s="2"/>
      <c r="HMP414" s="2"/>
      <c r="HMQ414" s="2"/>
      <c r="HMR414" s="2"/>
      <c r="HMS414" s="2"/>
      <c r="HMT414" s="2"/>
      <c r="HMU414" s="2"/>
      <c r="HMV414" s="2"/>
      <c r="HMW414" s="2"/>
      <c r="HMX414" s="2"/>
      <c r="HMY414" s="2"/>
      <c r="HMZ414" s="2"/>
      <c r="HNA414" s="2"/>
      <c r="HNB414" s="2"/>
      <c r="HNC414" s="2"/>
      <c r="HND414" s="2"/>
      <c r="HNE414" s="2"/>
      <c r="HNF414" s="2"/>
      <c r="HNG414" s="2"/>
      <c r="HNH414" s="2"/>
      <c r="HNI414" s="2"/>
      <c r="HNJ414" s="2"/>
      <c r="HNK414" s="2"/>
      <c r="HNL414" s="2"/>
      <c r="HNM414" s="2"/>
      <c r="HNN414" s="2"/>
      <c r="HNO414" s="2"/>
      <c r="HNP414" s="2"/>
      <c r="HNQ414" s="2"/>
      <c r="HNR414" s="2"/>
      <c r="HNS414" s="2"/>
      <c r="HNT414" s="2"/>
      <c r="HNU414" s="2"/>
      <c r="HNV414" s="2"/>
      <c r="HNW414" s="2"/>
      <c r="HNX414" s="2"/>
      <c r="HNY414" s="2"/>
      <c r="HNZ414" s="2"/>
      <c r="HOA414" s="2"/>
      <c r="HOB414" s="2"/>
      <c r="HOC414" s="2"/>
      <c r="HOD414" s="2"/>
      <c r="HOE414" s="2"/>
      <c r="HOF414" s="2"/>
      <c r="HOG414" s="2"/>
      <c r="HOH414" s="2"/>
      <c r="HOI414" s="2"/>
      <c r="HOJ414" s="2"/>
      <c r="HOK414" s="2"/>
      <c r="HOL414" s="2"/>
      <c r="HOM414" s="2"/>
      <c r="HON414" s="2"/>
      <c r="HOO414" s="2"/>
      <c r="HOP414" s="2"/>
      <c r="HOQ414" s="2"/>
      <c r="HOR414" s="2"/>
      <c r="HOS414" s="2"/>
      <c r="HOT414" s="2"/>
      <c r="HOU414" s="2"/>
      <c r="HOV414" s="2"/>
      <c r="HOW414" s="2"/>
      <c r="HOX414" s="2"/>
      <c r="HOY414" s="2"/>
      <c r="HOZ414" s="2"/>
      <c r="HPA414" s="2"/>
      <c r="HPB414" s="2"/>
      <c r="HPC414" s="2"/>
      <c r="HPD414" s="2"/>
      <c r="HPE414" s="2"/>
      <c r="HPF414" s="2"/>
      <c r="HPG414" s="2"/>
      <c r="HPH414" s="2"/>
      <c r="HPI414" s="2"/>
      <c r="HPJ414" s="2"/>
      <c r="HPK414" s="2"/>
      <c r="HPL414" s="2"/>
      <c r="HPM414" s="2"/>
      <c r="HPN414" s="2"/>
      <c r="HPO414" s="2"/>
      <c r="HPP414" s="2"/>
      <c r="HPQ414" s="2"/>
      <c r="HPR414" s="2"/>
      <c r="HPS414" s="2"/>
      <c r="HPT414" s="2"/>
      <c r="HPU414" s="2"/>
      <c r="HPV414" s="2"/>
      <c r="HPW414" s="2"/>
      <c r="HPX414" s="2"/>
      <c r="HPY414" s="2"/>
      <c r="HPZ414" s="2"/>
      <c r="HQA414" s="2"/>
      <c r="HQB414" s="2"/>
      <c r="HQC414" s="2"/>
      <c r="HQD414" s="2"/>
      <c r="HQE414" s="2"/>
      <c r="HQF414" s="2"/>
      <c r="HQG414" s="2"/>
      <c r="HQH414" s="2"/>
      <c r="HQI414" s="2"/>
      <c r="HQJ414" s="2"/>
      <c r="HQK414" s="2"/>
      <c r="HQL414" s="2"/>
      <c r="HQM414" s="2"/>
      <c r="HQN414" s="2"/>
      <c r="HQO414" s="2"/>
      <c r="HQP414" s="2"/>
      <c r="HQQ414" s="2"/>
      <c r="HQR414" s="2"/>
      <c r="HQS414" s="2"/>
      <c r="HQT414" s="2"/>
      <c r="HQU414" s="2"/>
      <c r="HQV414" s="2"/>
      <c r="HQW414" s="2"/>
      <c r="HQX414" s="2"/>
      <c r="HQY414" s="2"/>
      <c r="HQZ414" s="2"/>
      <c r="HRA414" s="2"/>
      <c r="HRB414" s="2"/>
      <c r="HRC414" s="2"/>
      <c r="HRD414" s="2"/>
      <c r="HRE414" s="2"/>
      <c r="HRF414" s="2"/>
      <c r="HRG414" s="2"/>
      <c r="HRH414" s="2"/>
      <c r="HRI414" s="2"/>
      <c r="HRJ414" s="2"/>
      <c r="HRK414" s="2"/>
      <c r="HRL414" s="2"/>
      <c r="HRM414" s="2"/>
      <c r="HRN414" s="2"/>
      <c r="HRO414" s="2"/>
      <c r="HRP414" s="2"/>
      <c r="HRQ414" s="2"/>
      <c r="HRR414" s="2"/>
      <c r="HRS414" s="2"/>
      <c r="HRT414" s="2"/>
      <c r="HRU414" s="2"/>
      <c r="HRV414" s="2"/>
      <c r="HRW414" s="2"/>
      <c r="HRX414" s="2"/>
      <c r="HRY414" s="2"/>
      <c r="HRZ414" s="2"/>
      <c r="HSA414" s="2"/>
      <c r="HSB414" s="2"/>
      <c r="HSC414" s="2"/>
      <c r="HSD414" s="2"/>
      <c r="HSE414" s="2"/>
      <c r="HSF414" s="2"/>
      <c r="HSG414" s="2"/>
      <c r="HSH414" s="2"/>
      <c r="HSI414" s="2"/>
      <c r="HSJ414" s="2"/>
      <c r="HSK414" s="2"/>
      <c r="HSL414" s="2"/>
      <c r="HSM414" s="2"/>
      <c r="HSN414" s="2"/>
      <c r="HSO414" s="2"/>
      <c r="HSP414" s="2"/>
      <c r="HSQ414" s="2"/>
      <c r="HSR414" s="2"/>
      <c r="HSS414" s="2"/>
      <c r="HST414" s="2"/>
      <c r="HSU414" s="2"/>
      <c r="HSV414" s="2"/>
      <c r="HSW414" s="2"/>
      <c r="HSX414" s="2"/>
      <c r="HSY414" s="2"/>
      <c r="HSZ414" s="2"/>
      <c r="HTA414" s="2"/>
      <c r="HTB414" s="2"/>
      <c r="HTC414" s="2"/>
      <c r="HTD414" s="2"/>
      <c r="HTE414" s="2"/>
      <c r="HTF414" s="2"/>
      <c r="HTG414" s="2"/>
      <c r="HTH414" s="2"/>
      <c r="HTI414" s="2"/>
      <c r="HTJ414" s="2"/>
      <c r="HTK414" s="2"/>
      <c r="HTL414" s="2"/>
      <c r="HTM414" s="2"/>
      <c r="HTN414" s="2"/>
      <c r="HTO414" s="2"/>
      <c r="HTP414" s="2"/>
      <c r="HTQ414" s="2"/>
      <c r="HTR414" s="2"/>
      <c r="HTS414" s="2"/>
      <c r="HTT414" s="2"/>
      <c r="HTU414" s="2"/>
      <c r="HTV414" s="2"/>
      <c r="HTW414" s="2"/>
      <c r="HTX414" s="2"/>
      <c r="HTY414" s="2"/>
      <c r="HTZ414" s="2"/>
      <c r="HUA414" s="2"/>
      <c r="HUB414" s="2"/>
      <c r="HUC414" s="2"/>
      <c r="HUD414" s="2"/>
      <c r="HUE414" s="2"/>
      <c r="HUF414" s="2"/>
      <c r="HUG414" s="2"/>
      <c r="HUH414" s="2"/>
      <c r="HUI414" s="2"/>
      <c r="HUJ414" s="2"/>
      <c r="HUK414" s="2"/>
      <c r="HUL414" s="2"/>
      <c r="HUM414" s="2"/>
      <c r="HUN414" s="2"/>
      <c r="HUO414" s="2"/>
      <c r="HUP414" s="2"/>
      <c r="HUQ414" s="2"/>
      <c r="HUR414" s="2"/>
      <c r="HUS414" s="2"/>
      <c r="HUT414" s="2"/>
      <c r="HUU414" s="2"/>
      <c r="HUV414" s="2"/>
      <c r="HUW414" s="2"/>
      <c r="HUX414" s="2"/>
      <c r="HUY414" s="2"/>
      <c r="HUZ414" s="2"/>
      <c r="HVA414" s="2"/>
      <c r="HVB414" s="2"/>
      <c r="HVC414" s="2"/>
      <c r="HVD414" s="2"/>
      <c r="HVE414" s="2"/>
      <c r="HVF414" s="2"/>
      <c r="HVG414" s="2"/>
      <c r="HVH414" s="2"/>
      <c r="HVI414" s="2"/>
      <c r="HVJ414" s="2"/>
      <c r="HVK414" s="2"/>
      <c r="HVL414" s="2"/>
      <c r="HVM414" s="2"/>
      <c r="HVN414" s="2"/>
      <c r="HVO414" s="2"/>
      <c r="HVP414" s="2"/>
      <c r="HVQ414" s="2"/>
      <c r="HVR414" s="2"/>
      <c r="HVS414" s="2"/>
      <c r="HVT414" s="2"/>
      <c r="HVU414" s="2"/>
      <c r="HVV414" s="2"/>
      <c r="HVW414" s="2"/>
      <c r="HVX414" s="2"/>
      <c r="HVY414" s="2"/>
      <c r="HVZ414" s="2"/>
      <c r="HWA414" s="2"/>
      <c r="HWB414" s="2"/>
      <c r="HWC414" s="2"/>
      <c r="HWD414" s="2"/>
      <c r="HWE414" s="2"/>
      <c r="HWF414" s="2"/>
      <c r="HWG414" s="2"/>
      <c r="HWH414" s="2"/>
      <c r="HWI414" s="2"/>
      <c r="HWJ414" s="2"/>
      <c r="HWK414" s="2"/>
      <c r="HWL414" s="2"/>
      <c r="HWM414" s="2"/>
      <c r="HWN414" s="2"/>
      <c r="HWO414" s="2"/>
      <c r="HWP414" s="2"/>
      <c r="HWQ414" s="2"/>
      <c r="HWR414" s="2"/>
      <c r="HWS414" s="2"/>
      <c r="HWT414" s="2"/>
      <c r="HWU414" s="2"/>
      <c r="HWV414" s="2"/>
      <c r="HWW414" s="2"/>
      <c r="HWX414" s="2"/>
      <c r="HWY414" s="2"/>
      <c r="HWZ414" s="2"/>
      <c r="HXA414" s="2"/>
      <c r="HXB414" s="2"/>
      <c r="HXC414" s="2"/>
      <c r="HXD414" s="2"/>
      <c r="HXE414" s="2"/>
      <c r="HXF414" s="2"/>
      <c r="HXG414" s="2"/>
      <c r="HXH414" s="2"/>
      <c r="HXI414" s="2"/>
      <c r="HXJ414" s="2"/>
      <c r="HXK414" s="2"/>
      <c r="HXL414" s="2"/>
      <c r="HXM414" s="2"/>
      <c r="HXN414" s="2"/>
      <c r="HXO414" s="2"/>
      <c r="HXP414" s="2"/>
      <c r="HXQ414" s="2"/>
      <c r="HXR414" s="2"/>
      <c r="HXS414" s="2"/>
      <c r="HXT414" s="2"/>
      <c r="HXU414" s="2"/>
      <c r="HXV414" s="2"/>
      <c r="HXW414" s="2"/>
      <c r="HXX414" s="2"/>
      <c r="HXY414" s="2"/>
      <c r="HXZ414" s="2"/>
      <c r="HYA414" s="2"/>
      <c r="HYB414" s="2"/>
      <c r="HYC414" s="2"/>
      <c r="HYD414" s="2"/>
      <c r="HYE414" s="2"/>
      <c r="HYF414" s="2"/>
      <c r="HYG414" s="2"/>
      <c r="HYH414" s="2"/>
      <c r="HYI414" s="2"/>
      <c r="HYJ414" s="2"/>
      <c r="HYK414" s="2"/>
      <c r="HYL414" s="2"/>
      <c r="HYM414" s="2"/>
      <c r="HYN414" s="2"/>
      <c r="HYO414" s="2"/>
      <c r="HYP414" s="2"/>
      <c r="HYQ414" s="2"/>
      <c r="HYR414" s="2"/>
      <c r="HYS414" s="2"/>
      <c r="HYT414" s="2"/>
      <c r="HYU414" s="2"/>
      <c r="HYV414" s="2"/>
      <c r="HYW414" s="2"/>
      <c r="HYX414" s="2"/>
      <c r="HYY414" s="2"/>
      <c r="HYZ414" s="2"/>
      <c r="HZA414" s="2"/>
      <c r="HZB414" s="2"/>
      <c r="HZC414" s="2"/>
      <c r="HZD414" s="2"/>
      <c r="HZE414" s="2"/>
      <c r="HZF414" s="2"/>
      <c r="HZG414" s="2"/>
      <c r="HZH414" s="2"/>
      <c r="HZI414" s="2"/>
      <c r="HZJ414" s="2"/>
      <c r="HZK414" s="2"/>
      <c r="HZL414" s="2"/>
      <c r="HZM414" s="2"/>
      <c r="HZN414" s="2"/>
      <c r="HZO414" s="2"/>
      <c r="HZP414" s="2"/>
      <c r="HZQ414" s="2"/>
      <c r="HZR414" s="2"/>
      <c r="HZS414" s="2"/>
      <c r="HZT414" s="2"/>
      <c r="HZU414" s="2"/>
      <c r="HZV414" s="2"/>
      <c r="HZW414" s="2"/>
      <c r="HZX414" s="2"/>
      <c r="HZY414" s="2"/>
      <c r="HZZ414" s="2"/>
      <c r="IAA414" s="2"/>
      <c r="IAB414" s="2"/>
      <c r="IAC414" s="2"/>
      <c r="IAD414" s="2"/>
      <c r="IAE414" s="2"/>
      <c r="IAF414" s="2"/>
      <c r="IAG414" s="2"/>
      <c r="IAH414" s="2"/>
      <c r="IAI414" s="2"/>
      <c r="IAJ414" s="2"/>
      <c r="IAK414" s="2"/>
      <c r="IAL414" s="2"/>
      <c r="IAM414" s="2"/>
      <c r="IAN414" s="2"/>
      <c r="IAO414" s="2"/>
      <c r="IAP414" s="2"/>
      <c r="IAQ414" s="2"/>
      <c r="IAR414" s="2"/>
      <c r="IAS414" s="2"/>
      <c r="IAT414" s="2"/>
      <c r="IAU414" s="2"/>
      <c r="IAV414" s="2"/>
      <c r="IAW414" s="2"/>
      <c r="IAX414" s="2"/>
      <c r="IAY414" s="2"/>
      <c r="IAZ414" s="2"/>
      <c r="IBA414" s="2"/>
      <c r="IBB414" s="2"/>
      <c r="IBC414" s="2"/>
      <c r="IBD414" s="2"/>
      <c r="IBE414" s="2"/>
      <c r="IBF414" s="2"/>
      <c r="IBG414" s="2"/>
      <c r="IBH414" s="2"/>
      <c r="IBI414" s="2"/>
      <c r="IBJ414" s="2"/>
      <c r="IBK414" s="2"/>
      <c r="IBL414" s="2"/>
      <c r="IBM414" s="2"/>
      <c r="IBN414" s="2"/>
      <c r="IBO414" s="2"/>
      <c r="IBP414" s="2"/>
      <c r="IBQ414" s="2"/>
      <c r="IBR414" s="2"/>
      <c r="IBS414" s="2"/>
      <c r="IBT414" s="2"/>
      <c r="IBU414" s="2"/>
      <c r="IBV414" s="2"/>
      <c r="IBW414" s="2"/>
      <c r="IBX414" s="2"/>
      <c r="IBY414" s="2"/>
      <c r="IBZ414" s="2"/>
      <c r="ICA414" s="2"/>
      <c r="ICB414" s="2"/>
      <c r="ICC414" s="2"/>
      <c r="ICD414" s="2"/>
      <c r="ICE414" s="2"/>
      <c r="ICF414" s="2"/>
      <c r="ICG414" s="2"/>
      <c r="ICH414" s="2"/>
      <c r="ICI414" s="2"/>
      <c r="ICJ414" s="2"/>
      <c r="ICK414" s="2"/>
      <c r="ICL414" s="2"/>
      <c r="ICM414" s="2"/>
      <c r="ICN414" s="2"/>
      <c r="ICO414" s="2"/>
      <c r="ICP414" s="2"/>
      <c r="ICQ414" s="2"/>
      <c r="ICR414" s="2"/>
      <c r="ICS414" s="2"/>
      <c r="ICT414" s="2"/>
      <c r="ICU414" s="2"/>
      <c r="ICV414" s="2"/>
      <c r="ICW414" s="2"/>
      <c r="ICX414" s="2"/>
      <c r="ICY414" s="2"/>
      <c r="ICZ414" s="2"/>
      <c r="IDA414" s="2"/>
      <c r="IDB414" s="2"/>
      <c r="IDC414" s="2"/>
      <c r="IDD414" s="2"/>
      <c r="IDE414" s="2"/>
      <c r="IDF414" s="2"/>
      <c r="IDG414" s="2"/>
      <c r="IDH414" s="2"/>
      <c r="IDI414" s="2"/>
      <c r="IDJ414" s="2"/>
      <c r="IDK414" s="2"/>
      <c r="IDL414" s="2"/>
      <c r="IDM414" s="2"/>
      <c r="IDN414" s="2"/>
      <c r="IDO414" s="2"/>
      <c r="IDP414" s="2"/>
      <c r="IDQ414" s="2"/>
      <c r="IDR414" s="2"/>
      <c r="IDS414" s="2"/>
      <c r="IDT414" s="2"/>
      <c r="IDU414" s="2"/>
      <c r="IDV414" s="2"/>
      <c r="IDW414" s="2"/>
      <c r="IDX414" s="2"/>
      <c r="IDY414" s="2"/>
      <c r="IDZ414" s="2"/>
      <c r="IEA414" s="2"/>
      <c r="IEB414" s="2"/>
      <c r="IEC414" s="2"/>
      <c r="IED414" s="2"/>
      <c r="IEE414" s="2"/>
      <c r="IEF414" s="2"/>
      <c r="IEG414" s="2"/>
      <c r="IEH414" s="2"/>
      <c r="IEI414" s="2"/>
      <c r="IEJ414" s="2"/>
      <c r="IEK414" s="2"/>
      <c r="IEL414" s="2"/>
      <c r="IEM414" s="2"/>
      <c r="IEN414" s="2"/>
      <c r="IEO414" s="2"/>
      <c r="IEP414" s="2"/>
      <c r="IEQ414" s="2"/>
      <c r="IER414" s="2"/>
      <c r="IES414" s="2"/>
      <c r="IET414" s="2"/>
      <c r="IEU414" s="2"/>
      <c r="IEV414" s="2"/>
      <c r="IEW414" s="2"/>
      <c r="IEX414" s="2"/>
      <c r="IEY414" s="2"/>
      <c r="IEZ414" s="2"/>
      <c r="IFA414" s="2"/>
      <c r="IFB414" s="2"/>
      <c r="IFC414" s="2"/>
      <c r="IFD414" s="2"/>
      <c r="IFE414" s="2"/>
      <c r="IFF414" s="2"/>
      <c r="IFG414" s="2"/>
      <c r="IFH414" s="2"/>
      <c r="IFI414" s="2"/>
      <c r="IFJ414" s="2"/>
      <c r="IFK414" s="2"/>
      <c r="IFL414" s="2"/>
      <c r="IFM414" s="2"/>
      <c r="IFN414" s="2"/>
      <c r="IFO414" s="2"/>
      <c r="IFP414" s="2"/>
      <c r="IFQ414" s="2"/>
      <c r="IFR414" s="2"/>
      <c r="IFS414" s="2"/>
      <c r="IFT414" s="2"/>
      <c r="IFU414" s="2"/>
      <c r="IFV414" s="2"/>
      <c r="IFW414" s="2"/>
      <c r="IFX414" s="2"/>
      <c r="IFY414" s="2"/>
      <c r="IFZ414" s="2"/>
      <c r="IGA414" s="2"/>
      <c r="IGB414" s="2"/>
      <c r="IGC414" s="2"/>
      <c r="IGD414" s="2"/>
      <c r="IGE414" s="2"/>
      <c r="IGF414" s="2"/>
      <c r="IGG414" s="2"/>
      <c r="IGH414" s="2"/>
      <c r="IGI414" s="2"/>
      <c r="IGJ414" s="2"/>
      <c r="IGK414" s="2"/>
      <c r="IGL414" s="2"/>
      <c r="IGM414" s="2"/>
      <c r="IGN414" s="2"/>
      <c r="IGO414" s="2"/>
      <c r="IGP414" s="2"/>
      <c r="IGQ414" s="2"/>
      <c r="IGR414" s="2"/>
      <c r="IGS414" s="2"/>
      <c r="IGT414" s="2"/>
      <c r="IGU414" s="2"/>
      <c r="IGV414" s="2"/>
      <c r="IGW414" s="2"/>
      <c r="IGX414" s="2"/>
      <c r="IGY414" s="2"/>
      <c r="IGZ414" s="2"/>
      <c r="IHA414" s="2"/>
      <c r="IHB414" s="2"/>
      <c r="IHC414" s="2"/>
      <c r="IHD414" s="2"/>
      <c r="IHE414" s="2"/>
      <c r="IHF414" s="2"/>
      <c r="IHG414" s="2"/>
      <c r="IHH414" s="2"/>
      <c r="IHI414" s="2"/>
      <c r="IHJ414" s="2"/>
      <c r="IHK414" s="2"/>
      <c r="IHL414" s="2"/>
      <c r="IHM414" s="2"/>
      <c r="IHN414" s="2"/>
      <c r="IHO414" s="2"/>
      <c r="IHP414" s="2"/>
      <c r="IHQ414" s="2"/>
      <c r="IHR414" s="2"/>
      <c r="IHS414" s="2"/>
      <c r="IHT414" s="2"/>
      <c r="IHU414" s="2"/>
      <c r="IHV414" s="2"/>
      <c r="IHW414" s="2"/>
      <c r="IHX414" s="2"/>
      <c r="IHY414" s="2"/>
      <c r="IHZ414" s="2"/>
      <c r="IIA414" s="2"/>
      <c r="IIB414" s="2"/>
      <c r="IIC414" s="2"/>
      <c r="IID414" s="2"/>
      <c r="IIE414" s="2"/>
      <c r="IIF414" s="2"/>
      <c r="IIG414" s="2"/>
      <c r="IIH414" s="2"/>
      <c r="III414" s="2"/>
      <c r="IIJ414" s="2"/>
      <c r="IIK414" s="2"/>
      <c r="IIL414" s="2"/>
      <c r="IIM414" s="2"/>
      <c r="IIN414" s="2"/>
      <c r="IIO414" s="2"/>
      <c r="IIP414" s="2"/>
      <c r="IIQ414" s="2"/>
      <c r="IIR414" s="2"/>
      <c r="IIS414" s="2"/>
      <c r="IIT414" s="2"/>
      <c r="IIU414" s="2"/>
      <c r="IIV414" s="2"/>
      <c r="IIW414" s="2"/>
      <c r="IIX414" s="2"/>
      <c r="IIY414" s="2"/>
      <c r="IIZ414" s="2"/>
      <c r="IJA414" s="2"/>
      <c r="IJB414" s="2"/>
      <c r="IJC414" s="2"/>
      <c r="IJD414" s="2"/>
      <c r="IJE414" s="2"/>
      <c r="IJF414" s="2"/>
      <c r="IJG414" s="2"/>
      <c r="IJH414" s="2"/>
      <c r="IJI414" s="2"/>
      <c r="IJJ414" s="2"/>
      <c r="IJK414" s="2"/>
      <c r="IJL414" s="2"/>
      <c r="IJM414" s="2"/>
      <c r="IJN414" s="2"/>
      <c r="IJO414" s="2"/>
      <c r="IJP414" s="2"/>
      <c r="IJQ414" s="2"/>
      <c r="IJR414" s="2"/>
      <c r="IJS414" s="2"/>
      <c r="IJT414" s="2"/>
      <c r="IJU414" s="2"/>
      <c r="IJV414" s="2"/>
      <c r="IJW414" s="2"/>
      <c r="IJX414" s="2"/>
      <c r="IJY414" s="2"/>
      <c r="IJZ414" s="2"/>
      <c r="IKA414" s="2"/>
      <c r="IKB414" s="2"/>
      <c r="IKC414" s="2"/>
      <c r="IKD414" s="2"/>
      <c r="IKE414" s="2"/>
      <c r="IKF414" s="2"/>
      <c r="IKG414" s="2"/>
      <c r="IKH414" s="2"/>
      <c r="IKI414" s="2"/>
      <c r="IKJ414" s="2"/>
      <c r="IKK414" s="2"/>
      <c r="IKL414" s="2"/>
      <c r="IKM414" s="2"/>
      <c r="IKN414" s="2"/>
      <c r="IKO414" s="2"/>
      <c r="IKP414" s="2"/>
      <c r="IKQ414" s="2"/>
      <c r="IKR414" s="2"/>
      <c r="IKS414" s="2"/>
      <c r="IKT414" s="2"/>
      <c r="IKU414" s="2"/>
      <c r="IKV414" s="2"/>
      <c r="IKW414" s="2"/>
      <c r="IKX414" s="2"/>
      <c r="IKY414" s="2"/>
      <c r="IKZ414" s="2"/>
      <c r="ILA414" s="2"/>
      <c r="ILB414" s="2"/>
      <c r="ILC414" s="2"/>
      <c r="ILD414" s="2"/>
      <c r="ILE414" s="2"/>
      <c r="ILF414" s="2"/>
      <c r="ILG414" s="2"/>
      <c r="ILH414" s="2"/>
      <c r="ILI414" s="2"/>
      <c r="ILJ414" s="2"/>
      <c r="ILK414" s="2"/>
      <c r="ILL414" s="2"/>
      <c r="ILM414" s="2"/>
      <c r="ILN414" s="2"/>
      <c r="ILO414" s="2"/>
      <c r="ILP414" s="2"/>
      <c r="ILQ414" s="2"/>
      <c r="ILR414" s="2"/>
      <c r="ILS414" s="2"/>
      <c r="ILT414" s="2"/>
      <c r="ILU414" s="2"/>
      <c r="ILV414" s="2"/>
      <c r="ILW414" s="2"/>
      <c r="ILX414" s="2"/>
      <c r="ILY414" s="2"/>
      <c r="ILZ414" s="2"/>
      <c r="IMA414" s="2"/>
      <c r="IMB414" s="2"/>
      <c r="IMC414" s="2"/>
      <c r="IMD414" s="2"/>
      <c r="IME414" s="2"/>
      <c r="IMF414" s="2"/>
      <c r="IMG414" s="2"/>
      <c r="IMH414" s="2"/>
      <c r="IMI414" s="2"/>
      <c r="IMJ414" s="2"/>
      <c r="IMK414" s="2"/>
      <c r="IML414" s="2"/>
      <c r="IMM414" s="2"/>
      <c r="IMN414" s="2"/>
      <c r="IMO414" s="2"/>
      <c r="IMP414" s="2"/>
      <c r="IMQ414" s="2"/>
      <c r="IMR414" s="2"/>
      <c r="IMS414" s="2"/>
      <c r="IMT414" s="2"/>
      <c r="IMU414" s="2"/>
      <c r="IMV414" s="2"/>
      <c r="IMW414" s="2"/>
      <c r="IMX414" s="2"/>
      <c r="IMY414" s="2"/>
      <c r="IMZ414" s="2"/>
      <c r="INA414" s="2"/>
      <c r="INB414" s="2"/>
      <c r="INC414" s="2"/>
      <c r="IND414" s="2"/>
      <c r="INE414" s="2"/>
      <c r="INF414" s="2"/>
      <c r="ING414" s="2"/>
      <c r="INH414" s="2"/>
      <c r="INI414" s="2"/>
      <c r="INJ414" s="2"/>
      <c r="INK414" s="2"/>
      <c r="INL414" s="2"/>
      <c r="INM414" s="2"/>
      <c r="INN414" s="2"/>
      <c r="INO414" s="2"/>
      <c r="INP414" s="2"/>
      <c r="INQ414" s="2"/>
      <c r="INR414" s="2"/>
      <c r="INS414" s="2"/>
      <c r="INT414" s="2"/>
      <c r="INU414" s="2"/>
      <c r="INV414" s="2"/>
      <c r="INW414" s="2"/>
      <c r="INX414" s="2"/>
      <c r="INY414" s="2"/>
      <c r="INZ414" s="2"/>
      <c r="IOA414" s="2"/>
      <c r="IOB414" s="2"/>
      <c r="IOC414" s="2"/>
      <c r="IOD414" s="2"/>
      <c r="IOE414" s="2"/>
      <c r="IOF414" s="2"/>
      <c r="IOG414" s="2"/>
      <c r="IOH414" s="2"/>
      <c r="IOI414" s="2"/>
      <c r="IOJ414" s="2"/>
      <c r="IOK414" s="2"/>
      <c r="IOL414" s="2"/>
      <c r="IOM414" s="2"/>
      <c r="ION414" s="2"/>
      <c r="IOO414" s="2"/>
      <c r="IOP414" s="2"/>
      <c r="IOQ414" s="2"/>
      <c r="IOR414" s="2"/>
      <c r="IOS414" s="2"/>
      <c r="IOT414" s="2"/>
      <c r="IOU414" s="2"/>
      <c r="IOV414" s="2"/>
      <c r="IOW414" s="2"/>
      <c r="IOX414" s="2"/>
      <c r="IOY414" s="2"/>
      <c r="IOZ414" s="2"/>
      <c r="IPA414" s="2"/>
      <c r="IPB414" s="2"/>
      <c r="IPC414" s="2"/>
      <c r="IPD414" s="2"/>
      <c r="IPE414" s="2"/>
      <c r="IPF414" s="2"/>
      <c r="IPG414" s="2"/>
      <c r="IPH414" s="2"/>
      <c r="IPI414" s="2"/>
      <c r="IPJ414" s="2"/>
      <c r="IPK414" s="2"/>
      <c r="IPL414" s="2"/>
      <c r="IPM414" s="2"/>
      <c r="IPN414" s="2"/>
      <c r="IPO414" s="2"/>
      <c r="IPP414" s="2"/>
      <c r="IPQ414" s="2"/>
      <c r="IPR414" s="2"/>
      <c r="IPS414" s="2"/>
      <c r="IPT414" s="2"/>
      <c r="IPU414" s="2"/>
      <c r="IPV414" s="2"/>
      <c r="IPW414" s="2"/>
      <c r="IPX414" s="2"/>
      <c r="IPY414" s="2"/>
      <c r="IPZ414" s="2"/>
      <c r="IQA414" s="2"/>
      <c r="IQB414" s="2"/>
      <c r="IQC414" s="2"/>
      <c r="IQD414" s="2"/>
      <c r="IQE414" s="2"/>
      <c r="IQF414" s="2"/>
      <c r="IQG414" s="2"/>
      <c r="IQH414" s="2"/>
      <c r="IQI414" s="2"/>
      <c r="IQJ414" s="2"/>
      <c r="IQK414" s="2"/>
      <c r="IQL414" s="2"/>
      <c r="IQM414" s="2"/>
      <c r="IQN414" s="2"/>
      <c r="IQO414" s="2"/>
      <c r="IQP414" s="2"/>
      <c r="IQQ414" s="2"/>
      <c r="IQR414" s="2"/>
      <c r="IQS414" s="2"/>
      <c r="IQT414" s="2"/>
      <c r="IQU414" s="2"/>
      <c r="IQV414" s="2"/>
      <c r="IQW414" s="2"/>
      <c r="IQX414" s="2"/>
      <c r="IQY414" s="2"/>
      <c r="IQZ414" s="2"/>
      <c r="IRA414" s="2"/>
      <c r="IRB414" s="2"/>
      <c r="IRC414" s="2"/>
      <c r="IRD414" s="2"/>
      <c r="IRE414" s="2"/>
      <c r="IRF414" s="2"/>
      <c r="IRG414" s="2"/>
      <c r="IRH414" s="2"/>
      <c r="IRI414" s="2"/>
      <c r="IRJ414" s="2"/>
      <c r="IRK414" s="2"/>
      <c r="IRL414" s="2"/>
      <c r="IRM414" s="2"/>
      <c r="IRN414" s="2"/>
      <c r="IRO414" s="2"/>
      <c r="IRP414" s="2"/>
      <c r="IRQ414" s="2"/>
      <c r="IRR414" s="2"/>
      <c r="IRS414" s="2"/>
      <c r="IRT414" s="2"/>
      <c r="IRU414" s="2"/>
      <c r="IRV414" s="2"/>
      <c r="IRW414" s="2"/>
      <c r="IRX414" s="2"/>
      <c r="IRY414" s="2"/>
      <c r="IRZ414" s="2"/>
      <c r="ISA414" s="2"/>
      <c r="ISB414" s="2"/>
      <c r="ISC414" s="2"/>
      <c r="ISD414" s="2"/>
      <c r="ISE414" s="2"/>
      <c r="ISF414" s="2"/>
      <c r="ISG414" s="2"/>
      <c r="ISH414" s="2"/>
      <c r="ISI414" s="2"/>
      <c r="ISJ414" s="2"/>
      <c r="ISK414" s="2"/>
      <c r="ISL414" s="2"/>
      <c r="ISM414" s="2"/>
      <c r="ISN414" s="2"/>
      <c r="ISO414" s="2"/>
      <c r="ISP414" s="2"/>
      <c r="ISQ414" s="2"/>
      <c r="ISR414" s="2"/>
      <c r="ISS414" s="2"/>
      <c r="IST414" s="2"/>
      <c r="ISU414" s="2"/>
      <c r="ISV414" s="2"/>
      <c r="ISW414" s="2"/>
      <c r="ISX414" s="2"/>
      <c r="ISY414" s="2"/>
      <c r="ISZ414" s="2"/>
      <c r="ITA414" s="2"/>
      <c r="ITB414" s="2"/>
      <c r="ITC414" s="2"/>
      <c r="ITD414" s="2"/>
      <c r="ITE414" s="2"/>
      <c r="ITF414" s="2"/>
      <c r="ITG414" s="2"/>
      <c r="ITH414" s="2"/>
      <c r="ITI414" s="2"/>
      <c r="ITJ414" s="2"/>
      <c r="ITK414" s="2"/>
      <c r="ITL414" s="2"/>
      <c r="ITM414" s="2"/>
      <c r="ITN414" s="2"/>
      <c r="ITO414" s="2"/>
      <c r="ITP414" s="2"/>
      <c r="ITQ414" s="2"/>
      <c r="ITR414" s="2"/>
      <c r="ITS414" s="2"/>
      <c r="ITT414" s="2"/>
      <c r="ITU414" s="2"/>
      <c r="ITV414" s="2"/>
      <c r="ITW414" s="2"/>
      <c r="ITX414" s="2"/>
      <c r="ITY414" s="2"/>
      <c r="ITZ414" s="2"/>
      <c r="IUA414" s="2"/>
      <c r="IUB414" s="2"/>
      <c r="IUC414" s="2"/>
      <c r="IUD414" s="2"/>
      <c r="IUE414" s="2"/>
      <c r="IUF414" s="2"/>
      <c r="IUG414" s="2"/>
      <c r="IUH414" s="2"/>
      <c r="IUI414" s="2"/>
      <c r="IUJ414" s="2"/>
      <c r="IUK414" s="2"/>
      <c r="IUL414" s="2"/>
      <c r="IUM414" s="2"/>
      <c r="IUN414" s="2"/>
      <c r="IUO414" s="2"/>
      <c r="IUP414" s="2"/>
      <c r="IUQ414" s="2"/>
      <c r="IUR414" s="2"/>
      <c r="IUS414" s="2"/>
      <c r="IUT414" s="2"/>
      <c r="IUU414" s="2"/>
      <c r="IUV414" s="2"/>
      <c r="IUW414" s="2"/>
      <c r="IUX414" s="2"/>
      <c r="IUY414" s="2"/>
      <c r="IUZ414" s="2"/>
      <c r="IVA414" s="2"/>
      <c r="IVB414" s="2"/>
      <c r="IVC414" s="2"/>
      <c r="IVD414" s="2"/>
      <c r="IVE414" s="2"/>
      <c r="IVF414" s="2"/>
      <c r="IVG414" s="2"/>
      <c r="IVH414" s="2"/>
      <c r="IVI414" s="2"/>
      <c r="IVJ414" s="2"/>
      <c r="IVK414" s="2"/>
      <c r="IVL414" s="2"/>
      <c r="IVM414" s="2"/>
      <c r="IVN414" s="2"/>
      <c r="IVO414" s="2"/>
      <c r="IVP414" s="2"/>
      <c r="IVQ414" s="2"/>
      <c r="IVR414" s="2"/>
      <c r="IVS414" s="2"/>
      <c r="IVT414" s="2"/>
      <c r="IVU414" s="2"/>
      <c r="IVV414" s="2"/>
      <c r="IVW414" s="2"/>
      <c r="IVX414" s="2"/>
      <c r="IVY414" s="2"/>
      <c r="IVZ414" s="2"/>
      <c r="IWA414" s="2"/>
      <c r="IWB414" s="2"/>
      <c r="IWC414" s="2"/>
      <c r="IWD414" s="2"/>
      <c r="IWE414" s="2"/>
      <c r="IWF414" s="2"/>
      <c r="IWG414" s="2"/>
      <c r="IWH414" s="2"/>
      <c r="IWI414" s="2"/>
      <c r="IWJ414" s="2"/>
      <c r="IWK414" s="2"/>
      <c r="IWL414" s="2"/>
      <c r="IWM414" s="2"/>
      <c r="IWN414" s="2"/>
      <c r="IWO414" s="2"/>
      <c r="IWP414" s="2"/>
      <c r="IWQ414" s="2"/>
      <c r="IWR414" s="2"/>
      <c r="IWS414" s="2"/>
      <c r="IWT414" s="2"/>
      <c r="IWU414" s="2"/>
      <c r="IWV414" s="2"/>
      <c r="IWW414" s="2"/>
      <c r="IWX414" s="2"/>
      <c r="IWY414" s="2"/>
      <c r="IWZ414" s="2"/>
      <c r="IXA414" s="2"/>
      <c r="IXB414" s="2"/>
      <c r="IXC414" s="2"/>
      <c r="IXD414" s="2"/>
      <c r="IXE414" s="2"/>
      <c r="IXF414" s="2"/>
      <c r="IXG414" s="2"/>
      <c r="IXH414" s="2"/>
      <c r="IXI414" s="2"/>
      <c r="IXJ414" s="2"/>
      <c r="IXK414" s="2"/>
      <c r="IXL414" s="2"/>
      <c r="IXM414" s="2"/>
      <c r="IXN414" s="2"/>
      <c r="IXO414" s="2"/>
      <c r="IXP414" s="2"/>
      <c r="IXQ414" s="2"/>
      <c r="IXR414" s="2"/>
      <c r="IXS414" s="2"/>
      <c r="IXT414" s="2"/>
      <c r="IXU414" s="2"/>
      <c r="IXV414" s="2"/>
      <c r="IXW414" s="2"/>
      <c r="IXX414" s="2"/>
      <c r="IXY414" s="2"/>
      <c r="IXZ414" s="2"/>
      <c r="IYA414" s="2"/>
      <c r="IYB414" s="2"/>
      <c r="IYC414" s="2"/>
      <c r="IYD414" s="2"/>
      <c r="IYE414" s="2"/>
      <c r="IYF414" s="2"/>
      <c r="IYG414" s="2"/>
      <c r="IYH414" s="2"/>
      <c r="IYI414" s="2"/>
      <c r="IYJ414" s="2"/>
      <c r="IYK414" s="2"/>
      <c r="IYL414" s="2"/>
      <c r="IYM414" s="2"/>
      <c r="IYN414" s="2"/>
      <c r="IYO414" s="2"/>
      <c r="IYP414" s="2"/>
      <c r="IYQ414" s="2"/>
      <c r="IYR414" s="2"/>
      <c r="IYS414" s="2"/>
      <c r="IYT414" s="2"/>
      <c r="IYU414" s="2"/>
      <c r="IYV414" s="2"/>
      <c r="IYW414" s="2"/>
      <c r="IYX414" s="2"/>
      <c r="IYY414" s="2"/>
      <c r="IYZ414" s="2"/>
      <c r="IZA414" s="2"/>
      <c r="IZB414" s="2"/>
      <c r="IZC414" s="2"/>
      <c r="IZD414" s="2"/>
      <c r="IZE414" s="2"/>
      <c r="IZF414" s="2"/>
      <c r="IZG414" s="2"/>
      <c r="IZH414" s="2"/>
      <c r="IZI414" s="2"/>
      <c r="IZJ414" s="2"/>
      <c r="IZK414" s="2"/>
      <c r="IZL414" s="2"/>
      <c r="IZM414" s="2"/>
      <c r="IZN414" s="2"/>
      <c r="IZO414" s="2"/>
      <c r="IZP414" s="2"/>
      <c r="IZQ414" s="2"/>
      <c r="IZR414" s="2"/>
      <c r="IZS414" s="2"/>
      <c r="IZT414" s="2"/>
      <c r="IZU414" s="2"/>
      <c r="IZV414" s="2"/>
      <c r="IZW414" s="2"/>
      <c r="IZX414" s="2"/>
      <c r="IZY414" s="2"/>
      <c r="IZZ414" s="2"/>
      <c r="JAA414" s="2"/>
      <c r="JAB414" s="2"/>
      <c r="JAC414" s="2"/>
      <c r="JAD414" s="2"/>
      <c r="JAE414" s="2"/>
      <c r="JAF414" s="2"/>
      <c r="JAG414" s="2"/>
      <c r="JAH414" s="2"/>
      <c r="JAI414" s="2"/>
      <c r="JAJ414" s="2"/>
      <c r="JAK414" s="2"/>
      <c r="JAL414" s="2"/>
      <c r="JAM414" s="2"/>
      <c r="JAN414" s="2"/>
      <c r="JAO414" s="2"/>
      <c r="JAP414" s="2"/>
      <c r="JAQ414" s="2"/>
      <c r="JAR414" s="2"/>
      <c r="JAS414" s="2"/>
      <c r="JAT414" s="2"/>
      <c r="JAU414" s="2"/>
      <c r="JAV414" s="2"/>
      <c r="JAW414" s="2"/>
      <c r="JAX414" s="2"/>
      <c r="JAY414" s="2"/>
      <c r="JAZ414" s="2"/>
      <c r="JBA414" s="2"/>
      <c r="JBB414" s="2"/>
      <c r="JBC414" s="2"/>
      <c r="JBD414" s="2"/>
      <c r="JBE414" s="2"/>
      <c r="JBF414" s="2"/>
      <c r="JBG414" s="2"/>
      <c r="JBH414" s="2"/>
      <c r="JBI414" s="2"/>
      <c r="JBJ414" s="2"/>
      <c r="JBK414" s="2"/>
      <c r="JBL414" s="2"/>
      <c r="JBM414" s="2"/>
      <c r="JBN414" s="2"/>
      <c r="JBO414" s="2"/>
      <c r="JBP414" s="2"/>
      <c r="JBQ414" s="2"/>
      <c r="JBR414" s="2"/>
      <c r="JBS414" s="2"/>
      <c r="JBT414" s="2"/>
      <c r="JBU414" s="2"/>
      <c r="JBV414" s="2"/>
      <c r="JBW414" s="2"/>
      <c r="JBX414" s="2"/>
      <c r="JBY414" s="2"/>
      <c r="JBZ414" s="2"/>
      <c r="JCA414" s="2"/>
      <c r="JCB414" s="2"/>
      <c r="JCC414" s="2"/>
      <c r="JCD414" s="2"/>
      <c r="JCE414" s="2"/>
      <c r="JCF414" s="2"/>
      <c r="JCG414" s="2"/>
      <c r="JCH414" s="2"/>
      <c r="JCI414" s="2"/>
      <c r="JCJ414" s="2"/>
      <c r="JCK414" s="2"/>
      <c r="JCL414" s="2"/>
      <c r="JCM414" s="2"/>
      <c r="JCN414" s="2"/>
      <c r="JCO414" s="2"/>
      <c r="JCP414" s="2"/>
      <c r="JCQ414" s="2"/>
      <c r="JCR414" s="2"/>
      <c r="JCS414" s="2"/>
      <c r="JCT414" s="2"/>
      <c r="JCU414" s="2"/>
      <c r="JCV414" s="2"/>
      <c r="JCW414" s="2"/>
      <c r="JCX414" s="2"/>
      <c r="JCY414" s="2"/>
      <c r="JCZ414" s="2"/>
      <c r="JDA414" s="2"/>
      <c r="JDB414" s="2"/>
      <c r="JDC414" s="2"/>
      <c r="JDD414" s="2"/>
      <c r="JDE414" s="2"/>
      <c r="JDF414" s="2"/>
      <c r="JDG414" s="2"/>
      <c r="JDH414" s="2"/>
      <c r="JDI414" s="2"/>
      <c r="JDJ414" s="2"/>
      <c r="JDK414" s="2"/>
      <c r="JDL414" s="2"/>
      <c r="JDM414" s="2"/>
      <c r="JDN414" s="2"/>
      <c r="JDO414" s="2"/>
      <c r="JDP414" s="2"/>
      <c r="JDQ414" s="2"/>
      <c r="JDR414" s="2"/>
      <c r="JDS414" s="2"/>
      <c r="JDT414" s="2"/>
      <c r="JDU414" s="2"/>
      <c r="JDV414" s="2"/>
      <c r="JDW414" s="2"/>
      <c r="JDX414" s="2"/>
      <c r="JDY414" s="2"/>
      <c r="JDZ414" s="2"/>
      <c r="JEA414" s="2"/>
      <c r="JEB414" s="2"/>
      <c r="JEC414" s="2"/>
      <c r="JED414" s="2"/>
      <c r="JEE414" s="2"/>
      <c r="JEF414" s="2"/>
      <c r="JEG414" s="2"/>
      <c r="JEH414" s="2"/>
      <c r="JEI414" s="2"/>
      <c r="JEJ414" s="2"/>
      <c r="JEK414" s="2"/>
      <c r="JEL414" s="2"/>
      <c r="JEM414" s="2"/>
      <c r="JEN414" s="2"/>
      <c r="JEO414" s="2"/>
      <c r="JEP414" s="2"/>
      <c r="JEQ414" s="2"/>
      <c r="JER414" s="2"/>
      <c r="JES414" s="2"/>
      <c r="JET414" s="2"/>
      <c r="JEU414" s="2"/>
      <c r="JEV414" s="2"/>
      <c r="JEW414" s="2"/>
      <c r="JEX414" s="2"/>
      <c r="JEY414" s="2"/>
      <c r="JEZ414" s="2"/>
      <c r="JFA414" s="2"/>
      <c r="JFB414" s="2"/>
      <c r="JFC414" s="2"/>
      <c r="JFD414" s="2"/>
      <c r="JFE414" s="2"/>
      <c r="JFF414" s="2"/>
      <c r="JFG414" s="2"/>
      <c r="JFH414" s="2"/>
      <c r="JFI414" s="2"/>
      <c r="JFJ414" s="2"/>
      <c r="JFK414" s="2"/>
      <c r="JFL414" s="2"/>
      <c r="JFM414" s="2"/>
      <c r="JFN414" s="2"/>
      <c r="JFO414" s="2"/>
      <c r="JFP414" s="2"/>
      <c r="JFQ414" s="2"/>
      <c r="JFR414" s="2"/>
      <c r="JFS414" s="2"/>
      <c r="JFT414" s="2"/>
      <c r="JFU414" s="2"/>
      <c r="JFV414" s="2"/>
      <c r="JFW414" s="2"/>
      <c r="JFX414" s="2"/>
      <c r="JFY414" s="2"/>
      <c r="JFZ414" s="2"/>
      <c r="JGA414" s="2"/>
      <c r="JGB414" s="2"/>
      <c r="JGC414" s="2"/>
      <c r="JGD414" s="2"/>
      <c r="JGE414" s="2"/>
      <c r="JGF414" s="2"/>
      <c r="JGG414" s="2"/>
      <c r="JGH414" s="2"/>
      <c r="JGI414" s="2"/>
      <c r="JGJ414" s="2"/>
      <c r="JGK414" s="2"/>
      <c r="JGL414" s="2"/>
      <c r="JGM414" s="2"/>
      <c r="JGN414" s="2"/>
      <c r="JGO414" s="2"/>
      <c r="JGP414" s="2"/>
      <c r="JGQ414" s="2"/>
      <c r="JGR414" s="2"/>
      <c r="JGS414" s="2"/>
      <c r="JGT414" s="2"/>
      <c r="JGU414" s="2"/>
      <c r="JGV414" s="2"/>
      <c r="JGW414" s="2"/>
      <c r="JGX414" s="2"/>
      <c r="JGY414" s="2"/>
      <c r="JGZ414" s="2"/>
      <c r="JHA414" s="2"/>
      <c r="JHB414" s="2"/>
      <c r="JHC414" s="2"/>
      <c r="JHD414" s="2"/>
      <c r="JHE414" s="2"/>
      <c r="JHF414" s="2"/>
      <c r="JHG414" s="2"/>
      <c r="JHH414" s="2"/>
      <c r="JHI414" s="2"/>
      <c r="JHJ414" s="2"/>
      <c r="JHK414" s="2"/>
      <c r="JHL414" s="2"/>
      <c r="JHM414" s="2"/>
      <c r="JHN414" s="2"/>
      <c r="JHO414" s="2"/>
      <c r="JHP414" s="2"/>
      <c r="JHQ414" s="2"/>
      <c r="JHR414" s="2"/>
      <c r="JHS414" s="2"/>
      <c r="JHT414" s="2"/>
      <c r="JHU414" s="2"/>
      <c r="JHV414" s="2"/>
      <c r="JHW414" s="2"/>
      <c r="JHX414" s="2"/>
      <c r="JHY414" s="2"/>
      <c r="JHZ414" s="2"/>
      <c r="JIA414" s="2"/>
      <c r="JIB414" s="2"/>
      <c r="JIC414" s="2"/>
      <c r="JID414" s="2"/>
      <c r="JIE414" s="2"/>
      <c r="JIF414" s="2"/>
      <c r="JIG414" s="2"/>
      <c r="JIH414" s="2"/>
      <c r="JII414" s="2"/>
      <c r="JIJ414" s="2"/>
      <c r="JIK414" s="2"/>
      <c r="JIL414" s="2"/>
      <c r="JIM414" s="2"/>
      <c r="JIN414" s="2"/>
      <c r="JIO414" s="2"/>
      <c r="JIP414" s="2"/>
      <c r="JIQ414" s="2"/>
      <c r="JIR414" s="2"/>
      <c r="JIS414" s="2"/>
      <c r="JIT414" s="2"/>
      <c r="JIU414" s="2"/>
      <c r="JIV414" s="2"/>
      <c r="JIW414" s="2"/>
      <c r="JIX414" s="2"/>
      <c r="JIY414" s="2"/>
      <c r="JIZ414" s="2"/>
      <c r="JJA414" s="2"/>
      <c r="JJB414" s="2"/>
      <c r="JJC414" s="2"/>
      <c r="JJD414" s="2"/>
      <c r="JJE414" s="2"/>
      <c r="JJF414" s="2"/>
      <c r="JJG414" s="2"/>
      <c r="JJH414" s="2"/>
      <c r="JJI414" s="2"/>
      <c r="JJJ414" s="2"/>
      <c r="JJK414" s="2"/>
      <c r="JJL414" s="2"/>
      <c r="JJM414" s="2"/>
      <c r="JJN414" s="2"/>
      <c r="JJO414" s="2"/>
      <c r="JJP414" s="2"/>
      <c r="JJQ414" s="2"/>
      <c r="JJR414" s="2"/>
      <c r="JJS414" s="2"/>
      <c r="JJT414" s="2"/>
      <c r="JJU414" s="2"/>
      <c r="JJV414" s="2"/>
      <c r="JJW414" s="2"/>
      <c r="JJX414" s="2"/>
      <c r="JJY414" s="2"/>
      <c r="JJZ414" s="2"/>
      <c r="JKA414" s="2"/>
      <c r="JKB414" s="2"/>
      <c r="JKC414" s="2"/>
      <c r="JKD414" s="2"/>
      <c r="JKE414" s="2"/>
      <c r="JKF414" s="2"/>
      <c r="JKG414" s="2"/>
      <c r="JKH414" s="2"/>
      <c r="JKI414" s="2"/>
      <c r="JKJ414" s="2"/>
      <c r="JKK414" s="2"/>
      <c r="JKL414" s="2"/>
      <c r="JKM414" s="2"/>
      <c r="JKN414" s="2"/>
      <c r="JKO414" s="2"/>
      <c r="JKP414" s="2"/>
      <c r="JKQ414" s="2"/>
      <c r="JKR414" s="2"/>
      <c r="JKS414" s="2"/>
      <c r="JKT414" s="2"/>
      <c r="JKU414" s="2"/>
      <c r="JKV414" s="2"/>
      <c r="JKW414" s="2"/>
      <c r="JKX414" s="2"/>
      <c r="JKY414" s="2"/>
      <c r="JKZ414" s="2"/>
      <c r="JLA414" s="2"/>
      <c r="JLB414" s="2"/>
      <c r="JLC414" s="2"/>
      <c r="JLD414" s="2"/>
      <c r="JLE414" s="2"/>
      <c r="JLF414" s="2"/>
      <c r="JLG414" s="2"/>
      <c r="JLH414" s="2"/>
      <c r="JLI414" s="2"/>
      <c r="JLJ414" s="2"/>
      <c r="JLK414" s="2"/>
      <c r="JLL414" s="2"/>
      <c r="JLM414" s="2"/>
      <c r="JLN414" s="2"/>
      <c r="JLO414" s="2"/>
      <c r="JLP414" s="2"/>
      <c r="JLQ414" s="2"/>
      <c r="JLR414" s="2"/>
      <c r="JLS414" s="2"/>
      <c r="JLT414" s="2"/>
      <c r="JLU414" s="2"/>
      <c r="JLV414" s="2"/>
      <c r="JLW414" s="2"/>
      <c r="JLX414" s="2"/>
      <c r="JLY414" s="2"/>
      <c r="JLZ414" s="2"/>
      <c r="JMA414" s="2"/>
      <c r="JMB414" s="2"/>
      <c r="JMC414" s="2"/>
      <c r="JMD414" s="2"/>
      <c r="JME414" s="2"/>
      <c r="JMF414" s="2"/>
      <c r="JMG414" s="2"/>
      <c r="JMH414" s="2"/>
      <c r="JMI414" s="2"/>
      <c r="JMJ414" s="2"/>
      <c r="JMK414" s="2"/>
      <c r="JML414" s="2"/>
      <c r="JMM414" s="2"/>
      <c r="JMN414" s="2"/>
      <c r="JMO414" s="2"/>
      <c r="JMP414" s="2"/>
      <c r="JMQ414" s="2"/>
      <c r="JMR414" s="2"/>
      <c r="JMS414" s="2"/>
      <c r="JMT414" s="2"/>
      <c r="JMU414" s="2"/>
      <c r="JMV414" s="2"/>
      <c r="JMW414" s="2"/>
      <c r="JMX414" s="2"/>
      <c r="JMY414" s="2"/>
      <c r="JMZ414" s="2"/>
      <c r="JNA414" s="2"/>
      <c r="JNB414" s="2"/>
      <c r="JNC414" s="2"/>
      <c r="JND414" s="2"/>
      <c r="JNE414" s="2"/>
      <c r="JNF414" s="2"/>
      <c r="JNG414" s="2"/>
      <c r="JNH414" s="2"/>
      <c r="JNI414" s="2"/>
      <c r="JNJ414" s="2"/>
      <c r="JNK414" s="2"/>
      <c r="JNL414" s="2"/>
      <c r="JNM414" s="2"/>
      <c r="JNN414" s="2"/>
      <c r="JNO414" s="2"/>
      <c r="JNP414" s="2"/>
      <c r="JNQ414" s="2"/>
      <c r="JNR414" s="2"/>
      <c r="JNS414" s="2"/>
      <c r="JNT414" s="2"/>
      <c r="JNU414" s="2"/>
      <c r="JNV414" s="2"/>
      <c r="JNW414" s="2"/>
      <c r="JNX414" s="2"/>
      <c r="JNY414" s="2"/>
      <c r="JNZ414" s="2"/>
      <c r="JOA414" s="2"/>
      <c r="JOB414" s="2"/>
      <c r="JOC414" s="2"/>
      <c r="JOD414" s="2"/>
      <c r="JOE414" s="2"/>
      <c r="JOF414" s="2"/>
      <c r="JOG414" s="2"/>
      <c r="JOH414" s="2"/>
      <c r="JOI414" s="2"/>
      <c r="JOJ414" s="2"/>
      <c r="JOK414" s="2"/>
      <c r="JOL414" s="2"/>
      <c r="JOM414" s="2"/>
      <c r="JON414" s="2"/>
      <c r="JOO414" s="2"/>
      <c r="JOP414" s="2"/>
      <c r="JOQ414" s="2"/>
      <c r="JOR414" s="2"/>
      <c r="JOS414" s="2"/>
      <c r="JOT414" s="2"/>
      <c r="JOU414" s="2"/>
      <c r="JOV414" s="2"/>
      <c r="JOW414" s="2"/>
      <c r="JOX414" s="2"/>
      <c r="JOY414" s="2"/>
      <c r="JOZ414" s="2"/>
      <c r="JPA414" s="2"/>
      <c r="JPB414" s="2"/>
      <c r="JPC414" s="2"/>
      <c r="JPD414" s="2"/>
      <c r="JPE414" s="2"/>
      <c r="JPF414" s="2"/>
      <c r="JPG414" s="2"/>
      <c r="JPH414" s="2"/>
      <c r="JPI414" s="2"/>
      <c r="JPJ414" s="2"/>
      <c r="JPK414" s="2"/>
      <c r="JPL414" s="2"/>
      <c r="JPM414" s="2"/>
      <c r="JPN414" s="2"/>
      <c r="JPO414" s="2"/>
      <c r="JPP414" s="2"/>
      <c r="JPQ414" s="2"/>
      <c r="JPR414" s="2"/>
      <c r="JPS414" s="2"/>
      <c r="JPT414" s="2"/>
      <c r="JPU414" s="2"/>
      <c r="JPV414" s="2"/>
      <c r="JPW414" s="2"/>
      <c r="JPX414" s="2"/>
      <c r="JPY414" s="2"/>
      <c r="JPZ414" s="2"/>
      <c r="JQA414" s="2"/>
      <c r="JQB414" s="2"/>
      <c r="JQC414" s="2"/>
      <c r="JQD414" s="2"/>
      <c r="JQE414" s="2"/>
      <c r="JQF414" s="2"/>
      <c r="JQG414" s="2"/>
      <c r="JQH414" s="2"/>
      <c r="JQI414" s="2"/>
      <c r="JQJ414" s="2"/>
      <c r="JQK414" s="2"/>
      <c r="JQL414" s="2"/>
      <c r="JQM414" s="2"/>
      <c r="JQN414" s="2"/>
      <c r="JQO414" s="2"/>
      <c r="JQP414" s="2"/>
      <c r="JQQ414" s="2"/>
      <c r="JQR414" s="2"/>
      <c r="JQS414" s="2"/>
      <c r="JQT414" s="2"/>
      <c r="JQU414" s="2"/>
      <c r="JQV414" s="2"/>
      <c r="JQW414" s="2"/>
      <c r="JQX414" s="2"/>
      <c r="JQY414" s="2"/>
      <c r="JQZ414" s="2"/>
      <c r="JRA414" s="2"/>
      <c r="JRB414" s="2"/>
      <c r="JRC414" s="2"/>
      <c r="JRD414" s="2"/>
      <c r="JRE414" s="2"/>
      <c r="JRF414" s="2"/>
      <c r="JRG414" s="2"/>
      <c r="JRH414" s="2"/>
      <c r="JRI414" s="2"/>
      <c r="JRJ414" s="2"/>
      <c r="JRK414" s="2"/>
      <c r="JRL414" s="2"/>
      <c r="JRM414" s="2"/>
      <c r="JRN414" s="2"/>
      <c r="JRO414" s="2"/>
      <c r="JRP414" s="2"/>
      <c r="JRQ414" s="2"/>
      <c r="JRR414" s="2"/>
      <c r="JRS414" s="2"/>
      <c r="JRT414" s="2"/>
      <c r="JRU414" s="2"/>
      <c r="JRV414" s="2"/>
      <c r="JRW414" s="2"/>
      <c r="JRX414" s="2"/>
      <c r="JRY414" s="2"/>
      <c r="JRZ414" s="2"/>
      <c r="JSA414" s="2"/>
      <c r="JSB414" s="2"/>
      <c r="JSC414" s="2"/>
      <c r="JSD414" s="2"/>
      <c r="JSE414" s="2"/>
      <c r="JSF414" s="2"/>
      <c r="JSG414" s="2"/>
      <c r="JSH414" s="2"/>
      <c r="JSI414" s="2"/>
      <c r="JSJ414" s="2"/>
      <c r="JSK414" s="2"/>
      <c r="JSL414" s="2"/>
      <c r="JSM414" s="2"/>
      <c r="JSN414" s="2"/>
      <c r="JSO414" s="2"/>
      <c r="JSP414" s="2"/>
      <c r="JSQ414" s="2"/>
      <c r="JSR414" s="2"/>
      <c r="JSS414" s="2"/>
      <c r="JST414" s="2"/>
      <c r="JSU414" s="2"/>
      <c r="JSV414" s="2"/>
      <c r="JSW414" s="2"/>
      <c r="JSX414" s="2"/>
      <c r="JSY414" s="2"/>
      <c r="JSZ414" s="2"/>
      <c r="JTA414" s="2"/>
      <c r="JTB414" s="2"/>
      <c r="JTC414" s="2"/>
      <c r="JTD414" s="2"/>
      <c r="JTE414" s="2"/>
      <c r="JTF414" s="2"/>
      <c r="JTG414" s="2"/>
      <c r="JTH414" s="2"/>
      <c r="JTI414" s="2"/>
      <c r="JTJ414" s="2"/>
      <c r="JTK414" s="2"/>
      <c r="JTL414" s="2"/>
      <c r="JTM414" s="2"/>
      <c r="JTN414" s="2"/>
      <c r="JTO414" s="2"/>
      <c r="JTP414" s="2"/>
      <c r="JTQ414" s="2"/>
      <c r="JTR414" s="2"/>
      <c r="JTS414" s="2"/>
      <c r="JTT414" s="2"/>
      <c r="JTU414" s="2"/>
      <c r="JTV414" s="2"/>
      <c r="JTW414" s="2"/>
      <c r="JTX414" s="2"/>
      <c r="JTY414" s="2"/>
      <c r="JTZ414" s="2"/>
      <c r="JUA414" s="2"/>
      <c r="JUB414" s="2"/>
      <c r="JUC414" s="2"/>
      <c r="JUD414" s="2"/>
      <c r="JUE414" s="2"/>
      <c r="JUF414" s="2"/>
      <c r="JUG414" s="2"/>
      <c r="JUH414" s="2"/>
      <c r="JUI414" s="2"/>
      <c r="JUJ414" s="2"/>
      <c r="JUK414" s="2"/>
      <c r="JUL414" s="2"/>
      <c r="JUM414" s="2"/>
      <c r="JUN414" s="2"/>
      <c r="JUO414" s="2"/>
      <c r="JUP414" s="2"/>
      <c r="JUQ414" s="2"/>
      <c r="JUR414" s="2"/>
      <c r="JUS414" s="2"/>
      <c r="JUT414" s="2"/>
      <c r="JUU414" s="2"/>
      <c r="JUV414" s="2"/>
      <c r="JUW414" s="2"/>
      <c r="JUX414" s="2"/>
      <c r="JUY414" s="2"/>
      <c r="JUZ414" s="2"/>
      <c r="JVA414" s="2"/>
      <c r="JVB414" s="2"/>
      <c r="JVC414" s="2"/>
      <c r="JVD414" s="2"/>
      <c r="JVE414" s="2"/>
      <c r="JVF414" s="2"/>
      <c r="JVG414" s="2"/>
      <c r="JVH414" s="2"/>
      <c r="JVI414" s="2"/>
      <c r="JVJ414" s="2"/>
      <c r="JVK414" s="2"/>
      <c r="JVL414" s="2"/>
      <c r="JVM414" s="2"/>
      <c r="JVN414" s="2"/>
      <c r="JVO414" s="2"/>
      <c r="JVP414" s="2"/>
      <c r="JVQ414" s="2"/>
      <c r="JVR414" s="2"/>
      <c r="JVS414" s="2"/>
      <c r="JVT414" s="2"/>
      <c r="JVU414" s="2"/>
      <c r="JVV414" s="2"/>
      <c r="JVW414" s="2"/>
      <c r="JVX414" s="2"/>
      <c r="JVY414" s="2"/>
      <c r="JVZ414" s="2"/>
      <c r="JWA414" s="2"/>
      <c r="JWB414" s="2"/>
      <c r="JWC414" s="2"/>
      <c r="JWD414" s="2"/>
      <c r="JWE414" s="2"/>
      <c r="JWF414" s="2"/>
      <c r="JWG414" s="2"/>
      <c r="JWH414" s="2"/>
      <c r="JWI414" s="2"/>
      <c r="JWJ414" s="2"/>
      <c r="JWK414" s="2"/>
      <c r="JWL414" s="2"/>
      <c r="JWM414" s="2"/>
      <c r="JWN414" s="2"/>
      <c r="JWO414" s="2"/>
      <c r="JWP414" s="2"/>
      <c r="JWQ414" s="2"/>
      <c r="JWR414" s="2"/>
      <c r="JWS414" s="2"/>
      <c r="JWT414" s="2"/>
      <c r="JWU414" s="2"/>
      <c r="JWV414" s="2"/>
      <c r="JWW414" s="2"/>
      <c r="JWX414" s="2"/>
      <c r="JWY414" s="2"/>
      <c r="JWZ414" s="2"/>
      <c r="JXA414" s="2"/>
      <c r="JXB414" s="2"/>
      <c r="JXC414" s="2"/>
      <c r="JXD414" s="2"/>
      <c r="JXE414" s="2"/>
      <c r="JXF414" s="2"/>
      <c r="JXG414" s="2"/>
      <c r="JXH414" s="2"/>
      <c r="JXI414" s="2"/>
      <c r="JXJ414" s="2"/>
      <c r="JXK414" s="2"/>
      <c r="JXL414" s="2"/>
      <c r="JXM414" s="2"/>
      <c r="JXN414" s="2"/>
      <c r="JXO414" s="2"/>
      <c r="JXP414" s="2"/>
      <c r="JXQ414" s="2"/>
      <c r="JXR414" s="2"/>
      <c r="JXS414" s="2"/>
      <c r="JXT414" s="2"/>
      <c r="JXU414" s="2"/>
      <c r="JXV414" s="2"/>
      <c r="JXW414" s="2"/>
      <c r="JXX414" s="2"/>
      <c r="JXY414" s="2"/>
      <c r="JXZ414" s="2"/>
      <c r="JYA414" s="2"/>
      <c r="JYB414" s="2"/>
      <c r="JYC414" s="2"/>
      <c r="JYD414" s="2"/>
      <c r="JYE414" s="2"/>
      <c r="JYF414" s="2"/>
      <c r="JYG414" s="2"/>
      <c r="JYH414" s="2"/>
      <c r="JYI414" s="2"/>
      <c r="JYJ414" s="2"/>
      <c r="JYK414" s="2"/>
      <c r="JYL414" s="2"/>
      <c r="JYM414" s="2"/>
      <c r="JYN414" s="2"/>
      <c r="JYO414" s="2"/>
      <c r="JYP414" s="2"/>
      <c r="JYQ414" s="2"/>
      <c r="JYR414" s="2"/>
      <c r="JYS414" s="2"/>
      <c r="JYT414" s="2"/>
      <c r="JYU414" s="2"/>
      <c r="JYV414" s="2"/>
      <c r="JYW414" s="2"/>
      <c r="JYX414" s="2"/>
      <c r="JYY414" s="2"/>
      <c r="JYZ414" s="2"/>
      <c r="JZA414" s="2"/>
      <c r="JZB414" s="2"/>
      <c r="JZC414" s="2"/>
      <c r="JZD414" s="2"/>
      <c r="JZE414" s="2"/>
      <c r="JZF414" s="2"/>
      <c r="JZG414" s="2"/>
      <c r="JZH414" s="2"/>
      <c r="JZI414" s="2"/>
      <c r="JZJ414" s="2"/>
      <c r="JZK414" s="2"/>
      <c r="JZL414" s="2"/>
      <c r="JZM414" s="2"/>
      <c r="JZN414" s="2"/>
      <c r="JZO414" s="2"/>
      <c r="JZP414" s="2"/>
      <c r="JZQ414" s="2"/>
      <c r="JZR414" s="2"/>
      <c r="JZS414" s="2"/>
      <c r="JZT414" s="2"/>
      <c r="JZU414" s="2"/>
      <c r="JZV414" s="2"/>
      <c r="JZW414" s="2"/>
      <c r="JZX414" s="2"/>
      <c r="JZY414" s="2"/>
      <c r="JZZ414" s="2"/>
      <c r="KAA414" s="2"/>
      <c r="KAB414" s="2"/>
      <c r="KAC414" s="2"/>
      <c r="KAD414" s="2"/>
      <c r="KAE414" s="2"/>
      <c r="KAF414" s="2"/>
      <c r="KAG414" s="2"/>
      <c r="KAH414" s="2"/>
      <c r="KAI414" s="2"/>
      <c r="KAJ414" s="2"/>
      <c r="KAK414" s="2"/>
      <c r="KAL414" s="2"/>
      <c r="KAM414" s="2"/>
      <c r="KAN414" s="2"/>
      <c r="KAO414" s="2"/>
      <c r="KAP414" s="2"/>
      <c r="KAQ414" s="2"/>
      <c r="KAR414" s="2"/>
      <c r="KAS414" s="2"/>
      <c r="KAT414" s="2"/>
      <c r="KAU414" s="2"/>
      <c r="KAV414" s="2"/>
      <c r="KAW414" s="2"/>
      <c r="KAX414" s="2"/>
      <c r="KAY414" s="2"/>
      <c r="KAZ414" s="2"/>
      <c r="KBA414" s="2"/>
      <c r="KBB414" s="2"/>
      <c r="KBC414" s="2"/>
      <c r="KBD414" s="2"/>
      <c r="KBE414" s="2"/>
      <c r="KBF414" s="2"/>
      <c r="KBG414" s="2"/>
      <c r="KBH414" s="2"/>
      <c r="KBI414" s="2"/>
      <c r="KBJ414" s="2"/>
      <c r="KBK414" s="2"/>
      <c r="KBL414" s="2"/>
      <c r="KBM414" s="2"/>
      <c r="KBN414" s="2"/>
      <c r="KBO414" s="2"/>
      <c r="KBP414" s="2"/>
      <c r="KBQ414" s="2"/>
      <c r="KBR414" s="2"/>
      <c r="KBS414" s="2"/>
      <c r="KBT414" s="2"/>
      <c r="KBU414" s="2"/>
      <c r="KBV414" s="2"/>
      <c r="KBW414" s="2"/>
      <c r="KBX414" s="2"/>
      <c r="KBY414" s="2"/>
      <c r="KBZ414" s="2"/>
      <c r="KCA414" s="2"/>
      <c r="KCB414" s="2"/>
      <c r="KCC414" s="2"/>
      <c r="KCD414" s="2"/>
      <c r="KCE414" s="2"/>
      <c r="KCF414" s="2"/>
      <c r="KCG414" s="2"/>
      <c r="KCH414" s="2"/>
      <c r="KCI414" s="2"/>
      <c r="KCJ414" s="2"/>
      <c r="KCK414" s="2"/>
      <c r="KCL414" s="2"/>
      <c r="KCM414" s="2"/>
      <c r="KCN414" s="2"/>
      <c r="KCO414" s="2"/>
      <c r="KCP414" s="2"/>
      <c r="KCQ414" s="2"/>
      <c r="KCR414" s="2"/>
      <c r="KCS414" s="2"/>
      <c r="KCT414" s="2"/>
      <c r="KCU414" s="2"/>
      <c r="KCV414" s="2"/>
      <c r="KCW414" s="2"/>
      <c r="KCX414" s="2"/>
      <c r="KCY414" s="2"/>
      <c r="KCZ414" s="2"/>
      <c r="KDA414" s="2"/>
      <c r="KDB414" s="2"/>
      <c r="KDC414" s="2"/>
      <c r="KDD414" s="2"/>
      <c r="KDE414" s="2"/>
      <c r="KDF414" s="2"/>
      <c r="KDG414" s="2"/>
      <c r="KDH414" s="2"/>
      <c r="KDI414" s="2"/>
      <c r="KDJ414" s="2"/>
      <c r="KDK414" s="2"/>
      <c r="KDL414" s="2"/>
      <c r="KDM414" s="2"/>
      <c r="KDN414" s="2"/>
      <c r="KDO414" s="2"/>
      <c r="KDP414" s="2"/>
      <c r="KDQ414" s="2"/>
      <c r="KDR414" s="2"/>
      <c r="KDS414" s="2"/>
      <c r="KDT414" s="2"/>
      <c r="KDU414" s="2"/>
      <c r="KDV414" s="2"/>
      <c r="KDW414" s="2"/>
      <c r="KDX414" s="2"/>
      <c r="KDY414" s="2"/>
      <c r="KDZ414" s="2"/>
      <c r="KEA414" s="2"/>
      <c r="KEB414" s="2"/>
      <c r="KEC414" s="2"/>
      <c r="KED414" s="2"/>
      <c r="KEE414" s="2"/>
      <c r="KEF414" s="2"/>
      <c r="KEG414" s="2"/>
      <c r="KEH414" s="2"/>
      <c r="KEI414" s="2"/>
      <c r="KEJ414" s="2"/>
      <c r="KEK414" s="2"/>
      <c r="KEL414" s="2"/>
      <c r="KEM414" s="2"/>
      <c r="KEN414" s="2"/>
      <c r="KEO414" s="2"/>
      <c r="KEP414" s="2"/>
      <c r="KEQ414" s="2"/>
      <c r="KER414" s="2"/>
      <c r="KES414" s="2"/>
      <c r="KET414" s="2"/>
      <c r="KEU414" s="2"/>
      <c r="KEV414" s="2"/>
      <c r="KEW414" s="2"/>
      <c r="KEX414" s="2"/>
      <c r="KEY414" s="2"/>
      <c r="KEZ414" s="2"/>
      <c r="KFA414" s="2"/>
      <c r="KFB414" s="2"/>
      <c r="KFC414" s="2"/>
      <c r="KFD414" s="2"/>
      <c r="KFE414" s="2"/>
      <c r="KFF414" s="2"/>
      <c r="KFG414" s="2"/>
      <c r="KFH414" s="2"/>
      <c r="KFI414" s="2"/>
      <c r="KFJ414" s="2"/>
      <c r="KFK414" s="2"/>
      <c r="KFL414" s="2"/>
      <c r="KFM414" s="2"/>
      <c r="KFN414" s="2"/>
      <c r="KFO414" s="2"/>
      <c r="KFP414" s="2"/>
      <c r="KFQ414" s="2"/>
      <c r="KFR414" s="2"/>
      <c r="KFS414" s="2"/>
      <c r="KFT414" s="2"/>
      <c r="KFU414" s="2"/>
      <c r="KFV414" s="2"/>
      <c r="KFW414" s="2"/>
      <c r="KFX414" s="2"/>
      <c r="KFY414" s="2"/>
      <c r="KFZ414" s="2"/>
      <c r="KGA414" s="2"/>
      <c r="KGB414" s="2"/>
      <c r="KGC414" s="2"/>
      <c r="KGD414" s="2"/>
      <c r="KGE414" s="2"/>
      <c r="KGF414" s="2"/>
      <c r="KGG414" s="2"/>
      <c r="KGH414" s="2"/>
      <c r="KGI414" s="2"/>
      <c r="KGJ414" s="2"/>
      <c r="KGK414" s="2"/>
      <c r="KGL414" s="2"/>
      <c r="KGM414" s="2"/>
      <c r="KGN414" s="2"/>
      <c r="KGO414" s="2"/>
      <c r="KGP414" s="2"/>
      <c r="KGQ414" s="2"/>
      <c r="KGR414" s="2"/>
      <c r="KGS414" s="2"/>
      <c r="KGT414" s="2"/>
      <c r="KGU414" s="2"/>
      <c r="KGV414" s="2"/>
      <c r="KGW414" s="2"/>
      <c r="KGX414" s="2"/>
      <c r="KGY414" s="2"/>
      <c r="KGZ414" s="2"/>
      <c r="KHA414" s="2"/>
      <c r="KHB414" s="2"/>
      <c r="KHC414" s="2"/>
      <c r="KHD414" s="2"/>
      <c r="KHE414" s="2"/>
      <c r="KHF414" s="2"/>
      <c r="KHG414" s="2"/>
      <c r="KHH414" s="2"/>
      <c r="KHI414" s="2"/>
      <c r="KHJ414" s="2"/>
      <c r="KHK414" s="2"/>
      <c r="KHL414" s="2"/>
      <c r="KHM414" s="2"/>
      <c r="KHN414" s="2"/>
      <c r="KHO414" s="2"/>
      <c r="KHP414" s="2"/>
      <c r="KHQ414" s="2"/>
      <c r="KHR414" s="2"/>
      <c r="KHS414" s="2"/>
      <c r="KHT414" s="2"/>
      <c r="KHU414" s="2"/>
      <c r="KHV414" s="2"/>
      <c r="KHW414" s="2"/>
      <c r="KHX414" s="2"/>
      <c r="KHY414" s="2"/>
      <c r="KHZ414" s="2"/>
      <c r="KIA414" s="2"/>
      <c r="KIB414" s="2"/>
      <c r="KIC414" s="2"/>
      <c r="KID414" s="2"/>
      <c r="KIE414" s="2"/>
      <c r="KIF414" s="2"/>
      <c r="KIG414" s="2"/>
      <c r="KIH414" s="2"/>
      <c r="KII414" s="2"/>
      <c r="KIJ414" s="2"/>
      <c r="KIK414" s="2"/>
      <c r="KIL414" s="2"/>
      <c r="KIM414" s="2"/>
      <c r="KIN414" s="2"/>
      <c r="KIO414" s="2"/>
      <c r="KIP414" s="2"/>
      <c r="KIQ414" s="2"/>
      <c r="KIR414" s="2"/>
      <c r="KIS414" s="2"/>
      <c r="KIT414" s="2"/>
      <c r="KIU414" s="2"/>
      <c r="KIV414" s="2"/>
      <c r="KIW414" s="2"/>
      <c r="KIX414" s="2"/>
      <c r="KIY414" s="2"/>
      <c r="KIZ414" s="2"/>
      <c r="KJA414" s="2"/>
      <c r="KJB414" s="2"/>
      <c r="KJC414" s="2"/>
      <c r="KJD414" s="2"/>
      <c r="KJE414" s="2"/>
      <c r="KJF414" s="2"/>
      <c r="KJG414" s="2"/>
      <c r="KJH414" s="2"/>
      <c r="KJI414" s="2"/>
      <c r="KJJ414" s="2"/>
      <c r="KJK414" s="2"/>
      <c r="KJL414" s="2"/>
      <c r="KJM414" s="2"/>
      <c r="KJN414" s="2"/>
      <c r="KJO414" s="2"/>
      <c r="KJP414" s="2"/>
      <c r="KJQ414" s="2"/>
      <c r="KJR414" s="2"/>
      <c r="KJS414" s="2"/>
      <c r="KJT414" s="2"/>
      <c r="KJU414" s="2"/>
      <c r="KJV414" s="2"/>
      <c r="KJW414" s="2"/>
      <c r="KJX414" s="2"/>
      <c r="KJY414" s="2"/>
      <c r="KJZ414" s="2"/>
      <c r="KKA414" s="2"/>
      <c r="KKB414" s="2"/>
      <c r="KKC414" s="2"/>
      <c r="KKD414" s="2"/>
      <c r="KKE414" s="2"/>
      <c r="KKF414" s="2"/>
      <c r="KKG414" s="2"/>
      <c r="KKH414" s="2"/>
      <c r="KKI414" s="2"/>
      <c r="KKJ414" s="2"/>
      <c r="KKK414" s="2"/>
      <c r="KKL414" s="2"/>
      <c r="KKM414" s="2"/>
      <c r="KKN414" s="2"/>
      <c r="KKO414" s="2"/>
      <c r="KKP414" s="2"/>
      <c r="KKQ414" s="2"/>
      <c r="KKR414" s="2"/>
      <c r="KKS414" s="2"/>
      <c r="KKT414" s="2"/>
      <c r="KKU414" s="2"/>
      <c r="KKV414" s="2"/>
      <c r="KKW414" s="2"/>
      <c r="KKX414" s="2"/>
      <c r="KKY414" s="2"/>
      <c r="KKZ414" s="2"/>
      <c r="KLA414" s="2"/>
      <c r="KLB414" s="2"/>
      <c r="KLC414" s="2"/>
      <c r="KLD414" s="2"/>
      <c r="KLE414" s="2"/>
      <c r="KLF414" s="2"/>
      <c r="KLG414" s="2"/>
      <c r="KLH414" s="2"/>
      <c r="KLI414" s="2"/>
      <c r="KLJ414" s="2"/>
      <c r="KLK414" s="2"/>
      <c r="KLL414" s="2"/>
      <c r="KLM414" s="2"/>
      <c r="KLN414" s="2"/>
      <c r="KLO414" s="2"/>
      <c r="KLP414" s="2"/>
      <c r="KLQ414" s="2"/>
      <c r="KLR414" s="2"/>
      <c r="KLS414" s="2"/>
      <c r="KLT414" s="2"/>
      <c r="KLU414" s="2"/>
      <c r="KLV414" s="2"/>
      <c r="KLW414" s="2"/>
      <c r="KLX414" s="2"/>
      <c r="KLY414" s="2"/>
      <c r="KLZ414" s="2"/>
      <c r="KMA414" s="2"/>
      <c r="KMB414" s="2"/>
      <c r="KMC414" s="2"/>
      <c r="KMD414" s="2"/>
      <c r="KME414" s="2"/>
      <c r="KMF414" s="2"/>
      <c r="KMG414" s="2"/>
      <c r="KMH414" s="2"/>
      <c r="KMI414" s="2"/>
      <c r="KMJ414" s="2"/>
      <c r="KMK414" s="2"/>
      <c r="KML414" s="2"/>
      <c r="KMM414" s="2"/>
      <c r="KMN414" s="2"/>
      <c r="KMO414" s="2"/>
      <c r="KMP414" s="2"/>
      <c r="KMQ414" s="2"/>
      <c r="KMR414" s="2"/>
      <c r="KMS414" s="2"/>
      <c r="KMT414" s="2"/>
      <c r="KMU414" s="2"/>
      <c r="KMV414" s="2"/>
      <c r="KMW414" s="2"/>
      <c r="KMX414" s="2"/>
      <c r="KMY414" s="2"/>
      <c r="KMZ414" s="2"/>
      <c r="KNA414" s="2"/>
      <c r="KNB414" s="2"/>
      <c r="KNC414" s="2"/>
      <c r="KND414" s="2"/>
      <c r="KNE414" s="2"/>
      <c r="KNF414" s="2"/>
      <c r="KNG414" s="2"/>
      <c r="KNH414" s="2"/>
      <c r="KNI414" s="2"/>
      <c r="KNJ414" s="2"/>
      <c r="KNK414" s="2"/>
      <c r="KNL414" s="2"/>
      <c r="KNM414" s="2"/>
      <c r="KNN414" s="2"/>
      <c r="KNO414" s="2"/>
      <c r="KNP414" s="2"/>
      <c r="KNQ414" s="2"/>
      <c r="KNR414" s="2"/>
      <c r="KNS414" s="2"/>
      <c r="KNT414" s="2"/>
      <c r="KNU414" s="2"/>
      <c r="KNV414" s="2"/>
      <c r="KNW414" s="2"/>
      <c r="KNX414" s="2"/>
      <c r="KNY414" s="2"/>
      <c r="KNZ414" s="2"/>
      <c r="KOA414" s="2"/>
      <c r="KOB414" s="2"/>
      <c r="KOC414" s="2"/>
      <c r="KOD414" s="2"/>
      <c r="KOE414" s="2"/>
      <c r="KOF414" s="2"/>
      <c r="KOG414" s="2"/>
      <c r="KOH414" s="2"/>
      <c r="KOI414" s="2"/>
      <c r="KOJ414" s="2"/>
      <c r="KOK414" s="2"/>
      <c r="KOL414" s="2"/>
      <c r="KOM414" s="2"/>
      <c r="KON414" s="2"/>
      <c r="KOO414" s="2"/>
      <c r="KOP414" s="2"/>
      <c r="KOQ414" s="2"/>
      <c r="KOR414" s="2"/>
      <c r="KOS414" s="2"/>
      <c r="KOT414" s="2"/>
      <c r="KOU414" s="2"/>
      <c r="KOV414" s="2"/>
      <c r="KOW414" s="2"/>
      <c r="KOX414" s="2"/>
      <c r="KOY414" s="2"/>
      <c r="KOZ414" s="2"/>
      <c r="KPA414" s="2"/>
      <c r="KPB414" s="2"/>
      <c r="KPC414" s="2"/>
      <c r="KPD414" s="2"/>
      <c r="KPE414" s="2"/>
      <c r="KPF414" s="2"/>
      <c r="KPG414" s="2"/>
      <c r="KPH414" s="2"/>
      <c r="KPI414" s="2"/>
      <c r="KPJ414" s="2"/>
      <c r="KPK414" s="2"/>
      <c r="KPL414" s="2"/>
      <c r="KPM414" s="2"/>
      <c r="KPN414" s="2"/>
      <c r="KPO414" s="2"/>
      <c r="KPP414" s="2"/>
      <c r="KPQ414" s="2"/>
      <c r="KPR414" s="2"/>
      <c r="KPS414" s="2"/>
      <c r="KPT414" s="2"/>
      <c r="KPU414" s="2"/>
      <c r="KPV414" s="2"/>
      <c r="KPW414" s="2"/>
      <c r="KPX414" s="2"/>
      <c r="KPY414" s="2"/>
      <c r="KPZ414" s="2"/>
      <c r="KQA414" s="2"/>
      <c r="KQB414" s="2"/>
      <c r="KQC414" s="2"/>
      <c r="KQD414" s="2"/>
      <c r="KQE414" s="2"/>
      <c r="KQF414" s="2"/>
      <c r="KQG414" s="2"/>
      <c r="KQH414" s="2"/>
      <c r="KQI414" s="2"/>
      <c r="KQJ414" s="2"/>
      <c r="KQK414" s="2"/>
      <c r="KQL414" s="2"/>
      <c r="KQM414" s="2"/>
      <c r="KQN414" s="2"/>
      <c r="KQO414" s="2"/>
      <c r="KQP414" s="2"/>
      <c r="KQQ414" s="2"/>
      <c r="KQR414" s="2"/>
      <c r="KQS414" s="2"/>
      <c r="KQT414" s="2"/>
      <c r="KQU414" s="2"/>
      <c r="KQV414" s="2"/>
      <c r="KQW414" s="2"/>
      <c r="KQX414" s="2"/>
      <c r="KQY414" s="2"/>
      <c r="KQZ414" s="2"/>
      <c r="KRA414" s="2"/>
      <c r="KRB414" s="2"/>
      <c r="KRC414" s="2"/>
      <c r="KRD414" s="2"/>
      <c r="KRE414" s="2"/>
      <c r="KRF414" s="2"/>
      <c r="KRG414" s="2"/>
      <c r="KRH414" s="2"/>
      <c r="KRI414" s="2"/>
      <c r="KRJ414" s="2"/>
      <c r="KRK414" s="2"/>
      <c r="KRL414" s="2"/>
      <c r="KRM414" s="2"/>
      <c r="KRN414" s="2"/>
      <c r="KRO414" s="2"/>
      <c r="KRP414" s="2"/>
      <c r="KRQ414" s="2"/>
      <c r="KRR414" s="2"/>
      <c r="KRS414" s="2"/>
      <c r="KRT414" s="2"/>
      <c r="KRU414" s="2"/>
      <c r="KRV414" s="2"/>
      <c r="KRW414" s="2"/>
      <c r="KRX414" s="2"/>
      <c r="KRY414" s="2"/>
      <c r="KRZ414" s="2"/>
      <c r="KSA414" s="2"/>
      <c r="KSB414" s="2"/>
      <c r="KSC414" s="2"/>
      <c r="KSD414" s="2"/>
      <c r="KSE414" s="2"/>
      <c r="KSF414" s="2"/>
      <c r="KSG414" s="2"/>
      <c r="KSH414" s="2"/>
      <c r="KSI414" s="2"/>
      <c r="KSJ414" s="2"/>
      <c r="KSK414" s="2"/>
      <c r="KSL414" s="2"/>
      <c r="KSM414" s="2"/>
      <c r="KSN414" s="2"/>
      <c r="KSO414" s="2"/>
      <c r="KSP414" s="2"/>
      <c r="KSQ414" s="2"/>
      <c r="KSR414" s="2"/>
      <c r="KSS414" s="2"/>
      <c r="KST414" s="2"/>
      <c r="KSU414" s="2"/>
      <c r="KSV414" s="2"/>
      <c r="KSW414" s="2"/>
      <c r="KSX414" s="2"/>
      <c r="KSY414" s="2"/>
      <c r="KSZ414" s="2"/>
      <c r="KTA414" s="2"/>
      <c r="KTB414" s="2"/>
      <c r="KTC414" s="2"/>
      <c r="KTD414" s="2"/>
      <c r="KTE414" s="2"/>
      <c r="KTF414" s="2"/>
      <c r="KTG414" s="2"/>
      <c r="KTH414" s="2"/>
      <c r="KTI414" s="2"/>
      <c r="KTJ414" s="2"/>
      <c r="KTK414" s="2"/>
      <c r="KTL414" s="2"/>
      <c r="KTM414" s="2"/>
      <c r="KTN414" s="2"/>
      <c r="KTO414" s="2"/>
      <c r="KTP414" s="2"/>
      <c r="KTQ414" s="2"/>
      <c r="KTR414" s="2"/>
      <c r="KTS414" s="2"/>
      <c r="KTT414" s="2"/>
      <c r="KTU414" s="2"/>
      <c r="KTV414" s="2"/>
      <c r="KTW414" s="2"/>
      <c r="KTX414" s="2"/>
      <c r="KTY414" s="2"/>
      <c r="KTZ414" s="2"/>
      <c r="KUA414" s="2"/>
      <c r="KUB414" s="2"/>
      <c r="KUC414" s="2"/>
      <c r="KUD414" s="2"/>
      <c r="KUE414" s="2"/>
      <c r="KUF414" s="2"/>
      <c r="KUG414" s="2"/>
      <c r="KUH414" s="2"/>
      <c r="KUI414" s="2"/>
      <c r="KUJ414" s="2"/>
      <c r="KUK414" s="2"/>
      <c r="KUL414" s="2"/>
      <c r="KUM414" s="2"/>
      <c r="KUN414" s="2"/>
      <c r="KUO414" s="2"/>
      <c r="KUP414" s="2"/>
      <c r="KUQ414" s="2"/>
      <c r="KUR414" s="2"/>
      <c r="KUS414" s="2"/>
      <c r="KUT414" s="2"/>
      <c r="KUU414" s="2"/>
      <c r="KUV414" s="2"/>
      <c r="KUW414" s="2"/>
      <c r="KUX414" s="2"/>
      <c r="KUY414" s="2"/>
      <c r="KUZ414" s="2"/>
      <c r="KVA414" s="2"/>
      <c r="KVB414" s="2"/>
      <c r="KVC414" s="2"/>
      <c r="KVD414" s="2"/>
      <c r="KVE414" s="2"/>
      <c r="KVF414" s="2"/>
      <c r="KVG414" s="2"/>
      <c r="KVH414" s="2"/>
      <c r="KVI414" s="2"/>
      <c r="KVJ414" s="2"/>
      <c r="KVK414" s="2"/>
      <c r="KVL414" s="2"/>
      <c r="KVM414" s="2"/>
      <c r="KVN414" s="2"/>
      <c r="KVO414" s="2"/>
      <c r="KVP414" s="2"/>
      <c r="KVQ414" s="2"/>
      <c r="KVR414" s="2"/>
      <c r="KVS414" s="2"/>
      <c r="KVT414" s="2"/>
      <c r="KVU414" s="2"/>
      <c r="KVV414" s="2"/>
      <c r="KVW414" s="2"/>
      <c r="KVX414" s="2"/>
      <c r="KVY414" s="2"/>
      <c r="KVZ414" s="2"/>
      <c r="KWA414" s="2"/>
      <c r="KWB414" s="2"/>
      <c r="KWC414" s="2"/>
      <c r="KWD414" s="2"/>
      <c r="KWE414" s="2"/>
      <c r="KWF414" s="2"/>
      <c r="KWG414" s="2"/>
      <c r="KWH414" s="2"/>
      <c r="KWI414" s="2"/>
      <c r="KWJ414" s="2"/>
      <c r="KWK414" s="2"/>
      <c r="KWL414" s="2"/>
      <c r="KWM414" s="2"/>
      <c r="KWN414" s="2"/>
      <c r="KWO414" s="2"/>
      <c r="KWP414" s="2"/>
      <c r="KWQ414" s="2"/>
      <c r="KWR414" s="2"/>
      <c r="KWS414" s="2"/>
      <c r="KWT414" s="2"/>
      <c r="KWU414" s="2"/>
      <c r="KWV414" s="2"/>
      <c r="KWW414" s="2"/>
      <c r="KWX414" s="2"/>
      <c r="KWY414" s="2"/>
      <c r="KWZ414" s="2"/>
      <c r="KXA414" s="2"/>
      <c r="KXB414" s="2"/>
      <c r="KXC414" s="2"/>
      <c r="KXD414" s="2"/>
      <c r="KXE414" s="2"/>
      <c r="KXF414" s="2"/>
      <c r="KXG414" s="2"/>
      <c r="KXH414" s="2"/>
      <c r="KXI414" s="2"/>
      <c r="KXJ414" s="2"/>
      <c r="KXK414" s="2"/>
      <c r="KXL414" s="2"/>
      <c r="KXM414" s="2"/>
      <c r="KXN414" s="2"/>
      <c r="KXO414" s="2"/>
      <c r="KXP414" s="2"/>
      <c r="KXQ414" s="2"/>
      <c r="KXR414" s="2"/>
      <c r="KXS414" s="2"/>
      <c r="KXT414" s="2"/>
      <c r="KXU414" s="2"/>
      <c r="KXV414" s="2"/>
      <c r="KXW414" s="2"/>
      <c r="KXX414" s="2"/>
      <c r="KXY414" s="2"/>
      <c r="KXZ414" s="2"/>
      <c r="KYA414" s="2"/>
      <c r="KYB414" s="2"/>
      <c r="KYC414" s="2"/>
      <c r="KYD414" s="2"/>
      <c r="KYE414" s="2"/>
      <c r="KYF414" s="2"/>
      <c r="KYG414" s="2"/>
      <c r="KYH414" s="2"/>
      <c r="KYI414" s="2"/>
      <c r="KYJ414" s="2"/>
      <c r="KYK414" s="2"/>
      <c r="KYL414" s="2"/>
      <c r="KYM414" s="2"/>
      <c r="KYN414" s="2"/>
      <c r="KYO414" s="2"/>
      <c r="KYP414" s="2"/>
      <c r="KYQ414" s="2"/>
      <c r="KYR414" s="2"/>
      <c r="KYS414" s="2"/>
      <c r="KYT414" s="2"/>
      <c r="KYU414" s="2"/>
      <c r="KYV414" s="2"/>
      <c r="KYW414" s="2"/>
      <c r="KYX414" s="2"/>
      <c r="KYY414" s="2"/>
      <c r="KYZ414" s="2"/>
      <c r="KZA414" s="2"/>
      <c r="KZB414" s="2"/>
      <c r="KZC414" s="2"/>
      <c r="KZD414" s="2"/>
      <c r="KZE414" s="2"/>
      <c r="KZF414" s="2"/>
      <c r="KZG414" s="2"/>
      <c r="KZH414" s="2"/>
      <c r="KZI414" s="2"/>
      <c r="KZJ414" s="2"/>
      <c r="KZK414" s="2"/>
      <c r="KZL414" s="2"/>
      <c r="KZM414" s="2"/>
      <c r="KZN414" s="2"/>
      <c r="KZO414" s="2"/>
      <c r="KZP414" s="2"/>
      <c r="KZQ414" s="2"/>
      <c r="KZR414" s="2"/>
      <c r="KZS414" s="2"/>
      <c r="KZT414" s="2"/>
      <c r="KZU414" s="2"/>
      <c r="KZV414" s="2"/>
      <c r="KZW414" s="2"/>
      <c r="KZX414" s="2"/>
      <c r="KZY414" s="2"/>
      <c r="KZZ414" s="2"/>
      <c r="LAA414" s="2"/>
      <c r="LAB414" s="2"/>
      <c r="LAC414" s="2"/>
      <c r="LAD414" s="2"/>
      <c r="LAE414" s="2"/>
      <c r="LAF414" s="2"/>
      <c r="LAG414" s="2"/>
      <c r="LAH414" s="2"/>
      <c r="LAI414" s="2"/>
      <c r="LAJ414" s="2"/>
      <c r="LAK414" s="2"/>
      <c r="LAL414" s="2"/>
      <c r="LAM414" s="2"/>
      <c r="LAN414" s="2"/>
      <c r="LAO414" s="2"/>
      <c r="LAP414" s="2"/>
      <c r="LAQ414" s="2"/>
      <c r="LAR414" s="2"/>
      <c r="LAS414" s="2"/>
      <c r="LAT414" s="2"/>
      <c r="LAU414" s="2"/>
      <c r="LAV414" s="2"/>
      <c r="LAW414" s="2"/>
      <c r="LAX414" s="2"/>
      <c r="LAY414" s="2"/>
      <c r="LAZ414" s="2"/>
      <c r="LBA414" s="2"/>
      <c r="LBB414" s="2"/>
      <c r="LBC414" s="2"/>
      <c r="LBD414" s="2"/>
      <c r="LBE414" s="2"/>
      <c r="LBF414" s="2"/>
      <c r="LBG414" s="2"/>
      <c r="LBH414" s="2"/>
      <c r="LBI414" s="2"/>
      <c r="LBJ414" s="2"/>
      <c r="LBK414" s="2"/>
      <c r="LBL414" s="2"/>
      <c r="LBM414" s="2"/>
      <c r="LBN414" s="2"/>
      <c r="LBO414" s="2"/>
      <c r="LBP414" s="2"/>
      <c r="LBQ414" s="2"/>
      <c r="LBR414" s="2"/>
      <c r="LBS414" s="2"/>
      <c r="LBT414" s="2"/>
      <c r="LBU414" s="2"/>
      <c r="LBV414" s="2"/>
      <c r="LBW414" s="2"/>
      <c r="LBX414" s="2"/>
      <c r="LBY414" s="2"/>
      <c r="LBZ414" s="2"/>
      <c r="LCA414" s="2"/>
      <c r="LCB414" s="2"/>
      <c r="LCC414" s="2"/>
      <c r="LCD414" s="2"/>
      <c r="LCE414" s="2"/>
      <c r="LCF414" s="2"/>
      <c r="LCG414" s="2"/>
      <c r="LCH414" s="2"/>
      <c r="LCI414" s="2"/>
      <c r="LCJ414" s="2"/>
      <c r="LCK414" s="2"/>
      <c r="LCL414" s="2"/>
      <c r="LCM414" s="2"/>
      <c r="LCN414" s="2"/>
      <c r="LCO414" s="2"/>
      <c r="LCP414" s="2"/>
      <c r="LCQ414" s="2"/>
      <c r="LCR414" s="2"/>
      <c r="LCS414" s="2"/>
      <c r="LCT414" s="2"/>
      <c r="LCU414" s="2"/>
      <c r="LCV414" s="2"/>
      <c r="LCW414" s="2"/>
      <c r="LCX414" s="2"/>
      <c r="LCY414" s="2"/>
      <c r="LCZ414" s="2"/>
      <c r="LDA414" s="2"/>
      <c r="LDB414" s="2"/>
      <c r="LDC414" s="2"/>
      <c r="LDD414" s="2"/>
      <c r="LDE414" s="2"/>
      <c r="LDF414" s="2"/>
      <c r="LDG414" s="2"/>
      <c r="LDH414" s="2"/>
      <c r="LDI414" s="2"/>
      <c r="LDJ414" s="2"/>
      <c r="LDK414" s="2"/>
      <c r="LDL414" s="2"/>
      <c r="LDM414" s="2"/>
      <c r="LDN414" s="2"/>
      <c r="LDO414" s="2"/>
      <c r="LDP414" s="2"/>
      <c r="LDQ414" s="2"/>
      <c r="LDR414" s="2"/>
      <c r="LDS414" s="2"/>
      <c r="LDT414" s="2"/>
      <c r="LDU414" s="2"/>
      <c r="LDV414" s="2"/>
      <c r="LDW414" s="2"/>
      <c r="LDX414" s="2"/>
      <c r="LDY414" s="2"/>
      <c r="LDZ414" s="2"/>
      <c r="LEA414" s="2"/>
      <c r="LEB414" s="2"/>
      <c r="LEC414" s="2"/>
      <c r="LED414" s="2"/>
      <c r="LEE414" s="2"/>
      <c r="LEF414" s="2"/>
      <c r="LEG414" s="2"/>
      <c r="LEH414" s="2"/>
      <c r="LEI414" s="2"/>
      <c r="LEJ414" s="2"/>
      <c r="LEK414" s="2"/>
      <c r="LEL414" s="2"/>
      <c r="LEM414" s="2"/>
      <c r="LEN414" s="2"/>
      <c r="LEO414" s="2"/>
      <c r="LEP414" s="2"/>
      <c r="LEQ414" s="2"/>
      <c r="LER414" s="2"/>
      <c r="LES414" s="2"/>
      <c r="LET414" s="2"/>
      <c r="LEU414" s="2"/>
      <c r="LEV414" s="2"/>
      <c r="LEW414" s="2"/>
      <c r="LEX414" s="2"/>
      <c r="LEY414" s="2"/>
      <c r="LEZ414" s="2"/>
      <c r="LFA414" s="2"/>
      <c r="LFB414" s="2"/>
      <c r="LFC414" s="2"/>
      <c r="LFD414" s="2"/>
      <c r="LFE414" s="2"/>
      <c r="LFF414" s="2"/>
      <c r="LFG414" s="2"/>
      <c r="LFH414" s="2"/>
      <c r="LFI414" s="2"/>
      <c r="LFJ414" s="2"/>
      <c r="LFK414" s="2"/>
      <c r="LFL414" s="2"/>
      <c r="LFM414" s="2"/>
      <c r="LFN414" s="2"/>
      <c r="LFO414" s="2"/>
      <c r="LFP414" s="2"/>
      <c r="LFQ414" s="2"/>
      <c r="LFR414" s="2"/>
      <c r="LFS414" s="2"/>
      <c r="LFT414" s="2"/>
      <c r="LFU414" s="2"/>
      <c r="LFV414" s="2"/>
      <c r="LFW414" s="2"/>
      <c r="LFX414" s="2"/>
      <c r="LFY414" s="2"/>
      <c r="LFZ414" s="2"/>
      <c r="LGA414" s="2"/>
      <c r="LGB414" s="2"/>
      <c r="LGC414" s="2"/>
      <c r="LGD414" s="2"/>
      <c r="LGE414" s="2"/>
      <c r="LGF414" s="2"/>
      <c r="LGG414" s="2"/>
      <c r="LGH414" s="2"/>
      <c r="LGI414" s="2"/>
      <c r="LGJ414" s="2"/>
      <c r="LGK414" s="2"/>
      <c r="LGL414" s="2"/>
      <c r="LGM414" s="2"/>
      <c r="LGN414" s="2"/>
      <c r="LGO414" s="2"/>
      <c r="LGP414" s="2"/>
      <c r="LGQ414" s="2"/>
      <c r="LGR414" s="2"/>
      <c r="LGS414" s="2"/>
      <c r="LGT414" s="2"/>
      <c r="LGU414" s="2"/>
      <c r="LGV414" s="2"/>
      <c r="LGW414" s="2"/>
      <c r="LGX414" s="2"/>
      <c r="LGY414" s="2"/>
      <c r="LGZ414" s="2"/>
      <c r="LHA414" s="2"/>
      <c r="LHB414" s="2"/>
      <c r="LHC414" s="2"/>
      <c r="LHD414" s="2"/>
      <c r="LHE414" s="2"/>
      <c r="LHF414" s="2"/>
      <c r="LHG414" s="2"/>
      <c r="LHH414" s="2"/>
      <c r="LHI414" s="2"/>
      <c r="LHJ414" s="2"/>
      <c r="LHK414" s="2"/>
      <c r="LHL414" s="2"/>
      <c r="LHM414" s="2"/>
      <c r="LHN414" s="2"/>
      <c r="LHO414" s="2"/>
      <c r="LHP414" s="2"/>
      <c r="LHQ414" s="2"/>
      <c r="LHR414" s="2"/>
      <c r="LHS414" s="2"/>
      <c r="LHT414" s="2"/>
      <c r="LHU414" s="2"/>
      <c r="LHV414" s="2"/>
      <c r="LHW414" s="2"/>
      <c r="LHX414" s="2"/>
      <c r="LHY414" s="2"/>
      <c r="LHZ414" s="2"/>
      <c r="LIA414" s="2"/>
      <c r="LIB414" s="2"/>
      <c r="LIC414" s="2"/>
      <c r="LID414" s="2"/>
      <c r="LIE414" s="2"/>
      <c r="LIF414" s="2"/>
      <c r="LIG414" s="2"/>
      <c r="LIH414" s="2"/>
      <c r="LII414" s="2"/>
      <c r="LIJ414" s="2"/>
      <c r="LIK414" s="2"/>
      <c r="LIL414" s="2"/>
      <c r="LIM414" s="2"/>
      <c r="LIN414" s="2"/>
      <c r="LIO414" s="2"/>
      <c r="LIP414" s="2"/>
      <c r="LIQ414" s="2"/>
      <c r="LIR414" s="2"/>
      <c r="LIS414" s="2"/>
      <c r="LIT414" s="2"/>
      <c r="LIU414" s="2"/>
      <c r="LIV414" s="2"/>
      <c r="LIW414" s="2"/>
      <c r="LIX414" s="2"/>
      <c r="LIY414" s="2"/>
      <c r="LIZ414" s="2"/>
      <c r="LJA414" s="2"/>
      <c r="LJB414" s="2"/>
      <c r="LJC414" s="2"/>
      <c r="LJD414" s="2"/>
      <c r="LJE414" s="2"/>
      <c r="LJF414" s="2"/>
      <c r="LJG414" s="2"/>
      <c r="LJH414" s="2"/>
      <c r="LJI414" s="2"/>
      <c r="LJJ414" s="2"/>
      <c r="LJK414" s="2"/>
      <c r="LJL414" s="2"/>
      <c r="LJM414" s="2"/>
      <c r="LJN414" s="2"/>
      <c r="LJO414" s="2"/>
      <c r="LJP414" s="2"/>
      <c r="LJQ414" s="2"/>
      <c r="LJR414" s="2"/>
      <c r="LJS414" s="2"/>
      <c r="LJT414" s="2"/>
      <c r="LJU414" s="2"/>
      <c r="LJV414" s="2"/>
      <c r="LJW414" s="2"/>
      <c r="LJX414" s="2"/>
      <c r="LJY414" s="2"/>
      <c r="LJZ414" s="2"/>
      <c r="LKA414" s="2"/>
      <c r="LKB414" s="2"/>
      <c r="LKC414" s="2"/>
      <c r="LKD414" s="2"/>
      <c r="LKE414" s="2"/>
      <c r="LKF414" s="2"/>
      <c r="LKG414" s="2"/>
      <c r="LKH414" s="2"/>
      <c r="LKI414" s="2"/>
      <c r="LKJ414" s="2"/>
      <c r="LKK414" s="2"/>
      <c r="LKL414" s="2"/>
      <c r="LKM414" s="2"/>
      <c r="LKN414" s="2"/>
      <c r="LKO414" s="2"/>
      <c r="LKP414" s="2"/>
      <c r="LKQ414" s="2"/>
      <c r="LKR414" s="2"/>
      <c r="LKS414" s="2"/>
      <c r="LKT414" s="2"/>
      <c r="LKU414" s="2"/>
      <c r="LKV414" s="2"/>
      <c r="LKW414" s="2"/>
      <c r="LKX414" s="2"/>
      <c r="LKY414" s="2"/>
      <c r="LKZ414" s="2"/>
      <c r="LLA414" s="2"/>
      <c r="LLB414" s="2"/>
      <c r="LLC414" s="2"/>
      <c r="LLD414" s="2"/>
      <c r="LLE414" s="2"/>
      <c r="LLF414" s="2"/>
      <c r="LLG414" s="2"/>
      <c r="LLH414" s="2"/>
      <c r="LLI414" s="2"/>
      <c r="LLJ414" s="2"/>
      <c r="LLK414" s="2"/>
      <c r="LLL414" s="2"/>
      <c r="LLM414" s="2"/>
      <c r="LLN414" s="2"/>
      <c r="LLO414" s="2"/>
      <c r="LLP414" s="2"/>
      <c r="LLQ414" s="2"/>
      <c r="LLR414" s="2"/>
      <c r="LLS414" s="2"/>
      <c r="LLT414" s="2"/>
      <c r="LLU414" s="2"/>
      <c r="LLV414" s="2"/>
      <c r="LLW414" s="2"/>
      <c r="LLX414" s="2"/>
      <c r="LLY414" s="2"/>
      <c r="LLZ414" s="2"/>
      <c r="LMA414" s="2"/>
      <c r="LMB414" s="2"/>
      <c r="LMC414" s="2"/>
      <c r="LMD414" s="2"/>
      <c r="LME414" s="2"/>
      <c r="LMF414" s="2"/>
      <c r="LMG414" s="2"/>
      <c r="LMH414" s="2"/>
      <c r="LMI414" s="2"/>
      <c r="LMJ414" s="2"/>
      <c r="LMK414" s="2"/>
      <c r="LML414" s="2"/>
      <c r="LMM414" s="2"/>
      <c r="LMN414" s="2"/>
      <c r="LMO414" s="2"/>
      <c r="LMP414" s="2"/>
      <c r="LMQ414" s="2"/>
      <c r="LMR414" s="2"/>
      <c r="LMS414" s="2"/>
      <c r="LMT414" s="2"/>
      <c r="LMU414" s="2"/>
      <c r="LMV414" s="2"/>
      <c r="LMW414" s="2"/>
      <c r="LMX414" s="2"/>
      <c r="LMY414" s="2"/>
      <c r="LMZ414" s="2"/>
      <c r="LNA414" s="2"/>
      <c r="LNB414" s="2"/>
      <c r="LNC414" s="2"/>
      <c r="LND414" s="2"/>
      <c r="LNE414" s="2"/>
      <c r="LNF414" s="2"/>
      <c r="LNG414" s="2"/>
      <c r="LNH414" s="2"/>
      <c r="LNI414" s="2"/>
      <c r="LNJ414" s="2"/>
      <c r="LNK414" s="2"/>
      <c r="LNL414" s="2"/>
      <c r="LNM414" s="2"/>
      <c r="LNN414" s="2"/>
      <c r="LNO414" s="2"/>
      <c r="LNP414" s="2"/>
      <c r="LNQ414" s="2"/>
      <c r="LNR414" s="2"/>
      <c r="LNS414" s="2"/>
      <c r="LNT414" s="2"/>
      <c r="LNU414" s="2"/>
      <c r="LNV414" s="2"/>
      <c r="LNW414" s="2"/>
      <c r="LNX414" s="2"/>
      <c r="LNY414" s="2"/>
      <c r="LNZ414" s="2"/>
      <c r="LOA414" s="2"/>
      <c r="LOB414" s="2"/>
      <c r="LOC414" s="2"/>
      <c r="LOD414" s="2"/>
      <c r="LOE414" s="2"/>
      <c r="LOF414" s="2"/>
      <c r="LOG414" s="2"/>
      <c r="LOH414" s="2"/>
      <c r="LOI414" s="2"/>
      <c r="LOJ414" s="2"/>
      <c r="LOK414" s="2"/>
      <c r="LOL414" s="2"/>
      <c r="LOM414" s="2"/>
      <c r="LON414" s="2"/>
      <c r="LOO414" s="2"/>
      <c r="LOP414" s="2"/>
      <c r="LOQ414" s="2"/>
      <c r="LOR414" s="2"/>
      <c r="LOS414" s="2"/>
      <c r="LOT414" s="2"/>
      <c r="LOU414" s="2"/>
      <c r="LOV414" s="2"/>
      <c r="LOW414" s="2"/>
      <c r="LOX414" s="2"/>
      <c r="LOY414" s="2"/>
      <c r="LOZ414" s="2"/>
      <c r="LPA414" s="2"/>
      <c r="LPB414" s="2"/>
      <c r="LPC414" s="2"/>
      <c r="LPD414" s="2"/>
      <c r="LPE414" s="2"/>
      <c r="LPF414" s="2"/>
      <c r="LPG414" s="2"/>
      <c r="LPH414" s="2"/>
      <c r="LPI414" s="2"/>
      <c r="LPJ414" s="2"/>
      <c r="LPK414" s="2"/>
      <c r="LPL414" s="2"/>
      <c r="LPM414" s="2"/>
      <c r="LPN414" s="2"/>
      <c r="LPO414" s="2"/>
      <c r="LPP414" s="2"/>
      <c r="LPQ414" s="2"/>
      <c r="LPR414" s="2"/>
      <c r="LPS414" s="2"/>
      <c r="LPT414" s="2"/>
      <c r="LPU414" s="2"/>
      <c r="LPV414" s="2"/>
      <c r="LPW414" s="2"/>
      <c r="LPX414" s="2"/>
      <c r="LPY414" s="2"/>
      <c r="LPZ414" s="2"/>
      <c r="LQA414" s="2"/>
      <c r="LQB414" s="2"/>
      <c r="LQC414" s="2"/>
      <c r="LQD414" s="2"/>
      <c r="LQE414" s="2"/>
      <c r="LQF414" s="2"/>
      <c r="LQG414" s="2"/>
      <c r="LQH414" s="2"/>
      <c r="LQI414" s="2"/>
      <c r="LQJ414" s="2"/>
      <c r="LQK414" s="2"/>
      <c r="LQL414" s="2"/>
      <c r="LQM414" s="2"/>
      <c r="LQN414" s="2"/>
      <c r="LQO414" s="2"/>
      <c r="LQP414" s="2"/>
      <c r="LQQ414" s="2"/>
      <c r="LQR414" s="2"/>
      <c r="LQS414" s="2"/>
      <c r="LQT414" s="2"/>
      <c r="LQU414" s="2"/>
      <c r="LQV414" s="2"/>
      <c r="LQW414" s="2"/>
      <c r="LQX414" s="2"/>
      <c r="LQY414" s="2"/>
      <c r="LQZ414" s="2"/>
      <c r="LRA414" s="2"/>
      <c r="LRB414" s="2"/>
      <c r="LRC414" s="2"/>
      <c r="LRD414" s="2"/>
      <c r="LRE414" s="2"/>
      <c r="LRF414" s="2"/>
      <c r="LRG414" s="2"/>
      <c r="LRH414" s="2"/>
      <c r="LRI414" s="2"/>
      <c r="LRJ414" s="2"/>
      <c r="LRK414" s="2"/>
      <c r="LRL414" s="2"/>
      <c r="LRM414" s="2"/>
      <c r="LRN414" s="2"/>
      <c r="LRO414" s="2"/>
      <c r="LRP414" s="2"/>
      <c r="LRQ414" s="2"/>
      <c r="LRR414" s="2"/>
      <c r="LRS414" s="2"/>
      <c r="LRT414" s="2"/>
      <c r="LRU414" s="2"/>
      <c r="LRV414" s="2"/>
      <c r="LRW414" s="2"/>
      <c r="LRX414" s="2"/>
      <c r="LRY414" s="2"/>
      <c r="LRZ414" s="2"/>
      <c r="LSA414" s="2"/>
      <c r="LSB414" s="2"/>
      <c r="LSC414" s="2"/>
      <c r="LSD414" s="2"/>
      <c r="LSE414" s="2"/>
      <c r="LSF414" s="2"/>
      <c r="LSG414" s="2"/>
      <c r="LSH414" s="2"/>
      <c r="LSI414" s="2"/>
      <c r="LSJ414" s="2"/>
      <c r="LSK414" s="2"/>
      <c r="LSL414" s="2"/>
      <c r="LSM414" s="2"/>
      <c r="LSN414" s="2"/>
      <c r="LSO414" s="2"/>
      <c r="LSP414" s="2"/>
      <c r="LSQ414" s="2"/>
      <c r="LSR414" s="2"/>
      <c r="LSS414" s="2"/>
      <c r="LST414" s="2"/>
      <c r="LSU414" s="2"/>
      <c r="LSV414" s="2"/>
      <c r="LSW414" s="2"/>
      <c r="LSX414" s="2"/>
      <c r="LSY414" s="2"/>
      <c r="LSZ414" s="2"/>
      <c r="LTA414" s="2"/>
      <c r="LTB414" s="2"/>
      <c r="LTC414" s="2"/>
      <c r="LTD414" s="2"/>
      <c r="LTE414" s="2"/>
      <c r="LTF414" s="2"/>
      <c r="LTG414" s="2"/>
      <c r="LTH414" s="2"/>
      <c r="LTI414" s="2"/>
      <c r="LTJ414" s="2"/>
      <c r="LTK414" s="2"/>
      <c r="LTL414" s="2"/>
      <c r="LTM414" s="2"/>
      <c r="LTN414" s="2"/>
      <c r="LTO414" s="2"/>
      <c r="LTP414" s="2"/>
      <c r="LTQ414" s="2"/>
      <c r="LTR414" s="2"/>
      <c r="LTS414" s="2"/>
      <c r="LTT414" s="2"/>
      <c r="LTU414" s="2"/>
      <c r="LTV414" s="2"/>
      <c r="LTW414" s="2"/>
      <c r="LTX414" s="2"/>
      <c r="LTY414" s="2"/>
      <c r="LTZ414" s="2"/>
      <c r="LUA414" s="2"/>
      <c r="LUB414" s="2"/>
      <c r="LUC414" s="2"/>
      <c r="LUD414" s="2"/>
      <c r="LUE414" s="2"/>
      <c r="LUF414" s="2"/>
      <c r="LUG414" s="2"/>
      <c r="LUH414" s="2"/>
      <c r="LUI414" s="2"/>
      <c r="LUJ414" s="2"/>
      <c r="LUK414" s="2"/>
      <c r="LUL414" s="2"/>
      <c r="LUM414" s="2"/>
      <c r="LUN414" s="2"/>
      <c r="LUO414" s="2"/>
      <c r="LUP414" s="2"/>
      <c r="LUQ414" s="2"/>
      <c r="LUR414" s="2"/>
      <c r="LUS414" s="2"/>
      <c r="LUT414" s="2"/>
      <c r="LUU414" s="2"/>
      <c r="LUV414" s="2"/>
      <c r="LUW414" s="2"/>
      <c r="LUX414" s="2"/>
      <c r="LUY414" s="2"/>
      <c r="LUZ414" s="2"/>
      <c r="LVA414" s="2"/>
      <c r="LVB414" s="2"/>
      <c r="LVC414" s="2"/>
      <c r="LVD414" s="2"/>
      <c r="LVE414" s="2"/>
      <c r="LVF414" s="2"/>
      <c r="LVG414" s="2"/>
      <c r="LVH414" s="2"/>
      <c r="LVI414" s="2"/>
      <c r="LVJ414" s="2"/>
      <c r="LVK414" s="2"/>
      <c r="LVL414" s="2"/>
      <c r="LVM414" s="2"/>
      <c r="LVN414" s="2"/>
      <c r="LVO414" s="2"/>
      <c r="LVP414" s="2"/>
      <c r="LVQ414" s="2"/>
      <c r="LVR414" s="2"/>
      <c r="LVS414" s="2"/>
      <c r="LVT414" s="2"/>
      <c r="LVU414" s="2"/>
      <c r="LVV414" s="2"/>
      <c r="LVW414" s="2"/>
      <c r="LVX414" s="2"/>
      <c r="LVY414" s="2"/>
      <c r="LVZ414" s="2"/>
      <c r="LWA414" s="2"/>
      <c r="LWB414" s="2"/>
      <c r="LWC414" s="2"/>
      <c r="LWD414" s="2"/>
      <c r="LWE414" s="2"/>
      <c r="LWF414" s="2"/>
      <c r="LWG414" s="2"/>
      <c r="LWH414" s="2"/>
      <c r="LWI414" s="2"/>
      <c r="LWJ414" s="2"/>
      <c r="LWK414" s="2"/>
      <c r="LWL414" s="2"/>
      <c r="LWM414" s="2"/>
      <c r="LWN414" s="2"/>
      <c r="LWO414" s="2"/>
      <c r="LWP414" s="2"/>
      <c r="LWQ414" s="2"/>
      <c r="LWR414" s="2"/>
      <c r="LWS414" s="2"/>
      <c r="LWT414" s="2"/>
      <c r="LWU414" s="2"/>
      <c r="LWV414" s="2"/>
      <c r="LWW414" s="2"/>
      <c r="LWX414" s="2"/>
      <c r="LWY414" s="2"/>
      <c r="LWZ414" s="2"/>
      <c r="LXA414" s="2"/>
      <c r="LXB414" s="2"/>
      <c r="LXC414" s="2"/>
      <c r="LXD414" s="2"/>
      <c r="LXE414" s="2"/>
      <c r="LXF414" s="2"/>
      <c r="LXG414" s="2"/>
      <c r="LXH414" s="2"/>
      <c r="LXI414" s="2"/>
      <c r="LXJ414" s="2"/>
      <c r="LXK414" s="2"/>
      <c r="LXL414" s="2"/>
      <c r="LXM414" s="2"/>
      <c r="LXN414" s="2"/>
      <c r="LXO414" s="2"/>
      <c r="LXP414" s="2"/>
      <c r="LXQ414" s="2"/>
      <c r="LXR414" s="2"/>
      <c r="LXS414" s="2"/>
      <c r="LXT414" s="2"/>
      <c r="LXU414" s="2"/>
      <c r="LXV414" s="2"/>
      <c r="LXW414" s="2"/>
      <c r="LXX414" s="2"/>
      <c r="LXY414" s="2"/>
      <c r="LXZ414" s="2"/>
      <c r="LYA414" s="2"/>
      <c r="LYB414" s="2"/>
      <c r="LYC414" s="2"/>
      <c r="LYD414" s="2"/>
      <c r="LYE414" s="2"/>
      <c r="LYF414" s="2"/>
      <c r="LYG414" s="2"/>
      <c r="LYH414" s="2"/>
      <c r="LYI414" s="2"/>
      <c r="LYJ414" s="2"/>
      <c r="LYK414" s="2"/>
      <c r="LYL414" s="2"/>
      <c r="LYM414" s="2"/>
      <c r="LYN414" s="2"/>
      <c r="LYO414" s="2"/>
      <c r="LYP414" s="2"/>
      <c r="LYQ414" s="2"/>
      <c r="LYR414" s="2"/>
      <c r="LYS414" s="2"/>
      <c r="LYT414" s="2"/>
      <c r="LYU414" s="2"/>
      <c r="LYV414" s="2"/>
      <c r="LYW414" s="2"/>
      <c r="LYX414" s="2"/>
      <c r="LYY414" s="2"/>
      <c r="LYZ414" s="2"/>
      <c r="LZA414" s="2"/>
      <c r="LZB414" s="2"/>
      <c r="LZC414" s="2"/>
      <c r="LZD414" s="2"/>
      <c r="LZE414" s="2"/>
      <c r="LZF414" s="2"/>
      <c r="LZG414" s="2"/>
      <c r="LZH414" s="2"/>
      <c r="LZI414" s="2"/>
      <c r="LZJ414" s="2"/>
      <c r="LZK414" s="2"/>
      <c r="LZL414" s="2"/>
      <c r="LZM414" s="2"/>
      <c r="LZN414" s="2"/>
      <c r="LZO414" s="2"/>
      <c r="LZP414" s="2"/>
      <c r="LZQ414" s="2"/>
      <c r="LZR414" s="2"/>
      <c r="LZS414" s="2"/>
      <c r="LZT414" s="2"/>
      <c r="LZU414" s="2"/>
      <c r="LZV414" s="2"/>
      <c r="LZW414" s="2"/>
      <c r="LZX414" s="2"/>
      <c r="LZY414" s="2"/>
      <c r="LZZ414" s="2"/>
      <c r="MAA414" s="2"/>
      <c r="MAB414" s="2"/>
      <c r="MAC414" s="2"/>
      <c r="MAD414" s="2"/>
      <c r="MAE414" s="2"/>
      <c r="MAF414" s="2"/>
      <c r="MAG414" s="2"/>
      <c r="MAH414" s="2"/>
      <c r="MAI414" s="2"/>
      <c r="MAJ414" s="2"/>
      <c r="MAK414" s="2"/>
      <c r="MAL414" s="2"/>
      <c r="MAM414" s="2"/>
      <c r="MAN414" s="2"/>
      <c r="MAO414" s="2"/>
      <c r="MAP414" s="2"/>
      <c r="MAQ414" s="2"/>
      <c r="MAR414" s="2"/>
      <c r="MAS414" s="2"/>
      <c r="MAT414" s="2"/>
      <c r="MAU414" s="2"/>
      <c r="MAV414" s="2"/>
      <c r="MAW414" s="2"/>
      <c r="MAX414" s="2"/>
      <c r="MAY414" s="2"/>
      <c r="MAZ414" s="2"/>
      <c r="MBA414" s="2"/>
      <c r="MBB414" s="2"/>
      <c r="MBC414" s="2"/>
      <c r="MBD414" s="2"/>
      <c r="MBE414" s="2"/>
      <c r="MBF414" s="2"/>
      <c r="MBG414" s="2"/>
      <c r="MBH414" s="2"/>
      <c r="MBI414" s="2"/>
      <c r="MBJ414" s="2"/>
      <c r="MBK414" s="2"/>
      <c r="MBL414" s="2"/>
      <c r="MBM414" s="2"/>
      <c r="MBN414" s="2"/>
      <c r="MBO414" s="2"/>
      <c r="MBP414" s="2"/>
      <c r="MBQ414" s="2"/>
      <c r="MBR414" s="2"/>
      <c r="MBS414" s="2"/>
      <c r="MBT414" s="2"/>
      <c r="MBU414" s="2"/>
      <c r="MBV414" s="2"/>
      <c r="MBW414" s="2"/>
      <c r="MBX414" s="2"/>
      <c r="MBY414" s="2"/>
      <c r="MBZ414" s="2"/>
      <c r="MCA414" s="2"/>
      <c r="MCB414" s="2"/>
      <c r="MCC414" s="2"/>
      <c r="MCD414" s="2"/>
      <c r="MCE414" s="2"/>
      <c r="MCF414" s="2"/>
      <c r="MCG414" s="2"/>
      <c r="MCH414" s="2"/>
      <c r="MCI414" s="2"/>
      <c r="MCJ414" s="2"/>
      <c r="MCK414" s="2"/>
      <c r="MCL414" s="2"/>
      <c r="MCM414" s="2"/>
      <c r="MCN414" s="2"/>
      <c r="MCO414" s="2"/>
      <c r="MCP414" s="2"/>
      <c r="MCQ414" s="2"/>
      <c r="MCR414" s="2"/>
      <c r="MCS414" s="2"/>
      <c r="MCT414" s="2"/>
      <c r="MCU414" s="2"/>
      <c r="MCV414" s="2"/>
      <c r="MCW414" s="2"/>
      <c r="MCX414" s="2"/>
      <c r="MCY414" s="2"/>
      <c r="MCZ414" s="2"/>
      <c r="MDA414" s="2"/>
      <c r="MDB414" s="2"/>
      <c r="MDC414" s="2"/>
      <c r="MDD414" s="2"/>
      <c r="MDE414" s="2"/>
      <c r="MDF414" s="2"/>
      <c r="MDG414" s="2"/>
      <c r="MDH414" s="2"/>
      <c r="MDI414" s="2"/>
      <c r="MDJ414" s="2"/>
      <c r="MDK414" s="2"/>
      <c r="MDL414" s="2"/>
      <c r="MDM414" s="2"/>
      <c r="MDN414" s="2"/>
      <c r="MDO414" s="2"/>
      <c r="MDP414" s="2"/>
      <c r="MDQ414" s="2"/>
      <c r="MDR414" s="2"/>
      <c r="MDS414" s="2"/>
      <c r="MDT414" s="2"/>
      <c r="MDU414" s="2"/>
      <c r="MDV414" s="2"/>
      <c r="MDW414" s="2"/>
      <c r="MDX414" s="2"/>
      <c r="MDY414" s="2"/>
      <c r="MDZ414" s="2"/>
      <c r="MEA414" s="2"/>
      <c r="MEB414" s="2"/>
      <c r="MEC414" s="2"/>
      <c r="MED414" s="2"/>
      <c r="MEE414" s="2"/>
      <c r="MEF414" s="2"/>
      <c r="MEG414" s="2"/>
      <c r="MEH414" s="2"/>
      <c r="MEI414" s="2"/>
      <c r="MEJ414" s="2"/>
      <c r="MEK414" s="2"/>
      <c r="MEL414" s="2"/>
      <c r="MEM414" s="2"/>
      <c r="MEN414" s="2"/>
      <c r="MEO414" s="2"/>
      <c r="MEP414" s="2"/>
      <c r="MEQ414" s="2"/>
      <c r="MER414" s="2"/>
      <c r="MES414" s="2"/>
      <c r="MET414" s="2"/>
      <c r="MEU414" s="2"/>
      <c r="MEV414" s="2"/>
      <c r="MEW414" s="2"/>
      <c r="MEX414" s="2"/>
      <c r="MEY414" s="2"/>
      <c r="MEZ414" s="2"/>
      <c r="MFA414" s="2"/>
      <c r="MFB414" s="2"/>
      <c r="MFC414" s="2"/>
      <c r="MFD414" s="2"/>
      <c r="MFE414" s="2"/>
      <c r="MFF414" s="2"/>
      <c r="MFG414" s="2"/>
      <c r="MFH414" s="2"/>
      <c r="MFI414" s="2"/>
      <c r="MFJ414" s="2"/>
      <c r="MFK414" s="2"/>
      <c r="MFL414" s="2"/>
      <c r="MFM414" s="2"/>
      <c r="MFN414" s="2"/>
      <c r="MFO414" s="2"/>
      <c r="MFP414" s="2"/>
      <c r="MFQ414" s="2"/>
      <c r="MFR414" s="2"/>
      <c r="MFS414" s="2"/>
      <c r="MFT414" s="2"/>
      <c r="MFU414" s="2"/>
      <c r="MFV414" s="2"/>
      <c r="MFW414" s="2"/>
      <c r="MFX414" s="2"/>
      <c r="MFY414" s="2"/>
      <c r="MFZ414" s="2"/>
      <c r="MGA414" s="2"/>
      <c r="MGB414" s="2"/>
      <c r="MGC414" s="2"/>
      <c r="MGD414" s="2"/>
      <c r="MGE414" s="2"/>
      <c r="MGF414" s="2"/>
      <c r="MGG414" s="2"/>
      <c r="MGH414" s="2"/>
      <c r="MGI414" s="2"/>
      <c r="MGJ414" s="2"/>
      <c r="MGK414" s="2"/>
      <c r="MGL414" s="2"/>
      <c r="MGM414" s="2"/>
      <c r="MGN414" s="2"/>
      <c r="MGO414" s="2"/>
      <c r="MGP414" s="2"/>
      <c r="MGQ414" s="2"/>
      <c r="MGR414" s="2"/>
      <c r="MGS414" s="2"/>
      <c r="MGT414" s="2"/>
      <c r="MGU414" s="2"/>
      <c r="MGV414" s="2"/>
      <c r="MGW414" s="2"/>
      <c r="MGX414" s="2"/>
      <c r="MGY414" s="2"/>
      <c r="MGZ414" s="2"/>
      <c r="MHA414" s="2"/>
      <c r="MHB414" s="2"/>
      <c r="MHC414" s="2"/>
      <c r="MHD414" s="2"/>
      <c r="MHE414" s="2"/>
      <c r="MHF414" s="2"/>
      <c r="MHG414" s="2"/>
      <c r="MHH414" s="2"/>
      <c r="MHI414" s="2"/>
      <c r="MHJ414" s="2"/>
      <c r="MHK414" s="2"/>
      <c r="MHL414" s="2"/>
      <c r="MHM414" s="2"/>
      <c r="MHN414" s="2"/>
      <c r="MHO414" s="2"/>
      <c r="MHP414" s="2"/>
      <c r="MHQ414" s="2"/>
      <c r="MHR414" s="2"/>
      <c r="MHS414" s="2"/>
      <c r="MHT414" s="2"/>
      <c r="MHU414" s="2"/>
      <c r="MHV414" s="2"/>
      <c r="MHW414" s="2"/>
      <c r="MHX414" s="2"/>
      <c r="MHY414" s="2"/>
      <c r="MHZ414" s="2"/>
      <c r="MIA414" s="2"/>
      <c r="MIB414" s="2"/>
      <c r="MIC414" s="2"/>
      <c r="MID414" s="2"/>
      <c r="MIE414" s="2"/>
      <c r="MIF414" s="2"/>
      <c r="MIG414" s="2"/>
      <c r="MIH414" s="2"/>
      <c r="MII414" s="2"/>
      <c r="MIJ414" s="2"/>
      <c r="MIK414" s="2"/>
      <c r="MIL414" s="2"/>
      <c r="MIM414" s="2"/>
      <c r="MIN414" s="2"/>
      <c r="MIO414" s="2"/>
      <c r="MIP414" s="2"/>
      <c r="MIQ414" s="2"/>
      <c r="MIR414" s="2"/>
      <c r="MIS414" s="2"/>
      <c r="MIT414" s="2"/>
      <c r="MIU414" s="2"/>
      <c r="MIV414" s="2"/>
      <c r="MIW414" s="2"/>
      <c r="MIX414" s="2"/>
      <c r="MIY414" s="2"/>
      <c r="MIZ414" s="2"/>
      <c r="MJA414" s="2"/>
      <c r="MJB414" s="2"/>
      <c r="MJC414" s="2"/>
      <c r="MJD414" s="2"/>
      <c r="MJE414" s="2"/>
      <c r="MJF414" s="2"/>
      <c r="MJG414" s="2"/>
      <c r="MJH414" s="2"/>
      <c r="MJI414" s="2"/>
      <c r="MJJ414" s="2"/>
      <c r="MJK414" s="2"/>
      <c r="MJL414" s="2"/>
      <c r="MJM414" s="2"/>
      <c r="MJN414" s="2"/>
      <c r="MJO414" s="2"/>
      <c r="MJP414" s="2"/>
      <c r="MJQ414" s="2"/>
      <c r="MJR414" s="2"/>
      <c r="MJS414" s="2"/>
      <c r="MJT414" s="2"/>
      <c r="MJU414" s="2"/>
      <c r="MJV414" s="2"/>
      <c r="MJW414" s="2"/>
      <c r="MJX414" s="2"/>
      <c r="MJY414" s="2"/>
      <c r="MJZ414" s="2"/>
      <c r="MKA414" s="2"/>
      <c r="MKB414" s="2"/>
      <c r="MKC414" s="2"/>
      <c r="MKD414" s="2"/>
      <c r="MKE414" s="2"/>
      <c r="MKF414" s="2"/>
      <c r="MKG414" s="2"/>
      <c r="MKH414" s="2"/>
      <c r="MKI414" s="2"/>
      <c r="MKJ414" s="2"/>
      <c r="MKK414" s="2"/>
      <c r="MKL414" s="2"/>
      <c r="MKM414" s="2"/>
      <c r="MKN414" s="2"/>
      <c r="MKO414" s="2"/>
      <c r="MKP414" s="2"/>
      <c r="MKQ414" s="2"/>
      <c r="MKR414" s="2"/>
      <c r="MKS414" s="2"/>
      <c r="MKT414" s="2"/>
      <c r="MKU414" s="2"/>
      <c r="MKV414" s="2"/>
      <c r="MKW414" s="2"/>
      <c r="MKX414" s="2"/>
      <c r="MKY414" s="2"/>
      <c r="MKZ414" s="2"/>
      <c r="MLA414" s="2"/>
      <c r="MLB414" s="2"/>
      <c r="MLC414" s="2"/>
      <c r="MLD414" s="2"/>
      <c r="MLE414" s="2"/>
      <c r="MLF414" s="2"/>
      <c r="MLG414" s="2"/>
      <c r="MLH414" s="2"/>
      <c r="MLI414" s="2"/>
      <c r="MLJ414" s="2"/>
      <c r="MLK414" s="2"/>
      <c r="MLL414" s="2"/>
      <c r="MLM414" s="2"/>
      <c r="MLN414" s="2"/>
      <c r="MLO414" s="2"/>
      <c r="MLP414" s="2"/>
      <c r="MLQ414" s="2"/>
      <c r="MLR414" s="2"/>
      <c r="MLS414" s="2"/>
      <c r="MLT414" s="2"/>
      <c r="MLU414" s="2"/>
      <c r="MLV414" s="2"/>
      <c r="MLW414" s="2"/>
      <c r="MLX414" s="2"/>
      <c r="MLY414" s="2"/>
      <c r="MLZ414" s="2"/>
      <c r="MMA414" s="2"/>
      <c r="MMB414" s="2"/>
      <c r="MMC414" s="2"/>
      <c r="MMD414" s="2"/>
      <c r="MME414" s="2"/>
      <c r="MMF414" s="2"/>
      <c r="MMG414" s="2"/>
      <c r="MMH414" s="2"/>
      <c r="MMI414" s="2"/>
      <c r="MMJ414" s="2"/>
      <c r="MMK414" s="2"/>
      <c r="MML414" s="2"/>
      <c r="MMM414" s="2"/>
      <c r="MMN414" s="2"/>
      <c r="MMO414" s="2"/>
      <c r="MMP414" s="2"/>
      <c r="MMQ414" s="2"/>
      <c r="MMR414" s="2"/>
      <c r="MMS414" s="2"/>
      <c r="MMT414" s="2"/>
      <c r="MMU414" s="2"/>
      <c r="MMV414" s="2"/>
      <c r="MMW414" s="2"/>
      <c r="MMX414" s="2"/>
      <c r="MMY414" s="2"/>
      <c r="MMZ414" s="2"/>
      <c r="MNA414" s="2"/>
      <c r="MNB414" s="2"/>
      <c r="MNC414" s="2"/>
      <c r="MND414" s="2"/>
      <c r="MNE414" s="2"/>
      <c r="MNF414" s="2"/>
      <c r="MNG414" s="2"/>
      <c r="MNH414" s="2"/>
      <c r="MNI414" s="2"/>
      <c r="MNJ414" s="2"/>
      <c r="MNK414" s="2"/>
      <c r="MNL414" s="2"/>
      <c r="MNM414" s="2"/>
      <c r="MNN414" s="2"/>
      <c r="MNO414" s="2"/>
      <c r="MNP414" s="2"/>
      <c r="MNQ414" s="2"/>
      <c r="MNR414" s="2"/>
      <c r="MNS414" s="2"/>
      <c r="MNT414" s="2"/>
      <c r="MNU414" s="2"/>
      <c r="MNV414" s="2"/>
      <c r="MNW414" s="2"/>
      <c r="MNX414" s="2"/>
      <c r="MNY414" s="2"/>
      <c r="MNZ414" s="2"/>
      <c r="MOA414" s="2"/>
      <c r="MOB414" s="2"/>
      <c r="MOC414" s="2"/>
      <c r="MOD414" s="2"/>
      <c r="MOE414" s="2"/>
      <c r="MOF414" s="2"/>
      <c r="MOG414" s="2"/>
      <c r="MOH414" s="2"/>
      <c r="MOI414" s="2"/>
      <c r="MOJ414" s="2"/>
      <c r="MOK414" s="2"/>
      <c r="MOL414" s="2"/>
      <c r="MOM414" s="2"/>
      <c r="MON414" s="2"/>
      <c r="MOO414" s="2"/>
      <c r="MOP414" s="2"/>
      <c r="MOQ414" s="2"/>
      <c r="MOR414" s="2"/>
      <c r="MOS414" s="2"/>
      <c r="MOT414" s="2"/>
      <c r="MOU414" s="2"/>
      <c r="MOV414" s="2"/>
      <c r="MOW414" s="2"/>
      <c r="MOX414" s="2"/>
      <c r="MOY414" s="2"/>
      <c r="MOZ414" s="2"/>
      <c r="MPA414" s="2"/>
      <c r="MPB414" s="2"/>
      <c r="MPC414" s="2"/>
      <c r="MPD414" s="2"/>
      <c r="MPE414" s="2"/>
      <c r="MPF414" s="2"/>
      <c r="MPG414" s="2"/>
      <c r="MPH414" s="2"/>
      <c r="MPI414" s="2"/>
      <c r="MPJ414" s="2"/>
      <c r="MPK414" s="2"/>
      <c r="MPL414" s="2"/>
      <c r="MPM414" s="2"/>
      <c r="MPN414" s="2"/>
      <c r="MPO414" s="2"/>
      <c r="MPP414" s="2"/>
      <c r="MPQ414" s="2"/>
      <c r="MPR414" s="2"/>
      <c r="MPS414" s="2"/>
      <c r="MPT414" s="2"/>
      <c r="MPU414" s="2"/>
      <c r="MPV414" s="2"/>
      <c r="MPW414" s="2"/>
      <c r="MPX414" s="2"/>
      <c r="MPY414" s="2"/>
      <c r="MPZ414" s="2"/>
      <c r="MQA414" s="2"/>
      <c r="MQB414" s="2"/>
      <c r="MQC414" s="2"/>
      <c r="MQD414" s="2"/>
      <c r="MQE414" s="2"/>
      <c r="MQF414" s="2"/>
      <c r="MQG414" s="2"/>
      <c r="MQH414" s="2"/>
      <c r="MQI414" s="2"/>
      <c r="MQJ414" s="2"/>
      <c r="MQK414" s="2"/>
      <c r="MQL414" s="2"/>
      <c r="MQM414" s="2"/>
      <c r="MQN414" s="2"/>
      <c r="MQO414" s="2"/>
      <c r="MQP414" s="2"/>
      <c r="MQQ414" s="2"/>
      <c r="MQR414" s="2"/>
      <c r="MQS414" s="2"/>
      <c r="MQT414" s="2"/>
      <c r="MQU414" s="2"/>
      <c r="MQV414" s="2"/>
      <c r="MQW414" s="2"/>
      <c r="MQX414" s="2"/>
      <c r="MQY414" s="2"/>
      <c r="MQZ414" s="2"/>
      <c r="MRA414" s="2"/>
      <c r="MRB414" s="2"/>
      <c r="MRC414" s="2"/>
      <c r="MRD414" s="2"/>
      <c r="MRE414" s="2"/>
      <c r="MRF414" s="2"/>
      <c r="MRG414" s="2"/>
      <c r="MRH414" s="2"/>
      <c r="MRI414" s="2"/>
      <c r="MRJ414" s="2"/>
      <c r="MRK414" s="2"/>
      <c r="MRL414" s="2"/>
      <c r="MRM414" s="2"/>
      <c r="MRN414" s="2"/>
      <c r="MRO414" s="2"/>
      <c r="MRP414" s="2"/>
      <c r="MRQ414" s="2"/>
      <c r="MRR414" s="2"/>
      <c r="MRS414" s="2"/>
      <c r="MRT414" s="2"/>
      <c r="MRU414" s="2"/>
      <c r="MRV414" s="2"/>
      <c r="MRW414" s="2"/>
      <c r="MRX414" s="2"/>
      <c r="MRY414" s="2"/>
      <c r="MRZ414" s="2"/>
      <c r="MSA414" s="2"/>
      <c r="MSB414" s="2"/>
      <c r="MSC414" s="2"/>
      <c r="MSD414" s="2"/>
      <c r="MSE414" s="2"/>
      <c r="MSF414" s="2"/>
      <c r="MSG414" s="2"/>
      <c r="MSH414" s="2"/>
      <c r="MSI414" s="2"/>
      <c r="MSJ414" s="2"/>
      <c r="MSK414" s="2"/>
      <c r="MSL414" s="2"/>
      <c r="MSM414" s="2"/>
      <c r="MSN414" s="2"/>
      <c r="MSO414" s="2"/>
      <c r="MSP414" s="2"/>
      <c r="MSQ414" s="2"/>
      <c r="MSR414" s="2"/>
      <c r="MSS414" s="2"/>
      <c r="MST414" s="2"/>
      <c r="MSU414" s="2"/>
      <c r="MSV414" s="2"/>
      <c r="MSW414" s="2"/>
      <c r="MSX414" s="2"/>
      <c r="MSY414" s="2"/>
      <c r="MSZ414" s="2"/>
      <c r="MTA414" s="2"/>
      <c r="MTB414" s="2"/>
      <c r="MTC414" s="2"/>
      <c r="MTD414" s="2"/>
      <c r="MTE414" s="2"/>
      <c r="MTF414" s="2"/>
      <c r="MTG414" s="2"/>
      <c r="MTH414" s="2"/>
      <c r="MTI414" s="2"/>
      <c r="MTJ414" s="2"/>
      <c r="MTK414" s="2"/>
      <c r="MTL414" s="2"/>
      <c r="MTM414" s="2"/>
      <c r="MTN414" s="2"/>
      <c r="MTO414" s="2"/>
      <c r="MTP414" s="2"/>
      <c r="MTQ414" s="2"/>
      <c r="MTR414" s="2"/>
      <c r="MTS414" s="2"/>
      <c r="MTT414" s="2"/>
      <c r="MTU414" s="2"/>
      <c r="MTV414" s="2"/>
      <c r="MTW414" s="2"/>
      <c r="MTX414" s="2"/>
      <c r="MTY414" s="2"/>
      <c r="MTZ414" s="2"/>
      <c r="MUA414" s="2"/>
      <c r="MUB414" s="2"/>
      <c r="MUC414" s="2"/>
      <c r="MUD414" s="2"/>
      <c r="MUE414" s="2"/>
      <c r="MUF414" s="2"/>
      <c r="MUG414" s="2"/>
      <c r="MUH414" s="2"/>
      <c r="MUI414" s="2"/>
      <c r="MUJ414" s="2"/>
      <c r="MUK414" s="2"/>
      <c r="MUL414" s="2"/>
      <c r="MUM414" s="2"/>
      <c r="MUN414" s="2"/>
      <c r="MUO414" s="2"/>
      <c r="MUP414" s="2"/>
      <c r="MUQ414" s="2"/>
      <c r="MUR414" s="2"/>
      <c r="MUS414" s="2"/>
      <c r="MUT414" s="2"/>
      <c r="MUU414" s="2"/>
      <c r="MUV414" s="2"/>
      <c r="MUW414" s="2"/>
      <c r="MUX414" s="2"/>
      <c r="MUY414" s="2"/>
      <c r="MUZ414" s="2"/>
      <c r="MVA414" s="2"/>
      <c r="MVB414" s="2"/>
      <c r="MVC414" s="2"/>
      <c r="MVD414" s="2"/>
      <c r="MVE414" s="2"/>
      <c r="MVF414" s="2"/>
      <c r="MVG414" s="2"/>
      <c r="MVH414" s="2"/>
      <c r="MVI414" s="2"/>
      <c r="MVJ414" s="2"/>
      <c r="MVK414" s="2"/>
      <c r="MVL414" s="2"/>
      <c r="MVM414" s="2"/>
      <c r="MVN414" s="2"/>
      <c r="MVO414" s="2"/>
      <c r="MVP414" s="2"/>
      <c r="MVQ414" s="2"/>
      <c r="MVR414" s="2"/>
      <c r="MVS414" s="2"/>
      <c r="MVT414" s="2"/>
      <c r="MVU414" s="2"/>
      <c r="MVV414" s="2"/>
      <c r="MVW414" s="2"/>
      <c r="MVX414" s="2"/>
      <c r="MVY414" s="2"/>
      <c r="MVZ414" s="2"/>
      <c r="MWA414" s="2"/>
      <c r="MWB414" s="2"/>
      <c r="MWC414" s="2"/>
      <c r="MWD414" s="2"/>
      <c r="MWE414" s="2"/>
      <c r="MWF414" s="2"/>
      <c r="MWG414" s="2"/>
      <c r="MWH414" s="2"/>
      <c r="MWI414" s="2"/>
      <c r="MWJ414" s="2"/>
      <c r="MWK414" s="2"/>
      <c r="MWL414" s="2"/>
      <c r="MWM414" s="2"/>
      <c r="MWN414" s="2"/>
      <c r="MWO414" s="2"/>
      <c r="MWP414" s="2"/>
      <c r="MWQ414" s="2"/>
      <c r="MWR414" s="2"/>
      <c r="MWS414" s="2"/>
      <c r="MWT414" s="2"/>
      <c r="MWU414" s="2"/>
      <c r="MWV414" s="2"/>
      <c r="MWW414" s="2"/>
      <c r="MWX414" s="2"/>
      <c r="MWY414" s="2"/>
      <c r="MWZ414" s="2"/>
      <c r="MXA414" s="2"/>
      <c r="MXB414" s="2"/>
      <c r="MXC414" s="2"/>
      <c r="MXD414" s="2"/>
      <c r="MXE414" s="2"/>
      <c r="MXF414" s="2"/>
      <c r="MXG414" s="2"/>
      <c r="MXH414" s="2"/>
      <c r="MXI414" s="2"/>
      <c r="MXJ414" s="2"/>
      <c r="MXK414" s="2"/>
      <c r="MXL414" s="2"/>
      <c r="MXM414" s="2"/>
      <c r="MXN414" s="2"/>
      <c r="MXO414" s="2"/>
      <c r="MXP414" s="2"/>
      <c r="MXQ414" s="2"/>
      <c r="MXR414" s="2"/>
      <c r="MXS414" s="2"/>
      <c r="MXT414" s="2"/>
      <c r="MXU414" s="2"/>
      <c r="MXV414" s="2"/>
      <c r="MXW414" s="2"/>
      <c r="MXX414" s="2"/>
      <c r="MXY414" s="2"/>
      <c r="MXZ414" s="2"/>
      <c r="MYA414" s="2"/>
      <c r="MYB414" s="2"/>
      <c r="MYC414" s="2"/>
      <c r="MYD414" s="2"/>
      <c r="MYE414" s="2"/>
      <c r="MYF414" s="2"/>
      <c r="MYG414" s="2"/>
      <c r="MYH414" s="2"/>
      <c r="MYI414" s="2"/>
      <c r="MYJ414" s="2"/>
      <c r="MYK414" s="2"/>
      <c r="MYL414" s="2"/>
      <c r="MYM414" s="2"/>
      <c r="MYN414" s="2"/>
      <c r="MYO414" s="2"/>
      <c r="MYP414" s="2"/>
      <c r="MYQ414" s="2"/>
      <c r="MYR414" s="2"/>
      <c r="MYS414" s="2"/>
      <c r="MYT414" s="2"/>
      <c r="MYU414" s="2"/>
      <c r="MYV414" s="2"/>
      <c r="MYW414" s="2"/>
      <c r="MYX414" s="2"/>
      <c r="MYY414" s="2"/>
      <c r="MYZ414" s="2"/>
      <c r="MZA414" s="2"/>
      <c r="MZB414" s="2"/>
      <c r="MZC414" s="2"/>
      <c r="MZD414" s="2"/>
      <c r="MZE414" s="2"/>
      <c r="MZF414" s="2"/>
      <c r="MZG414" s="2"/>
      <c r="MZH414" s="2"/>
      <c r="MZI414" s="2"/>
      <c r="MZJ414" s="2"/>
      <c r="MZK414" s="2"/>
      <c r="MZL414" s="2"/>
      <c r="MZM414" s="2"/>
      <c r="MZN414" s="2"/>
      <c r="MZO414" s="2"/>
      <c r="MZP414" s="2"/>
      <c r="MZQ414" s="2"/>
      <c r="MZR414" s="2"/>
      <c r="MZS414" s="2"/>
      <c r="MZT414" s="2"/>
      <c r="MZU414" s="2"/>
      <c r="MZV414" s="2"/>
      <c r="MZW414" s="2"/>
      <c r="MZX414" s="2"/>
      <c r="MZY414" s="2"/>
      <c r="MZZ414" s="2"/>
      <c r="NAA414" s="2"/>
      <c r="NAB414" s="2"/>
      <c r="NAC414" s="2"/>
      <c r="NAD414" s="2"/>
      <c r="NAE414" s="2"/>
      <c r="NAF414" s="2"/>
      <c r="NAG414" s="2"/>
      <c r="NAH414" s="2"/>
      <c r="NAI414" s="2"/>
      <c r="NAJ414" s="2"/>
      <c r="NAK414" s="2"/>
      <c r="NAL414" s="2"/>
      <c r="NAM414" s="2"/>
      <c r="NAN414" s="2"/>
      <c r="NAO414" s="2"/>
      <c r="NAP414" s="2"/>
      <c r="NAQ414" s="2"/>
      <c r="NAR414" s="2"/>
      <c r="NAS414" s="2"/>
      <c r="NAT414" s="2"/>
      <c r="NAU414" s="2"/>
      <c r="NAV414" s="2"/>
      <c r="NAW414" s="2"/>
      <c r="NAX414" s="2"/>
      <c r="NAY414" s="2"/>
      <c r="NAZ414" s="2"/>
      <c r="NBA414" s="2"/>
      <c r="NBB414" s="2"/>
      <c r="NBC414" s="2"/>
      <c r="NBD414" s="2"/>
      <c r="NBE414" s="2"/>
      <c r="NBF414" s="2"/>
      <c r="NBG414" s="2"/>
      <c r="NBH414" s="2"/>
      <c r="NBI414" s="2"/>
      <c r="NBJ414" s="2"/>
      <c r="NBK414" s="2"/>
      <c r="NBL414" s="2"/>
      <c r="NBM414" s="2"/>
      <c r="NBN414" s="2"/>
      <c r="NBO414" s="2"/>
      <c r="NBP414" s="2"/>
      <c r="NBQ414" s="2"/>
      <c r="NBR414" s="2"/>
      <c r="NBS414" s="2"/>
      <c r="NBT414" s="2"/>
      <c r="NBU414" s="2"/>
      <c r="NBV414" s="2"/>
      <c r="NBW414" s="2"/>
      <c r="NBX414" s="2"/>
      <c r="NBY414" s="2"/>
      <c r="NBZ414" s="2"/>
      <c r="NCA414" s="2"/>
      <c r="NCB414" s="2"/>
      <c r="NCC414" s="2"/>
      <c r="NCD414" s="2"/>
      <c r="NCE414" s="2"/>
      <c r="NCF414" s="2"/>
      <c r="NCG414" s="2"/>
      <c r="NCH414" s="2"/>
      <c r="NCI414" s="2"/>
      <c r="NCJ414" s="2"/>
      <c r="NCK414" s="2"/>
      <c r="NCL414" s="2"/>
      <c r="NCM414" s="2"/>
      <c r="NCN414" s="2"/>
      <c r="NCO414" s="2"/>
      <c r="NCP414" s="2"/>
      <c r="NCQ414" s="2"/>
      <c r="NCR414" s="2"/>
      <c r="NCS414" s="2"/>
      <c r="NCT414" s="2"/>
      <c r="NCU414" s="2"/>
      <c r="NCV414" s="2"/>
      <c r="NCW414" s="2"/>
      <c r="NCX414" s="2"/>
      <c r="NCY414" s="2"/>
      <c r="NCZ414" s="2"/>
      <c r="NDA414" s="2"/>
      <c r="NDB414" s="2"/>
      <c r="NDC414" s="2"/>
      <c r="NDD414" s="2"/>
      <c r="NDE414" s="2"/>
      <c r="NDF414" s="2"/>
      <c r="NDG414" s="2"/>
      <c r="NDH414" s="2"/>
      <c r="NDI414" s="2"/>
      <c r="NDJ414" s="2"/>
      <c r="NDK414" s="2"/>
      <c r="NDL414" s="2"/>
      <c r="NDM414" s="2"/>
      <c r="NDN414" s="2"/>
      <c r="NDO414" s="2"/>
      <c r="NDP414" s="2"/>
      <c r="NDQ414" s="2"/>
      <c r="NDR414" s="2"/>
      <c r="NDS414" s="2"/>
      <c r="NDT414" s="2"/>
      <c r="NDU414" s="2"/>
      <c r="NDV414" s="2"/>
      <c r="NDW414" s="2"/>
      <c r="NDX414" s="2"/>
      <c r="NDY414" s="2"/>
      <c r="NDZ414" s="2"/>
      <c r="NEA414" s="2"/>
      <c r="NEB414" s="2"/>
      <c r="NEC414" s="2"/>
      <c r="NED414" s="2"/>
      <c r="NEE414" s="2"/>
      <c r="NEF414" s="2"/>
      <c r="NEG414" s="2"/>
      <c r="NEH414" s="2"/>
      <c r="NEI414" s="2"/>
      <c r="NEJ414" s="2"/>
      <c r="NEK414" s="2"/>
      <c r="NEL414" s="2"/>
      <c r="NEM414" s="2"/>
      <c r="NEN414" s="2"/>
      <c r="NEO414" s="2"/>
      <c r="NEP414" s="2"/>
      <c r="NEQ414" s="2"/>
      <c r="NER414" s="2"/>
      <c r="NES414" s="2"/>
      <c r="NET414" s="2"/>
      <c r="NEU414" s="2"/>
      <c r="NEV414" s="2"/>
      <c r="NEW414" s="2"/>
      <c r="NEX414" s="2"/>
      <c r="NEY414" s="2"/>
      <c r="NEZ414" s="2"/>
      <c r="NFA414" s="2"/>
      <c r="NFB414" s="2"/>
      <c r="NFC414" s="2"/>
      <c r="NFD414" s="2"/>
      <c r="NFE414" s="2"/>
      <c r="NFF414" s="2"/>
      <c r="NFG414" s="2"/>
      <c r="NFH414" s="2"/>
      <c r="NFI414" s="2"/>
      <c r="NFJ414" s="2"/>
      <c r="NFK414" s="2"/>
      <c r="NFL414" s="2"/>
      <c r="NFM414" s="2"/>
      <c r="NFN414" s="2"/>
      <c r="NFO414" s="2"/>
      <c r="NFP414" s="2"/>
      <c r="NFQ414" s="2"/>
      <c r="NFR414" s="2"/>
      <c r="NFS414" s="2"/>
      <c r="NFT414" s="2"/>
      <c r="NFU414" s="2"/>
      <c r="NFV414" s="2"/>
      <c r="NFW414" s="2"/>
      <c r="NFX414" s="2"/>
      <c r="NFY414" s="2"/>
      <c r="NFZ414" s="2"/>
      <c r="NGA414" s="2"/>
      <c r="NGB414" s="2"/>
      <c r="NGC414" s="2"/>
      <c r="NGD414" s="2"/>
      <c r="NGE414" s="2"/>
      <c r="NGF414" s="2"/>
      <c r="NGG414" s="2"/>
      <c r="NGH414" s="2"/>
      <c r="NGI414" s="2"/>
      <c r="NGJ414" s="2"/>
      <c r="NGK414" s="2"/>
      <c r="NGL414" s="2"/>
      <c r="NGM414" s="2"/>
      <c r="NGN414" s="2"/>
      <c r="NGO414" s="2"/>
      <c r="NGP414" s="2"/>
      <c r="NGQ414" s="2"/>
      <c r="NGR414" s="2"/>
      <c r="NGS414" s="2"/>
      <c r="NGT414" s="2"/>
      <c r="NGU414" s="2"/>
      <c r="NGV414" s="2"/>
      <c r="NGW414" s="2"/>
      <c r="NGX414" s="2"/>
      <c r="NGY414" s="2"/>
      <c r="NGZ414" s="2"/>
      <c r="NHA414" s="2"/>
      <c r="NHB414" s="2"/>
      <c r="NHC414" s="2"/>
      <c r="NHD414" s="2"/>
      <c r="NHE414" s="2"/>
      <c r="NHF414" s="2"/>
      <c r="NHG414" s="2"/>
      <c r="NHH414" s="2"/>
      <c r="NHI414" s="2"/>
      <c r="NHJ414" s="2"/>
      <c r="NHK414" s="2"/>
      <c r="NHL414" s="2"/>
      <c r="NHM414" s="2"/>
      <c r="NHN414" s="2"/>
      <c r="NHO414" s="2"/>
      <c r="NHP414" s="2"/>
      <c r="NHQ414" s="2"/>
      <c r="NHR414" s="2"/>
      <c r="NHS414" s="2"/>
      <c r="NHT414" s="2"/>
      <c r="NHU414" s="2"/>
      <c r="NHV414" s="2"/>
      <c r="NHW414" s="2"/>
      <c r="NHX414" s="2"/>
      <c r="NHY414" s="2"/>
      <c r="NHZ414" s="2"/>
      <c r="NIA414" s="2"/>
      <c r="NIB414" s="2"/>
      <c r="NIC414" s="2"/>
      <c r="NID414" s="2"/>
      <c r="NIE414" s="2"/>
      <c r="NIF414" s="2"/>
      <c r="NIG414" s="2"/>
      <c r="NIH414" s="2"/>
      <c r="NII414" s="2"/>
      <c r="NIJ414" s="2"/>
      <c r="NIK414" s="2"/>
      <c r="NIL414" s="2"/>
      <c r="NIM414" s="2"/>
      <c r="NIN414" s="2"/>
      <c r="NIO414" s="2"/>
      <c r="NIP414" s="2"/>
      <c r="NIQ414" s="2"/>
      <c r="NIR414" s="2"/>
      <c r="NIS414" s="2"/>
      <c r="NIT414" s="2"/>
      <c r="NIU414" s="2"/>
      <c r="NIV414" s="2"/>
      <c r="NIW414" s="2"/>
      <c r="NIX414" s="2"/>
      <c r="NIY414" s="2"/>
      <c r="NIZ414" s="2"/>
      <c r="NJA414" s="2"/>
      <c r="NJB414" s="2"/>
      <c r="NJC414" s="2"/>
      <c r="NJD414" s="2"/>
      <c r="NJE414" s="2"/>
      <c r="NJF414" s="2"/>
      <c r="NJG414" s="2"/>
      <c r="NJH414" s="2"/>
      <c r="NJI414" s="2"/>
      <c r="NJJ414" s="2"/>
      <c r="NJK414" s="2"/>
      <c r="NJL414" s="2"/>
      <c r="NJM414" s="2"/>
      <c r="NJN414" s="2"/>
      <c r="NJO414" s="2"/>
      <c r="NJP414" s="2"/>
      <c r="NJQ414" s="2"/>
      <c r="NJR414" s="2"/>
      <c r="NJS414" s="2"/>
      <c r="NJT414" s="2"/>
      <c r="NJU414" s="2"/>
      <c r="NJV414" s="2"/>
      <c r="NJW414" s="2"/>
      <c r="NJX414" s="2"/>
      <c r="NJY414" s="2"/>
      <c r="NJZ414" s="2"/>
      <c r="NKA414" s="2"/>
      <c r="NKB414" s="2"/>
      <c r="NKC414" s="2"/>
      <c r="NKD414" s="2"/>
      <c r="NKE414" s="2"/>
      <c r="NKF414" s="2"/>
      <c r="NKG414" s="2"/>
      <c r="NKH414" s="2"/>
      <c r="NKI414" s="2"/>
      <c r="NKJ414" s="2"/>
      <c r="NKK414" s="2"/>
      <c r="NKL414" s="2"/>
      <c r="NKM414" s="2"/>
      <c r="NKN414" s="2"/>
      <c r="NKO414" s="2"/>
      <c r="NKP414" s="2"/>
      <c r="NKQ414" s="2"/>
      <c r="NKR414" s="2"/>
      <c r="NKS414" s="2"/>
      <c r="NKT414" s="2"/>
      <c r="NKU414" s="2"/>
      <c r="NKV414" s="2"/>
      <c r="NKW414" s="2"/>
      <c r="NKX414" s="2"/>
      <c r="NKY414" s="2"/>
      <c r="NKZ414" s="2"/>
      <c r="NLA414" s="2"/>
      <c r="NLB414" s="2"/>
      <c r="NLC414" s="2"/>
      <c r="NLD414" s="2"/>
      <c r="NLE414" s="2"/>
      <c r="NLF414" s="2"/>
      <c r="NLG414" s="2"/>
      <c r="NLH414" s="2"/>
      <c r="NLI414" s="2"/>
      <c r="NLJ414" s="2"/>
      <c r="NLK414" s="2"/>
      <c r="NLL414" s="2"/>
      <c r="NLM414" s="2"/>
      <c r="NLN414" s="2"/>
      <c r="NLO414" s="2"/>
      <c r="NLP414" s="2"/>
      <c r="NLQ414" s="2"/>
      <c r="NLR414" s="2"/>
      <c r="NLS414" s="2"/>
      <c r="NLT414" s="2"/>
      <c r="NLU414" s="2"/>
      <c r="NLV414" s="2"/>
      <c r="NLW414" s="2"/>
      <c r="NLX414" s="2"/>
      <c r="NLY414" s="2"/>
      <c r="NLZ414" s="2"/>
      <c r="NMA414" s="2"/>
      <c r="NMB414" s="2"/>
      <c r="NMC414" s="2"/>
      <c r="NMD414" s="2"/>
      <c r="NME414" s="2"/>
      <c r="NMF414" s="2"/>
      <c r="NMG414" s="2"/>
      <c r="NMH414" s="2"/>
      <c r="NMI414" s="2"/>
      <c r="NMJ414" s="2"/>
      <c r="NMK414" s="2"/>
      <c r="NML414" s="2"/>
      <c r="NMM414" s="2"/>
      <c r="NMN414" s="2"/>
      <c r="NMO414" s="2"/>
      <c r="NMP414" s="2"/>
      <c r="NMQ414" s="2"/>
      <c r="NMR414" s="2"/>
      <c r="NMS414" s="2"/>
      <c r="NMT414" s="2"/>
      <c r="NMU414" s="2"/>
      <c r="NMV414" s="2"/>
      <c r="NMW414" s="2"/>
      <c r="NMX414" s="2"/>
      <c r="NMY414" s="2"/>
      <c r="NMZ414" s="2"/>
      <c r="NNA414" s="2"/>
      <c r="NNB414" s="2"/>
      <c r="NNC414" s="2"/>
      <c r="NND414" s="2"/>
      <c r="NNE414" s="2"/>
      <c r="NNF414" s="2"/>
      <c r="NNG414" s="2"/>
      <c r="NNH414" s="2"/>
      <c r="NNI414" s="2"/>
      <c r="NNJ414" s="2"/>
      <c r="NNK414" s="2"/>
      <c r="NNL414" s="2"/>
      <c r="NNM414" s="2"/>
      <c r="NNN414" s="2"/>
      <c r="NNO414" s="2"/>
      <c r="NNP414" s="2"/>
      <c r="NNQ414" s="2"/>
      <c r="NNR414" s="2"/>
      <c r="NNS414" s="2"/>
      <c r="NNT414" s="2"/>
      <c r="NNU414" s="2"/>
      <c r="NNV414" s="2"/>
      <c r="NNW414" s="2"/>
      <c r="NNX414" s="2"/>
      <c r="NNY414" s="2"/>
      <c r="NNZ414" s="2"/>
      <c r="NOA414" s="2"/>
      <c r="NOB414" s="2"/>
      <c r="NOC414" s="2"/>
      <c r="NOD414" s="2"/>
      <c r="NOE414" s="2"/>
      <c r="NOF414" s="2"/>
      <c r="NOG414" s="2"/>
      <c r="NOH414" s="2"/>
      <c r="NOI414" s="2"/>
      <c r="NOJ414" s="2"/>
      <c r="NOK414" s="2"/>
      <c r="NOL414" s="2"/>
      <c r="NOM414" s="2"/>
      <c r="NON414" s="2"/>
      <c r="NOO414" s="2"/>
      <c r="NOP414" s="2"/>
      <c r="NOQ414" s="2"/>
      <c r="NOR414" s="2"/>
      <c r="NOS414" s="2"/>
      <c r="NOT414" s="2"/>
      <c r="NOU414" s="2"/>
      <c r="NOV414" s="2"/>
      <c r="NOW414" s="2"/>
      <c r="NOX414" s="2"/>
      <c r="NOY414" s="2"/>
      <c r="NOZ414" s="2"/>
      <c r="NPA414" s="2"/>
      <c r="NPB414" s="2"/>
      <c r="NPC414" s="2"/>
      <c r="NPD414" s="2"/>
      <c r="NPE414" s="2"/>
      <c r="NPF414" s="2"/>
      <c r="NPG414" s="2"/>
      <c r="NPH414" s="2"/>
      <c r="NPI414" s="2"/>
      <c r="NPJ414" s="2"/>
      <c r="NPK414" s="2"/>
      <c r="NPL414" s="2"/>
      <c r="NPM414" s="2"/>
      <c r="NPN414" s="2"/>
      <c r="NPO414" s="2"/>
      <c r="NPP414" s="2"/>
      <c r="NPQ414" s="2"/>
      <c r="NPR414" s="2"/>
      <c r="NPS414" s="2"/>
      <c r="NPT414" s="2"/>
      <c r="NPU414" s="2"/>
      <c r="NPV414" s="2"/>
      <c r="NPW414" s="2"/>
      <c r="NPX414" s="2"/>
      <c r="NPY414" s="2"/>
      <c r="NPZ414" s="2"/>
      <c r="NQA414" s="2"/>
      <c r="NQB414" s="2"/>
      <c r="NQC414" s="2"/>
      <c r="NQD414" s="2"/>
      <c r="NQE414" s="2"/>
      <c r="NQF414" s="2"/>
      <c r="NQG414" s="2"/>
      <c r="NQH414" s="2"/>
      <c r="NQI414" s="2"/>
      <c r="NQJ414" s="2"/>
      <c r="NQK414" s="2"/>
      <c r="NQL414" s="2"/>
      <c r="NQM414" s="2"/>
      <c r="NQN414" s="2"/>
      <c r="NQO414" s="2"/>
      <c r="NQP414" s="2"/>
      <c r="NQQ414" s="2"/>
      <c r="NQR414" s="2"/>
      <c r="NQS414" s="2"/>
      <c r="NQT414" s="2"/>
      <c r="NQU414" s="2"/>
      <c r="NQV414" s="2"/>
      <c r="NQW414" s="2"/>
      <c r="NQX414" s="2"/>
      <c r="NQY414" s="2"/>
      <c r="NQZ414" s="2"/>
      <c r="NRA414" s="2"/>
      <c r="NRB414" s="2"/>
      <c r="NRC414" s="2"/>
      <c r="NRD414" s="2"/>
      <c r="NRE414" s="2"/>
      <c r="NRF414" s="2"/>
      <c r="NRG414" s="2"/>
      <c r="NRH414" s="2"/>
      <c r="NRI414" s="2"/>
      <c r="NRJ414" s="2"/>
      <c r="NRK414" s="2"/>
      <c r="NRL414" s="2"/>
      <c r="NRM414" s="2"/>
      <c r="NRN414" s="2"/>
      <c r="NRO414" s="2"/>
      <c r="NRP414" s="2"/>
      <c r="NRQ414" s="2"/>
      <c r="NRR414" s="2"/>
      <c r="NRS414" s="2"/>
      <c r="NRT414" s="2"/>
      <c r="NRU414" s="2"/>
      <c r="NRV414" s="2"/>
      <c r="NRW414" s="2"/>
      <c r="NRX414" s="2"/>
      <c r="NRY414" s="2"/>
      <c r="NRZ414" s="2"/>
      <c r="NSA414" s="2"/>
      <c r="NSB414" s="2"/>
      <c r="NSC414" s="2"/>
      <c r="NSD414" s="2"/>
      <c r="NSE414" s="2"/>
      <c r="NSF414" s="2"/>
      <c r="NSG414" s="2"/>
      <c r="NSH414" s="2"/>
      <c r="NSI414" s="2"/>
      <c r="NSJ414" s="2"/>
      <c r="NSK414" s="2"/>
      <c r="NSL414" s="2"/>
      <c r="NSM414" s="2"/>
      <c r="NSN414" s="2"/>
      <c r="NSO414" s="2"/>
      <c r="NSP414" s="2"/>
      <c r="NSQ414" s="2"/>
      <c r="NSR414" s="2"/>
      <c r="NSS414" s="2"/>
      <c r="NST414" s="2"/>
      <c r="NSU414" s="2"/>
      <c r="NSV414" s="2"/>
      <c r="NSW414" s="2"/>
      <c r="NSX414" s="2"/>
      <c r="NSY414" s="2"/>
      <c r="NSZ414" s="2"/>
      <c r="NTA414" s="2"/>
      <c r="NTB414" s="2"/>
      <c r="NTC414" s="2"/>
      <c r="NTD414" s="2"/>
      <c r="NTE414" s="2"/>
      <c r="NTF414" s="2"/>
      <c r="NTG414" s="2"/>
      <c r="NTH414" s="2"/>
      <c r="NTI414" s="2"/>
      <c r="NTJ414" s="2"/>
      <c r="NTK414" s="2"/>
      <c r="NTL414" s="2"/>
      <c r="NTM414" s="2"/>
      <c r="NTN414" s="2"/>
      <c r="NTO414" s="2"/>
      <c r="NTP414" s="2"/>
      <c r="NTQ414" s="2"/>
      <c r="NTR414" s="2"/>
      <c r="NTS414" s="2"/>
      <c r="NTT414" s="2"/>
      <c r="NTU414" s="2"/>
      <c r="NTV414" s="2"/>
      <c r="NTW414" s="2"/>
      <c r="NTX414" s="2"/>
      <c r="NTY414" s="2"/>
      <c r="NTZ414" s="2"/>
      <c r="NUA414" s="2"/>
      <c r="NUB414" s="2"/>
      <c r="NUC414" s="2"/>
      <c r="NUD414" s="2"/>
      <c r="NUE414" s="2"/>
      <c r="NUF414" s="2"/>
      <c r="NUG414" s="2"/>
      <c r="NUH414" s="2"/>
      <c r="NUI414" s="2"/>
      <c r="NUJ414" s="2"/>
      <c r="NUK414" s="2"/>
      <c r="NUL414" s="2"/>
      <c r="NUM414" s="2"/>
      <c r="NUN414" s="2"/>
      <c r="NUO414" s="2"/>
      <c r="NUP414" s="2"/>
      <c r="NUQ414" s="2"/>
      <c r="NUR414" s="2"/>
      <c r="NUS414" s="2"/>
      <c r="NUT414" s="2"/>
      <c r="NUU414" s="2"/>
      <c r="NUV414" s="2"/>
      <c r="NUW414" s="2"/>
      <c r="NUX414" s="2"/>
      <c r="NUY414" s="2"/>
      <c r="NUZ414" s="2"/>
      <c r="NVA414" s="2"/>
      <c r="NVB414" s="2"/>
      <c r="NVC414" s="2"/>
      <c r="NVD414" s="2"/>
      <c r="NVE414" s="2"/>
      <c r="NVF414" s="2"/>
      <c r="NVG414" s="2"/>
      <c r="NVH414" s="2"/>
      <c r="NVI414" s="2"/>
      <c r="NVJ414" s="2"/>
      <c r="NVK414" s="2"/>
      <c r="NVL414" s="2"/>
      <c r="NVM414" s="2"/>
      <c r="NVN414" s="2"/>
      <c r="NVO414" s="2"/>
      <c r="NVP414" s="2"/>
      <c r="NVQ414" s="2"/>
      <c r="NVR414" s="2"/>
      <c r="NVS414" s="2"/>
      <c r="NVT414" s="2"/>
      <c r="NVU414" s="2"/>
      <c r="NVV414" s="2"/>
      <c r="NVW414" s="2"/>
      <c r="NVX414" s="2"/>
      <c r="NVY414" s="2"/>
      <c r="NVZ414" s="2"/>
      <c r="NWA414" s="2"/>
      <c r="NWB414" s="2"/>
      <c r="NWC414" s="2"/>
      <c r="NWD414" s="2"/>
      <c r="NWE414" s="2"/>
      <c r="NWF414" s="2"/>
      <c r="NWG414" s="2"/>
      <c r="NWH414" s="2"/>
      <c r="NWI414" s="2"/>
      <c r="NWJ414" s="2"/>
      <c r="NWK414" s="2"/>
      <c r="NWL414" s="2"/>
      <c r="NWM414" s="2"/>
      <c r="NWN414" s="2"/>
      <c r="NWO414" s="2"/>
      <c r="NWP414" s="2"/>
      <c r="NWQ414" s="2"/>
      <c r="NWR414" s="2"/>
      <c r="NWS414" s="2"/>
      <c r="NWT414" s="2"/>
      <c r="NWU414" s="2"/>
      <c r="NWV414" s="2"/>
      <c r="NWW414" s="2"/>
      <c r="NWX414" s="2"/>
      <c r="NWY414" s="2"/>
      <c r="NWZ414" s="2"/>
      <c r="NXA414" s="2"/>
      <c r="NXB414" s="2"/>
      <c r="NXC414" s="2"/>
      <c r="NXD414" s="2"/>
      <c r="NXE414" s="2"/>
      <c r="NXF414" s="2"/>
      <c r="NXG414" s="2"/>
      <c r="NXH414" s="2"/>
      <c r="NXI414" s="2"/>
      <c r="NXJ414" s="2"/>
      <c r="NXK414" s="2"/>
      <c r="NXL414" s="2"/>
      <c r="NXM414" s="2"/>
      <c r="NXN414" s="2"/>
      <c r="NXO414" s="2"/>
      <c r="NXP414" s="2"/>
      <c r="NXQ414" s="2"/>
      <c r="NXR414" s="2"/>
      <c r="NXS414" s="2"/>
      <c r="NXT414" s="2"/>
      <c r="NXU414" s="2"/>
      <c r="NXV414" s="2"/>
      <c r="NXW414" s="2"/>
      <c r="NXX414" s="2"/>
      <c r="NXY414" s="2"/>
      <c r="NXZ414" s="2"/>
      <c r="NYA414" s="2"/>
      <c r="NYB414" s="2"/>
      <c r="NYC414" s="2"/>
      <c r="NYD414" s="2"/>
      <c r="NYE414" s="2"/>
      <c r="NYF414" s="2"/>
      <c r="NYG414" s="2"/>
      <c r="NYH414" s="2"/>
      <c r="NYI414" s="2"/>
      <c r="NYJ414" s="2"/>
      <c r="NYK414" s="2"/>
      <c r="NYL414" s="2"/>
      <c r="NYM414" s="2"/>
      <c r="NYN414" s="2"/>
      <c r="NYO414" s="2"/>
      <c r="NYP414" s="2"/>
      <c r="NYQ414" s="2"/>
      <c r="NYR414" s="2"/>
      <c r="NYS414" s="2"/>
      <c r="NYT414" s="2"/>
      <c r="NYU414" s="2"/>
      <c r="NYV414" s="2"/>
      <c r="NYW414" s="2"/>
      <c r="NYX414" s="2"/>
      <c r="NYY414" s="2"/>
      <c r="NYZ414" s="2"/>
      <c r="NZA414" s="2"/>
      <c r="NZB414" s="2"/>
      <c r="NZC414" s="2"/>
      <c r="NZD414" s="2"/>
      <c r="NZE414" s="2"/>
      <c r="NZF414" s="2"/>
      <c r="NZG414" s="2"/>
      <c r="NZH414" s="2"/>
      <c r="NZI414" s="2"/>
      <c r="NZJ414" s="2"/>
      <c r="NZK414" s="2"/>
      <c r="NZL414" s="2"/>
      <c r="NZM414" s="2"/>
      <c r="NZN414" s="2"/>
      <c r="NZO414" s="2"/>
      <c r="NZP414" s="2"/>
      <c r="NZQ414" s="2"/>
      <c r="NZR414" s="2"/>
      <c r="NZS414" s="2"/>
      <c r="NZT414" s="2"/>
      <c r="NZU414" s="2"/>
      <c r="NZV414" s="2"/>
      <c r="NZW414" s="2"/>
      <c r="NZX414" s="2"/>
      <c r="NZY414" s="2"/>
      <c r="NZZ414" s="2"/>
      <c r="OAA414" s="2"/>
      <c r="OAB414" s="2"/>
      <c r="OAC414" s="2"/>
      <c r="OAD414" s="2"/>
      <c r="OAE414" s="2"/>
      <c r="OAF414" s="2"/>
      <c r="OAG414" s="2"/>
      <c r="OAH414" s="2"/>
      <c r="OAI414" s="2"/>
      <c r="OAJ414" s="2"/>
      <c r="OAK414" s="2"/>
      <c r="OAL414" s="2"/>
      <c r="OAM414" s="2"/>
      <c r="OAN414" s="2"/>
      <c r="OAO414" s="2"/>
      <c r="OAP414" s="2"/>
      <c r="OAQ414" s="2"/>
      <c r="OAR414" s="2"/>
      <c r="OAS414" s="2"/>
      <c r="OAT414" s="2"/>
      <c r="OAU414" s="2"/>
      <c r="OAV414" s="2"/>
      <c r="OAW414" s="2"/>
      <c r="OAX414" s="2"/>
      <c r="OAY414" s="2"/>
      <c r="OAZ414" s="2"/>
      <c r="OBA414" s="2"/>
      <c r="OBB414" s="2"/>
      <c r="OBC414" s="2"/>
      <c r="OBD414" s="2"/>
      <c r="OBE414" s="2"/>
      <c r="OBF414" s="2"/>
      <c r="OBG414" s="2"/>
      <c r="OBH414" s="2"/>
      <c r="OBI414" s="2"/>
      <c r="OBJ414" s="2"/>
      <c r="OBK414" s="2"/>
      <c r="OBL414" s="2"/>
      <c r="OBM414" s="2"/>
      <c r="OBN414" s="2"/>
      <c r="OBO414" s="2"/>
      <c r="OBP414" s="2"/>
      <c r="OBQ414" s="2"/>
      <c r="OBR414" s="2"/>
      <c r="OBS414" s="2"/>
      <c r="OBT414" s="2"/>
      <c r="OBU414" s="2"/>
      <c r="OBV414" s="2"/>
      <c r="OBW414" s="2"/>
      <c r="OBX414" s="2"/>
      <c r="OBY414" s="2"/>
      <c r="OBZ414" s="2"/>
      <c r="OCA414" s="2"/>
      <c r="OCB414" s="2"/>
      <c r="OCC414" s="2"/>
      <c r="OCD414" s="2"/>
      <c r="OCE414" s="2"/>
      <c r="OCF414" s="2"/>
      <c r="OCG414" s="2"/>
      <c r="OCH414" s="2"/>
      <c r="OCI414" s="2"/>
      <c r="OCJ414" s="2"/>
      <c r="OCK414" s="2"/>
      <c r="OCL414" s="2"/>
      <c r="OCM414" s="2"/>
      <c r="OCN414" s="2"/>
      <c r="OCO414" s="2"/>
      <c r="OCP414" s="2"/>
      <c r="OCQ414" s="2"/>
      <c r="OCR414" s="2"/>
      <c r="OCS414" s="2"/>
      <c r="OCT414" s="2"/>
      <c r="OCU414" s="2"/>
      <c r="OCV414" s="2"/>
      <c r="OCW414" s="2"/>
      <c r="OCX414" s="2"/>
      <c r="OCY414" s="2"/>
      <c r="OCZ414" s="2"/>
      <c r="ODA414" s="2"/>
      <c r="ODB414" s="2"/>
      <c r="ODC414" s="2"/>
      <c r="ODD414" s="2"/>
      <c r="ODE414" s="2"/>
      <c r="ODF414" s="2"/>
      <c r="ODG414" s="2"/>
      <c r="ODH414" s="2"/>
      <c r="ODI414" s="2"/>
      <c r="ODJ414" s="2"/>
      <c r="ODK414" s="2"/>
      <c r="ODL414" s="2"/>
      <c r="ODM414" s="2"/>
      <c r="ODN414" s="2"/>
      <c r="ODO414" s="2"/>
      <c r="ODP414" s="2"/>
      <c r="ODQ414" s="2"/>
      <c r="ODR414" s="2"/>
      <c r="ODS414" s="2"/>
      <c r="ODT414" s="2"/>
      <c r="ODU414" s="2"/>
      <c r="ODV414" s="2"/>
      <c r="ODW414" s="2"/>
      <c r="ODX414" s="2"/>
      <c r="ODY414" s="2"/>
      <c r="ODZ414" s="2"/>
      <c r="OEA414" s="2"/>
      <c r="OEB414" s="2"/>
      <c r="OEC414" s="2"/>
      <c r="OED414" s="2"/>
      <c r="OEE414" s="2"/>
      <c r="OEF414" s="2"/>
      <c r="OEG414" s="2"/>
      <c r="OEH414" s="2"/>
      <c r="OEI414" s="2"/>
      <c r="OEJ414" s="2"/>
      <c r="OEK414" s="2"/>
      <c r="OEL414" s="2"/>
      <c r="OEM414" s="2"/>
      <c r="OEN414" s="2"/>
      <c r="OEO414" s="2"/>
      <c r="OEP414" s="2"/>
      <c r="OEQ414" s="2"/>
      <c r="OER414" s="2"/>
      <c r="OES414" s="2"/>
      <c r="OET414" s="2"/>
      <c r="OEU414" s="2"/>
      <c r="OEV414" s="2"/>
      <c r="OEW414" s="2"/>
      <c r="OEX414" s="2"/>
      <c r="OEY414" s="2"/>
      <c r="OEZ414" s="2"/>
      <c r="OFA414" s="2"/>
      <c r="OFB414" s="2"/>
      <c r="OFC414" s="2"/>
      <c r="OFD414" s="2"/>
      <c r="OFE414" s="2"/>
      <c r="OFF414" s="2"/>
      <c r="OFG414" s="2"/>
      <c r="OFH414" s="2"/>
      <c r="OFI414" s="2"/>
      <c r="OFJ414" s="2"/>
      <c r="OFK414" s="2"/>
      <c r="OFL414" s="2"/>
      <c r="OFM414" s="2"/>
      <c r="OFN414" s="2"/>
      <c r="OFO414" s="2"/>
      <c r="OFP414" s="2"/>
      <c r="OFQ414" s="2"/>
      <c r="OFR414" s="2"/>
      <c r="OFS414" s="2"/>
      <c r="OFT414" s="2"/>
      <c r="OFU414" s="2"/>
      <c r="OFV414" s="2"/>
      <c r="OFW414" s="2"/>
      <c r="OFX414" s="2"/>
      <c r="OFY414" s="2"/>
      <c r="OFZ414" s="2"/>
      <c r="OGA414" s="2"/>
      <c r="OGB414" s="2"/>
      <c r="OGC414" s="2"/>
      <c r="OGD414" s="2"/>
      <c r="OGE414" s="2"/>
      <c r="OGF414" s="2"/>
      <c r="OGG414" s="2"/>
      <c r="OGH414" s="2"/>
      <c r="OGI414" s="2"/>
      <c r="OGJ414" s="2"/>
      <c r="OGK414" s="2"/>
      <c r="OGL414" s="2"/>
      <c r="OGM414" s="2"/>
      <c r="OGN414" s="2"/>
      <c r="OGO414" s="2"/>
      <c r="OGP414" s="2"/>
      <c r="OGQ414" s="2"/>
      <c r="OGR414" s="2"/>
      <c r="OGS414" s="2"/>
      <c r="OGT414" s="2"/>
      <c r="OGU414" s="2"/>
      <c r="OGV414" s="2"/>
      <c r="OGW414" s="2"/>
      <c r="OGX414" s="2"/>
      <c r="OGY414" s="2"/>
      <c r="OGZ414" s="2"/>
      <c r="OHA414" s="2"/>
      <c r="OHB414" s="2"/>
      <c r="OHC414" s="2"/>
      <c r="OHD414" s="2"/>
      <c r="OHE414" s="2"/>
      <c r="OHF414" s="2"/>
      <c r="OHG414" s="2"/>
      <c r="OHH414" s="2"/>
      <c r="OHI414" s="2"/>
      <c r="OHJ414" s="2"/>
      <c r="OHK414" s="2"/>
      <c r="OHL414" s="2"/>
      <c r="OHM414" s="2"/>
      <c r="OHN414" s="2"/>
      <c r="OHO414" s="2"/>
      <c r="OHP414" s="2"/>
      <c r="OHQ414" s="2"/>
      <c r="OHR414" s="2"/>
      <c r="OHS414" s="2"/>
      <c r="OHT414" s="2"/>
      <c r="OHU414" s="2"/>
      <c r="OHV414" s="2"/>
      <c r="OHW414" s="2"/>
      <c r="OHX414" s="2"/>
      <c r="OHY414" s="2"/>
      <c r="OHZ414" s="2"/>
      <c r="OIA414" s="2"/>
      <c r="OIB414" s="2"/>
      <c r="OIC414" s="2"/>
      <c r="OID414" s="2"/>
      <c r="OIE414" s="2"/>
      <c r="OIF414" s="2"/>
      <c r="OIG414" s="2"/>
      <c r="OIH414" s="2"/>
      <c r="OII414" s="2"/>
      <c r="OIJ414" s="2"/>
      <c r="OIK414" s="2"/>
      <c r="OIL414" s="2"/>
      <c r="OIM414" s="2"/>
      <c r="OIN414" s="2"/>
      <c r="OIO414" s="2"/>
      <c r="OIP414" s="2"/>
      <c r="OIQ414" s="2"/>
      <c r="OIR414" s="2"/>
      <c r="OIS414" s="2"/>
      <c r="OIT414" s="2"/>
      <c r="OIU414" s="2"/>
      <c r="OIV414" s="2"/>
      <c r="OIW414" s="2"/>
      <c r="OIX414" s="2"/>
      <c r="OIY414" s="2"/>
      <c r="OIZ414" s="2"/>
      <c r="OJA414" s="2"/>
      <c r="OJB414" s="2"/>
      <c r="OJC414" s="2"/>
      <c r="OJD414" s="2"/>
      <c r="OJE414" s="2"/>
      <c r="OJF414" s="2"/>
      <c r="OJG414" s="2"/>
      <c r="OJH414" s="2"/>
      <c r="OJI414" s="2"/>
      <c r="OJJ414" s="2"/>
      <c r="OJK414" s="2"/>
      <c r="OJL414" s="2"/>
      <c r="OJM414" s="2"/>
      <c r="OJN414" s="2"/>
      <c r="OJO414" s="2"/>
      <c r="OJP414" s="2"/>
      <c r="OJQ414" s="2"/>
      <c r="OJR414" s="2"/>
      <c r="OJS414" s="2"/>
      <c r="OJT414" s="2"/>
      <c r="OJU414" s="2"/>
      <c r="OJV414" s="2"/>
      <c r="OJW414" s="2"/>
      <c r="OJX414" s="2"/>
      <c r="OJY414" s="2"/>
      <c r="OJZ414" s="2"/>
      <c r="OKA414" s="2"/>
      <c r="OKB414" s="2"/>
      <c r="OKC414" s="2"/>
      <c r="OKD414" s="2"/>
      <c r="OKE414" s="2"/>
      <c r="OKF414" s="2"/>
      <c r="OKG414" s="2"/>
      <c r="OKH414" s="2"/>
      <c r="OKI414" s="2"/>
      <c r="OKJ414" s="2"/>
      <c r="OKK414" s="2"/>
      <c r="OKL414" s="2"/>
      <c r="OKM414" s="2"/>
      <c r="OKN414" s="2"/>
      <c r="OKO414" s="2"/>
      <c r="OKP414" s="2"/>
      <c r="OKQ414" s="2"/>
      <c r="OKR414" s="2"/>
      <c r="OKS414" s="2"/>
      <c r="OKT414" s="2"/>
      <c r="OKU414" s="2"/>
      <c r="OKV414" s="2"/>
      <c r="OKW414" s="2"/>
      <c r="OKX414" s="2"/>
      <c r="OKY414" s="2"/>
      <c r="OKZ414" s="2"/>
      <c r="OLA414" s="2"/>
      <c r="OLB414" s="2"/>
      <c r="OLC414" s="2"/>
      <c r="OLD414" s="2"/>
      <c r="OLE414" s="2"/>
      <c r="OLF414" s="2"/>
      <c r="OLG414" s="2"/>
      <c r="OLH414" s="2"/>
      <c r="OLI414" s="2"/>
      <c r="OLJ414" s="2"/>
      <c r="OLK414" s="2"/>
      <c r="OLL414" s="2"/>
      <c r="OLM414" s="2"/>
      <c r="OLN414" s="2"/>
      <c r="OLO414" s="2"/>
      <c r="OLP414" s="2"/>
      <c r="OLQ414" s="2"/>
      <c r="OLR414" s="2"/>
      <c r="OLS414" s="2"/>
      <c r="OLT414" s="2"/>
      <c r="OLU414" s="2"/>
      <c r="OLV414" s="2"/>
      <c r="OLW414" s="2"/>
      <c r="OLX414" s="2"/>
      <c r="OLY414" s="2"/>
      <c r="OLZ414" s="2"/>
      <c r="OMA414" s="2"/>
      <c r="OMB414" s="2"/>
      <c r="OMC414" s="2"/>
      <c r="OMD414" s="2"/>
      <c r="OME414" s="2"/>
      <c r="OMF414" s="2"/>
      <c r="OMG414" s="2"/>
      <c r="OMH414" s="2"/>
      <c r="OMI414" s="2"/>
      <c r="OMJ414" s="2"/>
      <c r="OMK414" s="2"/>
      <c r="OML414" s="2"/>
      <c r="OMM414" s="2"/>
      <c r="OMN414" s="2"/>
      <c r="OMO414" s="2"/>
      <c r="OMP414" s="2"/>
      <c r="OMQ414" s="2"/>
      <c r="OMR414" s="2"/>
      <c r="OMS414" s="2"/>
      <c r="OMT414" s="2"/>
      <c r="OMU414" s="2"/>
      <c r="OMV414" s="2"/>
      <c r="OMW414" s="2"/>
      <c r="OMX414" s="2"/>
      <c r="OMY414" s="2"/>
      <c r="OMZ414" s="2"/>
      <c r="ONA414" s="2"/>
      <c r="ONB414" s="2"/>
      <c r="ONC414" s="2"/>
      <c r="OND414" s="2"/>
      <c r="ONE414" s="2"/>
      <c r="ONF414" s="2"/>
      <c r="ONG414" s="2"/>
      <c r="ONH414" s="2"/>
      <c r="ONI414" s="2"/>
      <c r="ONJ414" s="2"/>
      <c r="ONK414" s="2"/>
      <c r="ONL414" s="2"/>
      <c r="ONM414" s="2"/>
      <c r="ONN414" s="2"/>
      <c r="ONO414" s="2"/>
      <c r="ONP414" s="2"/>
      <c r="ONQ414" s="2"/>
      <c r="ONR414" s="2"/>
      <c r="ONS414" s="2"/>
      <c r="ONT414" s="2"/>
      <c r="ONU414" s="2"/>
      <c r="ONV414" s="2"/>
      <c r="ONW414" s="2"/>
      <c r="ONX414" s="2"/>
      <c r="ONY414" s="2"/>
      <c r="ONZ414" s="2"/>
      <c r="OOA414" s="2"/>
      <c r="OOB414" s="2"/>
      <c r="OOC414" s="2"/>
      <c r="OOD414" s="2"/>
      <c r="OOE414" s="2"/>
      <c r="OOF414" s="2"/>
      <c r="OOG414" s="2"/>
      <c r="OOH414" s="2"/>
      <c r="OOI414" s="2"/>
      <c r="OOJ414" s="2"/>
      <c r="OOK414" s="2"/>
      <c r="OOL414" s="2"/>
      <c r="OOM414" s="2"/>
      <c r="OON414" s="2"/>
      <c r="OOO414" s="2"/>
      <c r="OOP414" s="2"/>
      <c r="OOQ414" s="2"/>
      <c r="OOR414" s="2"/>
      <c r="OOS414" s="2"/>
      <c r="OOT414" s="2"/>
      <c r="OOU414" s="2"/>
      <c r="OOV414" s="2"/>
      <c r="OOW414" s="2"/>
      <c r="OOX414" s="2"/>
      <c r="OOY414" s="2"/>
      <c r="OOZ414" s="2"/>
      <c r="OPA414" s="2"/>
      <c r="OPB414" s="2"/>
      <c r="OPC414" s="2"/>
      <c r="OPD414" s="2"/>
      <c r="OPE414" s="2"/>
      <c r="OPF414" s="2"/>
      <c r="OPG414" s="2"/>
      <c r="OPH414" s="2"/>
      <c r="OPI414" s="2"/>
      <c r="OPJ414" s="2"/>
      <c r="OPK414" s="2"/>
      <c r="OPL414" s="2"/>
      <c r="OPM414" s="2"/>
      <c r="OPN414" s="2"/>
      <c r="OPO414" s="2"/>
      <c r="OPP414" s="2"/>
      <c r="OPQ414" s="2"/>
      <c r="OPR414" s="2"/>
      <c r="OPS414" s="2"/>
      <c r="OPT414" s="2"/>
      <c r="OPU414" s="2"/>
      <c r="OPV414" s="2"/>
      <c r="OPW414" s="2"/>
      <c r="OPX414" s="2"/>
      <c r="OPY414" s="2"/>
      <c r="OPZ414" s="2"/>
      <c r="OQA414" s="2"/>
      <c r="OQB414" s="2"/>
      <c r="OQC414" s="2"/>
      <c r="OQD414" s="2"/>
      <c r="OQE414" s="2"/>
      <c r="OQF414" s="2"/>
      <c r="OQG414" s="2"/>
      <c r="OQH414" s="2"/>
      <c r="OQI414" s="2"/>
      <c r="OQJ414" s="2"/>
      <c r="OQK414" s="2"/>
      <c r="OQL414" s="2"/>
      <c r="OQM414" s="2"/>
      <c r="OQN414" s="2"/>
      <c r="OQO414" s="2"/>
      <c r="OQP414" s="2"/>
      <c r="OQQ414" s="2"/>
      <c r="OQR414" s="2"/>
      <c r="OQS414" s="2"/>
      <c r="OQT414" s="2"/>
      <c r="OQU414" s="2"/>
      <c r="OQV414" s="2"/>
      <c r="OQW414" s="2"/>
      <c r="OQX414" s="2"/>
      <c r="OQY414" s="2"/>
      <c r="OQZ414" s="2"/>
      <c r="ORA414" s="2"/>
      <c r="ORB414" s="2"/>
      <c r="ORC414" s="2"/>
      <c r="ORD414" s="2"/>
      <c r="ORE414" s="2"/>
      <c r="ORF414" s="2"/>
      <c r="ORG414" s="2"/>
      <c r="ORH414" s="2"/>
      <c r="ORI414" s="2"/>
      <c r="ORJ414" s="2"/>
      <c r="ORK414" s="2"/>
      <c r="ORL414" s="2"/>
      <c r="ORM414" s="2"/>
      <c r="ORN414" s="2"/>
      <c r="ORO414" s="2"/>
      <c r="ORP414" s="2"/>
      <c r="ORQ414" s="2"/>
      <c r="ORR414" s="2"/>
      <c r="ORS414" s="2"/>
      <c r="ORT414" s="2"/>
      <c r="ORU414" s="2"/>
      <c r="ORV414" s="2"/>
      <c r="ORW414" s="2"/>
      <c r="ORX414" s="2"/>
      <c r="ORY414" s="2"/>
      <c r="ORZ414" s="2"/>
      <c r="OSA414" s="2"/>
      <c r="OSB414" s="2"/>
      <c r="OSC414" s="2"/>
      <c r="OSD414" s="2"/>
      <c r="OSE414" s="2"/>
      <c r="OSF414" s="2"/>
      <c r="OSG414" s="2"/>
      <c r="OSH414" s="2"/>
      <c r="OSI414" s="2"/>
      <c r="OSJ414" s="2"/>
      <c r="OSK414" s="2"/>
      <c r="OSL414" s="2"/>
      <c r="OSM414" s="2"/>
      <c r="OSN414" s="2"/>
      <c r="OSO414" s="2"/>
      <c r="OSP414" s="2"/>
      <c r="OSQ414" s="2"/>
      <c r="OSR414" s="2"/>
      <c r="OSS414" s="2"/>
      <c r="OST414" s="2"/>
      <c r="OSU414" s="2"/>
      <c r="OSV414" s="2"/>
      <c r="OSW414" s="2"/>
      <c r="OSX414" s="2"/>
      <c r="OSY414" s="2"/>
      <c r="OSZ414" s="2"/>
      <c r="OTA414" s="2"/>
      <c r="OTB414" s="2"/>
      <c r="OTC414" s="2"/>
      <c r="OTD414" s="2"/>
      <c r="OTE414" s="2"/>
      <c r="OTF414" s="2"/>
      <c r="OTG414" s="2"/>
      <c r="OTH414" s="2"/>
      <c r="OTI414" s="2"/>
      <c r="OTJ414" s="2"/>
      <c r="OTK414" s="2"/>
      <c r="OTL414" s="2"/>
      <c r="OTM414" s="2"/>
      <c r="OTN414" s="2"/>
      <c r="OTO414" s="2"/>
      <c r="OTP414" s="2"/>
      <c r="OTQ414" s="2"/>
      <c r="OTR414" s="2"/>
      <c r="OTS414" s="2"/>
      <c r="OTT414" s="2"/>
      <c r="OTU414" s="2"/>
      <c r="OTV414" s="2"/>
      <c r="OTW414" s="2"/>
      <c r="OTX414" s="2"/>
      <c r="OTY414" s="2"/>
      <c r="OTZ414" s="2"/>
      <c r="OUA414" s="2"/>
      <c r="OUB414" s="2"/>
      <c r="OUC414" s="2"/>
      <c r="OUD414" s="2"/>
      <c r="OUE414" s="2"/>
      <c r="OUF414" s="2"/>
      <c r="OUG414" s="2"/>
      <c r="OUH414" s="2"/>
      <c r="OUI414" s="2"/>
      <c r="OUJ414" s="2"/>
      <c r="OUK414" s="2"/>
      <c r="OUL414" s="2"/>
      <c r="OUM414" s="2"/>
      <c r="OUN414" s="2"/>
      <c r="OUO414" s="2"/>
      <c r="OUP414" s="2"/>
      <c r="OUQ414" s="2"/>
      <c r="OUR414" s="2"/>
      <c r="OUS414" s="2"/>
      <c r="OUT414" s="2"/>
      <c r="OUU414" s="2"/>
      <c r="OUV414" s="2"/>
      <c r="OUW414" s="2"/>
      <c r="OUX414" s="2"/>
      <c r="OUY414" s="2"/>
      <c r="OUZ414" s="2"/>
      <c r="OVA414" s="2"/>
      <c r="OVB414" s="2"/>
      <c r="OVC414" s="2"/>
      <c r="OVD414" s="2"/>
      <c r="OVE414" s="2"/>
      <c r="OVF414" s="2"/>
      <c r="OVG414" s="2"/>
      <c r="OVH414" s="2"/>
      <c r="OVI414" s="2"/>
      <c r="OVJ414" s="2"/>
      <c r="OVK414" s="2"/>
      <c r="OVL414" s="2"/>
      <c r="OVM414" s="2"/>
      <c r="OVN414" s="2"/>
      <c r="OVO414" s="2"/>
      <c r="OVP414" s="2"/>
      <c r="OVQ414" s="2"/>
      <c r="OVR414" s="2"/>
      <c r="OVS414" s="2"/>
      <c r="OVT414" s="2"/>
      <c r="OVU414" s="2"/>
      <c r="OVV414" s="2"/>
      <c r="OVW414" s="2"/>
      <c r="OVX414" s="2"/>
      <c r="OVY414" s="2"/>
      <c r="OVZ414" s="2"/>
      <c r="OWA414" s="2"/>
      <c r="OWB414" s="2"/>
      <c r="OWC414" s="2"/>
      <c r="OWD414" s="2"/>
      <c r="OWE414" s="2"/>
      <c r="OWF414" s="2"/>
      <c r="OWG414" s="2"/>
      <c r="OWH414" s="2"/>
      <c r="OWI414" s="2"/>
      <c r="OWJ414" s="2"/>
      <c r="OWK414" s="2"/>
      <c r="OWL414" s="2"/>
      <c r="OWM414" s="2"/>
      <c r="OWN414" s="2"/>
      <c r="OWO414" s="2"/>
      <c r="OWP414" s="2"/>
      <c r="OWQ414" s="2"/>
      <c r="OWR414" s="2"/>
      <c r="OWS414" s="2"/>
      <c r="OWT414" s="2"/>
      <c r="OWU414" s="2"/>
      <c r="OWV414" s="2"/>
      <c r="OWW414" s="2"/>
      <c r="OWX414" s="2"/>
      <c r="OWY414" s="2"/>
      <c r="OWZ414" s="2"/>
      <c r="OXA414" s="2"/>
      <c r="OXB414" s="2"/>
      <c r="OXC414" s="2"/>
      <c r="OXD414" s="2"/>
      <c r="OXE414" s="2"/>
      <c r="OXF414" s="2"/>
      <c r="OXG414" s="2"/>
      <c r="OXH414" s="2"/>
      <c r="OXI414" s="2"/>
      <c r="OXJ414" s="2"/>
      <c r="OXK414" s="2"/>
      <c r="OXL414" s="2"/>
      <c r="OXM414" s="2"/>
      <c r="OXN414" s="2"/>
      <c r="OXO414" s="2"/>
      <c r="OXP414" s="2"/>
      <c r="OXQ414" s="2"/>
      <c r="OXR414" s="2"/>
      <c r="OXS414" s="2"/>
      <c r="OXT414" s="2"/>
      <c r="OXU414" s="2"/>
      <c r="OXV414" s="2"/>
      <c r="OXW414" s="2"/>
      <c r="OXX414" s="2"/>
      <c r="OXY414" s="2"/>
      <c r="OXZ414" s="2"/>
      <c r="OYA414" s="2"/>
      <c r="OYB414" s="2"/>
      <c r="OYC414" s="2"/>
      <c r="OYD414" s="2"/>
      <c r="OYE414" s="2"/>
      <c r="OYF414" s="2"/>
      <c r="OYG414" s="2"/>
      <c r="OYH414" s="2"/>
      <c r="OYI414" s="2"/>
      <c r="OYJ414" s="2"/>
      <c r="OYK414" s="2"/>
      <c r="OYL414" s="2"/>
      <c r="OYM414" s="2"/>
      <c r="OYN414" s="2"/>
      <c r="OYO414" s="2"/>
      <c r="OYP414" s="2"/>
      <c r="OYQ414" s="2"/>
      <c r="OYR414" s="2"/>
      <c r="OYS414" s="2"/>
      <c r="OYT414" s="2"/>
      <c r="OYU414" s="2"/>
      <c r="OYV414" s="2"/>
      <c r="OYW414" s="2"/>
      <c r="OYX414" s="2"/>
      <c r="OYY414" s="2"/>
      <c r="OYZ414" s="2"/>
      <c r="OZA414" s="2"/>
      <c r="OZB414" s="2"/>
      <c r="OZC414" s="2"/>
      <c r="OZD414" s="2"/>
      <c r="OZE414" s="2"/>
      <c r="OZF414" s="2"/>
      <c r="OZG414" s="2"/>
      <c r="OZH414" s="2"/>
      <c r="OZI414" s="2"/>
      <c r="OZJ414" s="2"/>
      <c r="OZK414" s="2"/>
      <c r="OZL414" s="2"/>
      <c r="OZM414" s="2"/>
      <c r="OZN414" s="2"/>
      <c r="OZO414" s="2"/>
      <c r="OZP414" s="2"/>
      <c r="OZQ414" s="2"/>
      <c r="OZR414" s="2"/>
      <c r="OZS414" s="2"/>
      <c r="OZT414" s="2"/>
      <c r="OZU414" s="2"/>
      <c r="OZV414" s="2"/>
      <c r="OZW414" s="2"/>
      <c r="OZX414" s="2"/>
      <c r="OZY414" s="2"/>
      <c r="OZZ414" s="2"/>
      <c r="PAA414" s="2"/>
      <c r="PAB414" s="2"/>
      <c r="PAC414" s="2"/>
      <c r="PAD414" s="2"/>
      <c r="PAE414" s="2"/>
      <c r="PAF414" s="2"/>
      <c r="PAG414" s="2"/>
      <c r="PAH414" s="2"/>
      <c r="PAI414" s="2"/>
      <c r="PAJ414" s="2"/>
      <c r="PAK414" s="2"/>
      <c r="PAL414" s="2"/>
      <c r="PAM414" s="2"/>
      <c r="PAN414" s="2"/>
      <c r="PAO414" s="2"/>
      <c r="PAP414" s="2"/>
      <c r="PAQ414" s="2"/>
      <c r="PAR414" s="2"/>
      <c r="PAS414" s="2"/>
      <c r="PAT414" s="2"/>
      <c r="PAU414" s="2"/>
      <c r="PAV414" s="2"/>
      <c r="PAW414" s="2"/>
      <c r="PAX414" s="2"/>
      <c r="PAY414" s="2"/>
      <c r="PAZ414" s="2"/>
      <c r="PBA414" s="2"/>
      <c r="PBB414" s="2"/>
      <c r="PBC414" s="2"/>
      <c r="PBD414" s="2"/>
      <c r="PBE414" s="2"/>
      <c r="PBF414" s="2"/>
      <c r="PBG414" s="2"/>
      <c r="PBH414" s="2"/>
      <c r="PBI414" s="2"/>
      <c r="PBJ414" s="2"/>
      <c r="PBK414" s="2"/>
      <c r="PBL414" s="2"/>
      <c r="PBM414" s="2"/>
      <c r="PBN414" s="2"/>
      <c r="PBO414" s="2"/>
      <c r="PBP414" s="2"/>
      <c r="PBQ414" s="2"/>
      <c r="PBR414" s="2"/>
      <c r="PBS414" s="2"/>
      <c r="PBT414" s="2"/>
      <c r="PBU414" s="2"/>
      <c r="PBV414" s="2"/>
      <c r="PBW414" s="2"/>
      <c r="PBX414" s="2"/>
      <c r="PBY414" s="2"/>
      <c r="PBZ414" s="2"/>
      <c r="PCA414" s="2"/>
      <c r="PCB414" s="2"/>
      <c r="PCC414" s="2"/>
      <c r="PCD414" s="2"/>
      <c r="PCE414" s="2"/>
      <c r="PCF414" s="2"/>
      <c r="PCG414" s="2"/>
      <c r="PCH414" s="2"/>
      <c r="PCI414" s="2"/>
      <c r="PCJ414" s="2"/>
      <c r="PCK414" s="2"/>
      <c r="PCL414" s="2"/>
      <c r="PCM414" s="2"/>
      <c r="PCN414" s="2"/>
      <c r="PCO414" s="2"/>
      <c r="PCP414" s="2"/>
      <c r="PCQ414" s="2"/>
      <c r="PCR414" s="2"/>
      <c r="PCS414" s="2"/>
      <c r="PCT414" s="2"/>
      <c r="PCU414" s="2"/>
      <c r="PCV414" s="2"/>
      <c r="PCW414" s="2"/>
      <c r="PCX414" s="2"/>
      <c r="PCY414" s="2"/>
      <c r="PCZ414" s="2"/>
      <c r="PDA414" s="2"/>
      <c r="PDB414" s="2"/>
      <c r="PDC414" s="2"/>
      <c r="PDD414" s="2"/>
      <c r="PDE414" s="2"/>
      <c r="PDF414" s="2"/>
      <c r="PDG414" s="2"/>
      <c r="PDH414" s="2"/>
      <c r="PDI414" s="2"/>
      <c r="PDJ414" s="2"/>
      <c r="PDK414" s="2"/>
      <c r="PDL414" s="2"/>
      <c r="PDM414" s="2"/>
      <c r="PDN414" s="2"/>
      <c r="PDO414" s="2"/>
      <c r="PDP414" s="2"/>
      <c r="PDQ414" s="2"/>
      <c r="PDR414" s="2"/>
      <c r="PDS414" s="2"/>
      <c r="PDT414" s="2"/>
      <c r="PDU414" s="2"/>
      <c r="PDV414" s="2"/>
      <c r="PDW414" s="2"/>
      <c r="PDX414" s="2"/>
      <c r="PDY414" s="2"/>
      <c r="PDZ414" s="2"/>
      <c r="PEA414" s="2"/>
      <c r="PEB414" s="2"/>
      <c r="PEC414" s="2"/>
      <c r="PED414" s="2"/>
      <c r="PEE414" s="2"/>
      <c r="PEF414" s="2"/>
      <c r="PEG414" s="2"/>
      <c r="PEH414" s="2"/>
      <c r="PEI414" s="2"/>
      <c r="PEJ414" s="2"/>
      <c r="PEK414" s="2"/>
      <c r="PEL414" s="2"/>
      <c r="PEM414" s="2"/>
      <c r="PEN414" s="2"/>
      <c r="PEO414" s="2"/>
      <c r="PEP414" s="2"/>
      <c r="PEQ414" s="2"/>
      <c r="PER414" s="2"/>
      <c r="PES414" s="2"/>
      <c r="PET414" s="2"/>
      <c r="PEU414" s="2"/>
      <c r="PEV414" s="2"/>
      <c r="PEW414" s="2"/>
      <c r="PEX414" s="2"/>
      <c r="PEY414" s="2"/>
      <c r="PEZ414" s="2"/>
      <c r="PFA414" s="2"/>
      <c r="PFB414" s="2"/>
      <c r="PFC414" s="2"/>
      <c r="PFD414" s="2"/>
      <c r="PFE414" s="2"/>
      <c r="PFF414" s="2"/>
      <c r="PFG414" s="2"/>
      <c r="PFH414" s="2"/>
      <c r="PFI414" s="2"/>
      <c r="PFJ414" s="2"/>
      <c r="PFK414" s="2"/>
      <c r="PFL414" s="2"/>
      <c r="PFM414" s="2"/>
      <c r="PFN414" s="2"/>
      <c r="PFO414" s="2"/>
      <c r="PFP414" s="2"/>
      <c r="PFQ414" s="2"/>
      <c r="PFR414" s="2"/>
      <c r="PFS414" s="2"/>
      <c r="PFT414" s="2"/>
      <c r="PFU414" s="2"/>
      <c r="PFV414" s="2"/>
      <c r="PFW414" s="2"/>
      <c r="PFX414" s="2"/>
      <c r="PFY414" s="2"/>
      <c r="PFZ414" s="2"/>
      <c r="PGA414" s="2"/>
      <c r="PGB414" s="2"/>
      <c r="PGC414" s="2"/>
      <c r="PGD414" s="2"/>
      <c r="PGE414" s="2"/>
      <c r="PGF414" s="2"/>
      <c r="PGG414" s="2"/>
      <c r="PGH414" s="2"/>
      <c r="PGI414" s="2"/>
      <c r="PGJ414" s="2"/>
      <c r="PGK414" s="2"/>
      <c r="PGL414" s="2"/>
      <c r="PGM414" s="2"/>
      <c r="PGN414" s="2"/>
      <c r="PGO414" s="2"/>
      <c r="PGP414" s="2"/>
      <c r="PGQ414" s="2"/>
      <c r="PGR414" s="2"/>
      <c r="PGS414" s="2"/>
      <c r="PGT414" s="2"/>
      <c r="PGU414" s="2"/>
      <c r="PGV414" s="2"/>
      <c r="PGW414" s="2"/>
      <c r="PGX414" s="2"/>
      <c r="PGY414" s="2"/>
      <c r="PGZ414" s="2"/>
      <c r="PHA414" s="2"/>
      <c r="PHB414" s="2"/>
      <c r="PHC414" s="2"/>
      <c r="PHD414" s="2"/>
      <c r="PHE414" s="2"/>
      <c r="PHF414" s="2"/>
      <c r="PHG414" s="2"/>
      <c r="PHH414" s="2"/>
      <c r="PHI414" s="2"/>
      <c r="PHJ414" s="2"/>
      <c r="PHK414" s="2"/>
      <c r="PHL414" s="2"/>
      <c r="PHM414" s="2"/>
      <c r="PHN414" s="2"/>
      <c r="PHO414" s="2"/>
      <c r="PHP414" s="2"/>
      <c r="PHQ414" s="2"/>
      <c r="PHR414" s="2"/>
      <c r="PHS414" s="2"/>
      <c r="PHT414" s="2"/>
      <c r="PHU414" s="2"/>
      <c r="PHV414" s="2"/>
      <c r="PHW414" s="2"/>
      <c r="PHX414" s="2"/>
      <c r="PHY414" s="2"/>
      <c r="PHZ414" s="2"/>
      <c r="PIA414" s="2"/>
      <c r="PIB414" s="2"/>
      <c r="PIC414" s="2"/>
      <c r="PID414" s="2"/>
      <c r="PIE414" s="2"/>
      <c r="PIF414" s="2"/>
      <c r="PIG414" s="2"/>
      <c r="PIH414" s="2"/>
      <c r="PII414" s="2"/>
      <c r="PIJ414" s="2"/>
      <c r="PIK414" s="2"/>
      <c r="PIL414" s="2"/>
      <c r="PIM414" s="2"/>
      <c r="PIN414" s="2"/>
      <c r="PIO414" s="2"/>
      <c r="PIP414" s="2"/>
      <c r="PIQ414" s="2"/>
      <c r="PIR414" s="2"/>
      <c r="PIS414" s="2"/>
      <c r="PIT414" s="2"/>
      <c r="PIU414" s="2"/>
      <c r="PIV414" s="2"/>
      <c r="PIW414" s="2"/>
      <c r="PIX414" s="2"/>
      <c r="PIY414" s="2"/>
      <c r="PIZ414" s="2"/>
      <c r="PJA414" s="2"/>
      <c r="PJB414" s="2"/>
      <c r="PJC414" s="2"/>
      <c r="PJD414" s="2"/>
      <c r="PJE414" s="2"/>
      <c r="PJF414" s="2"/>
      <c r="PJG414" s="2"/>
      <c r="PJH414" s="2"/>
      <c r="PJI414" s="2"/>
      <c r="PJJ414" s="2"/>
      <c r="PJK414" s="2"/>
      <c r="PJL414" s="2"/>
      <c r="PJM414" s="2"/>
      <c r="PJN414" s="2"/>
      <c r="PJO414" s="2"/>
      <c r="PJP414" s="2"/>
      <c r="PJQ414" s="2"/>
      <c r="PJR414" s="2"/>
      <c r="PJS414" s="2"/>
      <c r="PJT414" s="2"/>
      <c r="PJU414" s="2"/>
      <c r="PJV414" s="2"/>
      <c r="PJW414" s="2"/>
      <c r="PJX414" s="2"/>
      <c r="PJY414" s="2"/>
      <c r="PJZ414" s="2"/>
      <c r="PKA414" s="2"/>
      <c r="PKB414" s="2"/>
      <c r="PKC414" s="2"/>
      <c r="PKD414" s="2"/>
      <c r="PKE414" s="2"/>
      <c r="PKF414" s="2"/>
      <c r="PKG414" s="2"/>
      <c r="PKH414" s="2"/>
      <c r="PKI414" s="2"/>
      <c r="PKJ414" s="2"/>
      <c r="PKK414" s="2"/>
      <c r="PKL414" s="2"/>
      <c r="PKM414" s="2"/>
      <c r="PKN414" s="2"/>
      <c r="PKO414" s="2"/>
      <c r="PKP414" s="2"/>
      <c r="PKQ414" s="2"/>
      <c r="PKR414" s="2"/>
      <c r="PKS414" s="2"/>
      <c r="PKT414" s="2"/>
      <c r="PKU414" s="2"/>
      <c r="PKV414" s="2"/>
      <c r="PKW414" s="2"/>
      <c r="PKX414" s="2"/>
      <c r="PKY414" s="2"/>
      <c r="PKZ414" s="2"/>
      <c r="PLA414" s="2"/>
      <c r="PLB414" s="2"/>
      <c r="PLC414" s="2"/>
      <c r="PLD414" s="2"/>
      <c r="PLE414" s="2"/>
      <c r="PLF414" s="2"/>
      <c r="PLG414" s="2"/>
      <c r="PLH414" s="2"/>
      <c r="PLI414" s="2"/>
      <c r="PLJ414" s="2"/>
      <c r="PLK414" s="2"/>
      <c r="PLL414" s="2"/>
      <c r="PLM414" s="2"/>
      <c r="PLN414" s="2"/>
      <c r="PLO414" s="2"/>
      <c r="PLP414" s="2"/>
      <c r="PLQ414" s="2"/>
      <c r="PLR414" s="2"/>
      <c r="PLS414" s="2"/>
      <c r="PLT414" s="2"/>
      <c r="PLU414" s="2"/>
      <c r="PLV414" s="2"/>
      <c r="PLW414" s="2"/>
      <c r="PLX414" s="2"/>
      <c r="PLY414" s="2"/>
      <c r="PLZ414" s="2"/>
      <c r="PMA414" s="2"/>
      <c r="PMB414" s="2"/>
      <c r="PMC414" s="2"/>
      <c r="PMD414" s="2"/>
      <c r="PME414" s="2"/>
      <c r="PMF414" s="2"/>
      <c r="PMG414" s="2"/>
      <c r="PMH414" s="2"/>
      <c r="PMI414" s="2"/>
      <c r="PMJ414" s="2"/>
      <c r="PMK414" s="2"/>
      <c r="PML414" s="2"/>
      <c r="PMM414" s="2"/>
      <c r="PMN414" s="2"/>
      <c r="PMO414" s="2"/>
      <c r="PMP414" s="2"/>
      <c r="PMQ414" s="2"/>
      <c r="PMR414" s="2"/>
      <c r="PMS414" s="2"/>
      <c r="PMT414" s="2"/>
      <c r="PMU414" s="2"/>
      <c r="PMV414" s="2"/>
      <c r="PMW414" s="2"/>
      <c r="PMX414" s="2"/>
      <c r="PMY414" s="2"/>
      <c r="PMZ414" s="2"/>
      <c r="PNA414" s="2"/>
      <c r="PNB414" s="2"/>
      <c r="PNC414" s="2"/>
      <c r="PND414" s="2"/>
      <c r="PNE414" s="2"/>
      <c r="PNF414" s="2"/>
      <c r="PNG414" s="2"/>
      <c r="PNH414" s="2"/>
      <c r="PNI414" s="2"/>
      <c r="PNJ414" s="2"/>
      <c r="PNK414" s="2"/>
      <c r="PNL414" s="2"/>
      <c r="PNM414" s="2"/>
      <c r="PNN414" s="2"/>
      <c r="PNO414" s="2"/>
      <c r="PNP414" s="2"/>
      <c r="PNQ414" s="2"/>
      <c r="PNR414" s="2"/>
      <c r="PNS414" s="2"/>
      <c r="PNT414" s="2"/>
      <c r="PNU414" s="2"/>
      <c r="PNV414" s="2"/>
      <c r="PNW414" s="2"/>
      <c r="PNX414" s="2"/>
      <c r="PNY414" s="2"/>
      <c r="PNZ414" s="2"/>
      <c r="POA414" s="2"/>
      <c r="POB414" s="2"/>
      <c r="POC414" s="2"/>
      <c r="POD414" s="2"/>
      <c r="POE414" s="2"/>
      <c r="POF414" s="2"/>
      <c r="POG414" s="2"/>
      <c r="POH414" s="2"/>
      <c r="POI414" s="2"/>
      <c r="POJ414" s="2"/>
      <c r="POK414" s="2"/>
      <c r="POL414" s="2"/>
      <c r="POM414" s="2"/>
      <c r="PON414" s="2"/>
      <c r="POO414" s="2"/>
      <c r="POP414" s="2"/>
      <c r="POQ414" s="2"/>
      <c r="POR414" s="2"/>
      <c r="POS414" s="2"/>
      <c r="POT414" s="2"/>
      <c r="POU414" s="2"/>
      <c r="POV414" s="2"/>
      <c r="POW414" s="2"/>
      <c r="POX414" s="2"/>
      <c r="POY414" s="2"/>
      <c r="POZ414" s="2"/>
      <c r="PPA414" s="2"/>
      <c r="PPB414" s="2"/>
      <c r="PPC414" s="2"/>
      <c r="PPD414" s="2"/>
      <c r="PPE414" s="2"/>
      <c r="PPF414" s="2"/>
      <c r="PPG414" s="2"/>
      <c r="PPH414" s="2"/>
      <c r="PPI414" s="2"/>
      <c r="PPJ414" s="2"/>
      <c r="PPK414" s="2"/>
      <c r="PPL414" s="2"/>
      <c r="PPM414" s="2"/>
      <c r="PPN414" s="2"/>
      <c r="PPO414" s="2"/>
      <c r="PPP414" s="2"/>
      <c r="PPQ414" s="2"/>
      <c r="PPR414" s="2"/>
      <c r="PPS414" s="2"/>
      <c r="PPT414" s="2"/>
      <c r="PPU414" s="2"/>
      <c r="PPV414" s="2"/>
      <c r="PPW414" s="2"/>
      <c r="PPX414" s="2"/>
      <c r="PPY414" s="2"/>
      <c r="PPZ414" s="2"/>
      <c r="PQA414" s="2"/>
      <c r="PQB414" s="2"/>
      <c r="PQC414" s="2"/>
      <c r="PQD414" s="2"/>
      <c r="PQE414" s="2"/>
      <c r="PQF414" s="2"/>
      <c r="PQG414" s="2"/>
      <c r="PQH414" s="2"/>
      <c r="PQI414" s="2"/>
      <c r="PQJ414" s="2"/>
      <c r="PQK414" s="2"/>
      <c r="PQL414" s="2"/>
      <c r="PQM414" s="2"/>
      <c r="PQN414" s="2"/>
      <c r="PQO414" s="2"/>
      <c r="PQP414" s="2"/>
      <c r="PQQ414" s="2"/>
      <c r="PQR414" s="2"/>
      <c r="PQS414" s="2"/>
      <c r="PQT414" s="2"/>
      <c r="PQU414" s="2"/>
      <c r="PQV414" s="2"/>
      <c r="PQW414" s="2"/>
      <c r="PQX414" s="2"/>
      <c r="PQY414" s="2"/>
      <c r="PQZ414" s="2"/>
      <c r="PRA414" s="2"/>
      <c r="PRB414" s="2"/>
      <c r="PRC414" s="2"/>
      <c r="PRD414" s="2"/>
      <c r="PRE414" s="2"/>
      <c r="PRF414" s="2"/>
      <c r="PRG414" s="2"/>
      <c r="PRH414" s="2"/>
      <c r="PRI414" s="2"/>
      <c r="PRJ414" s="2"/>
      <c r="PRK414" s="2"/>
      <c r="PRL414" s="2"/>
      <c r="PRM414" s="2"/>
      <c r="PRN414" s="2"/>
      <c r="PRO414" s="2"/>
      <c r="PRP414" s="2"/>
      <c r="PRQ414" s="2"/>
      <c r="PRR414" s="2"/>
      <c r="PRS414" s="2"/>
      <c r="PRT414" s="2"/>
      <c r="PRU414" s="2"/>
      <c r="PRV414" s="2"/>
      <c r="PRW414" s="2"/>
      <c r="PRX414" s="2"/>
      <c r="PRY414" s="2"/>
      <c r="PRZ414" s="2"/>
      <c r="PSA414" s="2"/>
      <c r="PSB414" s="2"/>
      <c r="PSC414" s="2"/>
      <c r="PSD414" s="2"/>
      <c r="PSE414" s="2"/>
      <c r="PSF414" s="2"/>
      <c r="PSG414" s="2"/>
      <c r="PSH414" s="2"/>
      <c r="PSI414" s="2"/>
      <c r="PSJ414" s="2"/>
      <c r="PSK414" s="2"/>
      <c r="PSL414" s="2"/>
      <c r="PSM414" s="2"/>
      <c r="PSN414" s="2"/>
      <c r="PSO414" s="2"/>
      <c r="PSP414" s="2"/>
      <c r="PSQ414" s="2"/>
      <c r="PSR414" s="2"/>
      <c r="PSS414" s="2"/>
      <c r="PST414" s="2"/>
      <c r="PSU414" s="2"/>
      <c r="PSV414" s="2"/>
      <c r="PSW414" s="2"/>
      <c r="PSX414" s="2"/>
      <c r="PSY414" s="2"/>
      <c r="PSZ414" s="2"/>
      <c r="PTA414" s="2"/>
      <c r="PTB414" s="2"/>
      <c r="PTC414" s="2"/>
      <c r="PTD414" s="2"/>
      <c r="PTE414" s="2"/>
      <c r="PTF414" s="2"/>
      <c r="PTG414" s="2"/>
      <c r="PTH414" s="2"/>
      <c r="PTI414" s="2"/>
      <c r="PTJ414" s="2"/>
      <c r="PTK414" s="2"/>
      <c r="PTL414" s="2"/>
      <c r="PTM414" s="2"/>
      <c r="PTN414" s="2"/>
      <c r="PTO414" s="2"/>
      <c r="PTP414" s="2"/>
      <c r="PTQ414" s="2"/>
      <c r="PTR414" s="2"/>
      <c r="PTS414" s="2"/>
      <c r="PTT414" s="2"/>
      <c r="PTU414" s="2"/>
      <c r="PTV414" s="2"/>
      <c r="PTW414" s="2"/>
      <c r="PTX414" s="2"/>
      <c r="PTY414" s="2"/>
      <c r="PTZ414" s="2"/>
      <c r="PUA414" s="2"/>
      <c r="PUB414" s="2"/>
      <c r="PUC414" s="2"/>
      <c r="PUD414" s="2"/>
      <c r="PUE414" s="2"/>
      <c r="PUF414" s="2"/>
      <c r="PUG414" s="2"/>
      <c r="PUH414" s="2"/>
      <c r="PUI414" s="2"/>
      <c r="PUJ414" s="2"/>
      <c r="PUK414" s="2"/>
      <c r="PUL414" s="2"/>
      <c r="PUM414" s="2"/>
      <c r="PUN414" s="2"/>
      <c r="PUO414" s="2"/>
      <c r="PUP414" s="2"/>
      <c r="PUQ414" s="2"/>
      <c r="PUR414" s="2"/>
      <c r="PUS414" s="2"/>
      <c r="PUT414" s="2"/>
      <c r="PUU414" s="2"/>
      <c r="PUV414" s="2"/>
      <c r="PUW414" s="2"/>
      <c r="PUX414" s="2"/>
      <c r="PUY414" s="2"/>
      <c r="PUZ414" s="2"/>
      <c r="PVA414" s="2"/>
      <c r="PVB414" s="2"/>
      <c r="PVC414" s="2"/>
      <c r="PVD414" s="2"/>
      <c r="PVE414" s="2"/>
      <c r="PVF414" s="2"/>
      <c r="PVG414" s="2"/>
      <c r="PVH414" s="2"/>
      <c r="PVI414" s="2"/>
      <c r="PVJ414" s="2"/>
      <c r="PVK414" s="2"/>
      <c r="PVL414" s="2"/>
      <c r="PVM414" s="2"/>
      <c r="PVN414" s="2"/>
      <c r="PVO414" s="2"/>
      <c r="PVP414" s="2"/>
      <c r="PVQ414" s="2"/>
      <c r="PVR414" s="2"/>
      <c r="PVS414" s="2"/>
      <c r="PVT414" s="2"/>
      <c r="PVU414" s="2"/>
      <c r="PVV414" s="2"/>
      <c r="PVW414" s="2"/>
      <c r="PVX414" s="2"/>
      <c r="PVY414" s="2"/>
      <c r="PVZ414" s="2"/>
      <c r="PWA414" s="2"/>
      <c r="PWB414" s="2"/>
      <c r="PWC414" s="2"/>
      <c r="PWD414" s="2"/>
      <c r="PWE414" s="2"/>
      <c r="PWF414" s="2"/>
      <c r="PWG414" s="2"/>
      <c r="PWH414" s="2"/>
      <c r="PWI414" s="2"/>
      <c r="PWJ414" s="2"/>
      <c r="PWK414" s="2"/>
      <c r="PWL414" s="2"/>
      <c r="PWM414" s="2"/>
      <c r="PWN414" s="2"/>
      <c r="PWO414" s="2"/>
      <c r="PWP414" s="2"/>
      <c r="PWQ414" s="2"/>
      <c r="PWR414" s="2"/>
      <c r="PWS414" s="2"/>
      <c r="PWT414" s="2"/>
      <c r="PWU414" s="2"/>
      <c r="PWV414" s="2"/>
      <c r="PWW414" s="2"/>
      <c r="PWX414" s="2"/>
      <c r="PWY414" s="2"/>
      <c r="PWZ414" s="2"/>
      <c r="PXA414" s="2"/>
      <c r="PXB414" s="2"/>
      <c r="PXC414" s="2"/>
      <c r="PXD414" s="2"/>
      <c r="PXE414" s="2"/>
      <c r="PXF414" s="2"/>
      <c r="PXG414" s="2"/>
      <c r="PXH414" s="2"/>
      <c r="PXI414" s="2"/>
      <c r="PXJ414" s="2"/>
      <c r="PXK414" s="2"/>
      <c r="PXL414" s="2"/>
      <c r="PXM414" s="2"/>
      <c r="PXN414" s="2"/>
      <c r="PXO414" s="2"/>
      <c r="PXP414" s="2"/>
      <c r="PXQ414" s="2"/>
      <c r="PXR414" s="2"/>
      <c r="PXS414" s="2"/>
      <c r="PXT414" s="2"/>
      <c r="PXU414" s="2"/>
      <c r="PXV414" s="2"/>
      <c r="PXW414" s="2"/>
      <c r="PXX414" s="2"/>
      <c r="PXY414" s="2"/>
      <c r="PXZ414" s="2"/>
      <c r="PYA414" s="2"/>
      <c r="PYB414" s="2"/>
      <c r="PYC414" s="2"/>
      <c r="PYD414" s="2"/>
      <c r="PYE414" s="2"/>
      <c r="PYF414" s="2"/>
      <c r="PYG414" s="2"/>
      <c r="PYH414" s="2"/>
      <c r="PYI414" s="2"/>
      <c r="PYJ414" s="2"/>
      <c r="PYK414" s="2"/>
      <c r="PYL414" s="2"/>
      <c r="PYM414" s="2"/>
      <c r="PYN414" s="2"/>
      <c r="PYO414" s="2"/>
      <c r="PYP414" s="2"/>
      <c r="PYQ414" s="2"/>
      <c r="PYR414" s="2"/>
      <c r="PYS414" s="2"/>
      <c r="PYT414" s="2"/>
      <c r="PYU414" s="2"/>
      <c r="PYV414" s="2"/>
      <c r="PYW414" s="2"/>
      <c r="PYX414" s="2"/>
      <c r="PYY414" s="2"/>
      <c r="PYZ414" s="2"/>
      <c r="PZA414" s="2"/>
      <c r="PZB414" s="2"/>
      <c r="PZC414" s="2"/>
      <c r="PZD414" s="2"/>
      <c r="PZE414" s="2"/>
      <c r="PZF414" s="2"/>
      <c r="PZG414" s="2"/>
      <c r="PZH414" s="2"/>
      <c r="PZI414" s="2"/>
      <c r="PZJ414" s="2"/>
      <c r="PZK414" s="2"/>
      <c r="PZL414" s="2"/>
      <c r="PZM414" s="2"/>
      <c r="PZN414" s="2"/>
      <c r="PZO414" s="2"/>
      <c r="PZP414" s="2"/>
      <c r="PZQ414" s="2"/>
      <c r="PZR414" s="2"/>
      <c r="PZS414" s="2"/>
      <c r="PZT414" s="2"/>
      <c r="PZU414" s="2"/>
      <c r="PZV414" s="2"/>
      <c r="PZW414" s="2"/>
      <c r="PZX414" s="2"/>
      <c r="PZY414" s="2"/>
      <c r="PZZ414" s="2"/>
      <c r="QAA414" s="2"/>
      <c r="QAB414" s="2"/>
      <c r="QAC414" s="2"/>
      <c r="QAD414" s="2"/>
      <c r="QAE414" s="2"/>
      <c r="QAF414" s="2"/>
      <c r="QAG414" s="2"/>
      <c r="QAH414" s="2"/>
      <c r="QAI414" s="2"/>
      <c r="QAJ414" s="2"/>
      <c r="QAK414" s="2"/>
      <c r="QAL414" s="2"/>
      <c r="QAM414" s="2"/>
      <c r="QAN414" s="2"/>
      <c r="QAO414" s="2"/>
      <c r="QAP414" s="2"/>
      <c r="QAQ414" s="2"/>
      <c r="QAR414" s="2"/>
      <c r="QAS414" s="2"/>
      <c r="QAT414" s="2"/>
      <c r="QAU414" s="2"/>
      <c r="QAV414" s="2"/>
      <c r="QAW414" s="2"/>
      <c r="QAX414" s="2"/>
      <c r="QAY414" s="2"/>
      <c r="QAZ414" s="2"/>
      <c r="QBA414" s="2"/>
      <c r="QBB414" s="2"/>
      <c r="QBC414" s="2"/>
      <c r="QBD414" s="2"/>
      <c r="QBE414" s="2"/>
      <c r="QBF414" s="2"/>
      <c r="QBG414" s="2"/>
      <c r="QBH414" s="2"/>
      <c r="QBI414" s="2"/>
      <c r="QBJ414" s="2"/>
      <c r="QBK414" s="2"/>
      <c r="QBL414" s="2"/>
      <c r="QBM414" s="2"/>
      <c r="QBN414" s="2"/>
      <c r="QBO414" s="2"/>
      <c r="QBP414" s="2"/>
      <c r="QBQ414" s="2"/>
      <c r="QBR414" s="2"/>
      <c r="QBS414" s="2"/>
      <c r="QBT414" s="2"/>
      <c r="QBU414" s="2"/>
      <c r="QBV414" s="2"/>
      <c r="QBW414" s="2"/>
      <c r="QBX414" s="2"/>
      <c r="QBY414" s="2"/>
      <c r="QBZ414" s="2"/>
      <c r="QCA414" s="2"/>
      <c r="QCB414" s="2"/>
      <c r="QCC414" s="2"/>
      <c r="QCD414" s="2"/>
      <c r="QCE414" s="2"/>
      <c r="QCF414" s="2"/>
      <c r="QCG414" s="2"/>
      <c r="QCH414" s="2"/>
      <c r="QCI414" s="2"/>
      <c r="QCJ414" s="2"/>
      <c r="QCK414" s="2"/>
      <c r="QCL414" s="2"/>
      <c r="QCM414" s="2"/>
      <c r="QCN414" s="2"/>
      <c r="QCO414" s="2"/>
      <c r="QCP414" s="2"/>
      <c r="QCQ414" s="2"/>
      <c r="QCR414" s="2"/>
      <c r="QCS414" s="2"/>
      <c r="QCT414" s="2"/>
      <c r="QCU414" s="2"/>
      <c r="QCV414" s="2"/>
      <c r="QCW414" s="2"/>
      <c r="QCX414" s="2"/>
      <c r="QCY414" s="2"/>
      <c r="QCZ414" s="2"/>
      <c r="QDA414" s="2"/>
      <c r="QDB414" s="2"/>
      <c r="QDC414" s="2"/>
      <c r="QDD414" s="2"/>
      <c r="QDE414" s="2"/>
      <c r="QDF414" s="2"/>
      <c r="QDG414" s="2"/>
      <c r="QDH414" s="2"/>
      <c r="QDI414" s="2"/>
      <c r="QDJ414" s="2"/>
      <c r="QDK414" s="2"/>
      <c r="QDL414" s="2"/>
      <c r="QDM414" s="2"/>
      <c r="QDN414" s="2"/>
      <c r="QDO414" s="2"/>
      <c r="QDP414" s="2"/>
      <c r="QDQ414" s="2"/>
      <c r="QDR414" s="2"/>
      <c r="QDS414" s="2"/>
      <c r="QDT414" s="2"/>
      <c r="QDU414" s="2"/>
      <c r="QDV414" s="2"/>
      <c r="QDW414" s="2"/>
      <c r="QDX414" s="2"/>
      <c r="QDY414" s="2"/>
      <c r="QDZ414" s="2"/>
      <c r="QEA414" s="2"/>
      <c r="QEB414" s="2"/>
      <c r="QEC414" s="2"/>
      <c r="QED414" s="2"/>
      <c r="QEE414" s="2"/>
      <c r="QEF414" s="2"/>
      <c r="QEG414" s="2"/>
      <c r="QEH414" s="2"/>
      <c r="QEI414" s="2"/>
      <c r="QEJ414" s="2"/>
      <c r="QEK414" s="2"/>
      <c r="QEL414" s="2"/>
      <c r="QEM414" s="2"/>
      <c r="QEN414" s="2"/>
      <c r="QEO414" s="2"/>
      <c r="QEP414" s="2"/>
      <c r="QEQ414" s="2"/>
      <c r="QER414" s="2"/>
      <c r="QES414" s="2"/>
      <c r="QET414" s="2"/>
      <c r="QEU414" s="2"/>
      <c r="QEV414" s="2"/>
      <c r="QEW414" s="2"/>
      <c r="QEX414" s="2"/>
      <c r="QEY414" s="2"/>
      <c r="QEZ414" s="2"/>
      <c r="QFA414" s="2"/>
      <c r="QFB414" s="2"/>
      <c r="QFC414" s="2"/>
      <c r="QFD414" s="2"/>
      <c r="QFE414" s="2"/>
      <c r="QFF414" s="2"/>
      <c r="QFG414" s="2"/>
      <c r="QFH414" s="2"/>
      <c r="QFI414" s="2"/>
      <c r="QFJ414" s="2"/>
      <c r="QFK414" s="2"/>
      <c r="QFL414" s="2"/>
      <c r="QFM414" s="2"/>
      <c r="QFN414" s="2"/>
      <c r="QFO414" s="2"/>
      <c r="QFP414" s="2"/>
      <c r="QFQ414" s="2"/>
      <c r="QFR414" s="2"/>
      <c r="QFS414" s="2"/>
      <c r="QFT414" s="2"/>
      <c r="QFU414" s="2"/>
      <c r="QFV414" s="2"/>
      <c r="QFW414" s="2"/>
      <c r="QFX414" s="2"/>
      <c r="QFY414" s="2"/>
      <c r="QFZ414" s="2"/>
      <c r="QGA414" s="2"/>
      <c r="QGB414" s="2"/>
      <c r="QGC414" s="2"/>
      <c r="QGD414" s="2"/>
      <c r="QGE414" s="2"/>
      <c r="QGF414" s="2"/>
      <c r="QGG414" s="2"/>
      <c r="QGH414" s="2"/>
      <c r="QGI414" s="2"/>
      <c r="QGJ414" s="2"/>
      <c r="QGK414" s="2"/>
      <c r="QGL414" s="2"/>
      <c r="QGM414" s="2"/>
      <c r="QGN414" s="2"/>
      <c r="QGO414" s="2"/>
      <c r="QGP414" s="2"/>
      <c r="QGQ414" s="2"/>
      <c r="QGR414" s="2"/>
      <c r="QGS414" s="2"/>
      <c r="QGT414" s="2"/>
      <c r="QGU414" s="2"/>
      <c r="QGV414" s="2"/>
      <c r="QGW414" s="2"/>
      <c r="QGX414" s="2"/>
      <c r="QGY414" s="2"/>
      <c r="QGZ414" s="2"/>
      <c r="QHA414" s="2"/>
      <c r="QHB414" s="2"/>
      <c r="QHC414" s="2"/>
      <c r="QHD414" s="2"/>
      <c r="QHE414" s="2"/>
      <c r="QHF414" s="2"/>
      <c r="QHG414" s="2"/>
      <c r="QHH414" s="2"/>
      <c r="QHI414" s="2"/>
      <c r="QHJ414" s="2"/>
      <c r="QHK414" s="2"/>
      <c r="QHL414" s="2"/>
      <c r="QHM414" s="2"/>
      <c r="QHN414" s="2"/>
      <c r="QHO414" s="2"/>
      <c r="QHP414" s="2"/>
      <c r="QHQ414" s="2"/>
      <c r="QHR414" s="2"/>
      <c r="QHS414" s="2"/>
      <c r="QHT414" s="2"/>
      <c r="QHU414" s="2"/>
      <c r="QHV414" s="2"/>
      <c r="QHW414" s="2"/>
      <c r="QHX414" s="2"/>
      <c r="QHY414" s="2"/>
      <c r="QHZ414" s="2"/>
      <c r="QIA414" s="2"/>
      <c r="QIB414" s="2"/>
      <c r="QIC414" s="2"/>
      <c r="QID414" s="2"/>
      <c r="QIE414" s="2"/>
      <c r="QIF414" s="2"/>
      <c r="QIG414" s="2"/>
      <c r="QIH414" s="2"/>
      <c r="QII414" s="2"/>
      <c r="QIJ414" s="2"/>
      <c r="QIK414" s="2"/>
      <c r="QIL414" s="2"/>
      <c r="QIM414" s="2"/>
      <c r="QIN414" s="2"/>
      <c r="QIO414" s="2"/>
      <c r="QIP414" s="2"/>
      <c r="QIQ414" s="2"/>
      <c r="QIR414" s="2"/>
      <c r="QIS414" s="2"/>
      <c r="QIT414" s="2"/>
      <c r="QIU414" s="2"/>
      <c r="QIV414" s="2"/>
      <c r="QIW414" s="2"/>
      <c r="QIX414" s="2"/>
      <c r="QIY414" s="2"/>
      <c r="QIZ414" s="2"/>
      <c r="QJA414" s="2"/>
      <c r="QJB414" s="2"/>
      <c r="QJC414" s="2"/>
      <c r="QJD414" s="2"/>
      <c r="QJE414" s="2"/>
      <c r="QJF414" s="2"/>
      <c r="QJG414" s="2"/>
      <c r="QJH414" s="2"/>
      <c r="QJI414" s="2"/>
      <c r="QJJ414" s="2"/>
      <c r="QJK414" s="2"/>
      <c r="QJL414" s="2"/>
      <c r="QJM414" s="2"/>
      <c r="QJN414" s="2"/>
      <c r="QJO414" s="2"/>
      <c r="QJP414" s="2"/>
      <c r="QJQ414" s="2"/>
      <c r="QJR414" s="2"/>
      <c r="QJS414" s="2"/>
      <c r="QJT414" s="2"/>
      <c r="QJU414" s="2"/>
      <c r="QJV414" s="2"/>
      <c r="QJW414" s="2"/>
      <c r="QJX414" s="2"/>
      <c r="QJY414" s="2"/>
      <c r="QJZ414" s="2"/>
      <c r="QKA414" s="2"/>
      <c r="QKB414" s="2"/>
      <c r="QKC414" s="2"/>
      <c r="QKD414" s="2"/>
      <c r="QKE414" s="2"/>
      <c r="QKF414" s="2"/>
      <c r="QKG414" s="2"/>
      <c r="QKH414" s="2"/>
      <c r="QKI414" s="2"/>
      <c r="QKJ414" s="2"/>
      <c r="QKK414" s="2"/>
      <c r="QKL414" s="2"/>
      <c r="QKM414" s="2"/>
      <c r="QKN414" s="2"/>
      <c r="QKO414" s="2"/>
      <c r="QKP414" s="2"/>
      <c r="QKQ414" s="2"/>
      <c r="QKR414" s="2"/>
      <c r="QKS414" s="2"/>
      <c r="QKT414" s="2"/>
      <c r="QKU414" s="2"/>
      <c r="QKV414" s="2"/>
      <c r="QKW414" s="2"/>
      <c r="QKX414" s="2"/>
      <c r="QKY414" s="2"/>
      <c r="QKZ414" s="2"/>
      <c r="QLA414" s="2"/>
      <c r="QLB414" s="2"/>
      <c r="QLC414" s="2"/>
      <c r="QLD414" s="2"/>
      <c r="QLE414" s="2"/>
      <c r="QLF414" s="2"/>
      <c r="QLG414" s="2"/>
      <c r="QLH414" s="2"/>
      <c r="QLI414" s="2"/>
      <c r="QLJ414" s="2"/>
      <c r="QLK414" s="2"/>
      <c r="QLL414" s="2"/>
      <c r="QLM414" s="2"/>
      <c r="QLN414" s="2"/>
      <c r="QLO414" s="2"/>
      <c r="QLP414" s="2"/>
      <c r="QLQ414" s="2"/>
      <c r="QLR414" s="2"/>
      <c r="QLS414" s="2"/>
      <c r="QLT414" s="2"/>
      <c r="QLU414" s="2"/>
      <c r="QLV414" s="2"/>
      <c r="QLW414" s="2"/>
      <c r="QLX414" s="2"/>
      <c r="QLY414" s="2"/>
      <c r="QLZ414" s="2"/>
      <c r="QMA414" s="2"/>
      <c r="QMB414" s="2"/>
      <c r="QMC414" s="2"/>
      <c r="QMD414" s="2"/>
      <c r="QME414" s="2"/>
      <c r="QMF414" s="2"/>
      <c r="QMG414" s="2"/>
      <c r="QMH414" s="2"/>
      <c r="QMI414" s="2"/>
      <c r="QMJ414" s="2"/>
      <c r="QMK414" s="2"/>
      <c r="QML414" s="2"/>
      <c r="QMM414" s="2"/>
      <c r="QMN414" s="2"/>
      <c r="QMO414" s="2"/>
      <c r="QMP414" s="2"/>
      <c r="QMQ414" s="2"/>
      <c r="QMR414" s="2"/>
      <c r="QMS414" s="2"/>
      <c r="QMT414" s="2"/>
      <c r="QMU414" s="2"/>
      <c r="QMV414" s="2"/>
      <c r="QMW414" s="2"/>
      <c r="QMX414" s="2"/>
      <c r="QMY414" s="2"/>
      <c r="QMZ414" s="2"/>
      <c r="QNA414" s="2"/>
      <c r="QNB414" s="2"/>
      <c r="QNC414" s="2"/>
      <c r="QND414" s="2"/>
      <c r="QNE414" s="2"/>
      <c r="QNF414" s="2"/>
      <c r="QNG414" s="2"/>
      <c r="QNH414" s="2"/>
      <c r="QNI414" s="2"/>
      <c r="QNJ414" s="2"/>
      <c r="QNK414" s="2"/>
      <c r="QNL414" s="2"/>
      <c r="QNM414" s="2"/>
      <c r="QNN414" s="2"/>
      <c r="QNO414" s="2"/>
      <c r="QNP414" s="2"/>
      <c r="QNQ414" s="2"/>
      <c r="QNR414" s="2"/>
      <c r="QNS414" s="2"/>
      <c r="QNT414" s="2"/>
      <c r="QNU414" s="2"/>
      <c r="QNV414" s="2"/>
      <c r="QNW414" s="2"/>
      <c r="QNX414" s="2"/>
      <c r="QNY414" s="2"/>
      <c r="QNZ414" s="2"/>
      <c r="QOA414" s="2"/>
      <c r="QOB414" s="2"/>
      <c r="QOC414" s="2"/>
      <c r="QOD414" s="2"/>
      <c r="QOE414" s="2"/>
      <c r="QOF414" s="2"/>
      <c r="QOG414" s="2"/>
      <c r="QOH414" s="2"/>
      <c r="QOI414" s="2"/>
      <c r="QOJ414" s="2"/>
      <c r="QOK414" s="2"/>
      <c r="QOL414" s="2"/>
      <c r="QOM414" s="2"/>
      <c r="QON414" s="2"/>
      <c r="QOO414" s="2"/>
      <c r="QOP414" s="2"/>
      <c r="QOQ414" s="2"/>
      <c r="QOR414" s="2"/>
      <c r="QOS414" s="2"/>
      <c r="QOT414" s="2"/>
      <c r="QOU414" s="2"/>
      <c r="QOV414" s="2"/>
      <c r="QOW414" s="2"/>
      <c r="QOX414" s="2"/>
      <c r="QOY414" s="2"/>
      <c r="QOZ414" s="2"/>
      <c r="QPA414" s="2"/>
      <c r="QPB414" s="2"/>
      <c r="QPC414" s="2"/>
      <c r="QPD414" s="2"/>
      <c r="QPE414" s="2"/>
      <c r="QPF414" s="2"/>
      <c r="QPG414" s="2"/>
      <c r="QPH414" s="2"/>
      <c r="QPI414" s="2"/>
      <c r="QPJ414" s="2"/>
      <c r="QPK414" s="2"/>
      <c r="QPL414" s="2"/>
      <c r="QPM414" s="2"/>
      <c r="QPN414" s="2"/>
      <c r="QPO414" s="2"/>
      <c r="QPP414" s="2"/>
      <c r="QPQ414" s="2"/>
      <c r="QPR414" s="2"/>
      <c r="QPS414" s="2"/>
      <c r="QPT414" s="2"/>
      <c r="QPU414" s="2"/>
      <c r="QPV414" s="2"/>
      <c r="QPW414" s="2"/>
      <c r="QPX414" s="2"/>
      <c r="QPY414" s="2"/>
      <c r="QPZ414" s="2"/>
      <c r="QQA414" s="2"/>
      <c r="QQB414" s="2"/>
      <c r="QQC414" s="2"/>
      <c r="QQD414" s="2"/>
      <c r="QQE414" s="2"/>
      <c r="QQF414" s="2"/>
      <c r="QQG414" s="2"/>
      <c r="QQH414" s="2"/>
      <c r="QQI414" s="2"/>
      <c r="QQJ414" s="2"/>
      <c r="QQK414" s="2"/>
      <c r="QQL414" s="2"/>
      <c r="QQM414" s="2"/>
      <c r="QQN414" s="2"/>
      <c r="QQO414" s="2"/>
      <c r="QQP414" s="2"/>
      <c r="QQQ414" s="2"/>
      <c r="QQR414" s="2"/>
      <c r="QQS414" s="2"/>
      <c r="QQT414" s="2"/>
      <c r="QQU414" s="2"/>
      <c r="QQV414" s="2"/>
      <c r="QQW414" s="2"/>
      <c r="QQX414" s="2"/>
      <c r="QQY414" s="2"/>
      <c r="QQZ414" s="2"/>
      <c r="QRA414" s="2"/>
      <c r="QRB414" s="2"/>
      <c r="QRC414" s="2"/>
      <c r="QRD414" s="2"/>
      <c r="QRE414" s="2"/>
      <c r="QRF414" s="2"/>
      <c r="QRG414" s="2"/>
      <c r="QRH414" s="2"/>
      <c r="QRI414" s="2"/>
      <c r="QRJ414" s="2"/>
      <c r="QRK414" s="2"/>
      <c r="QRL414" s="2"/>
      <c r="QRM414" s="2"/>
      <c r="QRN414" s="2"/>
      <c r="QRO414" s="2"/>
      <c r="QRP414" s="2"/>
      <c r="QRQ414" s="2"/>
      <c r="QRR414" s="2"/>
      <c r="QRS414" s="2"/>
      <c r="QRT414" s="2"/>
      <c r="QRU414" s="2"/>
      <c r="QRV414" s="2"/>
      <c r="QRW414" s="2"/>
      <c r="QRX414" s="2"/>
      <c r="QRY414" s="2"/>
      <c r="QRZ414" s="2"/>
      <c r="QSA414" s="2"/>
      <c r="QSB414" s="2"/>
      <c r="QSC414" s="2"/>
      <c r="QSD414" s="2"/>
      <c r="QSE414" s="2"/>
      <c r="QSF414" s="2"/>
      <c r="QSG414" s="2"/>
      <c r="QSH414" s="2"/>
      <c r="QSI414" s="2"/>
      <c r="QSJ414" s="2"/>
      <c r="QSK414" s="2"/>
      <c r="QSL414" s="2"/>
      <c r="QSM414" s="2"/>
      <c r="QSN414" s="2"/>
      <c r="QSO414" s="2"/>
      <c r="QSP414" s="2"/>
      <c r="QSQ414" s="2"/>
      <c r="QSR414" s="2"/>
      <c r="QSS414" s="2"/>
      <c r="QST414" s="2"/>
      <c r="QSU414" s="2"/>
      <c r="QSV414" s="2"/>
      <c r="QSW414" s="2"/>
      <c r="QSX414" s="2"/>
      <c r="QSY414" s="2"/>
      <c r="QSZ414" s="2"/>
      <c r="QTA414" s="2"/>
      <c r="QTB414" s="2"/>
      <c r="QTC414" s="2"/>
      <c r="QTD414" s="2"/>
      <c r="QTE414" s="2"/>
      <c r="QTF414" s="2"/>
      <c r="QTG414" s="2"/>
      <c r="QTH414" s="2"/>
      <c r="QTI414" s="2"/>
      <c r="QTJ414" s="2"/>
      <c r="QTK414" s="2"/>
      <c r="QTL414" s="2"/>
      <c r="QTM414" s="2"/>
      <c r="QTN414" s="2"/>
      <c r="QTO414" s="2"/>
      <c r="QTP414" s="2"/>
      <c r="QTQ414" s="2"/>
      <c r="QTR414" s="2"/>
      <c r="QTS414" s="2"/>
      <c r="QTT414" s="2"/>
      <c r="QTU414" s="2"/>
      <c r="QTV414" s="2"/>
      <c r="QTW414" s="2"/>
      <c r="QTX414" s="2"/>
      <c r="QTY414" s="2"/>
      <c r="QTZ414" s="2"/>
      <c r="QUA414" s="2"/>
      <c r="QUB414" s="2"/>
      <c r="QUC414" s="2"/>
      <c r="QUD414" s="2"/>
      <c r="QUE414" s="2"/>
      <c r="QUF414" s="2"/>
      <c r="QUG414" s="2"/>
      <c r="QUH414" s="2"/>
      <c r="QUI414" s="2"/>
      <c r="QUJ414" s="2"/>
      <c r="QUK414" s="2"/>
      <c r="QUL414" s="2"/>
      <c r="QUM414" s="2"/>
      <c r="QUN414" s="2"/>
      <c r="QUO414" s="2"/>
      <c r="QUP414" s="2"/>
      <c r="QUQ414" s="2"/>
      <c r="QUR414" s="2"/>
      <c r="QUS414" s="2"/>
      <c r="QUT414" s="2"/>
      <c r="QUU414" s="2"/>
      <c r="QUV414" s="2"/>
      <c r="QUW414" s="2"/>
      <c r="QUX414" s="2"/>
      <c r="QUY414" s="2"/>
      <c r="QUZ414" s="2"/>
      <c r="QVA414" s="2"/>
      <c r="QVB414" s="2"/>
      <c r="QVC414" s="2"/>
      <c r="QVD414" s="2"/>
      <c r="QVE414" s="2"/>
      <c r="QVF414" s="2"/>
      <c r="QVG414" s="2"/>
      <c r="QVH414" s="2"/>
      <c r="QVI414" s="2"/>
      <c r="QVJ414" s="2"/>
      <c r="QVK414" s="2"/>
      <c r="QVL414" s="2"/>
      <c r="QVM414" s="2"/>
      <c r="QVN414" s="2"/>
      <c r="QVO414" s="2"/>
      <c r="QVP414" s="2"/>
      <c r="QVQ414" s="2"/>
      <c r="QVR414" s="2"/>
      <c r="QVS414" s="2"/>
      <c r="QVT414" s="2"/>
      <c r="QVU414" s="2"/>
      <c r="QVV414" s="2"/>
      <c r="QVW414" s="2"/>
      <c r="QVX414" s="2"/>
      <c r="QVY414" s="2"/>
      <c r="QVZ414" s="2"/>
      <c r="QWA414" s="2"/>
      <c r="QWB414" s="2"/>
      <c r="QWC414" s="2"/>
      <c r="QWD414" s="2"/>
      <c r="QWE414" s="2"/>
      <c r="QWF414" s="2"/>
      <c r="QWG414" s="2"/>
      <c r="QWH414" s="2"/>
      <c r="QWI414" s="2"/>
      <c r="QWJ414" s="2"/>
      <c r="QWK414" s="2"/>
      <c r="QWL414" s="2"/>
      <c r="QWM414" s="2"/>
      <c r="QWN414" s="2"/>
      <c r="QWO414" s="2"/>
      <c r="QWP414" s="2"/>
      <c r="QWQ414" s="2"/>
      <c r="QWR414" s="2"/>
      <c r="QWS414" s="2"/>
      <c r="QWT414" s="2"/>
      <c r="QWU414" s="2"/>
      <c r="QWV414" s="2"/>
      <c r="QWW414" s="2"/>
      <c r="QWX414" s="2"/>
      <c r="QWY414" s="2"/>
      <c r="QWZ414" s="2"/>
      <c r="QXA414" s="2"/>
      <c r="QXB414" s="2"/>
      <c r="QXC414" s="2"/>
      <c r="QXD414" s="2"/>
      <c r="QXE414" s="2"/>
      <c r="QXF414" s="2"/>
      <c r="QXG414" s="2"/>
      <c r="QXH414" s="2"/>
      <c r="QXI414" s="2"/>
      <c r="QXJ414" s="2"/>
      <c r="QXK414" s="2"/>
      <c r="QXL414" s="2"/>
      <c r="QXM414" s="2"/>
      <c r="QXN414" s="2"/>
      <c r="QXO414" s="2"/>
      <c r="QXP414" s="2"/>
      <c r="QXQ414" s="2"/>
      <c r="QXR414" s="2"/>
      <c r="QXS414" s="2"/>
      <c r="QXT414" s="2"/>
      <c r="QXU414" s="2"/>
      <c r="QXV414" s="2"/>
      <c r="QXW414" s="2"/>
      <c r="QXX414" s="2"/>
      <c r="QXY414" s="2"/>
      <c r="QXZ414" s="2"/>
      <c r="QYA414" s="2"/>
      <c r="QYB414" s="2"/>
      <c r="QYC414" s="2"/>
      <c r="QYD414" s="2"/>
      <c r="QYE414" s="2"/>
      <c r="QYF414" s="2"/>
      <c r="QYG414" s="2"/>
      <c r="QYH414" s="2"/>
      <c r="QYI414" s="2"/>
      <c r="QYJ414" s="2"/>
      <c r="QYK414" s="2"/>
      <c r="QYL414" s="2"/>
      <c r="QYM414" s="2"/>
      <c r="QYN414" s="2"/>
      <c r="QYO414" s="2"/>
      <c r="QYP414" s="2"/>
      <c r="QYQ414" s="2"/>
      <c r="QYR414" s="2"/>
      <c r="QYS414" s="2"/>
      <c r="QYT414" s="2"/>
      <c r="QYU414" s="2"/>
      <c r="QYV414" s="2"/>
      <c r="QYW414" s="2"/>
      <c r="QYX414" s="2"/>
      <c r="QYY414" s="2"/>
      <c r="QYZ414" s="2"/>
      <c r="QZA414" s="2"/>
      <c r="QZB414" s="2"/>
      <c r="QZC414" s="2"/>
      <c r="QZD414" s="2"/>
      <c r="QZE414" s="2"/>
      <c r="QZF414" s="2"/>
      <c r="QZG414" s="2"/>
      <c r="QZH414" s="2"/>
      <c r="QZI414" s="2"/>
      <c r="QZJ414" s="2"/>
      <c r="QZK414" s="2"/>
      <c r="QZL414" s="2"/>
      <c r="QZM414" s="2"/>
      <c r="QZN414" s="2"/>
      <c r="QZO414" s="2"/>
      <c r="QZP414" s="2"/>
      <c r="QZQ414" s="2"/>
      <c r="QZR414" s="2"/>
      <c r="QZS414" s="2"/>
      <c r="QZT414" s="2"/>
      <c r="QZU414" s="2"/>
      <c r="QZV414" s="2"/>
      <c r="QZW414" s="2"/>
      <c r="QZX414" s="2"/>
      <c r="QZY414" s="2"/>
      <c r="QZZ414" s="2"/>
      <c r="RAA414" s="2"/>
      <c r="RAB414" s="2"/>
      <c r="RAC414" s="2"/>
      <c r="RAD414" s="2"/>
      <c r="RAE414" s="2"/>
      <c r="RAF414" s="2"/>
      <c r="RAG414" s="2"/>
      <c r="RAH414" s="2"/>
      <c r="RAI414" s="2"/>
      <c r="RAJ414" s="2"/>
      <c r="RAK414" s="2"/>
      <c r="RAL414" s="2"/>
      <c r="RAM414" s="2"/>
      <c r="RAN414" s="2"/>
      <c r="RAO414" s="2"/>
      <c r="RAP414" s="2"/>
      <c r="RAQ414" s="2"/>
      <c r="RAR414" s="2"/>
      <c r="RAS414" s="2"/>
      <c r="RAT414" s="2"/>
      <c r="RAU414" s="2"/>
      <c r="RAV414" s="2"/>
      <c r="RAW414" s="2"/>
      <c r="RAX414" s="2"/>
      <c r="RAY414" s="2"/>
      <c r="RAZ414" s="2"/>
      <c r="RBA414" s="2"/>
      <c r="RBB414" s="2"/>
      <c r="RBC414" s="2"/>
      <c r="RBD414" s="2"/>
      <c r="RBE414" s="2"/>
      <c r="RBF414" s="2"/>
      <c r="RBG414" s="2"/>
      <c r="RBH414" s="2"/>
      <c r="RBI414" s="2"/>
      <c r="RBJ414" s="2"/>
      <c r="RBK414" s="2"/>
      <c r="RBL414" s="2"/>
      <c r="RBM414" s="2"/>
      <c r="RBN414" s="2"/>
      <c r="RBO414" s="2"/>
      <c r="RBP414" s="2"/>
      <c r="RBQ414" s="2"/>
      <c r="RBR414" s="2"/>
      <c r="RBS414" s="2"/>
      <c r="RBT414" s="2"/>
      <c r="RBU414" s="2"/>
      <c r="RBV414" s="2"/>
      <c r="RBW414" s="2"/>
      <c r="RBX414" s="2"/>
      <c r="RBY414" s="2"/>
      <c r="RBZ414" s="2"/>
      <c r="RCA414" s="2"/>
      <c r="RCB414" s="2"/>
      <c r="RCC414" s="2"/>
      <c r="RCD414" s="2"/>
      <c r="RCE414" s="2"/>
      <c r="RCF414" s="2"/>
      <c r="RCG414" s="2"/>
      <c r="RCH414" s="2"/>
      <c r="RCI414" s="2"/>
      <c r="RCJ414" s="2"/>
      <c r="RCK414" s="2"/>
      <c r="RCL414" s="2"/>
      <c r="RCM414" s="2"/>
      <c r="RCN414" s="2"/>
      <c r="RCO414" s="2"/>
      <c r="RCP414" s="2"/>
      <c r="RCQ414" s="2"/>
      <c r="RCR414" s="2"/>
      <c r="RCS414" s="2"/>
      <c r="RCT414" s="2"/>
      <c r="RCU414" s="2"/>
      <c r="RCV414" s="2"/>
      <c r="RCW414" s="2"/>
      <c r="RCX414" s="2"/>
      <c r="RCY414" s="2"/>
      <c r="RCZ414" s="2"/>
      <c r="RDA414" s="2"/>
      <c r="RDB414" s="2"/>
      <c r="RDC414" s="2"/>
      <c r="RDD414" s="2"/>
      <c r="RDE414" s="2"/>
      <c r="RDF414" s="2"/>
      <c r="RDG414" s="2"/>
      <c r="RDH414" s="2"/>
      <c r="RDI414" s="2"/>
      <c r="RDJ414" s="2"/>
      <c r="RDK414" s="2"/>
      <c r="RDL414" s="2"/>
      <c r="RDM414" s="2"/>
      <c r="RDN414" s="2"/>
      <c r="RDO414" s="2"/>
      <c r="RDP414" s="2"/>
      <c r="RDQ414" s="2"/>
      <c r="RDR414" s="2"/>
      <c r="RDS414" s="2"/>
      <c r="RDT414" s="2"/>
      <c r="RDU414" s="2"/>
      <c r="RDV414" s="2"/>
      <c r="RDW414" s="2"/>
      <c r="RDX414" s="2"/>
      <c r="RDY414" s="2"/>
      <c r="RDZ414" s="2"/>
      <c r="REA414" s="2"/>
      <c r="REB414" s="2"/>
      <c r="REC414" s="2"/>
      <c r="RED414" s="2"/>
      <c r="REE414" s="2"/>
      <c r="REF414" s="2"/>
      <c r="REG414" s="2"/>
      <c r="REH414" s="2"/>
      <c r="REI414" s="2"/>
      <c r="REJ414" s="2"/>
      <c r="REK414" s="2"/>
      <c r="REL414" s="2"/>
      <c r="REM414" s="2"/>
      <c r="REN414" s="2"/>
      <c r="REO414" s="2"/>
      <c r="REP414" s="2"/>
      <c r="REQ414" s="2"/>
      <c r="RER414" s="2"/>
      <c r="RES414" s="2"/>
      <c r="RET414" s="2"/>
      <c r="REU414" s="2"/>
      <c r="REV414" s="2"/>
      <c r="REW414" s="2"/>
      <c r="REX414" s="2"/>
      <c r="REY414" s="2"/>
      <c r="REZ414" s="2"/>
      <c r="RFA414" s="2"/>
      <c r="RFB414" s="2"/>
      <c r="RFC414" s="2"/>
      <c r="RFD414" s="2"/>
      <c r="RFE414" s="2"/>
      <c r="RFF414" s="2"/>
      <c r="RFG414" s="2"/>
      <c r="RFH414" s="2"/>
      <c r="RFI414" s="2"/>
      <c r="RFJ414" s="2"/>
      <c r="RFK414" s="2"/>
      <c r="RFL414" s="2"/>
      <c r="RFM414" s="2"/>
      <c r="RFN414" s="2"/>
      <c r="RFO414" s="2"/>
      <c r="RFP414" s="2"/>
      <c r="RFQ414" s="2"/>
      <c r="RFR414" s="2"/>
      <c r="RFS414" s="2"/>
      <c r="RFT414" s="2"/>
      <c r="RFU414" s="2"/>
      <c r="RFV414" s="2"/>
      <c r="RFW414" s="2"/>
      <c r="RFX414" s="2"/>
      <c r="RFY414" s="2"/>
      <c r="RFZ414" s="2"/>
      <c r="RGA414" s="2"/>
      <c r="RGB414" s="2"/>
      <c r="RGC414" s="2"/>
      <c r="RGD414" s="2"/>
      <c r="RGE414" s="2"/>
      <c r="RGF414" s="2"/>
      <c r="RGG414" s="2"/>
      <c r="RGH414" s="2"/>
      <c r="RGI414" s="2"/>
      <c r="RGJ414" s="2"/>
      <c r="RGK414" s="2"/>
      <c r="RGL414" s="2"/>
      <c r="RGM414" s="2"/>
      <c r="RGN414" s="2"/>
      <c r="RGO414" s="2"/>
      <c r="RGP414" s="2"/>
      <c r="RGQ414" s="2"/>
      <c r="RGR414" s="2"/>
      <c r="RGS414" s="2"/>
      <c r="RGT414" s="2"/>
      <c r="RGU414" s="2"/>
      <c r="RGV414" s="2"/>
      <c r="RGW414" s="2"/>
      <c r="RGX414" s="2"/>
      <c r="RGY414" s="2"/>
      <c r="RGZ414" s="2"/>
      <c r="RHA414" s="2"/>
      <c r="RHB414" s="2"/>
      <c r="RHC414" s="2"/>
      <c r="RHD414" s="2"/>
      <c r="RHE414" s="2"/>
      <c r="RHF414" s="2"/>
      <c r="RHG414" s="2"/>
      <c r="RHH414" s="2"/>
      <c r="RHI414" s="2"/>
      <c r="RHJ414" s="2"/>
      <c r="RHK414" s="2"/>
      <c r="RHL414" s="2"/>
      <c r="RHM414" s="2"/>
      <c r="RHN414" s="2"/>
      <c r="RHO414" s="2"/>
      <c r="RHP414" s="2"/>
      <c r="RHQ414" s="2"/>
      <c r="RHR414" s="2"/>
      <c r="RHS414" s="2"/>
      <c r="RHT414" s="2"/>
      <c r="RHU414" s="2"/>
      <c r="RHV414" s="2"/>
      <c r="RHW414" s="2"/>
      <c r="RHX414" s="2"/>
      <c r="RHY414" s="2"/>
      <c r="RHZ414" s="2"/>
      <c r="RIA414" s="2"/>
      <c r="RIB414" s="2"/>
      <c r="RIC414" s="2"/>
      <c r="RID414" s="2"/>
      <c r="RIE414" s="2"/>
      <c r="RIF414" s="2"/>
      <c r="RIG414" s="2"/>
      <c r="RIH414" s="2"/>
      <c r="RII414" s="2"/>
      <c r="RIJ414" s="2"/>
      <c r="RIK414" s="2"/>
      <c r="RIL414" s="2"/>
      <c r="RIM414" s="2"/>
      <c r="RIN414" s="2"/>
      <c r="RIO414" s="2"/>
      <c r="RIP414" s="2"/>
      <c r="RIQ414" s="2"/>
      <c r="RIR414" s="2"/>
      <c r="RIS414" s="2"/>
      <c r="RIT414" s="2"/>
      <c r="RIU414" s="2"/>
      <c r="RIV414" s="2"/>
      <c r="RIW414" s="2"/>
      <c r="RIX414" s="2"/>
      <c r="RIY414" s="2"/>
      <c r="RIZ414" s="2"/>
      <c r="RJA414" s="2"/>
      <c r="RJB414" s="2"/>
      <c r="RJC414" s="2"/>
      <c r="RJD414" s="2"/>
      <c r="RJE414" s="2"/>
      <c r="RJF414" s="2"/>
      <c r="RJG414" s="2"/>
      <c r="RJH414" s="2"/>
      <c r="RJI414" s="2"/>
      <c r="RJJ414" s="2"/>
      <c r="RJK414" s="2"/>
      <c r="RJL414" s="2"/>
      <c r="RJM414" s="2"/>
      <c r="RJN414" s="2"/>
      <c r="RJO414" s="2"/>
      <c r="RJP414" s="2"/>
      <c r="RJQ414" s="2"/>
      <c r="RJR414" s="2"/>
      <c r="RJS414" s="2"/>
      <c r="RJT414" s="2"/>
      <c r="RJU414" s="2"/>
      <c r="RJV414" s="2"/>
      <c r="RJW414" s="2"/>
      <c r="RJX414" s="2"/>
      <c r="RJY414" s="2"/>
      <c r="RJZ414" s="2"/>
      <c r="RKA414" s="2"/>
      <c r="RKB414" s="2"/>
      <c r="RKC414" s="2"/>
      <c r="RKD414" s="2"/>
      <c r="RKE414" s="2"/>
      <c r="RKF414" s="2"/>
      <c r="RKG414" s="2"/>
      <c r="RKH414" s="2"/>
      <c r="RKI414" s="2"/>
      <c r="RKJ414" s="2"/>
      <c r="RKK414" s="2"/>
      <c r="RKL414" s="2"/>
      <c r="RKM414" s="2"/>
      <c r="RKN414" s="2"/>
      <c r="RKO414" s="2"/>
      <c r="RKP414" s="2"/>
      <c r="RKQ414" s="2"/>
      <c r="RKR414" s="2"/>
      <c r="RKS414" s="2"/>
      <c r="RKT414" s="2"/>
      <c r="RKU414" s="2"/>
      <c r="RKV414" s="2"/>
      <c r="RKW414" s="2"/>
      <c r="RKX414" s="2"/>
      <c r="RKY414" s="2"/>
      <c r="RKZ414" s="2"/>
      <c r="RLA414" s="2"/>
      <c r="RLB414" s="2"/>
      <c r="RLC414" s="2"/>
      <c r="RLD414" s="2"/>
      <c r="RLE414" s="2"/>
      <c r="RLF414" s="2"/>
      <c r="RLG414" s="2"/>
      <c r="RLH414" s="2"/>
      <c r="RLI414" s="2"/>
      <c r="RLJ414" s="2"/>
      <c r="RLK414" s="2"/>
      <c r="RLL414" s="2"/>
      <c r="RLM414" s="2"/>
      <c r="RLN414" s="2"/>
      <c r="RLO414" s="2"/>
      <c r="RLP414" s="2"/>
      <c r="RLQ414" s="2"/>
      <c r="RLR414" s="2"/>
      <c r="RLS414" s="2"/>
      <c r="RLT414" s="2"/>
      <c r="RLU414" s="2"/>
      <c r="RLV414" s="2"/>
      <c r="RLW414" s="2"/>
      <c r="RLX414" s="2"/>
      <c r="RLY414" s="2"/>
      <c r="RLZ414" s="2"/>
      <c r="RMA414" s="2"/>
      <c r="RMB414" s="2"/>
      <c r="RMC414" s="2"/>
      <c r="RMD414" s="2"/>
      <c r="RME414" s="2"/>
      <c r="RMF414" s="2"/>
      <c r="RMG414" s="2"/>
      <c r="RMH414" s="2"/>
      <c r="RMI414" s="2"/>
      <c r="RMJ414" s="2"/>
      <c r="RMK414" s="2"/>
      <c r="RML414" s="2"/>
      <c r="RMM414" s="2"/>
      <c r="RMN414" s="2"/>
      <c r="RMO414" s="2"/>
      <c r="RMP414" s="2"/>
      <c r="RMQ414" s="2"/>
      <c r="RMR414" s="2"/>
      <c r="RMS414" s="2"/>
      <c r="RMT414" s="2"/>
      <c r="RMU414" s="2"/>
      <c r="RMV414" s="2"/>
      <c r="RMW414" s="2"/>
      <c r="RMX414" s="2"/>
      <c r="RMY414" s="2"/>
      <c r="RMZ414" s="2"/>
      <c r="RNA414" s="2"/>
      <c r="RNB414" s="2"/>
      <c r="RNC414" s="2"/>
      <c r="RND414" s="2"/>
      <c r="RNE414" s="2"/>
      <c r="RNF414" s="2"/>
      <c r="RNG414" s="2"/>
      <c r="RNH414" s="2"/>
      <c r="RNI414" s="2"/>
      <c r="RNJ414" s="2"/>
      <c r="RNK414" s="2"/>
      <c r="RNL414" s="2"/>
      <c r="RNM414" s="2"/>
      <c r="RNN414" s="2"/>
      <c r="RNO414" s="2"/>
      <c r="RNP414" s="2"/>
      <c r="RNQ414" s="2"/>
      <c r="RNR414" s="2"/>
      <c r="RNS414" s="2"/>
      <c r="RNT414" s="2"/>
      <c r="RNU414" s="2"/>
      <c r="RNV414" s="2"/>
      <c r="RNW414" s="2"/>
      <c r="RNX414" s="2"/>
      <c r="RNY414" s="2"/>
      <c r="RNZ414" s="2"/>
      <c r="ROA414" s="2"/>
      <c r="ROB414" s="2"/>
      <c r="ROC414" s="2"/>
      <c r="ROD414" s="2"/>
      <c r="ROE414" s="2"/>
      <c r="ROF414" s="2"/>
      <c r="ROG414" s="2"/>
      <c r="ROH414" s="2"/>
      <c r="ROI414" s="2"/>
      <c r="ROJ414" s="2"/>
      <c r="ROK414" s="2"/>
      <c r="ROL414" s="2"/>
      <c r="ROM414" s="2"/>
      <c r="RON414" s="2"/>
      <c r="ROO414" s="2"/>
      <c r="ROP414" s="2"/>
      <c r="ROQ414" s="2"/>
      <c r="ROR414" s="2"/>
      <c r="ROS414" s="2"/>
      <c r="ROT414" s="2"/>
      <c r="ROU414" s="2"/>
      <c r="ROV414" s="2"/>
      <c r="ROW414" s="2"/>
      <c r="ROX414" s="2"/>
      <c r="ROY414" s="2"/>
      <c r="ROZ414" s="2"/>
      <c r="RPA414" s="2"/>
      <c r="RPB414" s="2"/>
      <c r="RPC414" s="2"/>
      <c r="RPD414" s="2"/>
      <c r="RPE414" s="2"/>
      <c r="RPF414" s="2"/>
      <c r="RPG414" s="2"/>
      <c r="RPH414" s="2"/>
      <c r="RPI414" s="2"/>
      <c r="RPJ414" s="2"/>
      <c r="RPK414" s="2"/>
      <c r="RPL414" s="2"/>
      <c r="RPM414" s="2"/>
      <c r="RPN414" s="2"/>
      <c r="RPO414" s="2"/>
      <c r="RPP414" s="2"/>
      <c r="RPQ414" s="2"/>
      <c r="RPR414" s="2"/>
      <c r="RPS414" s="2"/>
      <c r="RPT414" s="2"/>
      <c r="RPU414" s="2"/>
      <c r="RPV414" s="2"/>
      <c r="RPW414" s="2"/>
      <c r="RPX414" s="2"/>
      <c r="RPY414" s="2"/>
      <c r="RPZ414" s="2"/>
      <c r="RQA414" s="2"/>
      <c r="RQB414" s="2"/>
      <c r="RQC414" s="2"/>
      <c r="RQD414" s="2"/>
      <c r="RQE414" s="2"/>
      <c r="RQF414" s="2"/>
      <c r="RQG414" s="2"/>
      <c r="RQH414" s="2"/>
      <c r="RQI414" s="2"/>
      <c r="RQJ414" s="2"/>
      <c r="RQK414" s="2"/>
      <c r="RQL414" s="2"/>
      <c r="RQM414" s="2"/>
      <c r="RQN414" s="2"/>
      <c r="RQO414" s="2"/>
      <c r="RQP414" s="2"/>
      <c r="RQQ414" s="2"/>
      <c r="RQR414" s="2"/>
      <c r="RQS414" s="2"/>
      <c r="RQT414" s="2"/>
      <c r="RQU414" s="2"/>
      <c r="RQV414" s="2"/>
      <c r="RQW414" s="2"/>
      <c r="RQX414" s="2"/>
      <c r="RQY414" s="2"/>
      <c r="RQZ414" s="2"/>
      <c r="RRA414" s="2"/>
      <c r="RRB414" s="2"/>
      <c r="RRC414" s="2"/>
      <c r="RRD414" s="2"/>
      <c r="RRE414" s="2"/>
      <c r="RRF414" s="2"/>
      <c r="RRG414" s="2"/>
      <c r="RRH414" s="2"/>
      <c r="RRI414" s="2"/>
      <c r="RRJ414" s="2"/>
      <c r="RRK414" s="2"/>
      <c r="RRL414" s="2"/>
      <c r="RRM414" s="2"/>
      <c r="RRN414" s="2"/>
      <c r="RRO414" s="2"/>
      <c r="RRP414" s="2"/>
      <c r="RRQ414" s="2"/>
      <c r="RRR414" s="2"/>
      <c r="RRS414" s="2"/>
      <c r="RRT414" s="2"/>
      <c r="RRU414" s="2"/>
      <c r="RRV414" s="2"/>
      <c r="RRW414" s="2"/>
      <c r="RRX414" s="2"/>
      <c r="RRY414" s="2"/>
      <c r="RRZ414" s="2"/>
      <c r="RSA414" s="2"/>
      <c r="RSB414" s="2"/>
      <c r="RSC414" s="2"/>
      <c r="RSD414" s="2"/>
      <c r="RSE414" s="2"/>
      <c r="RSF414" s="2"/>
      <c r="RSG414" s="2"/>
      <c r="RSH414" s="2"/>
      <c r="RSI414" s="2"/>
      <c r="RSJ414" s="2"/>
      <c r="RSK414" s="2"/>
      <c r="RSL414" s="2"/>
      <c r="RSM414" s="2"/>
      <c r="RSN414" s="2"/>
      <c r="RSO414" s="2"/>
      <c r="RSP414" s="2"/>
      <c r="RSQ414" s="2"/>
      <c r="RSR414" s="2"/>
      <c r="RSS414" s="2"/>
      <c r="RST414" s="2"/>
      <c r="RSU414" s="2"/>
      <c r="RSV414" s="2"/>
      <c r="RSW414" s="2"/>
      <c r="RSX414" s="2"/>
      <c r="RSY414" s="2"/>
      <c r="RSZ414" s="2"/>
      <c r="RTA414" s="2"/>
      <c r="RTB414" s="2"/>
      <c r="RTC414" s="2"/>
      <c r="RTD414" s="2"/>
      <c r="RTE414" s="2"/>
      <c r="RTF414" s="2"/>
      <c r="RTG414" s="2"/>
      <c r="RTH414" s="2"/>
      <c r="RTI414" s="2"/>
      <c r="RTJ414" s="2"/>
      <c r="RTK414" s="2"/>
      <c r="RTL414" s="2"/>
      <c r="RTM414" s="2"/>
      <c r="RTN414" s="2"/>
      <c r="RTO414" s="2"/>
      <c r="RTP414" s="2"/>
      <c r="RTQ414" s="2"/>
      <c r="RTR414" s="2"/>
      <c r="RTS414" s="2"/>
      <c r="RTT414" s="2"/>
      <c r="RTU414" s="2"/>
      <c r="RTV414" s="2"/>
      <c r="RTW414" s="2"/>
      <c r="RTX414" s="2"/>
      <c r="RTY414" s="2"/>
      <c r="RTZ414" s="2"/>
      <c r="RUA414" s="2"/>
      <c r="RUB414" s="2"/>
      <c r="RUC414" s="2"/>
      <c r="RUD414" s="2"/>
      <c r="RUE414" s="2"/>
      <c r="RUF414" s="2"/>
      <c r="RUG414" s="2"/>
      <c r="RUH414" s="2"/>
      <c r="RUI414" s="2"/>
      <c r="RUJ414" s="2"/>
      <c r="RUK414" s="2"/>
      <c r="RUL414" s="2"/>
      <c r="RUM414" s="2"/>
      <c r="RUN414" s="2"/>
      <c r="RUO414" s="2"/>
      <c r="RUP414" s="2"/>
      <c r="RUQ414" s="2"/>
      <c r="RUR414" s="2"/>
      <c r="RUS414" s="2"/>
      <c r="RUT414" s="2"/>
      <c r="RUU414" s="2"/>
      <c r="RUV414" s="2"/>
      <c r="RUW414" s="2"/>
      <c r="RUX414" s="2"/>
      <c r="RUY414" s="2"/>
      <c r="RUZ414" s="2"/>
      <c r="RVA414" s="2"/>
      <c r="RVB414" s="2"/>
      <c r="RVC414" s="2"/>
      <c r="RVD414" s="2"/>
      <c r="RVE414" s="2"/>
      <c r="RVF414" s="2"/>
      <c r="RVG414" s="2"/>
      <c r="RVH414" s="2"/>
      <c r="RVI414" s="2"/>
      <c r="RVJ414" s="2"/>
      <c r="RVK414" s="2"/>
      <c r="RVL414" s="2"/>
      <c r="RVM414" s="2"/>
      <c r="RVN414" s="2"/>
      <c r="RVO414" s="2"/>
      <c r="RVP414" s="2"/>
      <c r="RVQ414" s="2"/>
      <c r="RVR414" s="2"/>
      <c r="RVS414" s="2"/>
      <c r="RVT414" s="2"/>
      <c r="RVU414" s="2"/>
      <c r="RVV414" s="2"/>
      <c r="RVW414" s="2"/>
      <c r="RVX414" s="2"/>
      <c r="RVY414" s="2"/>
      <c r="RVZ414" s="2"/>
      <c r="RWA414" s="2"/>
      <c r="RWB414" s="2"/>
      <c r="RWC414" s="2"/>
      <c r="RWD414" s="2"/>
      <c r="RWE414" s="2"/>
      <c r="RWF414" s="2"/>
      <c r="RWG414" s="2"/>
      <c r="RWH414" s="2"/>
      <c r="RWI414" s="2"/>
      <c r="RWJ414" s="2"/>
      <c r="RWK414" s="2"/>
      <c r="RWL414" s="2"/>
      <c r="RWM414" s="2"/>
      <c r="RWN414" s="2"/>
      <c r="RWO414" s="2"/>
      <c r="RWP414" s="2"/>
      <c r="RWQ414" s="2"/>
      <c r="RWR414" s="2"/>
      <c r="RWS414" s="2"/>
      <c r="RWT414" s="2"/>
      <c r="RWU414" s="2"/>
      <c r="RWV414" s="2"/>
      <c r="RWW414" s="2"/>
      <c r="RWX414" s="2"/>
      <c r="RWY414" s="2"/>
      <c r="RWZ414" s="2"/>
      <c r="RXA414" s="2"/>
      <c r="RXB414" s="2"/>
      <c r="RXC414" s="2"/>
      <c r="RXD414" s="2"/>
      <c r="RXE414" s="2"/>
      <c r="RXF414" s="2"/>
      <c r="RXG414" s="2"/>
      <c r="RXH414" s="2"/>
      <c r="RXI414" s="2"/>
      <c r="RXJ414" s="2"/>
      <c r="RXK414" s="2"/>
      <c r="RXL414" s="2"/>
      <c r="RXM414" s="2"/>
      <c r="RXN414" s="2"/>
      <c r="RXO414" s="2"/>
      <c r="RXP414" s="2"/>
      <c r="RXQ414" s="2"/>
      <c r="RXR414" s="2"/>
      <c r="RXS414" s="2"/>
      <c r="RXT414" s="2"/>
      <c r="RXU414" s="2"/>
      <c r="RXV414" s="2"/>
      <c r="RXW414" s="2"/>
      <c r="RXX414" s="2"/>
      <c r="RXY414" s="2"/>
      <c r="RXZ414" s="2"/>
      <c r="RYA414" s="2"/>
      <c r="RYB414" s="2"/>
      <c r="RYC414" s="2"/>
      <c r="RYD414" s="2"/>
      <c r="RYE414" s="2"/>
      <c r="RYF414" s="2"/>
      <c r="RYG414" s="2"/>
      <c r="RYH414" s="2"/>
      <c r="RYI414" s="2"/>
      <c r="RYJ414" s="2"/>
      <c r="RYK414" s="2"/>
      <c r="RYL414" s="2"/>
      <c r="RYM414" s="2"/>
      <c r="RYN414" s="2"/>
      <c r="RYO414" s="2"/>
      <c r="RYP414" s="2"/>
      <c r="RYQ414" s="2"/>
      <c r="RYR414" s="2"/>
      <c r="RYS414" s="2"/>
      <c r="RYT414" s="2"/>
      <c r="RYU414" s="2"/>
      <c r="RYV414" s="2"/>
      <c r="RYW414" s="2"/>
      <c r="RYX414" s="2"/>
      <c r="RYY414" s="2"/>
      <c r="RYZ414" s="2"/>
      <c r="RZA414" s="2"/>
      <c r="RZB414" s="2"/>
      <c r="RZC414" s="2"/>
      <c r="RZD414" s="2"/>
      <c r="RZE414" s="2"/>
      <c r="RZF414" s="2"/>
      <c r="RZG414" s="2"/>
      <c r="RZH414" s="2"/>
      <c r="RZI414" s="2"/>
      <c r="RZJ414" s="2"/>
      <c r="RZK414" s="2"/>
      <c r="RZL414" s="2"/>
      <c r="RZM414" s="2"/>
      <c r="RZN414" s="2"/>
      <c r="RZO414" s="2"/>
      <c r="RZP414" s="2"/>
      <c r="RZQ414" s="2"/>
      <c r="RZR414" s="2"/>
      <c r="RZS414" s="2"/>
      <c r="RZT414" s="2"/>
      <c r="RZU414" s="2"/>
      <c r="RZV414" s="2"/>
      <c r="RZW414" s="2"/>
      <c r="RZX414" s="2"/>
      <c r="RZY414" s="2"/>
      <c r="RZZ414" s="2"/>
      <c r="SAA414" s="2"/>
      <c r="SAB414" s="2"/>
      <c r="SAC414" s="2"/>
      <c r="SAD414" s="2"/>
      <c r="SAE414" s="2"/>
      <c r="SAF414" s="2"/>
      <c r="SAG414" s="2"/>
      <c r="SAH414" s="2"/>
      <c r="SAI414" s="2"/>
      <c r="SAJ414" s="2"/>
      <c r="SAK414" s="2"/>
      <c r="SAL414" s="2"/>
      <c r="SAM414" s="2"/>
      <c r="SAN414" s="2"/>
      <c r="SAO414" s="2"/>
      <c r="SAP414" s="2"/>
      <c r="SAQ414" s="2"/>
      <c r="SAR414" s="2"/>
      <c r="SAS414" s="2"/>
      <c r="SAT414" s="2"/>
      <c r="SAU414" s="2"/>
      <c r="SAV414" s="2"/>
      <c r="SAW414" s="2"/>
      <c r="SAX414" s="2"/>
      <c r="SAY414" s="2"/>
      <c r="SAZ414" s="2"/>
      <c r="SBA414" s="2"/>
      <c r="SBB414" s="2"/>
      <c r="SBC414" s="2"/>
      <c r="SBD414" s="2"/>
      <c r="SBE414" s="2"/>
      <c r="SBF414" s="2"/>
      <c r="SBG414" s="2"/>
      <c r="SBH414" s="2"/>
      <c r="SBI414" s="2"/>
      <c r="SBJ414" s="2"/>
      <c r="SBK414" s="2"/>
      <c r="SBL414" s="2"/>
      <c r="SBM414" s="2"/>
      <c r="SBN414" s="2"/>
      <c r="SBO414" s="2"/>
      <c r="SBP414" s="2"/>
      <c r="SBQ414" s="2"/>
      <c r="SBR414" s="2"/>
      <c r="SBS414" s="2"/>
      <c r="SBT414" s="2"/>
      <c r="SBU414" s="2"/>
      <c r="SBV414" s="2"/>
      <c r="SBW414" s="2"/>
      <c r="SBX414" s="2"/>
      <c r="SBY414" s="2"/>
      <c r="SBZ414" s="2"/>
      <c r="SCA414" s="2"/>
      <c r="SCB414" s="2"/>
      <c r="SCC414" s="2"/>
      <c r="SCD414" s="2"/>
      <c r="SCE414" s="2"/>
      <c r="SCF414" s="2"/>
      <c r="SCG414" s="2"/>
      <c r="SCH414" s="2"/>
      <c r="SCI414" s="2"/>
      <c r="SCJ414" s="2"/>
      <c r="SCK414" s="2"/>
      <c r="SCL414" s="2"/>
      <c r="SCM414" s="2"/>
      <c r="SCN414" s="2"/>
      <c r="SCO414" s="2"/>
      <c r="SCP414" s="2"/>
      <c r="SCQ414" s="2"/>
      <c r="SCR414" s="2"/>
      <c r="SCS414" s="2"/>
      <c r="SCT414" s="2"/>
      <c r="SCU414" s="2"/>
      <c r="SCV414" s="2"/>
      <c r="SCW414" s="2"/>
      <c r="SCX414" s="2"/>
      <c r="SCY414" s="2"/>
      <c r="SCZ414" s="2"/>
      <c r="SDA414" s="2"/>
      <c r="SDB414" s="2"/>
      <c r="SDC414" s="2"/>
      <c r="SDD414" s="2"/>
      <c r="SDE414" s="2"/>
      <c r="SDF414" s="2"/>
      <c r="SDG414" s="2"/>
      <c r="SDH414" s="2"/>
      <c r="SDI414" s="2"/>
      <c r="SDJ414" s="2"/>
      <c r="SDK414" s="2"/>
      <c r="SDL414" s="2"/>
      <c r="SDM414" s="2"/>
      <c r="SDN414" s="2"/>
      <c r="SDO414" s="2"/>
      <c r="SDP414" s="2"/>
      <c r="SDQ414" s="2"/>
      <c r="SDR414" s="2"/>
      <c r="SDS414" s="2"/>
      <c r="SDT414" s="2"/>
      <c r="SDU414" s="2"/>
      <c r="SDV414" s="2"/>
      <c r="SDW414" s="2"/>
      <c r="SDX414" s="2"/>
      <c r="SDY414" s="2"/>
      <c r="SDZ414" s="2"/>
      <c r="SEA414" s="2"/>
      <c r="SEB414" s="2"/>
      <c r="SEC414" s="2"/>
      <c r="SED414" s="2"/>
      <c r="SEE414" s="2"/>
      <c r="SEF414" s="2"/>
      <c r="SEG414" s="2"/>
      <c r="SEH414" s="2"/>
      <c r="SEI414" s="2"/>
      <c r="SEJ414" s="2"/>
      <c r="SEK414" s="2"/>
      <c r="SEL414" s="2"/>
      <c r="SEM414" s="2"/>
      <c r="SEN414" s="2"/>
      <c r="SEO414" s="2"/>
      <c r="SEP414" s="2"/>
      <c r="SEQ414" s="2"/>
      <c r="SER414" s="2"/>
      <c r="SES414" s="2"/>
      <c r="SET414" s="2"/>
      <c r="SEU414" s="2"/>
      <c r="SEV414" s="2"/>
      <c r="SEW414" s="2"/>
      <c r="SEX414" s="2"/>
      <c r="SEY414" s="2"/>
      <c r="SEZ414" s="2"/>
      <c r="SFA414" s="2"/>
      <c r="SFB414" s="2"/>
      <c r="SFC414" s="2"/>
      <c r="SFD414" s="2"/>
      <c r="SFE414" s="2"/>
      <c r="SFF414" s="2"/>
      <c r="SFG414" s="2"/>
      <c r="SFH414" s="2"/>
      <c r="SFI414" s="2"/>
      <c r="SFJ414" s="2"/>
      <c r="SFK414" s="2"/>
      <c r="SFL414" s="2"/>
      <c r="SFM414" s="2"/>
      <c r="SFN414" s="2"/>
      <c r="SFO414" s="2"/>
      <c r="SFP414" s="2"/>
      <c r="SFQ414" s="2"/>
      <c r="SFR414" s="2"/>
      <c r="SFS414" s="2"/>
      <c r="SFT414" s="2"/>
      <c r="SFU414" s="2"/>
      <c r="SFV414" s="2"/>
      <c r="SFW414" s="2"/>
      <c r="SFX414" s="2"/>
      <c r="SFY414" s="2"/>
      <c r="SFZ414" s="2"/>
      <c r="SGA414" s="2"/>
      <c r="SGB414" s="2"/>
      <c r="SGC414" s="2"/>
      <c r="SGD414" s="2"/>
      <c r="SGE414" s="2"/>
      <c r="SGF414" s="2"/>
      <c r="SGG414" s="2"/>
      <c r="SGH414" s="2"/>
      <c r="SGI414" s="2"/>
      <c r="SGJ414" s="2"/>
      <c r="SGK414" s="2"/>
      <c r="SGL414" s="2"/>
      <c r="SGM414" s="2"/>
      <c r="SGN414" s="2"/>
      <c r="SGO414" s="2"/>
      <c r="SGP414" s="2"/>
      <c r="SGQ414" s="2"/>
      <c r="SGR414" s="2"/>
      <c r="SGS414" s="2"/>
      <c r="SGT414" s="2"/>
      <c r="SGU414" s="2"/>
      <c r="SGV414" s="2"/>
      <c r="SGW414" s="2"/>
      <c r="SGX414" s="2"/>
      <c r="SGY414" s="2"/>
      <c r="SGZ414" s="2"/>
      <c r="SHA414" s="2"/>
      <c r="SHB414" s="2"/>
      <c r="SHC414" s="2"/>
      <c r="SHD414" s="2"/>
      <c r="SHE414" s="2"/>
      <c r="SHF414" s="2"/>
      <c r="SHG414" s="2"/>
      <c r="SHH414" s="2"/>
      <c r="SHI414" s="2"/>
      <c r="SHJ414" s="2"/>
      <c r="SHK414" s="2"/>
      <c r="SHL414" s="2"/>
      <c r="SHM414" s="2"/>
      <c r="SHN414" s="2"/>
      <c r="SHO414" s="2"/>
      <c r="SHP414" s="2"/>
      <c r="SHQ414" s="2"/>
      <c r="SHR414" s="2"/>
      <c r="SHS414" s="2"/>
      <c r="SHT414" s="2"/>
      <c r="SHU414" s="2"/>
      <c r="SHV414" s="2"/>
      <c r="SHW414" s="2"/>
      <c r="SHX414" s="2"/>
      <c r="SHY414" s="2"/>
      <c r="SHZ414" s="2"/>
      <c r="SIA414" s="2"/>
      <c r="SIB414" s="2"/>
      <c r="SIC414" s="2"/>
      <c r="SID414" s="2"/>
      <c r="SIE414" s="2"/>
      <c r="SIF414" s="2"/>
      <c r="SIG414" s="2"/>
      <c r="SIH414" s="2"/>
      <c r="SII414" s="2"/>
      <c r="SIJ414" s="2"/>
      <c r="SIK414" s="2"/>
      <c r="SIL414" s="2"/>
      <c r="SIM414" s="2"/>
      <c r="SIN414" s="2"/>
      <c r="SIO414" s="2"/>
      <c r="SIP414" s="2"/>
      <c r="SIQ414" s="2"/>
      <c r="SIR414" s="2"/>
      <c r="SIS414" s="2"/>
      <c r="SIT414" s="2"/>
      <c r="SIU414" s="2"/>
      <c r="SIV414" s="2"/>
      <c r="SIW414" s="2"/>
      <c r="SIX414" s="2"/>
      <c r="SIY414" s="2"/>
      <c r="SIZ414" s="2"/>
      <c r="SJA414" s="2"/>
      <c r="SJB414" s="2"/>
      <c r="SJC414" s="2"/>
      <c r="SJD414" s="2"/>
      <c r="SJE414" s="2"/>
      <c r="SJF414" s="2"/>
      <c r="SJG414" s="2"/>
      <c r="SJH414" s="2"/>
      <c r="SJI414" s="2"/>
      <c r="SJJ414" s="2"/>
      <c r="SJK414" s="2"/>
      <c r="SJL414" s="2"/>
      <c r="SJM414" s="2"/>
      <c r="SJN414" s="2"/>
      <c r="SJO414" s="2"/>
      <c r="SJP414" s="2"/>
      <c r="SJQ414" s="2"/>
      <c r="SJR414" s="2"/>
      <c r="SJS414" s="2"/>
      <c r="SJT414" s="2"/>
      <c r="SJU414" s="2"/>
      <c r="SJV414" s="2"/>
      <c r="SJW414" s="2"/>
      <c r="SJX414" s="2"/>
      <c r="SJY414" s="2"/>
      <c r="SJZ414" s="2"/>
      <c r="SKA414" s="2"/>
      <c r="SKB414" s="2"/>
      <c r="SKC414" s="2"/>
      <c r="SKD414" s="2"/>
      <c r="SKE414" s="2"/>
      <c r="SKF414" s="2"/>
      <c r="SKG414" s="2"/>
      <c r="SKH414" s="2"/>
      <c r="SKI414" s="2"/>
      <c r="SKJ414" s="2"/>
      <c r="SKK414" s="2"/>
      <c r="SKL414" s="2"/>
      <c r="SKM414" s="2"/>
      <c r="SKN414" s="2"/>
      <c r="SKO414" s="2"/>
      <c r="SKP414" s="2"/>
      <c r="SKQ414" s="2"/>
      <c r="SKR414" s="2"/>
      <c r="SKS414" s="2"/>
      <c r="SKT414" s="2"/>
      <c r="SKU414" s="2"/>
      <c r="SKV414" s="2"/>
      <c r="SKW414" s="2"/>
      <c r="SKX414" s="2"/>
      <c r="SKY414" s="2"/>
      <c r="SKZ414" s="2"/>
      <c r="SLA414" s="2"/>
      <c r="SLB414" s="2"/>
      <c r="SLC414" s="2"/>
      <c r="SLD414" s="2"/>
      <c r="SLE414" s="2"/>
      <c r="SLF414" s="2"/>
      <c r="SLG414" s="2"/>
      <c r="SLH414" s="2"/>
      <c r="SLI414" s="2"/>
      <c r="SLJ414" s="2"/>
      <c r="SLK414" s="2"/>
      <c r="SLL414" s="2"/>
      <c r="SLM414" s="2"/>
      <c r="SLN414" s="2"/>
      <c r="SLO414" s="2"/>
      <c r="SLP414" s="2"/>
      <c r="SLQ414" s="2"/>
      <c r="SLR414" s="2"/>
      <c r="SLS414" s="2"/>
      <c r="SLT414" s="2"/>
      <c r="SLU414" s="2"/>
      <c r="SLV414" s="2"/>
      <c r="SLW414" s="2"/>
      <c r="SLX414" s="2"/>
      <c r="SLY414" s="2"/>
      <c r="SLZ414" s="2"/>
      <c r="SMA414" s="2"/>
      <c r="SMB414" s="2"/>
      <c r="SMC414" s="2"/>
      <c r="SMD414" s="2"/>
      <c r="SME414" s="2"/>
      <c r="SMF414" s="2"/>
      <c r="SMG414" s="2"/>
      <c r="SMH414" s="2"/>
      <c r="SMI414" s="2"/>
      <c r="SMJ414" s="2"/>
      <c r="SMK414" s="2"/>
      <c r="SML414" s="2"/>
      <c r="SMM414" s="2"/>
      <c r="SMN414" s="2"/>
      <c r="SMO414" s="2"/>
      <c r="SMP414" s="2"/>
      <c r="SMQ414" s="2"/>
      <c r="SMR414" s="2"/>
      <c r="SMS414" s="2"/>
      <c r="SMT414" s="2"/>
      <c r="SMU414" s="2"/>
      <c r="SMV414" s="2"/>
      <c r="SMW414" s="2"/>
      <c r="SMX414" s="2"/>
      <c r="SMY414" s="2"/>
      <c r="SMZ414" s="2"/>
      <c r="SNA414" s="2"/>
      <c r="SNB414" s="2"/>
      <c r="SNC414" s="2"/>
      <c r="SND414" s="2"/>
      <c r="SNE414" s="2"/>
      <c r="SNF414" s="2"/>
      <c r="SNG414" s="2"/>
      <c r="SNH414" s="2"/>
      <c r="SNI414" s="2"/>
      <c r="SNJ414" s="2"/>
      <c r="SNK414" s="2"/>
      <c r="SNL414" s="2"/>
      <c r="SNM414" s="2"/>
      <c r="SNN414" s="2"/>
      <c r="SNO414" s="2"/>
      <c r="SNP414" s="2"/>
      <c r="SNQ414" s="2"/>
      <c r="SNR414" s="2"/>
      <c r="SNS414" s="2"/>
      <c r="SNT414" s="2"/>
      <c r="SNU414" s="2"/>
      <c r="SNV414" s="2"/>
      <c r="SNW414" s="2"/>
      <c r="SNX414" s="2"/>
      <c r="SNY414" s="2"/>
      <c r="SNZ414" s="2"/>
      <c r="SOA414" s="2"/>
      <c r="SOB414" s="2"/>
      <c r="SOC414" s="2"/>
      <c r="SOD414" s="2"/>
      <c r="SOE414" s="2"/>
      <c r="SOF414" s="2"/>
      <c r="SOG414" s="2"/>
      <c r="SOH414" s="2"/>
      <c r="SOI414" s="2"/>
      <c r="SOJ414" s="2"/>
      <c r="SOK414" s="2"/>
      <c r="SOL414" s="2"/>
      <c r="SOM414" s="2"/>
      <c r="SON414" s="2"/>
      <c r="SOO414" s="2"/>
      <c r="SOP414" s="2"/>
      <c r="SOQ414" s="2"/>
      <c r="SOR414" s="2"/>
      <c r="SOS414" s="2"/>
      <c r="SOT414" s="2"/>
      <c r="SOU414" s="2"/>
      <c r="SOV414" s="2"/>
      <c r="SOW414" s="2"/>
      <c r="SOX414" s="2"/>
      <c r="SOY414" s="2"/>
      <c r="SOZ414" s="2"/>
      <c r="SPA414" s="2"/>
      <c r="SPB414" s="2"/>
      <c r="SPC414" s="2"/>
      <c r="SPD414" s="2"/>
      <c r="SPE414" s="2"/>
      <c r="SPF414" s="2"/>
      <c r="SPG414" s="2"/>
      <c r="SPH414" s="2"/>
      <c r="SPI414" s="2"/>
      <c r="SPJ414" s="2"/>
      <c r="SPK414" s="2"/>
      <c r="SPL414" s="2"/>
      <c r="SPM414" s="2"/>
      <c r="SPN414" s="2"/>
      <c r="SPO414" s="2"/>
      <c r="SPP414" s="2"/>
      <c r="SPQ414" s="2"/>
      <c r="SPR414" s="2"/>
      <c r="SPS414" s="2"/>
      <c r="SPT414" s="2"/>
      <c r="SPU414" s="2"/>
      <c r="SPV414" s="2"/>
      <c r="SPW414" s="2"/>
      <c r="SPX414" s="2"/>
      <c r="SPY414" s="2"/>
      <c r="SPZ414" s="2"/>
      <c r="SQA414" s="2"/>
      <c r="SQB414" s="2"/>
      <c r="SQC414" s="2"/>
      <c r="SQD414" s="2"/>
      <c r="SQE414" s="2"/>
      <c r="SQF414" s="2"/>
      <c r="SQG414" s="2"/>
      <c r="SQH414" s="2"/>
      <c r="SQI414" s="2"/>
      <c r="SQJ414" s="2"/>
      <c r="SQK414" s="2"/>
      <c r="SQL414" s="2"/>
      <c r="SQM414" s="2"/>
      <c r="SQN414" s="2"/>
      <c r="SQO414" s="2"/>
      <c r="SQP414" s="2"/>
      <c r="SQQ414" s="2"/>
      <c r="SQR414" s="2"/>
      <c r="SQS414" s="2"/>
      <c r="SQT414" s="2"/>
      <c r="SQU414" s="2"/>
      <c r="SQV414" s="2"/>
      <c r="SQW414" s="2"/>
      <c r="SQX414" s="2"/>
      <c r="SQY414" s="2"/>
      <c r="SQZ414" s="2"/>
      <c r="SRA414" s="2"/>
      <c r="SRB414" s="2"/>
      <c r="SRC414" s="2"/>
      <c r="SRD414" s="2"/>
      <c r="SRE414" s="2"/>
      <c r="SRF414" s="2"/>
      <c r="SRG414" s="2"/>
      <c r="SRH414" s="2"/>
      <c r="SRI414" s="2"/>
      <c r="SRJ414" s="2"/>
      <c r="SRK414" s="2"/>
      <c r="SRL414" s="2"/>
      <c r="SRM414" s="2"/>
      <c r="SRN414" s="2"/>
      <c r="SRO414" s="2"/>
      <c r="SRP414" s="2"/>
      <c r="SRQ414" s="2"/>
      <c r="SRR414" s="2"/>
      <c r="SRS414" s="2"/>
      <c r="SRT414" s="2"/>
      <c r="SRU414" s="2"/>
      <c r="SRV414" s="2"/>
      <c r="SRW414" s="2"/>
      <c r="SRX414" s="2"/>
      <c r="SRY414" s="2"/>
      <c r="SRZ414" s="2"/>
      <c r="SSA414" s="2"/>
      <c r="SSB414" s="2"/>
      <c r="SSC414" s="2"/>
      <c r="SSD414" s="2"/>
      <c r="SSE414" s="2"/>
      <c r="SSF414" s="2"/>
      <c r="SSG414" s="2"/>
      <c r="SSH414" s="2"/>
      <c r="SSI414" s="2"/>
      <c r="SSJ414" s="2"/>
      <c r="SSK414" s="2"/>
      <c r="SSL414" s="2"/>
      <c r="SSM414" s="2"/>
      <c r="SSN414" s="2"/>
      <c r="SSO414" s="2"/>
      <c r="SSP414" s="2"/>
      <c r="SSQ414" s="2"/>
      <c r="SSR414" s="2"/>
      <c r="SSS414" s="2"/>
      <c r="SST414" s="2"/>
      <c r="SSU414" s="2"/>
      <c r="SSV414" s="2"/>
      <c r="SSW414" s="2"/>
      <c r="SSX414" s="2"/>
      <c r="SSY414" s="2"/>
      <c r="SSZ414" s="2"/>
      <c r="STA414" s="2"/>
      <c r="STB414" s="2"/>
      <c r="STC414" s="2"/>
      <c r="STD414" s="2"/>
      <c r="STE414" s="2"/>
      <c r="STF414" s="2"/>
      <c r="STG414" s="2"/>
      <c r="STH414" s="2"/>
      <c r="STI414" s="2"/>
      <c r="STJ414" s="2"/>
      <c r="STK414" s="2"/>
      <c r="STL414" s="2"/>
      <c r="STM414" s="2"/>
      <c r="STN414" s="2"/>
      <c r="STO414" s="2"/>
      <c r="STP414" s="2"/>
      <c r="STQ414" s="2"/>
      <c r="STR414" s="2"/>
      <c r="STS414" s="2"/>
      <c r="STT414" s="2"/>
      <c r="STU414" s="2"/>
      <c r="STV414" s="2"/>
      <c r="STW414" s="2"/>
      <c r="STX414" s="2"/>
      <c r="STY414" s="2"/>
      <c r="STZ414" s="2"/>
      <c r="SUA414" s="2"/>
      <c r="SUB414" s="2"/>
      <c r="SUC414" s="2"/>
      <c r="SUD414" s="2"/>
      <c r="SUE414" s="2"/>
      <c r="SUF414" s="2"/>
      <c r="SUG414" s="2"/>
      <c r="SUH414" s="2"/>
      <c r="SUI414" s="2"/>
      <c r="SUJ414" s="2"/>
      <c r="SUK414" s="2"/>
      <c r="SUL414" s="2"/>
      <c r="SUM414" s="2"/>
      <c r="SUN414" s="2"/>
      <c r="SUO414" s="2"/>
      <c r="SUP414" s="2"/>
      <c r="SUQ414" s="2"/>
      <c r="SUR414" s="2"/>
      <c r="SUS414" s="2"/>
      <c r="SUT414" s="2"/>
      <c r="SUU414" s="2"/>
      <c r="SUV414" s="2"/>
      <c r="SUW414" s="2"/>
      <c r="SUX414" s="2"/>
      <c r="SUY414" s="2"/>
      <c r="SUZ414" s="2"/>
      <c r="SVA414" s="2"/>
      <c r="SVB414" s="2"/>
      <c r="SVC414" s="2"/>
      <c r="SVD414" s="2"/>
      <c r="SVE414" s="2"/>
      <c r="SVF414" s="2"/>
      <c r="SVG414" s="2"/>
      <c r="SVH414" s="2"/>
      <c r="SVI414" s="2"/>
      <c r="SVJ414" s="2"/>
      <c r="SVK414" s="2"/>
      <c r="SVL414" s="2"/>
      <c r="SVM414" s="2"/>
      <c r="SVN414" s="2"/>
      <c r="SVO414" s="2"/>
      <c r="SVP414" s="2"/>
      <c r="SVQ414" s="2"/>
      <c r="SVR414" s="2"/>
      <c r="SVS414" s="2"/>
      <c r="SVT414" s="2"/>
      <c r="SVU414" s="2"/>
      <c r="SVV414" s="2"/>
      <c r="SVW414" s="2"/>
      <c r="SVX414" s="2"/>
      <c r="SVY414" s="2"/>
      <c r="SVZ414" s="2"/>
      <c r="SWA414" s="2"/>
      <c r="SWB414" s="2"/>
      <c r="SWC414" s="2"/>
      <c r="SWD414" s="2"/>
      <c r="SWE414" s="2"/>
      <c r="SWF414" s="2"/>
      <c r="SWG414" s="2"/>
      <c r="SWH414" s="2"/>
      <c r="SWI414" s="2"/>
      <c r="SWJ414" s="2"/>
      <c r="SWK414" s="2"/>
      <c r="SWL414" s="2"/>
      <c r="SWM414" s="2"/>
      <c r="SWN414" s="2"/>
      <c r="SWO414" s="2"/>
      <c r="SWP414" s="2"/>
      <c r="SWQ414" s="2"/>
      <c r="SWR414" s="2"/>
      <c r="SWS414" s="2"/>
      <c r="SWT414" s="2"/>
      <c r="SWU414" s="2"/>
      <c r="SWV414" s="2"/>
      <c r="SWW414" s="2"/>
      <c r="SWX414" s="2"/>
      <c r="SWY414" s="2"/>
      <c r="SWZ414" s="2"/>
      <c r="SXA414" s="2"/>
      <c r="SXB414" s="2"/>
      <c r="SXC414" s="2"/>
      <c r="SXD414" s="2"/>
      <c r="SXE414" s="2"/>
      <c r="SXF414" s="2"/>
      <c r="SXG414" s="2"/>
      <c r="SXH414" s="2"/>
      <c r="SXI414" s="2"/>
      <c r="SXJ414" s="2"/>
      <c r="SXK414" s="2"/>
      <c r="SXL414" s="2"/>
      <c r="SXM414" s="2"/>
      <c r="SXN414" s="2"/>
      <c r="SXO414" s="2"/>
      <c r="SXP414" s="2"/>
      <c r="SXQ414" s="2"/>
      <c r="SXR414" s="2"/>
      <c r="SXS414" s="2"/>
      <c r="SXT414" s="2"/>
      <c r="SXU414" s="2"/>
      <c r="SXV414" s="2"/>
      <c r="SXW414" s="2"/>
      <c r="SXX414" s="2"/>
      <c r="SXY414" s="2"/>
      <c r="SXZ414" s="2"/>
      <c r="SYA414" s="2"/>
      <c r="SYB414" s="2"/>
      <c r="SYC414" s="2"/>
      <c r="SYD414" s="2"/>
      <c r="SYE414" s="2"/>
      <c r="SYF414" s="2"/>
      <c r="SYG414" s="2"/>
      <c r="SYH414" s="2"/>
      <c r="SYI414" s="2"/>
      <c r="SYJ414" s="2"/>
      <c r="SYK414" s="2"/>
      <c r="SYL414" s="2"/>
      <c r="SYM414" s="2"/>
      <c r="SYN414" s="2"/>
      <c r="SYO414" s="2"/>
      <c r="SYP414" s="2"/>
      <c r="SYQ414" s="2"/>
      <c r="SYR414" s="2"/>
      <c r="SYS414" s="2"/>
      <c r="SYT414" s="2"/>
      <c r="SYU414" s="2"/>
      <c r="SYV414" s="2"/>
      <c r="SYW414" s="2"/>
      <c r="SYX414" s="2"/>
      <c r="SYY414" s="2"/>
      <c r="SYZ414" s="2"/>
      <c r="SZA414" s="2"/>
      <c r="SZB414" s="2"/>
      <c r="SZC414" s="2"/>
      <c r="SZD414" s="2"/>
      <c r="SZE414" s="2"/>
      <c r="SZF414" s="2"/>
      <c r="SZG414" s="2"/>
      <c r="SZH414" s="2"/>
      <c r="SZI414" s="2"/>
      <c r="SZJ414" s="2"/>
      <c r="SZK414" s="2"/>
      <c r="SZL414" s="2"/>
      <c r="SZM414" s="2"/>
      <c r="SZN414" s="2"/>
      <c r="SZO414" s="2"/>
      <c r="SZP414" s="2"/>
      <c r="SZQ414" s="2"/>
      <c r="SZR414" s="2"/>
      <c r="SZS414" s="2"/>
      <c r="SZT414" s="2"/>
      <c r="SZU414" s="2"/>
      <c r="SZV414" s="2"/>
      <c r="SZW414" s="2"/>
      <c r="SZX414" s="2"/>
      <c r="SZY414" s="2"/>
      <c r="SZZ414" s="2"/>
      <c r="TAA414" s="2"/>
      <c r="TAB414" s="2"/>
      <c r="TAC414" s="2"/>
      <c r="TAD414" s="2"/>
      <c r="TAE414" s="2"/>
      <c r="TAF414" s="2"/>
      <c r="TAG414" s="2"/>
      <c r="TAH414" s="2"/>
      <c r="TAI414" s="2"/>
      <c r="TAJ414" s="2"/>
      <c r="TAK414" s="2"/>
      <c r="TAL414" s="2"/>
      <c r="TAM414" s="2"/>
      <c r="TAN414" s="2"/>
      <c r="TAO414" s="2"/>
      <c r="TAP414" s="2"/>
      <c r="TAQ414" s="2"/>
      <c r="TAR414" s="2"/>
      <c r="TAS414" s="2"/>
      <c r="TAT414" s="2"/>
      <c r="TAU414" s="2"/>
      <c r="TAV414" s="2"/>
      <c r="TAW414" s="2"/>
      <c r="TAX414" s="2"/>
      <c r="TAY414" s="2"/>
      <c r="TAZ414" s="2"/>
      <c r="TBA414" s="2"/>
      <c r="TBB414" s="2"/>
      <c r="TBC414" s="2"/>
      <c r="TBD414" s="2"/>
      <c r="TBE414" s="2"/>
      <c r="TBF414" s="2"/>
      <c r="TBG414" s="2"/>
      <c r="TBH414" s="2"/>
      <c r="TBI414" s="2"/>
      <c r="TBJ414" s="2"/>
      <c r="TBK414" s="2"/>
      <c r="TBL414" s="2"/>
      <c r="TBM414" s="2"/>
      <c r="TBN414" s="2"/>
      <c r="TBO414" s="2"/>
      <c r="TBP414" s="2"/>
      <c r="TBQ414" s="2"/>
      <c r="TBR414" s="2"/>
      <c r="TBS414" s="2"/>
      <c r="TBT414" s="2"/>
      <c r="TBU414" s="2"/>
      <c r="TBV414" s="2"/>
      <c r="TBW414" s="2"/>
      <c r="TBX414" s="2"/>
      <c r="TBY414" s="2"/>
      <c r="TBZ414" s="2"/>
      <c r="TCA414" s="2"/>
      <c r="TCB414" s="2"/>
      <c r="TCC414" s="2"/>
      <c r="TCD414" s="2"/>
      <c r="TCE414" s="2"/>
      <c r="TCF414" s="2"/>
      <c r="TCG414" s="2"/>
      <c r="TCH414" s="2"/>
      <c r="TCI414" s="2"/>
      <c r="TCJ414" s="2"/>
      <c r="TCK414" s="2"/>
      <c r="TCL414" s="2"/>
      <c r="TCM414" s="2"/>
      <c r="TCN414" s="2"/>
      <c r="TCO414" s="2"/>
      <c r="TCP414" s="2"/>
      <c r="TCQ414" s="2"/>
      <c r="TCR414" s="2"/>
      <c r="TCS414" s="2"/>
      <c r="TCT414" s="2"/>
      <c r="TCU414" s="2"/>
      <c r="TCV414" s="2"/>
      <c r="TCW414" s="2"/>
      <c r="TCX414" s="2"/>
      <c r="TCY414" s="2"/>
      <c r="TCZ414" s="2"/>
      <c r="TDA414" s="2"/>
      <c r="TDB414" s="2"/>
      <c r="TDC414" s="2"/>
      <c r="TDD414" s="2"/>
      <c r="TDE414" s="2"/>
      <c r="TDF414" s="2"/>
      <c r="TDG414" s="2"/>
      <c r="TDH414" s="2"/>
      <c r="TDI414" s="2"/>
      <c r="TDJ414" s="2"/>
      <c r="TDK414" s="2"/>
      <c r="TDL414" s="2"/>
      <c r="TDM414" s="2"/>
      <c r="TDN414" s="2"/>
      <c r="TDO414" s="2"/>
      <c r="TDP414" s="2"/>
      <c r="TDQ414" s="2"/>
      <c r="TDR414" s="2"/>
      <c r="TDS414" s="2"/>
      <c r="TDT414" s="2"/>
      <c r="TDU414" s="2"/>
      <c r="TDV414" s="2"/>
      <c r="TDW414" s="2"/>
      <c r="TDX414" s="2"/>
      <c r="TDY414" s="2"/>
      <c r="TDZ414" s="2"/>
      <c r="TEA414" s="2"/>
      <c r="TEB414" s="2"/>
      <c r="TEC414" s="2"/>
      <c r="TED414" s="2"/>
      <c r="TEE414" s="2"/>
      <c r="TEF414" s="2"/>
      <c r="TEG414" s="2"/>
      <c r="TEH414" s="2"/>
      <c r="TEI414" s="2"/>
      <c r="TEJ414" s="2"/>
      <c r="TEK414" s="2"/>
      <c r="TEL414" s="2"/>
      <c r="TEM414" s="2"/>
      <c r="TEN414" s="2"/>
      <c r="TEO414" s="2"/>
      <c r="TEP414" s="2"/>
      <c r="TEQ414" s="2"/>
      <c r="TER414" s="2"/>
      <c r="TES414" s="2"/>
      <c r="TET414" s="2"/>
      <c r="TEU414" s="2"/>
      <c r="TEV414" s="2"/>
      <c r="TEW414" s="2"/>
      <c r="TEX414" s="2"/>
      <c r="TEY414" s="2"/>
      <c r="TEZ414" s="2"/>
      <c r="TFA414" s="2"/>
      <c r="TFB414" s="2"/>
      <c r="TFC414" s="2"/>
      <c r="TFD414" s="2"/>
      <c r="TFE414" s="2"/>
      <c r="TFF414" s="2"/>
      <c r="TFG414" s="2"/>
      <c r="TFH414" s="2"/>
      <c r="TFI414" s="2"/>
      <c r="TFJ414" s="2"/>
      <c r="TFK414" s="2"/>
      <c r="TFL414" s="2"/>
      <c r="TFM414" s="2"/>
      <c r="TFN414" s="2"/>
      <c r="TFO414" s="2"/>
      <c r="TFP414" s="2"/>
      <c r="TFQ414" s="2"/>
      <c r="TFR414" s="2"/>
      <c r="TFS414" s="2"/>
      <c r="TFT414" s="2"/>
      <c r="TFU414" s="2"/>
      <c r="TFV414" s="2"/>
      <c r="TFW414" s="2"/>
      <c r="TFX414" s="2"/>
      <c r="TFY414" s="2"/>
      <c r="TFZ414" s="2"/>
      <c r="TGA414" s="2"/>
      <c r="TGB414" s="2"/>
      <c r="TGC414" s="2"/>
      <c r="TGD414" s="2"/>
      <c r="TGE414" s="2"/>
      <c r="TGF414" s="2"/>
      <c r="TGG414" s="2"/>
      <c r="TGH414" s="2"/>
      <c r="TGI414" s="2"/>
      <c r="TGJ414" s="2"/>
      <c r="TGK414" s="2"/>
      <c r="TGL414" s="2"/>
      <c r="TGM414" s="2"/>
      <c r="TGN414" s="2"/>
      <c r="TGO414" s="2"/>
      <c r="TGP414" s="2"/>
      <c r="TGQ414" s="2"/>
      <c r="TGR414" s="2"/>
      <c r="TGS414" s="2"/>
      <c r="TGT414" s="2"/>
      <c r="TGU414" s="2"/>
      <c r="TGV414" s="2"/>
      <c r="TGW414" s="2"/>
      <c r="TGX414" s="2"/>
      <c r="TGY414" s="2"/>
      <c r="TGZ414" s="2"/>
      <c r="THA414" s="2"/>
      <c r="THB414" s="2"/>
      <c r="THC414" s="2"/>
      <c r="THD414" s="2"/>
      <c r="THE414" s="2"/>
      <c r="THF414" s="2"/>
      <c r="THG414" s="2"/>
      <c r="THH414" s="2"/>
      <c r="THI414" s="2"/>
      <c r="THJ414" s="2"/>
      <c r="THK414" s="2"/>
      <c r="THL414" s="2"/>
      <c r="THM414" s="2"/>
      <c r="THN414" s="2"/>
      <c r="THO414" s="2"/>
      <c r="THP414" s="2"/>
      <c r="THQ414" s="2"/>
      <c r="THR414" s="2"/>
      <c r="THS414" s="2"/>
      <c r="THT414" s="2"/>
      <c r="THU414" s="2"/>
      <c r="THV414" s="2"/>
      <c r="THW414" s="2"/>
      <c r="THX414" s="2"/>
      <c r="THY414" s="2"/>
      <c r="THZ414" s="2"/>
      <c r="TIA414" s="2"/>
      <c r="TIB414" s="2"/>
      <c r="TIC414" s="2"/>
      <c r="TID414" s="2"/>
      <c r="TIE414" s="2"/>
      <c r="TIF414" s="2"/>
      <c r="TIG414" s="2"/>
      <c r="TIH414" s="2"/>
      <c r="TII414" s="2"/>
      <c r="TIJ414" s="2"/>
      <c r="TIK414" s="2"/>
      <c r="TIL414" s="2"/>
      <c r="TIM414" s="2"/>
      <c r="TIN414" s="2"/>
      <c r="TIO414" s="2"/>
      <c r="TIP414" s="2"/>
      <c r="TIQ414" s="2"/>
      <c r="TIR414" s="2"/>
      <c r="TIS414" s="2"/>
      <c r="TIT414" s="2"/>
      <c r="TIU414" s="2"/>
      <c r="TIV414" s="2"/>
      <c r="TIW414" s="2"/>
      <c r="TIX414" s="2"/>
      <c r="TIY414" s="2"/>
      <c r="TIZ414" s="2"/>
      <c r="TJA414" s="2"/>
      <c r="TJB414" s="2"/>
      <c r="TJC414" s="2"/>
      <c r="TJD414" s="2"/>
      <c r="TJE414" s="2"/>
      <c r="TJF414" s="2"/>
      <c r="TJG414" s="2"/>
      <c r="TJH414" s="2"/>
      <c r="TJI414" s="2"/>
      <c r="TJJ414" s="2"/>
      <c r="TJK414" s="2"/>
      <c r="TJL414" s="2"/>
      <c r="TJM414" s="2"/>
      <c r="TJN414" s="2"/>
      <c r="TJO414" s="2"/>
      <c r="TJP414" s="2"/>
      <c r="TJQ414" s="2"/>
      <c r="TJR414" s="2"/>
      <c r="TJS414" s="2"/>
      <c r="TJT414" s="2"/>
      <c r="TJU414" s="2"/>
      <c r="TJV414" s="2"/>
      <c r="TJW414" s="2"/>
      <c r="TJX414" s="2"/>
      <c r="TJY414" s="2"/>
      <c r="TJZ414" s="2"/>
      <c r="TKA414" s="2"/>
      <c r="TKB414" s="2"/>
      <c r="TKC414" s="2"/>
      <c r="TKD414" s="2"/>
      <c r="TKE414" s="2"/>
      <c r="TKF414" s="2"/>
      <c r="TKG414" s="2"/>
      <c r="TKH414" s="2"/>
      <c r="TKI414" s="2"/>
      <c r="TKJ414" s="2"/>
      <c r="TKK414" s="2"/>
      <c r="TKL414" s="2"/>
      <c r="TKM414" s="2"/>
      <c r="TKN414" s="2"/>
      <c r="TKO414" s="2"/>
      <c r="TKP414" s="2"/>
      <c r="TKQ414" s="2"/>
      <c r="TKR414" s="2"/>
      <c r="TKS414" s="2"/>
      <c r="TKT414" s="2"/>
      <c r="TKU414" s="2"/>
      <c r="TKV414" s="2"/>
      <c r="TKW414" s="2"/>
      <c r="TKX414" s="2"/>
      <c r="TKY414" s="2"/>
      <c r="TKZ414" s="2"/>
      <c r="TLA414" s="2"/>
      <c r="TLB414" s="2"/>
      <c r="TLC414" s="2"/>
      <c r="TLD414" s="2"/>
      <c r="TLE414" s="2"/>
      <c r="TLF414" s="2"/>
      <c r="TLG414" s="2"/>
      <c r="TLH414" s="2"/>
      <c r="TLI414" s="2"/>
      <c r="TLJ414" s="2"/>
      <c r="TLK414" s="2"/>
      <c r="TLL414" s="2"/>
      <c r="TLM414" s="2"/>
      <c r="TLN414" s="2"/>
      <c r="TLO414" s="2"/>
      <c r="TLP414" s="2"/>
      <c r="TLQ414" s="2"/>
      <c r="TLR414" s="2"/>
      <c r="TLS414" s="2"/>
      <c r="TLT414" s="2"/>
      <c r="TLU414" s="2"/>
      <c r="TLV414" s="2"/>
      <c r="TLW414" s="2"/>
      <c r="TLX414" s="2"/>
      <c r="TLY414" s="2"/>
      <c r="TLZ414" s="2"/>
      <c r="TMA414" s="2"/>
      <c r="TMB414" s="2"/>
      <c r="TMC414" s="2"/>
      <c r="TMD414" s="2"/>
      <c r="TME414" s="2"/>
      <c r="TMF414" s="2"/>
      <c r="TMG414" s="2"/>
      <c r="TMH414" s="2"/>
      <c r="TMI414" s="2"/>
      <c r="TMJ414" s="2"/>
      <c r="TMK414" s="2"/>
      <c r="TML414" s="2"/>
      <c r="TMM414" s="2"/>
      <c r="TMN414" s="2"/>
      <c r="TMO414" s="2"/>
      <c r="TMP414" s="2"/>
      <c r="TMQ414" s="2"/>
      <c r="TMR414" s="2"/>
      <c r="TMS414" s="2"/>
      <c r="TMT414" s="2"/>
      <c r="TMU414" s="2"/>
      <c r="TMV414" s="2"/>
      <c r="TMW414" s="2"/>
      <c r="TMX414" s="2"/>
      <c r="TMY414" s="2"/>
      <c r="TMZ414" s="2"/>
      <c r="TNA414" s="2"/>
      <c r="TNB414" s="2"/>
      <c r="TNC414" s="2"/>
      <c r="TND414" s="2"/>
      <c r="TNE414" s="2"/>
      <c r="TNF414" s="2"/>
      <c r="TNG414" s="2"/>
      <c r="TNH414" s="2"/>
      <c r="TNI414" s="2"/>
      <c r="TNJ414" s="2"/>
      <c r="TNK414" s="2"/>
      <c r="TNL414" s="2"/>
      <c r="TNM414" s="2"/>
      <c r="TNN414" s="2"/>
      <c r="TNO414" s="2"/>
      <c r="TNP414" s="2"/>
      <c r="TNQ414" s="2"/>
      <c r="TNR414" s="2"/>
      <c r="TNS414" s="2"/>
      <c r="TNT414" s="2"/>
      <c r="TNU414" s="2"/>
      <c r="TNV414" s="2"/>
      <c r="TNW414" s="2"/>
      <c r="TNX414" s="2"/>
      <c r="TNY414" s="2"/>
      <c r="TNZ414" s="2"/>
      <c r="TOA414" s="2"/>
      <c r="TOB414" s="2"/>
      <c r="TOC414" s="2"/>
      <c r="TOD414" s="2"/>
      <c r="TOE414" s="2"/>
      <c r="TOF414" s="2"/>
      <c r="TOG414" s="2"/>
      <c r="TOH414" s="2"/>
      <c r="TOI414" s="2"/>
      <c r="TOJ414" s="2"/>
      <c r="TOK414" s="2"/>
      <c r="TOL414" s="2"/>
      <c r="TOM414" s="2"/>
      <c r="TON414" s="2"/>
      <c r="TOO414" s="2"/>
      <c r="TOP414" s="2"/>
      <c r="TOQ414" s="2"/>
      <c r="TOR414" s="2"/>
      <c r="TOS414" s="2"/>
      <c r="TOT414" s="2"/>
      <c r="TOU414" s="2"/>
      <c r="TOV414" s="2"/>
      <c r="TOW414" s="2"/>
      <c r="TOX414" s="2"/>
      <c r="TOY414" s="2"/>
      <c r="TOZ414" s="2"/>
      <c r="TPA414" s="2"/>
      <c r="TPB414" s="2"/>
      <c r="TPC414" s="2"/>
      <c r="TPD414" s="2"/>
      <c r="TPE414" s="2"/>
      <c r="TPF414" s="2"/>
      <c r="TPG414" s="2"/>
      <c r="TPH414" s="2"/>
      <c r="TPI414" s="2"/>
      <c r="TPJ414" s="2"/>
      <c r="TPK414" s="2"/>
      <c r="TPL414" s="2"/>
      <c r="TPM414" s="2"/>
      <c r="TPN414" s="2"/>
      <c r="TPO414" s="2"/>
      <c r="TPP414" s="2"/>
      <c r="TPQ414" s="2"/>
      <c r="TPR414" s="2"/>
      <c r="TPS414" s="2"/>
      <c r="TPT414" s="2"/>
      <c r="TPU414" s="2"/>
      <c r="TPV414" s="2"/>
      <c r="TPW414" s="2"/>
      <c r="TPX414" s="2"/>
      <c r="TPY414" s="2"/>
      <c r="TPZ414" s="2"/>
      <c r="TQA414" s="2"/>
      <c r="TQB414" s="2"/>
      <c r="TQC414" s="2"/>
      <c r="TQD414" s="2"/>
      <c r="TQE414" s="2"/>
      <c r="TQF414" s="2"/>
      <c r="TQG414" s="2"/>
      <c r="TQH414" s="2"/>
      <c r="TQI414" s="2"/>
      <c r="TQJ414" s="2"/>
      <c r="TQK414" s="2"/>
      <c r="TQL414" s="2"/>
      <c r="TQM414" s="2"/>
      <c r="TQN414" s="2"/>
      <c r="TQO414" s="2"/>
      <c r="TQP414" s="2"/>
      <c r="TQQ414" s="2"/>
      <c r="TQR414" s="2"/>
      <c r="TQS414" s="2"/>
      <c r="TQT414" s="2"/>
      <c r="TQU414" s="2"/>
      <c r="TQV414" s="2"/>
      <c r="TQW414" s="2"/>
      <c r="TQX414" s="2"/>
      <c r="TQY414" s="2"/>
      <c r="TQZ414" s="2"/>
      <c r="TRA414" s="2"/>
      <c r="TRB414" s="2"/>
      <c r="TRC414" s="2"/>
      <c r="TRD414" s="2"/>
      <c r="TRE414" s="2"/>
      <c r="TRF414" s="2"/>
      <c r="TRG414" s="2"/>
      <c r="TRH414" s="2"/>
      <c r="TRI414" s="2"/>
      <c r="TRJ414" s="2"/>
      <c r="TRK414" s="2"/>
      <c r="TRL414" s="2"/>
      <c r="TRM414" s="2"/>
      <c r="TRN414" s="2"/>
      <c r="TRO414" s="2"/>
      <c r="TRP414" s="2"/>
      <c r="TRQ414" s="2"/>
      <c r="TRR414" s="2"/>
      <c r="TRS414" s="2"/>
      <c r="TRT414" s="2"/>
      <c r="TRU414" s="2"/>
      <c r="TRV414" s="2"/>
      <c r="TRW414" s="2"/>
      <c r="TRX414" s="2"/>
      <c r="TRY414" s="2"/>
      <c r="TRZ414" s="2"/>
      <c r="TSA414" s="2"/>
      <c r="TSB414" s="2"/>
      <c r="TSC414" s="2"/>
      <c r="TSD414" s="2"/>
      <c r="TSE414" s="2"/>
      <c r="TSF414" s="2"/>
      <c r="TSG414" s="2"/>
      <c r="TSH414" s="2"/>
      <c r="TSI414" s="2"/>
      <c r="TSJ414" s="2"/>
      <c r="TSK414" s="2"/>
      <c r="TSL414" s="2"/>
      <c r="TSM414" s="2"/>
      <c r="TSN414" s="2"/>
      <c r="TSO414" s="2"/>
      <c r="TSP414" s="2"/>
      <c r="TSQ414" s="2"/>
      <c r="TSR414" s="2"/>
      <c r="TSS414" s="2"/>
      <c r="TST414" s="2"/>
      <c r="TSU414" s="2"/>
      <c r="TSV414" s="2"/>
      <c r="TSW414" s="2"/>
      <c r="TSX414" s="2"/>
      <c r="TSY414" s="2"/>
      <c r="TSZ414" s="2"/>
      <c r="TTA414" s="2"/>
      <c r="TTB414" s="2"/>
      <c r="TTC414" s="2"/>
      <c r="TTD414" s="2"/>
      <c r="TTE414" s="2"/>
      <c r="TTF414" s="2"/>
      <c r="TTG414" s="2"/>
      <c r="TTH414" s="2"/>
      <c r="TTI414" s="2"/>
      <c r="TTJ414" s="2"/>
      <c r="TTK414" s="2"/>
      <c r="TTL414" s="2"/>
      <c r="TTM414" s="2"/>
      <c r="TTN414" s="2"/>
      <c r="TTO414" s="2"/>
      <c r="TTP414" s="2"/>
      <c r="TTQ414" s="2"/>
      <c r="TTR414" s="2"/>
      <c r="TTS414" s="2"/>
      <c r="TTT414" s="2"/>
      <c r="TTU414" s="2"/>
      <c r="TTV414" s="2"/>
      <c r="TTW414" s="2"/>
      <c r="TTX414" s="2"/>
      <c r="TTY414" s="2"/>
      <c r="TTZ414" s="2"/>
      <c r="TUA414" s="2"/>
      <c r="TUB414" s="2"/>
      <c r="TUC414" s="2"/>
      <c r="TUD414" s="2"/>
      <c r="TUE414" s="2"/>
      <c r="TUF414" s="2"/>
      <c r="TUG414" s="2"/>
      <c r="TUH414" s="2"/>
      <c r="TUI414" s="2"/>
      <c r="TUJ414" s="2"/>
      <c r="TUK414" s="2"/>
      <c r="TUL414" s="2"/>
      <c r="TUM414" s="2"/>
      <c r="TUN414" s="2"/>
      <c r="TUO414" s="2"/>
      <c r="TUP414" s="2"/>
      <c r="TUQ414" s="2"/>
      <c r="TUR414" s="2"/>
      <c r="TUS414" s="2"/>
      <c r="TUT414" s="2"/>
      <c r="TUU414" s="2"/>
      <c r="TUV414" s="2"/>
      <c r="TUW414" s="2"/>
      <c r="TUX414" s="2"/>
      <c r="TUY414" s="2"/>
      <c r="TUZ414" s="2"/>
      <c r="TVA414" s="2"/>
      <c r="TVB414" s="2"/>
      <c r="TVC414" s="2"/>
      <c r="TVD414" s="2"/>
      <c r="TVE414" s="2"/>
      <c r="TVF414" s="2"/>
      <c r="TVG414" s="2"/>
      <c r="TVH414" s="2"/>
      <c r="TVI414" s="2"/>
      <c r="TVJ414" s="2"/>
      <c r="TVK414" s="2"/>
      <c r="TVL414" s="2"/>
      <c r="TVM414" s="2"/>
      <c r="TVN414" s="2"/>
      <c r="TVO414" s="2"/>
      <c r="TVP414" s="2"/>
      <c r="TVQ414" s="2"/>
      <c r="TVR414" s="2"/>
      <c r="TVS414" s="2"/>
      <c r="TVT414" s="2"/>
      <c r="TVU414" s="2"/>
      <c r="TVV414" s="2"/>
      <c r="TVW414" s="2"/>
      <c r="TVX414" s="2"/>
      <c r="TVY414" s="2"/>
      <c r="TVZ414" s="2"/>
      <c r="TWA414" s="2"/>
      <c r="TWB414" s="2"/>
      <c r="TWC414" s="2"/>
      <c r="TWD414" s="2"/>
      <c r="TWE414" s="2"/>
      <c r="TWF414" s="2"/>
      <c r="TWG414" s="2"/>
      <c r="TWH414" s="2"/>
      <c r="TWI414" s="2"/>
      <c r="TWJ414" s="2"/>
      <c r="TWK414" s="2"/>
      <c r="TWL414" s="2"/>
      <c r="TWM414" s="2"/>
      <c r="TWN414" s="2"/>
      <c r="TWO414" s="2"/>
      <c r="TWP414" s="2"/>
      <c r="TWQ414" s="2"/>
      <c r="TWR414" s="2"/>
      <c r="TWS414" s="2"/>
      <c r="TWT414" s="2"/>
      <c r="TWU414" s="2"/>
      <c r="TWV414" s="2"/>
      <c r="TWW414" s="2"/>
      <c r="TWX414" s="2"/>
      <c r="TWY414" s="2"/>
      <c r="TWZ414" s="2"/>
      <c r="TXA414" s="2"/>
      <c r="TXB414" s="2"/>
      <c r="TXC414" s="2"/>
      <c r="TXD414" s="2"/>
      <c r="TXE414" s="2"/>
      <c r="TXF414" s="2"/>
      <c r="TXG414" s="2"/>
      <c r="TXH414" s="2"/>
      <c r="TXI414" s="2"/>
      <c r="TXJ414" s="2"/>
      <c r="TXK414" s="2"/>
      <c r="TXL414" s="2"/>
      <c r="TXM414" s="2"/>
      <c r="TXN414" s="2"/>
      <c r="TXO414" s="2"/>
      <c r="TXP414" s="2"/>
      <c r="TXQ414" s="2"/>
      <c r="TXR414" s="2"/>
      <c r="TXS414" s="2"/>
      <c r="TXT414" s="2"/>
      <c r="TXU414" s="2"/>
      <c r="TXV414" s="2"/>
      <c r="TXW414" s="2"/>
      <c r="TXX414" s="2"/>
      <c r="TXY414" s="2"/>
      <c r="TXZ414" s="2"/>
      <c r="TYA414" s="2"/>
      <c r="TYB414" s="2"/>
      <c r="TYC414" s="2"/>
      <c r="TYD414" s="2"/>
      <c r="TYE414" s="2"/>
      <c r="TYF414" s="2"/>
      <c r="TYG414" s="2"/>
      <c r="TYH414" s="2"/>
      <c r="TYI414" s="2"/>
      <c r="TYJ414" s="2"/>
      <c r="TYK414" s="2"/>
      <c r="TYL414" s="2"/>
      <c r="TYM414" s="2"/>
      <c r="TYN414" s="2"/>
      <c r="TYO414" s="2"/>
      <c r="TYP414" s="2"/>
      <c r="TYQ414" s="2"/>
      <c r="TYR414" s="2"/>
      <c r="TYS414" s="2"/>
      <c r="TYT414" s="2"/>
      <c r="TYU414" s="2"/>
      <c r="TYV414" s="2"/>
      <c r="TYW414" s="2"/>
      <c r="TYX414" s="2"/>
      <c r="TYY414" s="2"/>
      <c r="TYZ414" s="2"/>
      <c r="TZA414" s="2"/>
      <c r="TZB414" s="2"/>
      <c r="TZC414" s="2"/>
      <c r="TZD414" s="2"/>
      <c r="TZE414" s="2"/>
      <c r="TZF414" s="2"/>
      <c r="TZG414" s="2"/>
      <c r="TZH414" s="2"/>
      <c r="TZI414" s="2"/>
      <c r="TZJ414" s="2"/>
      <c r="TZK414" s="2"/>
      <c r="TZL414" s="2"/>
      <c r="TZM414" s="2"/>
      <c r="TZN414" s="2"/>
      <c r="TZO414" s="2"/>
      <c r="TZP414" s="2"/>
      <c r="TZQ414" s="2"/>
      <c r="TZR414" s="2"/>
      <c r="TZS414" s="2"/>
      <c r="TZT414" s="2"/>
      <c r="TZU414" s="2"/>
      <c r="TZV414" s="2"/>
      <c r="TZW414" s="2"/>
      <c r="TZX414" s="2"/>
      <c r="TZY414" s="2"/>
      <c r="TZZ414" s="2"/>
      <c r="UAA414" s="2"/>
      <c r="UAB414" s="2"/>
      <c r="UAC414" s="2"/>
      <c r="UAD414" s="2"/>
      <c r="UAE414" s="2"/>
      <c r="UAF414" s="2"/>
      <c r="UAG414" s="2"/>
      <c r="UAH414" s="2"/>
      <c r="UAI414" s="2"/>
      <c r="UAJ414" s="2"/>
      <c r="UAK414" s="2"/>
      <c r="UAL414" s="2"/>
      <c r="UAM414" s="2"/>
      <c r="UAN414" s="2"/>
      <c r="UAO414" s="2"/>
      <c r="UAP414" s="2"/>
      <c r="UAQ414" s="2"/>
      <c r="UAR414" s="2"/>
      <c r="UAS414" s="2"/>
      <c r="UAT414" s="2"/>
      <c r="UAU414" s="2"/>
      <c r="UAV414" s="2"/>
      <c r="UAW414" s="2"/>
      <c r="UAX414" s="2"/>
      <c r="UAY414" s="2"/>
      <c r="UAZ414" s="2"/>
      <c r="UBA414" s="2"/>
      <c r="UBB414" s="2"/>
      <c r="UBC414" s="2"/>
      <c r="UBD414" s="2"/>
      <c r="UBE414" s="2"/>
      <c r="UBF414" s="2"/>
      <c r="UBG414" s="2"/>
      <c r="UBH414" s="2"/>
      <c r="UBI414" s="2"/>
      <c r="UBJ414" s="2"/>
      <c r="UBK414" s="2"/>
      <c r="UBL414" s="2"/>
      <c r="UBM414" s="2"/>
      <c r="UBN414" s="2"/>
      <c r="UBO414" s="2"/>
      <c r="UBP414" s="2"/>
      <c r="UBQ414" s="2"/>
      <c r="UBR414" s="2"/>
      <c r="UBS414" s="2"/>
      <c r="UBT414" s="2"/>
      <c r="UBU414" s="2"/>
      <c r="UBV414" s="2"/>
      <c r="UBW414" s="2"/>
      <c r="UBX414" s="2"/>
      <c r="UBY414" s="2"/>
      <c r="UBZ414" s="2"/>
      <c r="UCA414" s="2"/>
      <c r="UCB414" s="2"/>
      <c r="UCC414" s="2"/>
      <c r="UCD414" s="2"/>
      <c r="UCE414" s="2"/>
      <c r="UCF414" s="2"/>
      <c r="UCG414" s="2"/>
      <c r="UCH414" s="2"/>
      <c r="UCI414" s="2"/>
      <c r="UCJ414" s="2"/>
      <c r="UCK414" s="2"/>
      <c r="UCL414" s="2"/>
      <c r="UCM414" s="2"/>
      <c r="UCN414" s="2"/>
      <c r="UCO414" s="2"/>
      <c r="UCP414" s="2"/>
      <c r="UCQ414" s="2"/>
      <c r="UCR414" s="2"/>
      <c r="UCS414" s="2"/>
      <c r="UCT414" s="2"/>
      <c r="UCU414" s="2"/>
      <c r="UCV414" s="2"/>
      <c r="UCW414" s="2"/>
      <c r="UCX414" s="2"/>
      <c r="UCY414" s="2"/>
      <c r="UCZ414" s="2"/>
      <c r="UDA414" s="2"/>
      <c r="UDB414" s="2"/>
      <c r="UDC414" s="2"/>
      <c r="UDD414" s="2"/>
      <c r="UDE414" s="2"/>
      <c r="UDF414" s="2"/>
      <c r="UDG414" s="2"/>
      <c r="UDH414" s="2"/>
      <c r="UDI414" s="2"/>
      <c r="UDJ414" s="2"/>
      <c r="UDK414" s="2"/>
      <c r="UDL414" s="2"/>
      <c r="UDM414" s="2"/>
      <c r="UDN414" s="2"/>
      <c r="UDO414" s="2"/>
      <c r="UDP414" s="2"/>
      <c r="UDQ414" s="2"/>
      <c r="UDR414" s="2"/>
      <c r="UDS414" s="2"/>
      <c r="UDT414" s="2"/>
      <c r="UDU414" s="2"/>
      <c r="UDV414" s="2"/>
      <c r="UDW414" s="2"/>
      <c r="UDX414" s="2"/>
      <c r="UDY414" s="2"/>
      <c r="UDZ414" s="2"/>
      <c r="UEA414" s="2"/>
      <c r="UEB414" s="2"/>
      <c r="UEC414" s="2"/>
      <c r="UED414" s="2"/>
      <c r="UEE414" s="2"/>
      <c r="UEF414" s="2"/>
      <c r="UEG414" s="2"/>
      <c r="UEH414" s="2"/>
      <c r="UEI414" s="2"/>
      <c r="UEJ414" s="2"/>
      <c r="UEK414" s="2"/>
      <c r="UEL414" s="2"/>
      <c r="UEM414" s="2"/>
      <c r="UEN414" s="2"/>
      <c r="UEO414" s="2"/>
      <c r="UEP414" s="2"/>
      <c r="UEQ414" s="2"/>
      <c r="UER414" s="2"/>
      <c r="UES414" s="2"/>
      <c r="UET414" s="2"/>
      <c r="UEU414" s="2"/>
      <c r="UEV414" s="2"/>
      <c r="UEW414" s="2"/>
      <c r="UEX414" s="2"/>
      <c r="UEY414" s="2"/>
      <c r="UEZ414" s="2"/>
      <c r="UFA414" s="2"/>
      <c r="UFB414" s="2"/>
      <c r="UFC414" s="2"/>
      <c r="UFD414" s="2"/>
      <c r="UFE414" s="2"/>
      <c r="UFF414" s="2"/>
      <c r="UFG414" s="2"/>
      <c r="UFH414" s="2"/>
      <c r="UFI414" s="2"/>
      <c r="UFJ414" s="2"/>
      <c r="UFK414" s="2"/>
      <c r="UFL414" s="2"/>
      <c r="UFM414" s="2"/>
      <c r="UFN414" s="2"/>
      <c r="UFO414" s="2"/>
      <c r="UFP414" s="2"/>
      <c r="UFQ414" s="2"/>
      <c r="UFR414" s="2"/>
      <c r="UFS414" s="2"/>
      <c r="UFT414" s="2"/>
      <c r="UFU414" s="2"/>
      <c r="UFV414" s="2"/>
      <c r="UFW414" s="2"/>
      <c r="UFX414" s="2"/>
      <c r="UFY414" s="2"/>
      <c r="UFZ414" s="2"/>
      <c r="UGA414" s="2"/>
      <c r="UGB414" s="2"/>
      <c r="UGC414" s="2"/>
      <c r="UGD414" s="2"/>
      <c r="UGE414" s="2"/>
      <c r="UGF414" s="2"/>
      <c r="UGG414" s="2"/>
      <c r="UGH414" s="2"/>
      <c r="UGI414" s="2"/>
      <c r="UGJ414" s="2"/>
      <c r="UGK414" s="2"/>
      <c r="UGL414" s="2"/>
      <c r="UGM414" s="2"/>
      <c r="UGN414" s="2"/>
      <c r="UGO414" s="2"/>
      <c r="UGP414" s="2"/>
      <c r="UGQ414" s="2"/>
      <c r="UGR414" s="2"/>
      <c r="UGS414" s="2"/>
      <c r="UGT414" s="2"/>
      <c r="UGU414" s="2"/>
      <c r="UGV414" s="2"/>
      <c r="UGW414" s="2"/>
      <c r="UGX414" s="2"/>
      <c r="UGY414" s="2"/>
      <c r="UGZ414" s="2"/>
      <c r="UHA414" s="2"/>
      <c r="UHB414" s="2"/>
      <c r="UHC414" s="2"/>
      <c r="UHD414" s="2"/>
      <c r="UHE414" s="2"/>
      <c r="UHF414" s="2"/>
      <c r="UHG414" s="2"/>
      <c r="UHH414" s="2"/>
      <c r="UHI414" s="2"/>
      <c r="UHJ414" s="2"/>
      <c r="UHK414" s="2"/>
      <c r="UHL414" s="2"/>
      <c r="UHM414" s="2"/>
      <c r="UHN414" s="2"/>
      <c r="UHO414" s="2"/>
      <c r="UHP414" s="2"/>
      <c r="UHQ414" s="2"/>
      <c r="UHR414" s="2"/>
      <c r="UHS414" s="2"/>
      <c r="UHT414" s="2"/>
      <c r="UHU414" s="2"/>
      <c r="UHV414" s="2"/>
      <c r="UHW414" s="2"/>
      <c r="UHX414" s="2"/>
      <c r="UHY414" s="2"/>
      <c r="UHZ414" s="2"/>
      <c r="UIA414" s="2"/>
      <c r="UIB414" s="2"/>
      <c r="UIC414" s="2"/>
      <c r="UID414" s="2"/>
      <c r="UIE414" s="2"/>
      <c r="UIF414" s="2"/>
      <c r="UIG414" s="2"/>
      <c r="UIH414" s="2"/>
      <c r="UII414" s="2"/>
      <c r="UIJ414" s="2"/>
      <c r="UIK414" s="2"/>
      <c r="UIL414" s="2"/>
      <c r="UIM414" s="2"/>
      <c r="UIN414" s="2"/>
      <c r="UIO414" s="2"/>
      <c r="UIP414" s="2"/>
      <c r="UIQ414" s="2"/>
      <c r="UIR414" s="2"/>
      <c r="UIS414" s="2"/>
      <c r="UIT414" s="2"/>
      <c r="UIU414" s="2"/>
      <c r="UIV414" s="2"/>
      <c r="UIW414" s="2"/>
      <c r="UIX414" s="2"/>
      <c r="UIY414" s="2"/>
      <c r="UIZ414" s="2"/>
      <c r="UJA414" s="2"/>
      <c r="UJB414" s="2"/>
      <c r="UJC414" s="2"/>
      <c r="UJD414" s="2"/>
      <c r="UJE414" s="2"/>
      <c r="UJF414" s="2"/>
      <c r="UJG414" s="2"/>
      <c r="UJH414" s="2"/>
      <c r="UJI414" s="2"/>
      <c r="UJJ414" s="2"/>
      <c r="UJK414" s="2"/>
      <c r="UJL414" s="2"/>
      <c r="UJM414" s="2"/>
      <c r="UJN414" s="2"/>
      <c r="UJO414" s="2"/>
      <c r="UJP414" s="2"/>
      <c r="UJQ414" s="2"/>
      <c r="UJR414" s="2"/>
      <c r="UJS414" s="2"/>
      <c r="UJT414" s="2"/>
      <c r="UJU414" s="2"/>
      <c r="UJV414" s="2"/>
      <c r="UJW414" s="2"/>
      <c r="UJX414" s="2"/>
      <c r="UJY414" s="2"/>
      <c r="UJZ414" s="2"/>
      <c r="UKA414" s="2"/>
      <c r="UKB414" s="2"/>
      <c r="UKC414" s="2"/>
      <c r="UKD414" s="2"/>
      <c r="UKE414" s="2"/>
      <c r="UKF414" s="2"/>
      <c r="UKG414" s="2"/>
      <c r="UKH414" s="2"/>
      <c r="UKI414" s="2"/>
      <c r="UKJ414" s="2"/>
      <c r="UKK414" s="2"/>
      <c r="UKL414" s="2"/>
      <c r="UKM414" s="2"/>
      <c r="UKN414" s="2"/>
      <c r="UKO414" s="2"/>
      <c r="UKP414" s="2"/>
      <c r="UKQ414" s="2"/>
      <c r="UKR414" s="2"/>
      <c r="UKS414" s="2"/>
      <c r="UKT414" s="2"/>
      <c r="UKU414" s="2"/>
      <c r="UKV414" s="2"/>
      <c r="UKW414" s="2"/>
      <c r="UKX414" s="2"/>
      <c r="UKY414" s="2"/>
      <c r="UKZ414" s="2"/>
      <c r="ULA414" s="2"/>
      <c r="ULB414" s="2"/>
      <c r="ULC414" s="2"/>
      <c r="ULD414" s="2"/>
      <c r="ULE414" s="2"/>
      <c r="ULF414" s="2"/>
      <c r="ULG414" s="2"/>
      <c r="ULH414" s="2"/>
      <c r="ULI414" s="2"/>
      <c r="ULJ414" s="2"/>
      <c r="ULK414" s="2"/>
      <c r="ULL414" s="2"/>
      <c r="ULM414" s="2"/>
      <c r="ULN414" s="2"/>
      <c r="ULO414" s="2"/>
      <c r="ULP414" s="2"/>
      <c r="ULQ414" s="2"/>
      <c r="ULR414" s="2"/>
      <c r="ULS414" s="2"/>
      <c r="ULT414" s="2"/>
      <c r="ULU414" s="2"/>
      <c r="ULV414" s="2"/>
      <c r="ULW414" s="2"/>
      <c r="ULX414" s="2"/>
      <c r="ULY414" s="2"/>
      <c r="ULZ414" s="2"/>
      <c r="UMA414" s="2"/>
      <c r="UMB414" s="2"/>
      <c r="UMC414" s="2"/>
      <c r="UMD414" s="2"/>
      <c r="UME414" s="2"/>
      <c r="UMF414" s="2"/>
      <c r="UMG414" s="2"/>
      <c r="UMH414" s="2"/>
      <c r="UMI414" s="2"/>
      <c r="UMJ414" s="2"/>
      <c r="UMK414" s="2"/>
      <c r="UML414" s="2"/>
      <c r="UMM414" s="2"/>
      <c r="UMN414" s="2"/>
      <c r="UMO414" s="2"/>
      <c r="UMP414" s="2"/>
      <c r="UMQ414" s="2"/>
      <c r="UMR414" s="2"/>
      <c r="UMS414" s="2"/>
      <c r="UMT414" s="2"/>
      <c r="UMU414" s="2"/>
      <c r="UMV414" s="2"/>
      <c r="UMW414" s="2"/>
      <c r="UMX414" s="2"/>
      <c r="UMY414" s="2"/>
      <c r="UMZ414" s="2"/>
      <c r="UNA414" s="2"/>
      <c r="UNB414" s="2"/>
      <c r="UNC414" s="2"/>
      <c r="UND414" s="2"/>
      <c r="UNE414" s="2"/>
      <c r="UNF414" s="2"/>
      <c r="UNG414" s="2"/>
      <c r="UNH414" s="2"/>
      <c r="UNI414" s="2"/>
      <c r="UNJ414" s="2"/>
      <c r="UNK414" s="2"/>
      <c r="UNL414" s="2"/>
      <c r="UNM414" s="2"/>
      <c r="UNN414" s="2"/>
      <c r="UNO414" s="2"/>
      <c r="UNP414" s="2"/>
      <c r="UNQ414" s="2"/>
      <c r="UNR414" s="2"/>
      <c r="UNS414" s="2"/>
      <c r="UNT414" s="2"/>
      <c r="UNU414" s="2"/>
      <c r="UNV414" s="2"/>
      <c r="UNW414" s="2"/>
      <c r="UNX414" s="2"/>
      <c r="UNY414" s="2"/>
      <c r="UNZ414" s="2"/>
      <c r="UOA414" s="2"/>
      <c r="UOB414" s="2"/>
      <c r="UOC414" s="2"/>
      <c r="UOD414" s="2"/>
      <c r="UOE414" s="2"/>
      <c r="UOF414" s="2"/>
      <c r="UOG414" s="2"/>
      <c r="UOH414" s="2"/>
      <c r="UOI414" s="2"/>
      <c r="UOJ414" s="2"/>
      <c r="UOK414" s="2"/>
      <c r="UOL414" s="2"/>
      <c r="UOM414" s="2"/>
      <c r="UON414" s="2"/>
      <c r="UOO414" s="2"/>
      <c r="UOP414" s="2"/>
      <c r="UOQ414" s="2"/>
      <c r="UOR414" s="2"/>
      <c r="UOS414" s="2"/>
      <c r="UOT414" s="2"/>
      <c r="UOU414" s="2"/>
      <c r="UOV414" s="2"/>
      <c r="UOW414" s="2"/>
      <c r="UOX414" s="2"/>
      <c r="UOY414" s="2"/>
      <c r="UOZ414" s="2"/>
      <c r="UPA414" s="2"/>
      <c r="UPB414" s="2"/>
      <c r="UPC414" s="2"/>
      <c r="UPD414" s="2"/>
      <c r="UPE414" s="2"/>
      <c r="UPF414" s="2"/>
      <c r="UPG414" s="2"/>
      <c r="UPH414" s="2"/>
      <c r="UPI414" s="2"/>
      <c r="UPJ414" s="2"/>
      <c r="UPK414" s="2"/>
      <c r="UPL414" s="2"/>
      <c r="UPM414" s="2"/>
      <c r="UPN414" s="2"/>
      <c r="UPO414" s="2"/>
      <c r="UPP414" s="2"/>
      <c r="UPQ414" s="2"/>
      <c r="UPR414" s="2"/>
      <c r="UPS414" s="2"/>
      <c r="UPT414" s="2"/>
      <c r="UPU414" s="2"/>
      <c r="UPV414" s="2"/>
      <c r="UPW414" s="2"/>
      <c r="UPX414" s="2"/>
      <c r="UPY414" s="2"/>
      <c r="UPZ414" s="2"/>
      <c r="UQA414" s="2"/>
      <c r="UQB414" s="2"/>
      <c r="UQC414" s="2"/>
      <c r="UQD414" s="2"/>
      <c r="UQE414" s="2"/>
      <c r="UQF414" s="2"/>
      <c r="UQG414" s="2"/>
      <c r="UQH414" s="2"/>
      <c r="UQI414" s="2"/>
      <c r="UQJ414" s="2"/>
      <c r="UQK414" s="2"/>
      <c r="UQL414" s="2"/>
      <c r="UQM414" s="2"/>
      <c r="UQN414" s="2"/>
      <c r="UQO414" s="2"/>
      <c r="UQP414" s="2"/>
      <c r="UQQ414" s="2"/>
      <c r="UQR414" s="2"/>
      <c r="UQS414" s="2"/>
      <c r="UQT414" s="2"/>
      <c r="UQU414" s="2"/>
      <c r="UQV414" s="2"/>
      <c r="UQW414" s="2"/>
      <c r="UQX414" s="2"/>
      <c r="UQY414" s="2"/>
      <c r="UQZ414" s="2"/>
      <c r="URA414" s="2"/>
      <c r="URB414" s="2"/>
      <c r="URC414" s="2"/>
      <c r="URD414" s="2"/>
      <c r="URE414" s="2"/>
      <c r="URF414" s="2"/>
      <c r="URG414" s="2"/>
      <c r="URH414" s="2"/>
      <c r="URI414" s="2"/>
      <c r="URJ414" s="2"/>
      <c r="URK414" s="2"/>
      <c r="URL414" s="2"/>
      <c r="URM414" s="2"/>
      <c r="URN414" s="2"/>
      <c r="URO414" s="2"/>
      <c r="URP414" s="2"/>
      <c r="URQ414" s="2"/>
      <c r="URR414" s="2"/>
      <c r="URS414" s="2"/>
      <c r="URT414" s="2"/>
      <c r="URU414" s="2"/>
      <c r="URV414" s="2"/>
      <c r="URW414" s="2"/>
      <c r="URX414" s="2"/>
      <c r="URY414" s="2"/>
      <c r="URZ414" s="2"/>
      <c r="USA414" s="2"/>
      <c r="USB414" s="2"/>
      <c r="USC414" s="2"/>
      <c r="USD414" s="2"/>
      <c r="USE414" s="2"/>
      <c r="USF414" s="2"/>
      <c r="USG414" s="2"/>
      <c r="USH414" s="2"/>
      <c r="USI414" s="2"/>
      <c r="USJ414" s="2"/>
      <c r="USK414" s="2"/>
      <c r="USL414" s="2"/>
      <c r="USM414" s="2"/>
      <c r="USN414" s="2"/>
      <c r="USO414" s="2"/>
      <c r="USP414" s="2"/>
      <c r="USQ414" s="2"/>
      <c r="USR414" s="2"/>
      <c r="USS414" s="2"/>
      <c r="UST414" s="2"/>
      <c r="USU414" s="2"/>
      <c r="USV414" s="2"/>
      <c r="USW414" s="2"/>
      <c r="USX414" s="2"/>
      <c r="USY414" s="2"/>
      <c r="USZ414" s="2"/>
      <c r="UTA414" s="2"/>
      <c r="UTB414" s="2"/>
      <c r="UTC414" s="2"/>
      <c r="UTD414" s="2"/>
      <c r="UTE414" s="2"/>
      <c r="UTF414" s="2"/>
      <c r="UTG414" s="2"/>
      <c r="UTH414" s="2"/>
      <c r="UTI414" s="2"/>
      <c r="UTJ414" s="2"/>
      <c r="UTK414" s="2"/>
      <c r="UTL414" s="2"/>
      <c r="UTM414" s="2"/>
      <c r="UTN414" s="2"/>
      <c r="UTO414" s="2"/>
      <c r="UTP414" s="2"/>
      <c r="UTQ414" s="2"/>
      <c r="UTR414" s="2"/>
      <c r="UTS414" s="2"/>
      <c r="UTT414" s="2"/>
      <c r="UTU414" s="2"/>
      <c r="UTV414" s="2"/>
      <c r="UTW414" s="2"/>
      <c r="UTX414" s="2"/>
      <c r="UTY414" s="2"/>
      <c r="UTZ414" s="2"/>
      <c r="UUA414" s="2"/>
      <c r="UUB414" s="2"/>
      <c r="UUC414" s="2"/>
      <c r="UUD414" s="2"/>
      <c r="UUE414" s="2"/>
      <c r="UUF414" s="2"/>
      <c r="UUG414" s="2"/>
      <c r="UUH414" s="2"/>
      <c r="UUI414" s="2"/>
      <c r="UUJ414" s="2"/>
      <c r="UUK414" s="2"/>
      <c r="UUL414" s="2"/>
      <c r="UUM414" s="2"/>
      <c r="UUN414" s="2"/>
      <c r="UUO414" s="2"/>
      <c r="UUP414" s="2"/>
      <c r="UUQ414" s="2"/>
      <c r="UUR414" s="2"/>
      <c r="UUS414" s="2"/>
      <c r="UUT414" s="2"/>
      <c r="UUU414" s="2"/>
      <c r="UUV414" s="2"/>
      <c r="UUW414" s="2"/>
      <c r="UUX414" s="2"/>
      <c r="UUY414" s="2"/>
      <c r="UUZ414" s="2"/>
      <c r="UVA414" s="2"/>
      <c r="UVB414" s="2"/>
      <c r="UVC414" s="2"/>
      <c r="UVD414" s="2"/>
      <c r="UVE414" s="2"/>
      <c r="UVF414" s="2"/>
      <c r="UVG414" s="2"/>
      <c r="UVH414" s="2"/>
      <c r="UVI414" s="2"/>
      <c r="UVJ414" s="2"/>
      <c r="UVK414" s="2"/>
      <c r="UVL414" s="2"/>
      <c r="UVM414" s="2"/>
      <c r="UVN414" s="2"/>
      <c r="UVO414" s="2"/>
      <c r="UVP414" s="2"/>
      <c r="UVQ414" s="2"/>
      <c r="UVR414" s="2"/>
      <c r="UVS414" s="2"/>
      <c r="UVT414" s="2"/>
      <c r="UVU414" s="2"/>
      <c r="UVV414" s="2"/>
      <c r="UVW414" s="2"/>
      <c r="UVX414" s="2"/>
      <c r="UVY414" s="2"/>
      <c r="UVZ414" s="2"/>
      <c r="UWA414" s="2"/>
      <c r="UWB414" s="2"/>
      <c r="UWC414" s="2"/>
      <c r="UWD414" s="2"/>
      <c r="UWE414" s="2"/>
      <c r="UWF414" s="2"/>
      <c r="UWG414" s="2"/>
      <c r="UWH414" s="2"/>
      <c r="UWI414" s="2"/>
      <c r="UWJ414" s="2"/>
      <c r="UWK414" s="2"/>
      <c r="UWL414" s="2"/>
      <c r="UWM414" s="2"/>
      <c r="UWN414" s="2"/>
      <c r="UWO414" s="2"/>
      <c r="UWP414" s="2"/>
      <c r="UWQ414" s="2"/>
      <c r="UWR414" s="2"/>
      <c r="UWS414" s="2"/>
      <c r="UWT414" s="2"/>
      <c r="UWU414" s="2"/>
      <c r="UWV414" s="2"/>
      <c r="UWW414" s="2"/>
      <c r="UWX414" s="2"/>
      <c r="UWY414" s="2"/>
      <c r="UWZ414" s="2"/>
      <c r="UXA414" s="2"/>
      <c r="UXB414" s="2"/>
      <c r="UXC414" s="2"/>
      <c r="UXD414" s="2"/>
      <c r="UXE414" s="2"/>
      <c r="UXF414" s="2"/>
      <c r="UXG414" s="2"/>
      <c r="UXH414" s="2"/>
      <c r="UXI414" s="2"/>
      <c r="UXJ414" s="2"/>
      <c r="UXK414" s="2"/>
      <c r="UXL414" s="2"/>
      <c r="UXM414" s="2"/>
      <c r="UXN414" s="2"/>
      <c r="UXO414" s="2"/>
      <c r="UXP414" s="2"/>
      <c r="UXQ414" s="2"/>
      <c r="UXR414" s="2"/>
      <c r="UXS414" s="2"/>
      <c r="UXT414" s="2"/>
      <c r="UXU414" s="2"/>
      <c r="UXV414" s="2"/>
      <c r="UXW414" s="2"/>
      <c r="UXX414" s="2"/>
      <c r="UXY414" s="2"/>
      <c r="UXZ414" s="2"/>
      <c r="UYA414" s="2"/>
      <c r="UYB414" s="2"/>
      <c r="UYC414" s="2"/>
      <c r="UYD414" s="2"/>
      <c r="UYE414" s="2"/>
      <c r="UYF414" s="2"/>
      <c r="UYG414" s="2"/>
      <c r="UYH414" s="2"/>
      <c r="UYI414" s="2"/>
      <c r="UYJ414" s="2"/>
      <c r="UYK414" s="2"/>
      <c r="UYL414" s="2"/>
      <c r="UYM414" s="2"/>
      <c r="UYN414" s="2"/>
      <c r="UYO414" s="2"/>
      <c r="UYP414" s="2"/>
      <c r="UYQ414" s="2"/>
      <c r="UYR414" s="2"/>
      <c r="UYS414" s="2"/>
      <c r="UYT414" s="2"/>
      <c r="UYU414" s="2"/>
      <c r="UYV414" s="2"/>
      <c r="UYW414" s="2"/>
      <c r="UYX414" s="2"/>
      <c r="UYY414" s="2"/>
      <c r="UYZ414" s="2"/>
      <c r="UZA414" s="2"/>
      <c r="UZB414" s="2"/>
      <c r="UZC414" s="2"/>
      <c r="UZD414" s="2"/>
      <c r="UZE414" s="2"/>
      <c r="UZF414" s="2"/>
      <c r="UZG414" s="2"/>
      <c r="UZH414" s="2"/>
      <c r="UZI414" s="2"/>
      <c r="UZJ414" s="2"/>
      <c r="UZK414" s="2"/>
      <c r="UZL414" s="2"/>
      <c r="UZM414" s="2"/>
      <c r="UZN414" s="2"/>
      <c r="UZO414" s="2"/>
      <c r="UZP414" s="2"/>
      <c r="UZQ414" s="2"/>
      <c r="UZR414" s="2"/>
      <c r="UZS414" s="2"/>
      <c r="UZT414" s="2"/>
      <c r="UZU414" s="2"/>
      <c r="UZV414" s="2"/>
      <c r="UZW414" s="2"/>
      <c r="UZX414" s="2"/>
      <c r="UZY414" s="2"/>
      <c r="UZZ414" s="2"/>
      <c r="VAA414" s="2"/>
      <c r="VAB414" s="2"/>
      <c r="VAC414" s="2"/>
      <c r="VAD414" s="2"/>
      <c r="VAE414" s="2"/>
      <c r="VAF414" s="2"/>
      <c r="VAG414" s="2"/>
      <c r="VAH414" s="2"/>
      <c r="VAI414" s="2"/>
      <c r="VAJ414" s="2"/>
      <c r="VAK414" s="2"/>
      <c r="VAL414" s="2"/>
      <c r="VAM414" s="2"/>
      <c r="VAN414" s="2"/>
      <c r="VAO414" s="2"/>
      <c r="VAP414" s="2"/>
      <c r="VAQ414" s="2"/>
      <c r="VAR414" s="2"/>
      <c r="VAS414" s="2"/>
      <c r="VAT414" s="2"/>
      <c r="VAU414" s="2"/>
      <c r="VAV414" s="2"/>
      <c r="VAW414" s="2"/>
      <c r="VAX414" s="2"/>
      <c r="VAY414" s="2"/>
      <c r="VAZ414" s="2"/>
      <c r="VBA414" s="2"/>
      <c r="VBB414" s="2"/>
      <c r="VBC414" s="2"/>
      <c r="VBD414" s="2"/>
      <c r="VBE414" s="2"/>
      <c r="VBF414" s="2"/>
      <c r="VBG414" s="2"/>
      <c r="VBH414" s="2"/>
      <c r="VBI414" s="2"/>
      <c r="VBJ414" s="2"/>
      <c r="VBK414" s="2"/>
      <c r="VBL414" s="2"/>
      <c r="VBM414" s="2"/>
      <c r="VBN414" s="2"/>
      <c r="VBO414" s="2"/>
      <c r="VBP414" s="2"/>
      <c r="VBQ414" s="2"/>
      <c r="VBR414" s="2"/>
      <c r="VBS414" s="2"/>
      <c r="VBT414" s="2"/>
      <c r="VBU414" s="2"/>
      <c r="VBV414" s="2"/>
      <c r="VBW414" s="2"/>
      <c r="VBX414" s="2"/>
      <c r="VBY414" s="2"/>
      <c r="VBZ414" s="2"/>
      <c r="VCA414" s="2"/>
      <c r="VCB414" s="2"/>
      <c r="VCC414" s="2"/>
      <c r="VCD414" s="2"/>
      <c r="VCE414" s="2"/>
      <c r="VCF414" s="2"/>
      <c r="VCG414" s="2"/>
      <c r="VCH414" s="2"/>
      <c r="VCI414" s="2"/>
      <c r="VCJ414" s="2"/>
      <c r="VCK414" s="2"/>
      <c r="VCL414" s="2"/>
      <c r="VCM414" s="2"/>
      <c r="VCN414" s="2"/>
      <c r="VCO414" s="2"/>
      <c r="VCP414" s="2"/>
      <c r="VCQ414" s="2"/>
      <c r="VCR414" s="2"/>
      <c r="VCS414" s="2"/>
      <c r="VCT414" s="2"/>
      <c r="VCU414" s="2"/>
      <c r="VCV414" s="2"/>
      <c r="VCW414" s="2"/>
      <c r="VCX414" s="2"/>
      <c r="VCY414" s="2"/>
      <c r="VCZ414" s="2"/>
      <c r="VDA414" s="2"/>
      <c r="VDB414" s="2"/>
      <c r="VDC414" s="2"/>
      <c r="VDD414" s="2"/>
      <c r="VDE414" s="2"/>
      <c r="VDF414" s="2"/>
      <c r="VDG414" s="2"/>
      <c r="VDH414" s="2"/>
      <c r="VDI414" s="2"/>
      <c r="VDJ414" s="2"/>
      <c r="VDK414" s="2"/>
      <c r="VDL414" s="2"/>
      <c r="VDM414" s="2"/>
      <c r="VDN414" s="2"/>
      <c r="VDO414" s="2"/>
      <c r="VDP414" s="2"/>
      <c r="VDQ414" s="2"/>
      <c r="VDR414" s="2"/>
      <c r="VDS414" s="2"/>
      <c r="VDT414" s="2"/>
      <c r="VDU414" s="2"/>
      <c r="VDV414" s="2"/>
      <c r="VDW414" s="2"/>
      <c r="VDX414" s="2"/>
      <c r="VDY414" s="2"/>
      <c r="VDZ414" s="2"/>
      <c r="VEA414" s="2"/>
      <c r="VEB414" s="2"/>
      <c r="VEC414" s="2"/>
      <c r="VED414" s="2"/>
      <c r="VEE414" s="2"/>
      <c r="VEF414" s="2"/>
      <c r="VEG414" s="2"/>
      <c r="VEH414" s="2"/>
      <c r="VEI414" s="2"/>
      <c r="VEJ414" s="2"/>
      <c r="VEK414" s="2"/>
      <c r="VEL414" s="2"/>
      <c r="VEM414" s="2"/>
      <c r="VEN414" s="2"/>
      <c r="VEO414" s="2"/>
      <c r="VEP414" s="2"/>
      <c r="VEQ414" s="2"/>
      <c r="VER414" s="2"/>
      <c r="VES414" s="2"/>
      <c r="VET414" s="2"/>
      <c r="VEU414" s="2"/>
      <c r="VEV414" s="2"/>
      <c r="VEW414" s="2"/>
      <c r="VEX414" s="2"/>
      <c r="VEY414" s="2"/>
      <c r="VEZ414" s="2"/>
      <c r="VFA414" s="2"/>
      <c r="VFB414" s="2"/>
      <c r="VFC414" s="2"/>
      <c r="VFD414" s="2"/>
      <c r="VFE414" s="2"/>
      <c r="VFF414" s="2"/>
      <c r="VFG414" s="2"/>
      <c r="VFH414" s="2"/>
      <c r="VFI414" s="2"/>
      <c r="VFJ414" s="2"/>
      <c r="VFK414" s="2"/>
      <c r="VFL414" s="2"/>
      <c r="VFM414" s="2"/>
      <c r="VFN414" s="2"/>
      <c r="VFO414" s="2"/>
      <c r="VFP414" s="2"/>
      <c r="VFQ414" s="2"/>
      <c r="VFR414" s="2"/>
      <c r="VFS414" s="2"/>
      <c r="VFT414" s="2"/>
      <c r="VFU414" s="2"/>
      <c r="VFV414" s="2"/>
      <c r="VFW414" s="2"/>
      <c r="VFX414" s="2"/>
      <c r="VFY414" s="2"/>
      <c r="VFZ414" s="2"/>
      <c r="VGA414" s="2"/>
      <c r="VGB414" s="2"/>
      <c r="VGC414" s="2"/>
      <c r="VGD414" s="2"/>
      <c r="VGE414" s="2"/>
      <c r="VGF414" s="2"/>
      <c r="VGG414" s="2"/>
      <c r="VGH414" s="2"/>
      <c r="VGI414" s="2"/>
      <c r="VGJ414" s="2"/>
      <c r="VGK414" s="2"/>
      <c r="VGL414" s="2"/>
      <c r="VGM414" s="2"/>
      <c r="VGN414" s="2"/>
      <c r="VGO414" s="2"/>
      <c r="VGP414" s="2"/>
      <c r="VGQ414" s="2"/>
      <c r="VGR414" s="2"/>
      <c r="VGS414" s="2"/>
      <c r="VGT414" s="2"/>
      <c r="VGU414" s="2"/>
      <c r="VGV414" s="2"/>
      <c r="VGW414" s="2"/>
      <c r="VGX414" s="2"/>
      <c r="VGY414" s="2"/>
      <c r="VGZ414" s="2"/>
      <c r="VHA414" s="2"/>
      <c r="VHB414" s="2"/>
      <c r="VHC414" s="2"/>
      <c r="VHD414" s="2"/>
      <c r="VHE414" s="2"/>
      <c r="VHF414" s="2"/>
      <c r="VHG414" s="2"/>
      <c r="VHH414" s="2"/>
      <c r="VHI414" s="2"/>
      <c r="VHJ414" s="2"/>
      <c r="VHK414" s="2"/>
      <c r="VHL414" s="2"/>
      <c r="VHM414" s="2"/>
      <c r="VHN414" s="2"/>
      <c r="VHO414" s="2"/>
      <c r="VHP414" s="2"/>
      <c r="VHQ414" s="2"/>
      <c r="VHR414" s="2"/>
      <c r="VHS414" s="2"/>
      <c r="VHT414" s="2"/>
      <c r="VHU414" s="2"/>
      <c r="VHV414" s="2"/>
      <c r="VHW414" s="2"/>
      <c r="VHX414" s="2"/>
      <c r="VHY414" s="2"/>
      <c r="VHZ414" s="2"/>
      <c r="VIA414" s="2"/>
      <c r="VIB414" s="2"/>
      <c r="VIC414" s="2"/>
      <c r="VID414" s="2"/>
      <c r="VIE414" s="2"/>
      <c r="VIF414" s="2"/>
      <c r="VIG414" s="2"/>
      <c r="VIH414" s="2"/>
      <c r="VII414" s="2"/>
      <c r="VIJ414" s="2"/>
      <c r="VIK414" s="2"/>
      <c r="VIL414" s="2"/>
      <c r="VIM414" s="2"/>
      <c r="VIN414" s="2"/>
      <c r="VIO414" s="2"/>
      <c r="VIP414" s="2"/>
      <c r="VIQ414" s="2"/>
      <c r="VIR414" s="2"/>
      <c r="VIS414" s="2"/>
      <c r="VIT414" s="2"/>
      <c r="VIU414" s="2"/>
      <c r="VIV414" s="2"/>
      <c r="VIW414" s="2"/>
      <c r="VIX414" s="2"/>
      <c r="VIY414" s="2"/>
      <c r="VIZ414" s="2"/>
      <c r="VJA414" s="2"/>
      <c r="VJB414" s="2"/>
      <c r="VJC414" s="2"/>
      <c r="VJD414" s="2"/>
      <c r="VJE414" s="2"/>
      <c r="VJF414" s="2"/>
      <c r="VJG414" s="2"/>
      <c r="VJH414" s="2"/>
      <c r="VJI414" s="2"/>
      <c r="VJJ414" s="2"/>
      <c r="VJK414" s="2"/>
      <c r="VJL414" s="2"/>
      <c r="VJM414" s="2"/>
      <c r="VJN414" s="2"/>
      <c r="VJO414" s="2"/>
      <c r="VJP414" s="2"/>
      <c r="VJQ414" s="2"/>
      <c r="VJR414" s="2"/>
      <c r="VJS414" s="2"/>
      <c r="VJT414" s="2"/>
      <c r="VJU414" s="2"/>
      <c r="VJV414" s="2"/>
      <c r="VJW414" s="2"/>
      <c r="VJX414" s="2"/>
      <c r="VJY414" s="2"/>
      <c r="VJZ414" s="2"/>
      <c r="VKA414" s="2"/>
      <c r="VKB414" s="2"/>
      <c r="VKC414" s="2"/>
      <c r="VKD414" s="2"/>
      <c r="VKE414" s="2"/>
      <c r="VKF414" s="2"/>
      <c r="VKG414" s="2"/>
      <c r="VKH414" s="2"/>
      <c r="VKI414" s="2"/>
      <c r="VKJ414" s="2"/>
      <c r="VKK414" s="2"/>
      <c r="VKL414" s="2"/>
      <c r="VKM414" s="2"/>
      <c r="VKN414" s="2"/>
      <c r="VKO414" s="2"/>
      <c r="VKP414" s="2"/>
      <c r="VKQ414" s="2"/>
      <c r="VKR414" s="2"/>
      <c r="VKS414" s="2"/>
      <c r="VKT414" s="2"/>
      <c r="VKU414" s="2"/>
      <c r="VKV414" s="2"/>
      <c r="VKW414" s="2"/>
      <c r="VKX414" s="2"/>
      <c r="VKY414" s="2"/>
      <c r="VKZ414" s="2"/>
      <c r="VLA414" s="2"/>
      <c r="VLB414" s="2"/>
      <c r="VLC414" s="2"/>
      <c r="VLD414" s="2"/>
      <c r="VLE414" s="2"/>
      <c r="VLF414" s="2"/>
      <c r="VLG414" s="2"/>
      <c r="VLH414" s="2"/>
      <c r="VLI414" s="2"/>
      <c r="VLJ414" s="2"/>
      <c r="VLK414" s="2"/>
      <c r="VLL414" s="2"/>
      <c r="VLM414" s="2"/>
      <c r="VLN414" s="2"/>
      <c r="VLO414" s="2"/>
      <c r="VLP414" s="2"/>
      <c r="VLQ414" s="2"/>
      <c r="VLR414" s="2"/>
      <c r="VLS414" s="2"/>
      <c r="VLT414" s="2"/>
      <c r="VLU414" s="2"/>
      <c r="VLV414" s="2"/>
      <c r="VLW414" s="2"/>
      <c r="VLX414" s="2"/>
      <c r="VLY414" s="2"/>
      <c r="VLZ414" s="2"/>
      <c r="VMA414" s="2"/>
      <c r="VMB414" s="2"/>
      <c r="VMC414" s="2"/>
      <c r="VMD414" s="2"/>
      <c r="VME414" s="2"/>
      <c r="VMF414" s="2"/>
      <c r="VMG414" s="2"/>
      <c r="VMH414" s="2"/>
      <c r="VMI414" s="2"/>
      <c r="VMJ414" s="2"/>
      <c r="VMK414" s="2"/>
      <c r="VML414" s="2"/>
      <c r="VMM414" s="2"/>
      <c r="VMN414" s="2"/>
      <c r="VMO414" s="2"/>
      <c r="VMP414" s="2"/>
      <c r="VMQ414" s="2"/>
      <c r="VMR414" s="2"/>
      <c r="VMS414" s="2"/>
      <c r="VMT414" s="2"/>
      <c r="VMU414" s="2"/>
      <c r="VMV414" s="2"/>
      <c r="VMW414" s="2"/>
      <c r="VMX414" s="2"/>
      <c r="VMY414" s="2"/>
      <c r="VMZ414" s="2"/>
      <c r="VNA414" s="2"/>
      <c r="VNB414" s="2"/>
      <c r="VNC414" s="2"/>
      <c r="VND414" s="2"/>
      <c r="VNE414" s="2"/>
      <c r="VNF414" s="2"/>
      <c r="VNG414" s="2"/>
      <c r="VNH414" s="2"/>
      <c r="VNI414" s="2"/>
      <c r="VNJ414" s="2"/>
      <c r="VNK414" s="2"/>
      <c r="VNL414" s="2"/>
      <c r="VNM414" s="2"/>
      <c r="VNN414" s="2"/>
      <c r="VNO414" s="2"/>
      <c r="VNP414" s="2"/>
      <c r="VNQ414" s="2"/>
      <c r="VNR414" s="2"/>
      <c r="VNS414" s="2"/>
      <c r="VNT414" s="2"/>
      <c r="VNU414" s="2"/>
      <c r="VNV414" s="2"/>
      <c r="VNW414" s="2"/>
      <c r="VNX414" s="2"/>
      <c r="VNY414" s="2"/>
      <c r="VNZ414" s="2"/>
      <c r="VOA414" s="2"/>
      <c r="VOB414" s="2"/>
      <c r="VOC414" s="2"/>
      <c r="VOD414" s="2"/>
      <c r="VOE414" s="2"/>
      <c r="VOF414" s="2"/>
      <c r="VOG414" s="2"/>
      <c r="VOH414" s="2"/>
      <c r="VOI414" s="2"/>
      <c r="VOJ414" s="2"/>
      <c r="VOK414" s="2"/>
      <c r="VOL414" s="2"/>
      <c r="VOM414" s="2"/>
      <c r="VON414" s="2"/>
      <c r="VOO414" s="2"/>
      <c r="VOP414" s="2"/>
      <c r="VOQ414" s="2"/>
      <c r="VOR414" s="2"/>
      <c r="VOS414" s="2"/>
      <c r="VOT414" s="2"/>
      <c r="VOU414" s="2"/>
      <c r="VOV414" s="2"/>
      <c r="VOW414" s="2"/>
      <c r="VOX414" s="2"/>
      <c r="VOY414" s="2"/>
      <c r="VOZ414" s="2"/>
      <c r="VPA414" s="2"/>
      <c r="VPB414" s="2"/>
      <c r="VPC414" s="2"/>
      <c r="VPD414" s="2"/>
      <c r="VPE414" s="2"/>
      <c r="VPF414" s="2"/>
      <c r="VPG414" s="2"/>
      <c r="VPH414" s="2"/>
      <c r="VPI414" s="2"/>
      <c r="VPJ414" s="2"/>
      <c r="VPK414" s="2"/>
      <c r="VPL414" s="2"/>
      <c r="VPM414" s="2"/>
      <c r="VPN414" s="2"/>
      <c r="VPO414" s="2"/>
      <c r="VPP414" s="2"/>
      <c r="VPQ414" s="2"/>
      <c r="VPR414" s="2"/>
      <c r="VPS414" s="2"/>
      <c r="VPT414" s="2"/>
      <c r="VPU414" s="2"/>
      <c r="VPV414" s="2"/>
      <c r="VPW414" s="2"/>
      <c r="VPX414" s="2"/>
      <c r="VPY414" s="2"/>
      <c r="VPZ414" s="2"/>
      <c r="VQA414" s="2"/>
      <c r="VQB414" s="2"/>
      <c r="VQC414" s="2"/>
      <c r="VQD414" s="2"/>
      <c r="VQE414" s="2"/>
      <c r="VQF414" s="2"/>
      <c r="VQG414" s="2"/>
      <c r="VQH414" s="2"/>
      <c r="VQI414" s="2"/>
      <c r="VQJ414" s="2"/>
      <c r="VQK414" s="2"/>
      <c r="VQL414" s="2"/>
      <c r="VQM414" s="2"/>
      <c r="VQN414" s="2"/>
      <c r="VQO414" s="2"/>
      <c r="VQP414" s="2"/>
      <c r="VQQ414" s="2"/>
      <c r="VQR414" s="2"/>
      <c r="VQS414" s="2"/>
      <c r="VQT414" s="2"/>
      <c r="VQU414" s="2"/>
      <c r="VQV414" s="2"/>
      <c r="VQW414" s="2"/>
      <c r="VQX414" s="2"/>
      <c r="VQY414" s="2"/>
      <c r="VQZ414" s="2"/>
      <c r="VRA414" s="2"/>
      <c r="VRB414" s="2"/>
      <c r="VRC414" s="2"/>
      <c r="VRD414" s="2"/>
      <c r="VRE414" s="2"/>
      <c r="VRF414" s="2"/>
      <c r="VRG414" s="2"/>
      <c r="VRH414" s="2"/>
      <c r="VRI414" s="2"/>
      <c r="VRJ414" s="2"/>
      <c r="VRK414" s="2"/>
      <c r="VRL414" s="2"/>
      <c r="VRM414" s="2"/>
      <c r="VRN414" s="2"/>
      <c r="VRO414" s="2"/>
      <c r="VRP414" s="2"/>
      <c r="VRQ414" s="2"/>
      <c r="VRR414" s="2"/>
      <c r="VRS414" s="2"/>
      <c r="VRT414" s="2"/>
      <c r="VRU414" s="2"/>
      <c r="VRV414" s="2"/>
      <c r="VRW414" s="2"/>
      <c r="VRX414" s="2"/>
      <c r="VRY414" s="2"/>
      <c r="VRZ414" s="2"/>
      <c r="VSA414" s="2"/>
      <c r="VSB414" s="2"/>
      <c r="VSC414" s="2"/>
      <c r="VSD414" s="2"/>
      <c r="VSE414" s="2"/>
      <c r="VSF414" s="2"/>
      <c r="VSG414" s="2"/>
      <c r="VSH414" s="2"/>
      <c r="VSI414" s="2"/>
      <c r="VSJ414" s="2"/>
      <c r="VSK414" s="2"/>
      <c r="VSL414" s="2"/>
      <c r="VSM414" s="2"/>
      <c r="VSN414" s="2"/>
      <c r="VSO414" s="2"/>
      <c r="VSP414" s="2"/>
      <c r="VSQ414" s="2"/>
      <c r="VSR414" s="2"/>
      <c r="VSS414" s="2"/>
      <c r="VST414" s="2"/>
      <c r="VSU414" s="2"/>
      <c r="VSV414" s="2"/>
      <c r="VSW414" s="2"/>
      <c r="VSX414" s="2"/>
      <c r="VSY414" s="2"/>
      <c r="VSZ414" s="2"/>
      <c r="VTA414" s="2"/>
      <c r="VTB414" s="2"/>
      <c r="VTC414" s="2"/>
      <c r="VTD414" s="2"/>
      <c r="VTE414" s="2"/>
      <c r="VTF414" s="2"/>
      <c r="VTG414" s="2"/>
      <c r="VTH414" s="2"/>
      <c r="VTI414" s="2"/>
      <c r="VTJ414" s="2"/>
      <c r="VTK414" s="2"/>
      <c r="VTL414" s="2"/>
      <c r="VTM414" s="2"/>
      <c r="VTN414" s="2"/>
      <c r="VTO414" s="2"/>
      <c r="VTP414" s="2"/>
      <c r="VTQ414" s="2"/>
      <c r="VTR414" s="2"/>
      <c r="VTS414" s="2"/>
      <c r="VTT414" s="2"/>
      <c r="VTU414" s="2"/>
      <c r="VTV414" s="2"/>
      <c r="VTW414" s="2"/>
      <c r="VTX414" s="2"/>
      <c r="VTY414" s="2"/>
      <c r="VTZ414" s="2"/>
      <c r="VUA414" s="2"/>
      <c r="VUB414" s="2"/>
      <c r="VUC414" s="2"/>
      <c r="VUD414" s="2"/>
      <c r="VUE414" s="2"/>
      <c r="VUF414" s="2"/>
      <c r="VUG414" s="2"/>
      <c r="VUH414" s="2"/>
      <c r="VUI414" s="2"/>
      <c r="VUJ414" s="2"/>
      <c r="VUK414" s="2"/>
      <c r="VUL414" s="2"/>
      <c r="VUM414" s="2"/>
      <c r="VUN414" s="2"/>
      <c r="VUO414" s="2"/>
      <c r="VUP414" s="2"/>
      <c r="VUQ414" s="2"/>
      <c r="VUR414" s="2"/>
      <c r="VUS414" s="2"/>
      <c r="VUT414" s="2"/>
      <c r="VUU414" s="2"/>
      <c r="VUV414" s="2"/>
      <c r="VUW414" s="2"/>
      <c r="VUX414" s="2"/>
      <c r="VUY414" s="2"/>
      <c r="VUZ414" s="2"/>
      <c r="VVA414" s="2"/>
      <c r="VVB414" s="2"/>
      <c r="VVC414" s="2"/>
      <c r="VVD414" s="2"/>
      <c r="VVE414" s="2"/>
      <c r="VVF414" s="2"/>
      <c r="VVG414" s="2"/>
      <c r="VVH414" s="2"/>
      <c r="VVI414" s="2"/>
      <c r="VVJ414" s="2"/>
      <c r="VVK414" s="2"/>
      <c r="VVL414" s="2"/>
      <c r="VVM414" s="2"/>
      <c r="VVN414" s="2"/>
      <c r="VVO414" s="2"/>
      <c r="VVP414" s="2"/>
      <c r="VVQ414" s="2"/>
      <c r="VVR414" s="2"/>
      <c r="VVS414" s="2"/>
      <c r="VVT414" s="2"/>
      <c r="VVU414" s="2"/>
      <c r="VVV414" s="2"/>
      <c r="VVW414" s="2"/>
      <c r="VVX414" s="2"/>
      <c r="VVY414" s="2"/>
      <c r="VVZ414" s="2"/>
      <c r="VWA414" s="2"/>
      <c r="VWB414" s="2"/>
      <c r="VWC414" s="2"/>
      <c r="VWD414" s="2"/>
      <c r="VWE414" s="2"/>
      <c r="VWF414" s="2"/>
      <c r="VWG414" s="2"/>
      <c r="VWH414" s="2"/>
      <c r="VWI414" s="2"/>
      <c r="VWJ414" s="2"/>
      <c r="VWK414" s="2"/>
      <c r="VWL414" s="2"/>
      <c r="VWM414" s="2"/>
      <c r="VWN414" s="2"/>
      <c r="VWO414" s="2"/>
      <c r="VWP414" s="2"/>
      <c r="VWQ414" s="2"/>
      <c r="VWR414" s="2"/>
      <c r="VWS414" s="2"/>
      <c r="VWT414" s="2"/>
      <c r="VWU414" s="2"/>
      <c r="VWV414" s="2"/>
      <c r="VWW414" s="2"/>
      <c r="VWX414" s="2"/>
      <c r="VWY414" s="2"/>
      <c r="VWZ414" s="2"/>
      <c r="VXA414" s="2"/>
      <c r="VXB414" s="2"/>
      <c r="VXC414" s="2"/>
      <c r="VXD414" s="2"/>
      <c r="VXE414" s="2"/>
      <c r="VXF414" s="2"/>
      <c r="VXG414" s="2"/>
      <c r="VXH414" s="2"/>
      <c r="VXI414" s="2"/>
      <c r="VXJ414" s="2"/>
      <c r="VXK414" s="2"/>
      <c r="VXL414" s="2"/>
      <c r="VXM414" s="2"/>
      <c r="VXN414" s="2"/>
      <c r="VXO414" s="2"/>
      <c r="VXP414" s="2"/>
      <c r="VXQ414" s="2"/>
      <c r="VXR414" s="2"/>
      <c r="VXS414" s="2"/>
      <c r="VXT414" s="2"/>
      <c r="VXU414" s="2"/>
      <c r="VXV414" s="2"/>
      <c r="VXW414" s="2"/>
      <c r="VXX414" s="2"/>
      <c r="VXY414" s="2"/>
      <c r="VXZ414" s="2"/>
      <c r="VYA414" s="2"/>
      <c r="VYB414" s="2"/>
      <c r="VYC414" s="2"/>
      <c r="VYD414" s="2"/>
      <c r="VYE414" s="2"/>
      <c r="VYF414" s="2"/>
      <c r="VYG414" s="2"/>
      <c r="VYH414" s="2"/>
      <c r="VYI414" s="2"/>
      <c r="VYJ414" s="2"/>
      <c r="VYK414" s="2"/>
      <c r="VYL414" s="2"/>
      <c r="VYM414" s="2"/>
      <c r="VYN414" s="2"/>
      <c r="VYO414" s="2"/>
      <c r="VYP414" s="2"/>
      <c r="VYQ414" s="2"/>
      <c r="VYR414" s="2"/>
      <c r="VYS414" s="2"/>
      <c r="VYT414" s="2"/>
      <c r="VYU414" s="2"/>
      <c r="VYV414" s="2"/>
      <c r="VYW414" s="2"/>
      <c r="VYX414" s="2"/>
      <c r="VYY414" s="2"/>
      <c r="VYZ414" s="2"/>
      <c r="VZA414" s="2"/>
      <c r="VZB414" s="2"/>
      <c r="VZC414" s="2"/>
      <c r="VZD414" s="2"/>
      <c r="VZE414" s="2"/>
      <c r="VZF414" s="2"/>
      <c r="VZG414" s="2"/>
      <c r="VZH414" s="2"/>
      <c r="VZI414" s="2"/>
      <c r="VZJ414" s="2"/>
      <c r="VZK414" s="2"/>
      <c r="VZL414" s="2"/>
      <c r="VZM414" s="2"/>
      <c r="VZN414" s="2"/>
      <c r="VZO414" s="2"/>
      <c r="VZP414" s="2"/>
      <c r="VZQ414" s="2"/>
      <c r="VZR414" s="2"/>
      <c r="VZS414" s="2"/>
      <c r="VZT414" s="2"/>
      <c r="VZU414" s="2"/>
      <c r="VZV414" s="2"/>
      <c r="VZW414" s="2"/>
      <c r="VZX414" s="2"/>
      <c r="VZY414" s="2"/>
      <c r="VZZ414" s="2"/>
      <c r="WAA414" s="2"/>
      <c r="WAB414" s="2"/>
      <c r="WAC414" s="2"/>
      <c r="WAD414" s="2"/>
      <c r="WAE414" s="2"/>
      <c r="WAF414" s="2"/>
      <c r="WAG414" s="2"/>
      <c r="WAH414" s="2"/>
      <c r="WAI414" s="2"/>
      <c r="WAJ414" s="2"/>
      <c r="WAK414" s="2"/>
      <c r="WAL414" s="2"/>
      <c r="WAM414" s="2"/>
      <c r="WAN414" s="2"/>
      <c r="WAO414" s="2"/>
      <c r="WAP414" s="2"/>
      <c r="WAQ414" s="2"/>
      <c r="WAR414" s="2"/>
      <c r="WAS414" s="2"/>
      <c r="WAT414" s="2"/>
      <c r="WAU414" s="2"/>
      <c r="WAV414" s="2"/>
      <c r="WAW414" s="2"/>
      <c r="WAX414" s="2"/>
      <c r="WAY414" s="2"/>
      <c r="WAZ414" s="2"/>
      <c r="WBA414" s="2"/>
      <c r="WBB414" s="2"/>
      <c r="WBC414" s="2"/>
      <c r="WBD414" s="2"/>
      <c r="WBE414" s="2"/>
      <c r="WBF414" s="2"/>
      <c r="WBG414" s="2"/>
      <c r="WBH414" s="2"/>
      <c r="WBI414" s="2"/>
      <c r="WBJ414" s="2"/>
      <c r="WBK414" s="2"/>
      <c r="WBL414" s="2"/>
      <c r="WBM414" s="2"/>
      <c r="WBN414" s="2"/>
      <c r="WBO414" s="2"/>
      <c r="WBP414" s="2"/>
      <c r="WBQ414" s="2"/>
      <c r="WBR414" s="2"/>
      <c r="WBS414" s="2"/>
      <c r="WBT414" s="2"/>
      <c r="WBU414" s="2"/>
      <c r="WBV414" s="2"/>
      <c r="WBW414" s="2"/>
      <c r="WBX414" s="2"/>
      <c r="WBY414" s="2"/>
      <c r="WBZ414" s="2"/>
      <c r="WCA414" s="2"/>
      <c r="WCB414" s="2"/>
      <c r="WCC414" s="2"/>
      <c r="WCD414" s="2"/>
      <c r="WCE414" s="2"/>
      <c r="WCF414" s="2"/>
      <c r="WCG414" s="2"/>
      <c r="WCH414" s="2"/>
      <c r="WCI414" s="2"/>
      <c r="WCJ414" s="2"/>
      <c r="WCK414" s="2"/>
      <c r="WCL414" s="2"/>
      <c r="WCM414" s="2"/>
      <c r="WCN414" s="2"/>
      <c r="WCO414" s="2"/>
      <c r="WCP414" s="2"/>
      <c r="WCQ414" s="2"/>
      <c r="WCR414" s="2"/>
      <c r="WCS414" s="2"/>
      <c r="WCT414" s="2"/>
      <c r="WCU414" s="2"/>
      <c r="WCV414" s="2"/>
      <c r="WCW414" s="2"/>
      <c r="WCX414" s="2"/>
      <c r="WCY414" s="2"/>
      <c r="WCZ414" s="2"/>
      <c r="WDA414" s="2"/>
      <c r="WDB414" s="2"/>
      <c r="WDC414" s="2"/>
      <c r="WDD414" s="2"/>
      <c r="WDE414" s="2"/>
      <c r="WDF414" s="2"/>
      <c r="WDG414" s="2"/>
      <c r="WDH414" s="2"/>
      <c r="WDI414" s="2"/>
      <c r="WDJ414" s="2"/>
      <c r="WDK414" s="2"/>
      <c r="WDL414" s="2"/>
      <c r="WDM414" s="2"/>
      <c r="WDN414" s="2"/>
      <c r="WDO414" s="2"/>
      <c r="WDP414" s="2"/>
      <c r="WDQ414" s="2"/>
      <c r="WDR414" s="2"/>
      <c r="WDS414" s="2"/>
      <c r="WDT414" s="2"/>
      <c r="WDU414" s="2"/>
      <c r="WDV414" s="2"/>
      <c r="WDW414" s="2"/>
      <c r="WDX414" s="2"/>
      <c r="WDY414" s="2"/>
      <c r="WDZ414" s="2"/>
      <c r="WEA414" s="2"/>
      <c r="WEB414" s="2"/>
      <c r="WEC414" s="2"/>
      <c r="WED414" s="2"/>
      <c r="WEE414" s="2"/>
      <c r="WEF414" s="2"/>
      <c r="WEG414" s="2"/>
      <c r="WEH414" s="2"/>
      <c r="WEI414" s="2"/>
      <c r="WEJ414" s="2"/>
      <c r="WEK414" s="2"/>
      <c r="WEL414" s="2"/>
      <c r="WEM414" s="2"/>
      <c r="WEN414" s="2"/>
      <c r="WEO414" s="2"/>
      <c r="WEP414" s="2"/>
      <c r="WEQ414" s="2"/>
      <c r="WER414" s="2"/>
      <c r="WES414" s="2"/>
      <c r="WET414" s="2"/>
      <c r="WEU414" s="2"/>
      <c r="WEV414" s="2"/>
      <c r="WEW414" s="2"/>
      <c r="WEX414" s="2"/>
      <c r="WEY414" s="2"/>
      <c r="WEZ414" s="2"/>
      <c r="WFA414" s="2"/>
      <c r="WFB414" s="2"/>
      <c r="WFC414" s="2"/>
      <c r="WFD414" s="2"/>
      <c r="WFE414" s="2"/>
      <c r="WFF414" s="2"/>
      <c r="WFG414" s="2"/>
      <c r="WFH414" s="2"/>
      <c r="WFI414" s="2"/>
      <c r="WFJ414" s="2"/>
      <c r="WFK414" s="2"/>
      <c r="WFL414" s="2"/>
      <c r="WFM414" s="2"/>
      <c r="WFN414" s="2"/>
      <c r="WFO414" s="2"/>
      <c r="WFP414" s="2"/>
      <c r="WFQ414" s="2"/>
      <c r="WFR414" s="2"/>
      <c r="WFS414" s="2"/>
      <c r="WFT414" s="2"/>
      <c r="WFU414" s="2"/>
      <c r="WFV414" s="2"/>
      <c r="WFW414" s="2"/>
      <c r="WFX414" s="2"/>
      <c r="WFY414" s="2"/>
      <c r="WFZ414" s="2"/>
      <c r="WGA414" s="2"/>
      <c r="WGB414" s="2"/>
      <c r="WGC414" s="2"/>
      <c r="WGD414" s="2"/>
      <c r="WGE414" s="2"/>
      <c r="WGF414" s="2"/>
      <c r="WGG414" s="2"/>
      <c r="WGH414" s="2"/>
      <c r="WGI414" s="2"/>
      <c r="WGJ414" s="2"/>
      <c r="WGK414" s="2"/>
      <c r="WGL414" s="2"/>
      <c r="WGM414" s="2"/>
      <c r="WGN414" s="2"/>
      <c r="WGO414" s="2"/>
      <c r="WGP414" s="2"/>
      <c r="WGQ414" s="2"/>
      <c r="WGR414" s="2"/>
      <c r="WGS414" s="2"/>
      <c r="WGT414" s="2"/>
      <c r="WGU414" s="2"/>
      <c r="WGV414" s="2"/>
      <c r="WGW414" s="2"/>
      <c r="WGX414" s="2"/>
      <c r="WGY414" s="2"/>
      <c r="WGZ414" s="2"/>
      <c r="WHA414" s="2"/>
      <c r="WHB414" s="2"/>
      <c r="WHC414" s="2"/>
      <c r="WHD414" s="2"/>
      <c r="WHE414" s="2"/>
      <c r="WHF414" s="2"/>
      <c r="WHG414" s="2"/>
      <c r="WHH414" s="2"/>
      <c r="WHI414" s="2"/>
      <c r="WHJ414" s="2"/>
      <c r="WHK414" s="2"/>
      <c r="WHL414" s="2"/>
      <c r="WHM414" s="2"/>
      <c r="WHN414" s="2"/>
      <c r="WHO414" s="2"/>
      <c r="WHP414" s="2"/>
      <c r="WHQ414" s="2"/>
      <c r="WHR414" s="2"/>
      <c r="WHS414" s="2"/>
      <c r="WHT414" s="2"/>
      <c r="WHU414" s="2"/>
      <c r="WHV414" s="2"/>
      <c r="WHW414" s="2"/>
      <c r="WHX414" s="2"/>
      <c r="WHY414" s="2"/>
      <c r="WHZ414" s="2"/>
      <c r="WIA414" s="2"/>
      <c r="WIB414" s="2"/>
      <c r="WIC414" s="2"/>
      <c r="WID414" s="2"/>
      <c r="WIE414" s="2"/>
      <c r="WIF414" s="2"/>
      <c r="WIG414" s="2"/>
      <c r="WIH414" s="2"/>
      <c r="WII414" s="2"/>
      <c r="WIJ414" s="2"/>
      <c r="WIK414" s="2"/>
      <c r="WIL414" s="2"/>
      <c r="WIM414" s="2"/>
      <c r="WIN414" s="2"/>
      <c r="WIO414" s="2"/>
      <c r="WIP414" s="2"/>
      <c r="WIQ414" s="2"/>
      <c r="WIR414" s="2"/>
      <c r="WIS414" s="2"/>
      <c r="WIT414" s="2"/>
      <c r="WIU414" s="2"/>
      <c r="WIV414" s="2"/>
      <c r="WIW414" s="2"/>
      <c r="WIX414" s="2"/>
      <c r="WIY414" s="2"/>
      <c r="WIZ414" s="2"/>
      <c r="WJA414" s="2"/>
      <c r="WJB414" s="2"/>
      <c r="WJC414" s="2"/>
      <c r="WJD414" s="2"/>
      <c r="WJE414" s="2"/>
      <c r="WJF414" s="2"/>
      <c r="WJG414" s="2"/>
      <c r="WJH414" s="2"/>
      <c r="WJI414" s="2"/>
      <c r="WJJ414" s="2"/>
      <c r="WJK414" s="2"/>
      <c r="WJL414" s="2"/>
      <c r="WJM414" s="2"/>
      <c r="WJN414" s="2"/>
      <c r="WJO414" s="2"/>
      <c r="WJP414" s="2"/>
      <c r="WJQ414" s="2"/>
      <c r="WJR414" s="2"/>
      <c r="WJS414" s="2"/>
      <c r="WJT414" s="2"/>
      <c r="WJU414" s="2"/>
      <c r="WJV414" s="2"/>
      <c r="WJW414" s="2"/>
      <c r="WJX414" s="2"/>
      <c r="WJY414" s="2"/>
      <c r="WJZ414" s="2"/>
      <c r="WKA414" s="2"/>
      <c r="WKB414" s="2"/>
      <c r="WKC414" s="2"/>
      <c r="WKD414" s="2"/>
      <c r="WKE414" s="2"/>
      <c r="WKF414" s="2"/>
      <c r="WKG414" s="2"/>
      <c r="WKH414" s="2"/>
      <c r="WKI414" s="2"/>
      <c r="WKJ414" s="2"/>
      <c r="WKK414" s="2"/>
      <c r="WKL414" s="2"/>
      <c r="WKM414" s="2"/>
      <c r="WKN414" s="2"/>
      <c r="WKO414" s="2"/>
      <c r="WKP414" s="2"/>
      <c r="WKQ414" s="2"/>
      <c r="WKR414" s="2"/>
      <c r="WKS414" s="2"/>
      <c r="WKT414" s="2"/>
      <c r="WKU414" s="2"/>
      <c r="WKV414" s="2"/>
      <c r="WKW414" s="2"/>
      <c r="WKX414" s="2"/>
      <c r="WKY414" s="2"/>
      <c r="WKZ414" s="2"/>
      <c r="WLA414" s="2"/>
      <c r="WLB414" s="2"/>
      <c r="WLC414" s="2"/>
      <c r="WLD414" s="2"/>
      <c r="WLE414" s="2"/>
      <c r="WLF414" s="2"/>
      <c r="WLG414" s="2"/>
      <c r="WLH414" s="2"/>
      <c r="WLI414" s="2"/>
      <c r="WLJ414" s="2"/>
      <c r="WLK414" s="2"/>
      <c r="WLL414" s="2"/>
      <c r="WLM414" s="2"/>
      <c r="WLN414" s="2"/>
      <c r="WLO414" s="2"/>
      <c r="WLP414" s="2"/>
      <c r="WLQ414" s="2"/>
      <c r="WLR414" s="2"/>
      <c r="WLS414" s="2"/>
      <c r="WLT414" s="2"/>
      <c r="WLU414" s="2"/>
      <c r="WLV414" s="2"/>
      <c r="WLW414" s="2"/>
      <c r="WLX414" s="2"/>
      <c r="WLY414" s="2"/>
      <c r="WLZ414" s="2"/>
      <c r="WMA414" s="2"/>
      <c r="WMB414" s="2"/>
      <c r="WMC414" s="2"/>
      <c r="WMD414" s="2"/>
      <c r="WME414" s="2"/>
      <c r="WMF414" s="2"/>
      <c r="WMG414" s="2"/>
      <c r="WMH414" s="2"/>
      <c r="WMI414" s="2"/>
      <c r="WMJ414" s="2"/>
      <c r="WMK414" s="2"/>
      <c r="WML414" s="2"/>
      <c r="WMM414" s="2"/>
      <c r="WMN414" s="2"/>
      <c r="WMO414" s="2"/>
      <c r="WMP414" s="2"/>
      <c r="WMQ414" s="2"/>
      <c r="WMR414" s="2"/>
      <c r="WMS414" s="2"/>
      <c r="WMT414" s="2"/>
      <c r="WMU414" s="2"/>
      <c r="WMV414" s="2"/>
      <c r="WMW414" s="2"/>
      <c r="WMX414" s="2"/>
      <c r="WMY414" s="2"/>
      <c r="WMZ414" s="2"/>
      <c r="WNA414" s="2"/>
      <c r="WNB414" s="2"/>
      <c r="WNC414" s="2"/>
      <c r="WND414" s="2"/>
      <c r="WNE414" s="2"/>
      <c r="WNF414" s="2"/>
      <c r="WNG414" s="2"/>
      <c r="WNH414" s="2"/>
      <c r="WNI414" s="2"/>
      <c r="WNJ414" s="2"/>
      <c r="WNK414" s="2"/>
      <c r="WNL414" s="2"/>
      <c r="WNM414" s="2"/>
      <c r="WNN414" s="2"/>
      <c r="WNO414" s="2"/>
      <c r="WNP414" s="2"/>
      <c r="WNQ414" s="2"/>
      <c r="WNR414" s="2"/>
      <c r="WNS414" s="2"/>
      <c r="WNT414" s="2"/>
      <c r="WNU414" s="2"/>
      <c r="WNV414" s="2"/>
      <c r="WNW414" s="2"/>
      <c r="WNX414" s="2"/>
      <c r="WNY414" s="2"/>
      <c r="WNZ414" s="2"/>
      <c r="WOA414" s="2"/>
      <c r="WOB414" s="2"/>
      <c r="WOC414" s="2"/>
      <c r="WOD414" s="2"/>
      <c r="WOE414" s="2"/>
      <c r="WOF414" s="2"/>
      <c r="WOG414" s="2"/>
      <c r="WOH414" s="2"/>
      <c r="WOI414" s="2"/>
      <c r="WOJ414" s="2"/>
      <c r="WOK414" s="2"/>
      <c r="WOL414" s="2"/>
      <c r="WOM414" s="2"/>
      <c r="WON414" s="2"/>
      <c r="WOO414" s="2"/>
      <c r="WOP414" s="2"/>
      <c r="WOQ414" s="2"/>
      <c r="WOR414" s="2"/>
      <c r="WOS414" s="2"/>
      <c r="WOT414" s="2"/>
      <c r="WOU414" s="2"/>
      <c r="WOV414" s="2"/>
      <c r="WOW414" s="2"/>
      <c r="WOX414" s="2"/>
      <c r="WOY414" s="2"/>
      <c r="WOZ414" s="2"/>
      <c r="WPA414" s="2"/>
      <c r="WPB414" s="2"/>
      <c r="WPC414" s="2"/>
      <c r="WPD414" s="2"/>
      <c r="WPE414" s="2"/>
      <c r="WPF414" s="2"/>
      <c r="WPG414" s="2"/>
      <c r="WPH414" s="2"/>
      <c r="WPI414" s="2"/>
      <c r="WPJ414" s="2"/>
      <c r="WPK414" s="2"/>
      <c r="WPL414" s="2"/>
      <c r="WPM414" s="2"/>
      <c r="WPN414" s="2"/>
      <c r="WPO414" s="2"/>
      <c r="WPP414" s="2"/>
      <c r="WPQ414" s="2"/>
      <c r="WPR414" s="2"/>
      <c r="WPS414" s="2"/>
      <c r="WPT414" s="2"/>
      <c r="WPU414" s="2"/>
      <c r="WPV414" s="2"/>
      <c r="WPW414" s="2"/>
      <c r="WPX414" s="2"/>
      <c r="WPY414" s="2"/>
      <c r="WPZ414" s="2"/>
      <c r="WQA414" s="2"/>
      <c r="WQB414" s="2"/>
      <c r="WQC414" s="2"/>
      <c r="WQD414" s="2"/>
      <c r="WQE414" s="2"/>
      <c r="WQF414" s="2"/>
      <c r="WQG414" s="2"/>
      <c r="WQH414" s="2"/>
      <c r="WQI414" s="2"/>
      <c r="WQJ414" s="2"/>
      <c r="WQK414" s="2"/>
      <c r="WQL414" s="2"/>
      <c r="WQM414" s="2"/>
      <c r="WQN414" s="2"/>
      <c r="WQO414" s="2"/>
      <c r="WQP414" s="2"/>
      <c r="WQQ414" s="2"/>
      <c r="WQR414" s="2"/>
      <c r="WQS414" s="2"/>
      <c r="WQT414" s="2"/>
      <c r="WQU414" s="2"/>
      <c r="WQV414" s="2"/>
      <c r="WQW414" s="2"/>
      <c r="WQX414" s="2"/>
      <c r="WQY414" s="2"/>
      <c r="WQZ414" s="2"/>
      <c r="WRA414" s="2"/>
      <c r="WRB414" s="2"/>
      <c r="WRC414" s="2"/>
      <c r="WRD414" s="2"/>
      <c r="WRE414" s="2"/>
      <c r="WRF414" s="2"/>
      <c r="WRG414" s="2"/>
      <c r="WRH414" s="2"/>
      <c r="WRI414" s="2"/>
      <c r="WRJ414" s="2"/>
      <c r="WRK414" s="2"/>
      <c r="WRL414" s="2"/>
      <c r="WRM414" s="2"/>
      <c r="WRN414" s="2"/>
      <c r="WRO414" s="2"/>
      <c r="WRP414" s="2"/>
      <c r="WRQ414" s="2"/>
      <c r="WRR414" s="2"/>
      <c r="WRS414" s="2"/>
      <c r="WRT414" s="2"/>
      <c r="WRU414" s="2"/>
      <c r="WRV414" s="2"/>
      <c r="WRW414" s="2"/>
      <c r="WRX414" s="2"/>
      <c r="WRY414" s="2"/>
      <c r="WRZ414" s="2"/>
      <c r="WSA414" s="2"/>
      <c r="WSB414" s="2"/>
      <c r="WSC414" s="2"/>
      <c r="WSD414" s="2"/>
      <c r="WSE414" s="2"/>
      <c r="WSF414" s="2"/>
      <c r="WSG414" s="2"/>
      <c r="WSH414" s="2"/>
      <c r="WSI414" s="2"/>
      <c r="WSJ414" s="2"/>
      <c r="WSK414" s="2"/>
      <c r="WSL414" s="2"/>
      <c r="WSM414" s="2"/>
      <c r="WSN414" s="2"/>
      <c r="WSO414" s="2"/>
      <c r="WSP414" s="2"/>
      <c r="WSQ414" s="2"/>
      <c r="WSR414" s="2"/>
      <c r="WSS414" s="2"/>
      <c r="WST414" s="2"/>
      <c r="WSU414" s="2"/>
      <c r="WSV414" s="2"/>
      <c r="WSW414" s="2"/>
      <c r="WSX414" s="2"/>
      <c r="WSY414" s="2"/>
      <c r="WSZ414" s="2"/>
      <c r="WTA414" s="2"/>
      <c r="WTB414" s="2"/>
      <c r="WTC414" s="2"/>
      <c r="WTD414" s="2"/>
      <c r="WTE414" s="2"/>
      <c r="WTF414" s="2"/>
      <c r="WTG414" s="2"/>
      <c r="WTH414" s="2"/>
      <c r="WTI414" s="2"/>
      <c r="WTJ414" s="2"/>
      <c r="WTK414" s="2"/>
      <c r="WTL414" s="2"/>
      <c r="WTM414" s="2"/>
      <c r="WTN414" s="2"/>
      <c r="WTO414" s="2"/>
      <c r="WTP414" s="2"/>
      <c r="WTQ414" s="2"/>
      <c r="WTR414" s="2"/>
      <c r="WTS414" s="2"/>
      <c r="WTT414" s="2"/>
      <c r="WTU414" s="2"/>
      <c r="WTV414" s="2"/>
      <c r="WTW414" s="2"/>
      <c r="WTX414" s="2"/>
      <c r="WTY414" s="2"/>
      <c r="WTZ414" s="2"/>
      <c r="WUA414" s="2"/>
      <c r="WUB414" s="2"/>
      <c r="WUC414" s="2"/>
      <c r="WUD414" s="2"/>
      <c r="WUE414" s="2"/>
      <c r="WUF414" s="2"/>
      <c r="WUG414" s="2"/>
      <c r="WUH414" s="2"/>
      <c r="WUI414" s="2"/>
      <c r="WUJ414" s="2"/>
      <c r="WUK414" s="2"/>
      <c r="WUL414" s="2"/>
      <c r="WUM414" s="2"/>
      <c r="WUN414" s="2"/>
      <c r="WUO414" s="2"/>
      <c r="WUP414" s="2"/>
      <c r="WUQ414" s="2"/>
      <c r="WUR414" s="2"/>
      <c r="WUS414" s="2"/>
      <c r="WUT414" s="2"/>
      <c r="WUU414" s="2"/>
      <c r="WUV414" s="2"/>
      <c r="WUW414" s="2"/>
      <c r="WUX414" s="2"/>
      <c r="WUY414" s="2"/>
      <c r="WUZ414" s="2"/>
      <c r="WVA414" s="2"/>
      <c r="WVB414" s="2"/>
      <c r="WVC414" s="2"/>
      <c r="WVD414" s="2"/>
      <c r="WVE414" s="2"/>
      <c r="WVF414" s="2"/>
      <c r="WVG414" s="2"/>
      <c r="WVH414" s="2"/>
      <c r="WVI414" s="2"/>
      <c r="WVJ414" s="2"/>
      <c r="WVK414" s="2"/>
      <c r="WVL414" s="2"/>
      <c r="WVM414" s="2"/>
      <c r="WVN414" s="2"/>
      <c r="WVO414" s="2"/>
      <c r="WVP414" s="2"/>
      <c r="WVQ414" s="2"/>
      <c r="WVR414" s="2"/>
      <c r="WVS414" s="2"/>
      <c r="WVT414" s="2"/>
      <c r="WVU414" s="2"/>
      <c r="WVV414" s="2"/>
      <c r="WVW414" s="2"/>
      <c r="WVX414" s="2"/>
      <c r="WVY414" s="2"/>
      <c r="WVZ414" s="2"/>
      <c r="WWA414" s="2"/>
      <c r="WWB414" s="2"/>
      <c r="WWC414" s="2"/>
      <c r="WWD414" s="2"/>
      <c r="WWE414" s="2"/>
      <c r="WWF414" s="2"/>
      <c r="WWG414" s="2"/>
      <c r="WWH414" s="2"/>
      <c r="WWI414" s="2"/>
      <c r="WWJ414" s="2"/>
      <c r="WWK414" s="2"/>
      <c r="WWL414" s="2"/>
      <c r="WWM414" s="2"/>
      <c r="WWN414" s="2"/>
      <c r="WWO414" s="2"/>
      <c r="WWP414" s="2"/>
      <c r="WWQ414" s="2"/>
      <c r="WWR414" s="2"/>
      <c r="WWS414" s="2"/>
      <c r="WWT414" s="2"/>
      <c r="WWU414" s="2"/>
      <c r="WWV414" s="2"/>
      <c r="WWW414" s="2"/>
      <c r="WWX414" s="2"/>
      <c r="WWY414" s="2"/>
      <c r="WWZ414" s="2"/>
      <c r="WXA414" s="2"/>
      <c r="WXB414" s="2"/>
      <c r="WXC414" s="2"/>
      <c r="WXD414" s="2"/>
      <c r="WXE414" s="2"/>
      <c r="WXF414" s="2"/>
      <c r="WXG414" s="2"/>
      <c r="WXH414" s="2"/>
      <c r="WXI414" s="2"/>
      <c r="WXJ414" s="2"/>
      <c r="WXK414" s="2"/>
      <c r="WXL414" s="2"/>
      <c r="WXM414" s="2"/>
      <c r="WXN414" s="2"/>
      <c r="WXO414" s="2"/>
      <c r="WXP414" s="2"/>
      <c r="WXQ414" s="2"/>
      <c r="WXR414" s="2"/>
      <c r="WXS414" s="2"/>
      <c r="WXT414" s="2"/>
      <c r="WXU414" s="2"/>
      <c r="WXV414" s="2"/>
      <c r="WXW414" s="2"/>
      <c r="WXX414" s="2"/>
      <c r="WXY414" s="2"/>
      <c r="WXZ414" s="2"/>
      <c r="WYA414" s="2"/>
      <c r="WYB414" s="2"/>
      <c r="WYC414" s="2"/>
      <c r="WYD414" s="2"/>
      <c r="WYE414" s="2"/>
      <c r="WYF414" s="2"/>
      <c r="WYG414" s="2"/>
      <c r="WYH414" s="2"/>
      <c r="WYI414" s="2"/>
      <c r="WYJ414" s="2"/>
      <c r="WYK414" s="2"/>
      <c r="WYL414" s="2"/>
      <c r="WYM414" s="2"/>
      <c r="WYN414" s="2"/>
      <c r="WYO414" s="2"/>
      <c r="WYP414" s="2"/>
      <c r="WYQ414" s="2"/>
      <c r="WYR414" s="2"/>
      <c r="WYS414" s="2"/>
      <c r="WYT414" s="2"/>
      <c r="WYU414" s="2"/>
      <c r="WYV414" s="2"/>
      <c r="WYW414" s="2"/>
      <c r="WYX414" s="2"/>
      <c r="WYY414" s="2"/>
      <c r="WYZ414" s="2"/>
      <c r="WZA414" s="2"/>
      <c r="WZB414" s="2"/>
      <c r="WZC414" s="2"/>
      <c r="WZD414" s="2"/>
      <c r="WZE414" s="2"/>
      <c r="WZF414" s="2"/>
      <c r="WZG414" s="2"/>
      <c r="WZH414" s="2"/>
      <c r="WZI414" s="2"/>
      <c r="WZJ414" s="2"/>
      <c r="WZK414" s="2"/>
      <c r="WZL414" s="2"/>
      <c r="WZM414" s="2"/>
      <c r="WZN414" s="2"/>
      <c r="WZO414" s="2"/>
      <c r="WZP414" s="2"/>
      <c r="WZQ414" s="2"/>
      <c r="WZR414" s="2"/>
      <c r="WZS414" s="2"/>
      <c r="WZT414" s="2"/>
      <c r="WZU414" s="2"/>
      <c r="WZV414" s="2"/>
      <c r="WZW414" s="2"/>
      <c r="WZX414" s="2"/>
      <c r="WZY414" s="2"/>
      <c r="WZZ414" s="2"/>
      <c r="XAA414" s="2"/>
      <c r="XAB414" s="2"/>
      <c r="XAC414" s="2"/>
      <c r="XAD414" s="2"/>
      <c r="XAE414" s="2"/>
      <c r="XAF414" s="2"/>
      <c r="XAG414" s="2"/>
      <c r="XAH414" s="2"/>
      <c r="XAI414" s="2"/>
      <c r="XAJ414" s="2"/>
      <c r="XAK414" s="2"/>
      <c r="XAL414" s="2"/>
      <c r="XAM414" s="2"/>
      <c r="XAN414" s="2"/>
      <c r="XAO414" s="2"/>
      <c r="XAP414" s="2"/>
      <c r="XAQ414" s="2"/>
      <c r="XAR414" s="2"/>
      <c r="XAS414" s="2"/>
      <c r="XAT414" s="2"/>
      <c r="XAU414" s="2"/>
      <c r="XAV414" s="2"/>
      <c r="XAW414" s="2"/>
      <c r="XAX414" s="2"/>
      <c r="XAY414" s="2"/>
      <c r="XAZ414" s="2"/>
      <c r="XBA414" s="2"/>
      <c r="XBB414" s="2"/>
      <c r="XBC414" s="2"/>
      <c r="XBD414" s="2"/>
      <c r="XBE414" s="2"/>
      <c r="XBF414" s="2"/>
      <c r="XBG414" s="2"/>
      <c r="XBH414" s="2"/>
      <c r="XBI414" s="2"/>
      <c r="XBJ414" s="2"/>
      <c r="XBK414" s="2"/>
      <c r="XBL414" s="2"/>
      <c r="XBM414" s="2"/>
      <c r="XBN414" s="2"/>
      <c r="XBO414" s="2"/>
      <c r="XBP414" s="2"/>
      <c r="XBQ414" s="2"/>
      <c r="XBR414" s="2"/>
      <c r="XBS414" s="2"/>
      <c r="XBT414" s="2"/>
      <c r="XBU414" s="2"/>
      <c r="XBV414" s="2"/>
      <c r="XBW414" s="2"/>
      <c r="XBX414" s="2"/>
      <c r="XBY414" s="2"/>
      <c r="XBZ414" s="2"/>
      <c r="XCA414" s="2"/>
      <c r="XCB414" s="2"/>
      <c r="XCC414" s="2"/>
      <c r="XCD414" s="2"/>
      <c r="XCE414" s="2"/>
      <c r="XCF414" s="2"/>
      <c r="XCG414" s="2"/>
      <c r="XCH414" s="2"/>
      <c r="XCI414" s="2"/>
      <c r="XCJ414" s="2"/>
      <c r="XCK414" s="2"/>
      <c r="XCL414" s="2"/>
      <c r="XCM414" s="2"/>
      <c r="XCN414" s="2"/>
      <c r="XCO414" s="2"/>
      <c r="XCP414" s="2"/>
      <c r="XCQ414" s="2"/>
      <c r="XCR414" s="2"/>
      <c r="XCS414" s="2"/>
      <c r="XCT414" s="2"/>
      <c r="XCU414" s="2"/>
      <c r="XCV414" s="2"/>
      <c r="XCW414" s="2"/>
      <c r="XCX414" s="2"/>
      <c r="XCY414" s="2"/>
      <c r="XCZ414" s="2"/>
      <c r="XDA414" s="2"/>
      <c r="XDB414" s="2"/>
      <c r="XDC414" s="2"/>
      <c r="XDD414" s="2"/>
      <c r="XDE414" s="2"/>
      <c r="XDF414" s="2"/>
      <c r="XDG414" s="2"/>
      <c r="XDH414" s="2"/>
      <c r="XDI414" s="2"/>
      <c r="XDJ414" s="2"/>
      <c r="XDK414" s="2"/>
      <c r="XDL414" s="2"/>
      <c r="XDM414" s="2"/>
      <c r="XDN414" s="2"/>
      <c r="XDO414" s="2"/>
      <c r="XDP414" s="2"/>
      <c r="XDQ414" s="2"/>
      <c r="XDR414" s="2"/>
      <c r="XDS414" s="2"/>
      <c r="XDT414" s="2"/>
      <c r="XDU414" s="2"/>
      <c r="XDV414" s="2"/>
      <c r="XDW414" s="2"/>
      <c r="XDX414" s="2"/>
      <c r="XDY414" s="2"/>
      <c r="XDZ414" s="2"/>
      <c r="XEA414" s="2"/>
      <c r="XEB414" s="2"/>
      <c r="XEC414" s="2"/>
      <c r="XED414" s="2"/>
      <c r="XEE414" s="2"/>
      <c r="XEF414" s="2"/>
      <c r="XEG414" s="2"/>
      <c r="XEH414" s="2"/>
      <c r="XEI414" s="2"/>
      <c r="XEJ414" s="2"/>
      <c r="XEK414" s="2"/>
      <c r="XEL414" s="2"/>
      <c r="XEM414" s="2"/>
      <c r="XEN414" s="2"/>
      <c r="XEO414" s="2"/>
      <c r="XEP414" s="2"/>
      <c r="XEQ414" s="2"/>
      <c r="XER414" s="2"/>
      <c r="XES414" s="2"/>
      <c r="XET414" s="2"/>
      <c r="XEU414" s="2"/>
    </row>
    <row r="415" spans="1:16375" x14ac:dyDescent="0.25">
      <c r="A415" s="97" t="s">
        <v>593</v>
      </c>
      <c r="B415" s="98">
        <v>44280</v>
      </c>
      <c r="C415" s="97" t="s">
        <v>973</v>
      </c>
      <c r="D415" s="97" t="s">
        <v>53</v>
      </c>
      <c r="E415" s="97" t="s">
        <v>974</v>
      </c>
      <c r="F415" s="97" t="s">
        <v>1365</v>
      </c>
      <c r="G415" s="97" t="s">
        <v>48</v>
      </c>
      <c r="H415" s="97" t="s">
        <v>1761</v>
      </c>
      <c r="I415" s="94" t="s">
        <v>47</v>
      </c>
      <c r="J415" s="94" t="s">
        <v>47</v>
      </c>
      <c r="K415" s="94" t="s">
        <v>47</v>
      </c>
      <c r="L415" s="94" t="s">
        <v>47</v>
      </c>
      <c r="M415" s="94">
        <v>0</v>
      </c>
      <c r="N415" s="97" t="s">
        <v>47</v>
      </c>
      <c r="O415" s="97" t="s">
        <v>56</v>
      </c>
      <c r="P415" s="97" t="s">
        <v>47</v>
      </c>
      <c r="Q415" s="94">
        <v>1300664150.6212001</v>
      </c>
      <c r="R415" s="94">
        <v>0</v>
      </c>
      <c r="S415" s="94">
        <v>1027691101.5000002</v>
      </c>
      <c r="T415" s="94">
        <v>0</v>
      </c>
      <c r="U415" s="97" t="s">
        <v>49</v>
      </c>
      <c r="V415" s="94">
        <v>0</v>
      </c>
      <c r="W415" s="94">
        <v>235321594.06999999</v>
      </c>
      <c r="X415" s="97" t="s">
        <v>49</v>
      </c>
      <c r="Y415" s="94">
        <v>37651455.051200002</v>
      </c>
      <c r="Z415" s="94">
        <v>0</v>
      </c>
      <c r="AA415" s="97" t="s">
        <v>49</v>
      </c>
      <c r="AB415" s="94">
        <v>0</v>
      </c>
      <c r="AC415" s="94">
        <v>0</v>
      </c>
      <c r="AD415" s="97" t="s">
        <v>49</v>
      </c>
      <c r="AE415" s="94">
        <v>0</v>
      </c>
      <c r="AF415" s="97">
        <v>0</v>
      </c>
      <c r="AG415" s="97" t="s">
        <v>49</v>
      </c>
      <c r="AH415" s="94">
        <v>0</v>
      </c>
      <c r="AI415" s="94">
        <v>0</v>
      </c>
      <c r="AJ415" s="97" t="s">
        <v>49</v>
      </c>
      <c r="AK415" s="94">
        <v>0</v>
      </c>
      <c r="AL415" s="94">
        <v>0</v>
      </c>
      <c r="AM415" s="99" t="s">
        <v>47</v>
      </c>
      <c r="AN415" s="97" t="s">
        <v>47</v>
      </c>
      <c r="AO415" s="215" t="s">
        <v>47</v>
      </c>
      <c r="AP415" s="97" t="s">
        <v>47</v>
      </c>
      <c r="AR415" s="5"/>
      <c r="AS415" s="100"/>
    </row>
    <row r="416" spans="1:16375" x14ac:dyDescent="0.25">
      <c r="A416" s="97" t="s">
        <v>595</v>
      </c>
      <c r="B416" s="98">
        <v>44280</v>
      </c>
      <c r="C416" s="97" t="s">
        <v>973</v>
      </c>
      <c r="D416" s="97" t="s">
        <v>53</v>
      </c>
      <c r="E416" s="97" t="s">
        <v>974</v>
      </c>
      <c r="F416" s="97" t="s">
        <v>1382</v>
      </c>
      <c r="G416" s="97" t="s">
        <v>48</v>
      </c>
      <c r="H416" s="97" t="s">
        <v>1743</v>
      </c>
      <c r="I416" s="94" t="s">
        <v>47</v>
      </c>
      <c r="J416" s="94" t="s">
        <v>47</v>
      </c>
      <c r="K416" s="94" t="s">
        <v>47</v>
      </c>
      <c r="L416" s="94" t="s">
        <v>47</v>
      </c>
      <c r="M416" s="94">
        <v>0</v>
      </c>
      <c r="N416" s="97" t="s">
        <v>47</v>
      </c>
      <c r="O416" s="97" t="s">
        <v>1742</v>
      </c>
      <c r="P416" s="97" t="s">
        <v>1741</v>
      </c>
      <c r="Q416" s="94">
        <v>10989000</v>
      </c>
      <c r="R416" s="94">
        <v>0</v>
      </c>
      <c r="S416" s="94">
        <v>10989000</v>
      </c>
      <c r="T416" s="94">
        <v>0</v>
      </c>
      <c r="U416" s="97" t="s">
        <v>49</v>
      </c>
      <c r="V416" s="94">
        <v>0</v>
      </c>
      <c r="W416" s="94">
        <v>0</v>
      </c>
      <c r="X416" s="97" t="s">
        <v>49</v>
      </c>
      <c r="Y416" s="94">
        <v>0</v>
      </c>
      <c r="Z416" s="94">
        <v>0</v>
      </c>
      <c r="AA416" s="97" t="s">
        <v>49</v>
      </c>
      <c r="AB416" s="94">
        <v>0</v>
      </c>
      <c r="AC416" s="94">
        <v>0</v>
      </c>
      <c r="AD416" s="97" t="s">
        <v>49</v>
      </c>
      <c r="AE416" s="94">
        <v>0</v>
      </c>
      <c r="AF416" s="97">
        <v>0</v>
      </c>
      <c r="AG416" s="97" t="s">
        <v>49</v>
      </c>
      <c r="AH416" s="94">
        <v>0</v>
      </c>
      <c r="AI416" s="94">
        <v>0</v>
      </c>
      <c r="AJ416" s="97" t="s">
        <v>49</v>
      </c>
      <c r="AK416" s="94">
        <v>0</v>
      </c>
      <c r="AL416" s="94">
        <v>0</v>
      </c>
      <c r="AM416" s="99" t="s">
        <v>47</v>
      </c>
      <c r="AN416" s="97" t="s">
        <v>47</v>
      </c>
      <c r="AO416" s="215" t="s">
        <v>47</v>
      </c>
      <c r="AP416" s="97" t="s">
        <v>47</v>
      </c>
      <c r="AR416" s="5"/>
      <c r="AS416" s="100"/>
    </row>
    <row r="417" spans="1:45" x14ac:dyDescent="0.25">
      <c r="A417" s="97" t="s">
        <v>597</v>
      </c>
      <c r="B417" s="98">
        <v>44280</v>
      </c>
      <c r="C417" s="97" t="s">
        <v>973</v>
      </c>
      <c r="D417" s="97" t="s">
        <v>53</v>
      </c>
      <c r="E417" s="97" t="s">
        <v>974</v>
      </c>
      <c r="F417" s="97" t="s">
        <v>1365</v>
      </c>
      <c r="G417" s="97" t="s">
        <v>48</v>
      </c>
      <c r="H417" s="97" t="s">
        <v>1739</v>
      </c>
      <c r="I417" s="94" t="s">
        <v>47</v>
      </c>
      <c r="J417" s="94" t="s">
        <v>47</v>
      </c>
      <c r="K417" s="94" t="s">
        <v>47</v>
      </c>
      <c r="L417" s="94" t="s">
        <v>47</v>
      </c>
      <c r="M417" s="94">
        <v>0</v>
      </c>
      <c r="N417" s="97" t="s">
        <v>47</v>
      </c>
      <c r="O417" s="97" t="s">
        <v>56</v>
      </c>
      <c r="P417" s="97" t="s">
        <v>47</v>
      </c>
      <c r="Q417" s="94">
        <v>996706169.05999994</v>
      </c>
      <c r="R417" s="94">
        <v>0</v>
      </c>
      <c r="S417" s="94">
        <v>697587281.75</v>
      </c>
      <c r="T417" s="94">
        <v>0</v>
      </c>
      <c r="U417" s="97" t="s">
        <v>49</v>
      </c>
      <c r="V417" s="94">
        <v>0</v>
      </c>
      <c r="W417" s="94">
        <v>257861109.75</v>
      </c>
      <c r="X417" s="97" t="s">
        <v>50</v>
      </c>
      <c r="Y417" s="94">
        <v>41257777.560000002</v>
      </c>
      <c r="Z417" s="94">
        <v>0</v>
      </c>
      <c r="AA417" s="97" t="s">
        <v>49</v>
      </c>
      <c r="AB417" s="94">
        <v>0</v>
      </c>
      <c r="AC417" s="94">
        <v>0</v>
      </c>
      <c r="AD417" s="97" t="s">
        <v>49</v>
      </c>
      <c r="AE417" s="94">
        <v>0</v>
      </c>
      <c r="AF417" s="97">
        <v>0</v>
      </c>
      <c r="AG417" s="97" t="s">
        <v>49</v>
      </c>
      <c r="AH417" s="94">
        <v>0</v>
      </c>
      <c r="AI417" s="94">
        <v>0</v>
      </c>
      <c r="AJ417" s="97" t="s">
        <v>49</v>
      </c>
      <c r="AK417" s="94">
        <v>0</v>
      </c>
      <c r="AL417" s="94">
        <v>0</v>
      </c>
      <c r="AM417" s="99" t="s">
        <v>47</v>
      </c>
      <c r="AN417" s="97" t="s">
        <v>47</v>
      </c>
      <c r="AO417" s="215" t="s">
        <v>47</v>
      </c>
      <c r="AP417" s="97" t="s">
        <v>47</v>
      </c>
      <c r="AR417" s="5"/>
      <c r="AS417" s="100"/>
    </row>
    <row r="418" spans="1:45" x14ac:dyDescent="0.25">
      <c r="A418" s="97" t="s">
        <v>601</v>
      </c>
      <c r="B418" s="98">
        <v>44280</v>
      </c>
      <c r="C418" s="97" t="s">
        <v>973</v>
      </c>
      <c r="D418" s="97" t="s">
        <v>53</v>
      </c>
      <c r="E418" s="97" t="s">
        <v>974</v>
      </c>
      <c r="F418" s="97" t="s">
        <v>1382</v>
      </c>
      <c r="G418" s="97" t="s">
        <v>48</v>
      </c>
      <c r="H418" s="97" t="s">
        <v>1737</v>
      </c>
      <c r="I418" s="94" t="s">
        <v>47</v>
      </c>
      <c r="J418" s="94" t="s">
        <v>47</v>
      </c>
      <c r="K418" s="94" t="s">
        <v>47</v>
      </c>
      <c r="L418" s="94" t="s">
        <v>47</v>
      </c>
      <c r="M418" s="94">
        <v>0</v>
      </c>
      <c r="N418" s="97" t="s">
        <v>47</v>
      </c>
      <c r="O418" s="97" t="s">
        <v>1395</v>
      </c>
      <c r="P418" s="97" t="s">
        <v>1394</v>
      </c>
      <c r="Q418" s="94">
        <v>39333762.719999999</v>
      </c>
      <c r="R418" s="94">
        <v>0</v>
      </c>
      <c r="S418" s="94">
        <v>12994145</v>
      </c>
      <c r="T418" s="94">
        <v>22706567</v>
      </c>
      <c r="U418" s="97" t="s">
        <v>50</v>
      </c>
      <c r="V418" s="94">
        <v>3633050.72</v>
      </c>
      <c r="W418" s="94">
        <v>0</v>
      </c>
      <c r="X418" s="97" t="s">
        <v>49</v>
      </c>
      <c r="Y418" s="94">
        <v>0</v>
      </c>
      <c r="Z418" s="94">
        <v>0</v>
      </c>
      <c r="AA418" s="97" t="s">
        <v>49</v>
      </c>
      <c r="AB418" s="94">
        <v>0</v>
      </c>
      <c r="AC418" s="94">
        <v>0</v>
      </c>
      <c r="AD418" s="97" t="s">
        <v>49</v>
      </c>
      <c r="AE418" s="94">
        <v>0</v>
      </c>
      <c r="AF418" s="97">
        <v>0</v>
      </c>
      <c r="AG418" s="97" t="s">
        <v>49</v>
      </c>
      <c r="AH418" s="94">
        <v>0</v>
      </c>
      <c r="AI418" s="94">
        <v>0</v>
      </c>
      <c r="AJ418" s="97" t="s">
        <v>49</v>
      </c>
      <c r="AK418" s="94">
        <v>0</v>
      </c>
      <c r="AL418" s="94">
        <v>0</v>
      </c>
      <c r="AM418" s="99" t="s">
        <v>47</v>
      </c>
      <c r="AN418" s="97" t="s">
        <v>47</v>
      </c>
      <c r="AO418" s="215" t="s">
        <v>47</v>
      </c>
      <c r="AP418" s="97" t="s">
        <v>47</v>
      </c>
      <c r="AR418" s="5"/>
      <c r="AS418" s="100"/>
    </row>
    <row r="419" spans="1:45" x14ac:dyDescent="0.25">
      <c r="A419" s="97" t="s">
        <v>603</v>
      </c>
      <c r="B419" s="98">
        <v>44280</v>
      </c>
      <c r="C419" s="97" t="s">
        <v>973</v>
      </c>
      <c r="D419" s="97" t="s">
        <v>53</v>
      </c>
      <c r="E419" s="97" t="s">
        <v>974</v>
      </c>
      <c r="F419" s="97" t="s">
        <v>1365</v>
      </c>
      <c r="G419" s="97" t="s">
        <v>48</v>
      </c>
      <c r="H419" s="97" t="s">
        <v>1735</v>
      </c>
      <c r="I419" s="94" t="s">
        <v>47</v>
      </c>
      <c r="J419" s="94" t="s">
        <v>47</v>
      </c>
      <c r="K419" s="94" t="s">
        <v>47</v>
      </c>
      <c r="L419" s="94" t="s">
        <v>47</v>
      </c>
      <c r="M419" s="94">
        <v>0</v>
      </c>
      <c r="N419" s="97" t="s">
        <v>47</v>
      </c>
      <c r="O419" s="97" t="s">
        <v>56</v>
      </c>
      <c r="P419" s="97" t="s">
        <v>47</v>
      </c>
      <c r="Q419" s="94">
        <f>22766932.5+37925</f>
        <v>22804857.5</v>
      </c>
      <c r="R419" s="94">
        <v>0</v>
      </c>
      <c r="S419" s="94">
        <f>22766932.5+37925</f>
        <v>22804857.5</v>
      </c>
      <c r="T419" s="94">
        <v>0</v>
      </c>
      <c r="U419" s="97" t="s">
        <v>49</v>
      </c>
      <c r="V419" s="94">
        <v>0</v>
      </c>
      <c r="W419" s="94">
        <v>0</v>
      </c>
      <c r="X419" s="97" t="s">
        <v>49</v>
      </c>
      <c r="Y419" s="94">
        <v>0</v>
      </c>
      <c r="Z419" s="94">
        <v>0</v>
      </c>
      <c r="AA419" s="97" t="s">
        <v>49</v>
      </c>
      <c r="AB419" s="94">
        <v>0</v>
      </c>
      <c r="AC419" s="94">
        <v>0</v>
      </c>
      <c r="AD419" s="97" t="s">
        <v>49</v>
      </c>
      <c r="AE419" s="94">
        <v>0</v>
      </c>
      <c r="AF419" s="97">
        <v>0</v>
      </c>
      <c r="AG419" s="97" t="s">
        <v>49</v>
      </c>
      <c r="AH419" s="94">
        <v>0</v>
      </c>
      <c r="AI419" s="94">
        <v>0</v>
      </c>
      <c r="AJ419" s="97" t="s">
        <v>49</v>
      </c>
      <c r="AK419" s="94">
        <v>0</v>
      </c>
      <c r="AL419" s="94">
        <v>0</v>
      </c>
      <c r="AM419" s="99" t="s">
        <v>47</v>
      </c>
      <c r="AN419" s="97" t="s">
        <v>47</v>
      </c>
      <c r="AO419" s="215" t="s">
        <v>47</v>
      </c>
      <c r="AP419" s="97" t="s">
        <v>47</v>
      </c>
      <c r="AR419" s="5"/>
      <c r="AS419" s="100"/>
    </row>
    <row r="420" spans="1:45" x14ac:dyDescent="0.25">
      <c r="A420" s="97" t="s">
        <v>2078</v>
      </c>
      <c r="B420" s="98">
        <v>44280</v>
      </c>
      <c r="C420" s="97" t="s">
        <v>46</v>
      </c>
      <c r="D420" s="97" t="s">
        <v>53</v>
      </c>
      <c r="E420" s="97" t="s">
        <v>54</v>
      </c>
      <c r="F420" s="97" t="s">
        <v>992</v>
      </c>
      <c r="G420" s="97" t="s">
        <v>48</v>
      </c>
      <c r="H420" s="97" t="s">
        <v>607</v>
      </c>
      <c r="I420" s="94" t="s">
        <v>47</v>
      </c>
      <c r="J420" s="94" t="s">
        <v>47</v>
      </c>
      <c r="K420" s="94" t="s">
        <v>47</v>
      </c>
      <c r="L420" s="94" t="s">
        <v>47</v>
      </c>
      <c r="M420" s="94">
        <v>0</v>
      </c>
      <c r="N420" s="97" t="s">
        <v>47</v>
      </c>
      <c r="O420" s="97" t="s">
        <v>56</v>
      </c>
      <c r="P420" s="97" t="s">
        <v>47</v>
      </c>
      <c r="Q420" s="94">
        <v>45359391.5</v>
      </c>
      <c r="R420" s="94">
        <v>0</v>
      </c>
      <c r="S420" s="94">
        <v>42565299.5</v>
      </c>
      <c r="T420" s="94">
        <v>0</v>
      </c>
      <c r="U420" s="97" t="s">
        <v>49</v>
      </c>
      <c r="V420" s="94">
        <v>0</v>
      </c>
      <c r="W420" s="94">
        <v>2408700</v>
      </c>
      <c r="X420" s="97" t="s">
        <v>49</v>
      </c>
      <c r="Y420" s="94">
        <v>385392</v>
      </c>
      <c r="Z420" s="94">
        <v>0</v>
      </c>
      <c r="AA420" s="97" t="s">
        <v>49</v>
      </c>
      <c r="AB420" s="94">
        <v>0</v>
      </c>
      <c r="AC420" s="94">
        <v>0</v>
      </c>
      <c r="AD420" s="97" t="s">
        <v>49</v>
      </c>
      <c r="AE420" s="94">
        <v>0</v>
      </c>
      <c r="AF420" s="97">
        <v>0</v>
      </c>
      <c r="AG420" s="97" t="s">
        <v>49</v>
      </c>
      <c r="AH420" s="94">
        <v>0</v>
      </c>
      <c r="AI420" s="94">
        <v>0</v>
      </c>
      <c r="AJ420" s="97" t="s">
        <v>49</v>
      </c>
      <c r="AK420" s="94">
        <v>0</v>
      </c>
      <c r="AL420" s="94">
        <v>0</v>
      </c>
      <c r="AM420" s="99" t="s">
        <v>47</v>
      </c>
      <c r="AN420" s="97" t="s">
        <v>47</v>
      </c>
      <c r="AO420" s="215" t="s">
        <v>47</v>
      </c>
      <c r="AP420" s="97" t="s">
        <v>47</v>
      </c>
      <c r="AR420" s="5"/>
      <c r="AS420" s="100"/>
    </row>
    <row r="421" spans="1:45" x14ac:dyDescent="0.25">
      <c r="A421" s="97" t="s">
        <v>2079</v>
      </c>
      <c r="B421" s="98">
        <v>44280</v>
      </c>
      <c r="C421" s="97" t="s">
        <v>46</v>
      </c>
      <c r="D421" s="97" t="s">
        <v>53</v>
      </c>
      <c r="E421" s="97" t="s">
        <v>54</v>
      </c>
      <c r="F421" s="97" t="s">
        <v>992</v>
      </c>
      <c r="G421" s="97" t="s">
        <v>48</v>
      </c>
      <c r="H421" s="97" t="s">
        <v>609</v>
      </c>
      <c r="I421" s="94" t="s">
        <v>47</v>
      </c>
      <c r="J421" s="94" t="s">
        <v>47</v>
      </c>
      <c r="K421" s="94" t="s">
        <v>47</v>
      </c>
      <c r="L421" s="94" t="s">
        <v>47</v>
      </c>
      <c r="M421" s="94">
        <v>0</v>
      </c>
      <c r="N421" s="97" t="s">
        <v>47</v>
      </c>
      <c r="O421" s="97" t="s">
        <v>610</v>
      </c>
      <c r="P421" s="97" t="s">
        <v>611</v>
      </c>
      <c r="Q421" s="94">
        <v>146520000</v>
      </c>
      <c r="R421" s="94">
        <v>0</v>
      </c>
      <c r="S421" s="94">
        <v>146520000</v>
      </c>
      <c r="T421" s="94">
        <v>0</v>
      </c>
      <c r="U421" s="97" t="s">
        <v>49</v>
      </c>
      <c r="V421" s="94">
        <v>0</v>
      </c>
      <c r="W421" s="94">
        <v>0</v>
      </c>
      <c r="X421" s="97" t="s">
        <v>49</v>
      </c>
      <c r="Y421" s="94">
        <v>0</v>
      </c>
      <c r="Z421" s="94">
        <v>0</v>
      </c>
      <c r="AA421" s="97" t="s">
        <v>49</v>
      </c>
      <c r="AB421" s="94">
        <v>0</v>
      </c>
      <c r="AC421" s="94">
        <v>0</v>
      </c>
      <c r="AD421" s="97" t="s">
        <v>49</v>
      </c>
      <c r="AE421" s="94">
        <v>0</v>
      </c>
      <c r="AF421" s="97">
        <v>0</v>
      </c>
      <c r="AG421" s="97" t="s">
        <v>49</v>
      </c>
      <c r="AH421" s="94">
        <v>0</v>
      </c>
      <c r="AI421" s="94">
        <v>0</v>
      </c>
      <c r="AJ421" s="97" t="s">
        <v>49</v>
      </c>
      <c r="AK421" s="94">
        <v>0</v>
      </c>
      <c r="AL421" s="94">
        <v>0</v>
      </c>
      <c r="AM421" s="99" t="s">
        <v>47</v>
      </c>
      <c r="AN421" s="97" t="s">
        <v>47</v>
      </c>
      <c r="AO421" s="215" t="s">
        <v>47</v>
      </c>
      <c r="AP421" s="97" t="s">
        <v>47</v>
      </c>
      <c r="AR421" s="5"/>
      <c r="AS421" s="100"/>
    </row>
    <row r="422" spans="1:45" x14ac:dyDescent="0.25">
      <c r="A422" s="97" t="s">
        <v>2080</v>
      </c>
      <c r="B422" s="98">
        <v>44280</v>
      </c>
      <c r="C422" s="97" t="s">
        <v>46</v>
      </c>
      <c r="D422" s="97" t="s">
        <v>53</v>
      </c>
      <c r="E422" s="97" t="s">
        <v>54</v>
      </c>
      <c r="F422" s="97" t="s">
        <v>992</v>
      </c>
      <c r="G422" s="97" t="s">
        <v>48</v>
      </c>
      <c r="H422" s="97" t="s">
        <v>613</v>
      </c>
      <c r="I422" s="94" t="s">
        <v>47</v>
      </c>
      <c r="J422" s="94" t="s">
        <v>47</v>
      </c>
      <c r="K422" s="94" t="s">
        <v>47</v>
      </c>
      <c r="L422" s="94" t="s">
        <v>47</v>
      </c>
      <c r="M422" s="94">
        <v>0</v>
      </c>
      <c r="N422" s="97" t="s">
        <v>47</v>
      </c>
      <c r="O422" s="97" t="s">
        <v>56</v>
      </c>
      <c r="P422" s="97" t="s">
        <v>47</v>
      </c>
      <c r="Q422" s="94">
        <v>25010525</v>
      </c>
      <c r="R422" s="94">
        <v>0</v>
      </c>
      <c r="S422" s="94">
        <v>25010525</v>
      </c>
      <c r="T422" s="94">
        <v>0</v>
      </c>
      <c r="U422" s="97" t="s">
        <v>49</v>
      </c>
      <c r="V422" s="94">
        <v>0</v>
      </c>
      <c r="W422" s="94">
        <v>0</v>
      </c>
      <c r="X422" s="97" t="s">
        <v>49</v>
      </c>
      <c r="Y422" s="94">
        <v>0</v>
      </c>
      <c r="Z422" s="94">
        <v>0</v>
      </c>
      <c r="AA422" s="97" t="s">
        <v>49</v>
      </c>
      <c r="AB422" s="94">
        <v>0</v>
      </c>
      <c r="AC422" s="94">
        <v>0</v>
      </c>
      <c r="AD422" s="97" t="s">
        <v>49</v>
      </c>
      <c r="AE422" s="94">
        <v>0</v>
      </c>
      <c r="AF422" s="97">
        <v>0</v>
      </c>
      <c r="AG422" s="97" t="s">
        <v>49</v>
      </c>
      <c r="AH422" s="94">
        <v>0</v>
      </c>
      <c r="AI422" s="94">
        <v>0</v>
      </c>
      <c r="AJ422" s="97" t="s">
        <v>49</v>
      </c>
      <c r="AK422" s="94">
        <v>0</v>
      </c>
      <c r="AL422" s="94">
        <v>0</v>
      </c>
      <c r="AM422" s="99" t="s">
        <v>47</v>
      </c>
      <c r="AN422" s="97" t="s">
        <v>47</v>
      </c>
      <c r="AO422" s="215" t="s">
        <v>47</v>
      </c>
      <c r="AP422" s="97" t="s">
        <v>47</v>
      </c>
      <c r="AR422" s="5"/>
      <c r="AS422" s="100"/>
    </row>
    <row r="423" spans="1:45" x14ac:dyDescent="0.25">
      <c r="A423" s="97" t="s">
        <v>2081</v>
      </c>
      <c r="B423" s="98">
        <v>44280</v>
      </c>
      <c r="C423" s="97" t="s">
        <v>46</v>
      </c>
      <c r="D423" s="97" t="s">
        <v>53</v>
      </c>
      <c r="E423" s="97" t="s">
        <v>54</v>
      </c>
      <c r="F423" s="97" t="s">
        <v>992</v>
      </c>
      <c r="G423" s="97" t="s">
        <v>48</v>
      </c>
      <c r="H423" s="97" t="s">
        <v>615</v>
      </c>
      <c r="I423" s="94" t="s">
        <v>47</v>
      </c>
      <c r="J423" s="94" t="s">
        <v>47</v>
      </c>
      <c r="K423" s="94" t="s">
        <v>47</v>
      </c>
      <c r="L423" s="94" t="s">
        <v>47</v>
      </c>
      <c r="M423" s="94">
        <v>0</v>
      </c>
      <c r="N423" s="97" t="s">
        <v>47</v>
      </c>
      <c r="O423" s="97" t="s">
        <v>616</v>
      </c>
      <c r="P423" s="97" t="s">
        <v>617</v>
      </c>
      <c r="Q423" s="94">
        <v>29021209</v>
      </c>
      <c r="R423" s="94">
        <v>0</v>
      </c>
      <c r="S423" s="94">
        <v>19248325</v>
      </c>
      <c r="T423" s="94">
        <v>8424900</v>
      </c>
      <c r="U423" s="97" t="s">
        <v>50</v>
      </c>
      <c r="V423" s="94">
        <v>1347984</v>
      </c>
      <c r="W423" s="94">
        <v>0</v>
      </c>
      <c r="X423" s="97" t="s">
        <v>49</v>
      </c>
      <c r="Y423" s="94">
        <v>0</v>
      </c>
      <c r="Z423" s="94">
        <v>0</v>
      </c>
      <c r="AA423" s="97" t="s">
        <v>49</v>
      </c>
      <c r="AB423" s="94">
        <v>0</v>
      </c>
      <c r="AC423" s="94">
        <v>0</v>
      </c>
      <c r="AD423" s="97" t="s">
        <v>49</v>
      </c>
      <c r="AE423" s="94">
        <v>0</v>
      </c>
      <c r="AF423" s="97">
        <v>0</v>
      </c>
      <c r="AG423" s="97" t="s">
        <v>49</v>
      </c>
      <c r="AH423" s="94">
        <v>0</v>
      </c>
      <c r="AI423" s="94">
        <v>0</v>
      </c>
      <c r="AJ423" s="97" t="s">
        <v>49</v>
      </c>
      <c r="AK423" s="94">
        <v>0</v>
      </c>
      <c r="AL423" s="94">
        <v>0</v>
      </c>
      <c r="AM423" s="99" t="s">
        <v>47</v>
      </c>
      <c r="AN423" s="97" t="s">
        <v>47</v>
      </c>
      <c r="AO423" s="215" t="s">
        <v>47</v>
      </c>
      <c r="AP423" s="97" t="s">
        <v>47</v>
      </c>
      <c r="AR423" s="5"/>
      <c r="AS423" s="100"/>
    </row>
    <row r="424" spans="1:45" x14ac:dyDescent="0.25">
      <c r="A424" s="97" t="s">
        <v>2082</v>
      </c>
      <c r="B424" s="98">
        <v>44280</v>
      </c>
      <c r="C424" s="97" t="s">
        <v>46</v>
      </c>
      <c r="D424" s="97" t="s">
        <v>53</v>
      </c>
      <c r="E424" s="97" t="s">
        <v>54</v>
      </c>
      <c r="F424" s="97" t="s">
        <v>992</v>
      </c>
      <c r="G424" s="97" t="s">
        <v>48</v>
      </c>
      <c r="H424" s="97" t="s">
        <v>619</v>
      </c>
      <c r="I424" s="94" t="s">
        <v>47</v>
      </c>
      <c r="J424" s="94" t="s">
        <v>47</v>
      </c>
      <c r="K424" s="94" t="s">
        <v>47</v>
      </c>
      <c r="L424" s="94" t="s">
        <v>47</v>
      </c>
      <c r="M424" s="94">
        <v>0</v>
      </c>
      <c r="N424" s="97" t="s">
        <v>47</v>
      </c>
      <c r="O424" s="97" t="s">
        <v>56</v>
      </c>
      <c r="P424" s="97" t="s">
        <v>47</v>
      </c>
      <c r="Q424" s="94">
        <v>277239426.18760002</v>
      </c>
      <c r="R424" s="94">
        <v>0</v>
      </c>
      <c r="S424" s="94">
        <v>185963952</v>
      </c>
      <c r="T424" s="94">
        <v>0</v>
      </c>
      <c r="U424" s="97" t="s">
        <v>49</v>
      </c>
      <c r="V424" s="94">
        <v>0</v>
      </c>
      <c r="W424" s="94">
        <v>78685753.609999999</v>
      </c>
      <c r="X424" s="97" t="s">
        <v>50</v>
      </c>
      <c r="Y424" s="94">
        <v>12589720.5776</v>
      </c>
      <c r="Z424" s="94">
        <v>0</v>
      </c>
      <c r="AA424" s="97" t="s">
        <v>49</v>
      </c>
      <c r="AB424" s="94">
        <v>0</v>
      </c>
      <c r="AC424" s="94">
        <v>0</v>
      </c>
      <c r="AD424" s="97" t="s">
        <v>49</v>
      </c>
      <c r="AE424" s="94">
        <v>0</v>
      </c>
      <c r="AF424" s="97">
        <v>0</v>
      </c>
      <c r="AG424" s="97" t="s">
        <v>49</v>
      </c>
      <c r="AH424" s="94">
        <v>0</v>
      </c>
      <c r="AI424" s="94">
        <v>0</v>
      </c>
      <c r="AJ424" s="97" t="s">
        <v>49</v>
      </c>
      <c r="AK424" s="94">
        <v>0</v>
      </c>
      <c r="AL424" s="94">
        <v>0</v>
      </c>
      <c r="AM424" s="99" t="s">
        <v>47</v>
      </c>
      <c r="AN424" s="97" t="s">
        <v>47</v>
      </c>
      <c r="AO424" s="215" t="s">
        <v>47</v>
      </c>
      <c r="AP424" s="97" t="s">
        <v>47</v>
      </c>
      <c r="AR424" s="5"/>
      <c r="AS424" s="100"/>
    </row>
    <row r="425" spans="1:45" x14ac:dyDescent="0.25">
      <c r="A425" s="97" t="s">
        <v>2083</v>
      </c>
      <c r="B425" s="98">
        <v>44280</v>
      </c>
      <c r="C425" s="97" t="s">
        <v>46</v>
      </c>
      <c r="D425" s="97" t="s">
        <v>53</v>
      </c>
      <c r="E425" s="97" t="s">
        <v>54</v>
      </c>
      <c r="F425" s="97" t="s">
        <v>992</v>
      </c>
      <c r="G425" s="97" t="s">
        <v>48</v>
      </c>
      <c r="H425" s="97" t="s">
        <v>621</v>
      </c>
      <c r="I425" s="94" t="s">
        <v>47</v>
      </c>
      <c r="J425" s="94" t="s">
        <v>47</v>
      </c>
      <c r="K425" s="94" t="s">
        <v>47</v>
      </c>
      <c r="L425" s="94" t="s">
        <v>47</v>
      </c>
      <c r="M425" s="94">
        <v>0</v>
      </c>
      <c r="N425" s="97" t="s">
        <v>47</v>
      </c>
      <c r="O425" s="97" t="s">
        <v>185</v>
      </c>
      <c r="P425" s="97" t="s">
        <v>186</v>
      </c>
      <c r="Q425" s="94">
        <v>269760784</v>
      </c>
      <c r="R425" s="94">
        <v>0</v>
      </c>
      <c r="S425" s="94">
        <v>263958000</v>
      </c>
      <c r="T425" s="94">
        <v>5002400</v>
      </c>
      <c r="U425" s="97" t="s">
        <v>50</v>
      </c>
      <c r="V425" s="94">
        <v>800384</v>
      </c>
      <c r="W425" s="94">
        <v>0</v>
      </c>
      <c r="X425" s="97" t="s">
        <v>49</v>
      </c>
      <c r="Y425" s="94">
        <v>0</v>
      </c>
      <c r="Z425" s="94">
        <v>0</v>
      </c>
      <c r="AA425" s="97" t="s">
        <v>49</v>
      </c>
      <c r="AB425" s="94">
        <v>0</v>
      </c>
      <c r="AC425" s="94">
        <v>0</v>
      </c>
      <c r="AD425" s="97" t="s">
        <v>49</v>
      </c>
      <c r="AE425" s="94">
        <v>0</v>
      </c>
      <c r="AF425" s="97">
        <v>0</v>
      </c>
      <c r="AG425" s="97" t="s">
        <v>49</v>
      </c>
      <c r="AH425" s="94">
        <v>0</v>
      </c>
      <c r="AI425" s="94">
        <v>0</v>
      </c>
      <c r="AJ425" s="97" t="s">
        <v>49</v>
      </c>
      <c r="AK425" s="94">
        <v>0</v>
      </c>
      <c r="AL425" s="94">
        <v>0</v>
      </c>
      <c r="AM425" s="99" t="s">
        <v>47</v>
      </c>
      <c r="AN425" s="97" t="s">
        <v>47</v>
      </c>
      <c r="AO425" s="215" t="s">
        <v>47</v>
      </c>
      <c r="AP425" s="97" t="s">
        <v>47</v>
      </c>
      <c r="AR425" s="5"/>
      <c r="AS425" s="100"/>
    </row>
    <row r="426" spans="1:45" x14ac:dyDescent="0.25">
      <c r="A426" s="97" t="s">
        <v>2084</v>
      </c>
      <c r="B426" s="98">
        <v>44280</v>
      </c>
      <c r="C426" s="97" t="s">
        <v>46</v>
      </c>
      <c r="D426" s="97" t="s">
        <v>53</v>
      </c>
      <c r="E426" s="97" t="s">
        <v>54</v>
      </c>
      <c r="F426" s="97" t="s">
        <v>992</v>
      </c>
      <c r="G426" s="97" t="s">
        <v>48</v>
      </c>
      <c r="H426" s="97" t="s">
        <v>623</v>
      </c>
      <c r="I426" s="94" t="s">
        <v>47</v>
      </c>
      <c r="J426" s="94" t="s">
        <v>47</v>
      </c>
      <c r="K426" s="94" t="s">
        <v>47</v>
      </c>
      <c r="L426" s="94" t="s">
        <v>47</v>
      </c>
      <c r="M426" s="94">
        <v>0</v>
      </c>
      <c r="N426" s="97" t="s">
        <v>47</v>
      </c>
      <c r="O426" s="97" t="s">
        <v>56</v>
      </c>
      <c r="P426" s="97" t="s">
        <v>47</v>
      </c>
      <c r="Q426" s="94">
        <v>1125740370.3</v>
      </c>
      <c r="R426" s="94">
        <v>0</v>
      </c>
      <c r="S426" s="94">
        <v>871346985</v>
      </c>
      <c r="T426" s="94">
        <v>0</v>
      </c>
      <c r="U426" s="97" t="s">
        <v>49</v>
      </c>
      <c r="V426" s="94">
        <v>0</v>
      </c>
      <c r="W426" s="94">
        <v>219304642.5</v>
      </c>
      <c r="X426" s="97" t="s">
        <v>50</v>
      </c>
      <c r="Y426" s="94">
        <v>35088742.799999997</v>
      </c>
      <c r="Z426" s="94">
        <v>0</v>
      </c>
      <c r="AA426" s="97" t="s">
        <v>49</v>
      </c>
      <c r="AB426" s="94">
        <v>0</v>
      </c>
      <c r="AC426" s="94">
        <v>0</v>
      </c>
      <c r="AD426" s="97" t="s">
        <v>49</v>
      </c>
      <c r="AE426" s="94">
        <v>0</v>
      </c>
      <c r="AF426" s="97">
        <v>0</v>
      </c>
      <c r="AG426" s="97" t="s">
        <v>49</v>
      </c>
      <c r="AH426" s="94">
        <v>0</v>
      </c>
      <c r="AI426" s="94">
        <v>0</v>
      </c>
      <c r="AJ426" s="97" t="s">
        <v>49</v>
      </c>
      <c r="AK426" s="94">
        <v>0</v>
      </c>
      <c r="AL426" s="94">
        <v>0</v>
      </c>
      <c r="AM426" s="99" t="s">
        <v>47</v>
      </c>
      <c r="AN426" s="97" t="s">
        <v>47</v>
      </c>
      <c r="AO426" s="215" t="s">
        <v>47</v>
      </c>
      <c r="AP426" s="97" t="s">
        <v>47</v>
      </c>
      <c r="AR426" s="5"/>
      <c r="AS426" s="100"/>
    </row>
    <row r="427" spans="1:45" x14ac:dyDescent="0.25">
      <c r="A427" s="97" t="s">
        <v>2085</v>
      </c>
      <c r="B427" s="98">
        <v>44280</v>
      </c>
      <c r="C427" s="97" t="s">
        <v>2267</v>
      </c>
      <c r="D427" s="97" t="s">
        <v>58</v>
      </c>
      <c r="E427" s="97" t="s">
        <v>2268</v>
      </c>
      <c r="F427" s="97" t="s">
        <v>2292</v>
      </c>
      <c r="G427" s="97" t="s">
        <v>48</v>
      </c>
      <c r="H427" s="97" t="s">
        <v>2293</v>
      </c>
      <c r="I427" s="94" t="s">
        <v>47</v>
      </c>
      <c r="J427" s="94" t="s">
        <v>47</v>
      </c>
      <c r="K427" s="94" t="s">
        <v>47</v>
      </c>
      <c r="L427" s="94" t="s">
        <v>47</v>
      </c>
      <c r="M427" s="94">
        <v>0</v>
      </c>
      <c r="N427" s="97" t="s">
        <v>47</v>
      </c>
      <c r="O427" s="97" t="s">
        <v>56</v>
      </c>
      <c r="P427" s="97" t="s">
        <v>47</v>
      </c>
      <c r="Q427" s="94">
        <v>547632687.70000005</v>
      </c>
      <c r="R427" s="94">
        <v>0</v>
      </c>
      <c r="S427" s="94">
        <v>526855115.69999999</v>
      </c>
      <c r="T427" s="94">
        <v>0</v>
      </c>
      <c r="U427" s="97" t="s">
        <v>49</v>
      </c>
      <c r="V427" s="94">
        <v>0</v>
      </c>
      <c r="W427" s="94">
        <v>17911700</v>
      </c>
      <c r="X427" s="97" t="s">
        <v>49</v>
      </c>
      <c r="Y427" s="94">
        <v>2865872</v>
      </c>
      <c r="Z427" s="94">
        <v>0</v>
      </c>
      <c r="AA427" s="97" t="s">
        <v>49</v>
      </c>
      <c r="AB427" s="94">
        <v>0</v>
      </c>
      <c r="AC427" s="94">
        <v>0</v>
      </c>
      <c r="AD427" s="97" t="s">
        <v>49</v>
      </c>
      <c r="AE427" s="94">
        <v>0</v>
      </c>
      <c r="AF427" s="97">
        <v>0</v>
      </c>
      <c r="AG427" s="97" t="s">
        <v>49</v>
      </c>
      <c r="AH427" s="109"/>
      <c r="AI427" s="109"/>
      <c r="AJ427" s="109"/>
      <c r="AK427" s="109"/>
      <c r="AL427" s="109"/>
      <c r="AM427" s="109"/>
      <c r="AN427" s="109"/>
      <c r="AO427" s="214"/>
      <c r="AP427" s="109"/>
      <c r="AR427" s="5"/>
      <c r="AS427" s="100"/>
    </row>
    <row r="428" spans="1:45" x14ac:dyDescent="0.25">
      <c r="A428" s="97" t="s">
        <v>2086</v>
      </c>
      <c r="B428" s="98">
        <v>44280</v>
      </c>
      <c r="C428" s="97" t="s">
        <v>46</v>
      </c>
      <c r="D428" s="97" t="s">
        <v>58</v>
      </c>
      <c r="E428" s="97" t="s">
        <v>59</v>
      </c>
      <c r="F428" s="97" t="s">
        <v>1004</v>
      </c>
      <c r="G428" s="97" t="s">
        <v>48</v>
      </c>
      <c r="H428" s="97" t="s">
        <v>625</v>
      </c>
      <c r="I428" s="94" t="s">
        <v>47</v>
      </c>
      <c r="J428" s="94" t="s">
        <v>47</v>
      </c>
      <c r="K428" s="94" t="s">
        <v>47</v>
      </c>
      <c r="L428" s="94" t="s">
        <v>47</v>
      </c>
      <c r="M428" s="94">
        <v>0</v>
      </c>
      <c r="N428" s="97" t="s">
        <v>47</v>
      </c>
      <c r="O428" s="97" t="s">
        <v>56</v>
      </c>
      <c r="P428" s="97" t="s">
        <v>47</v>
      </c>
      <c r="Q428" s="94">
        <v>78328438.900000006</v>
      </c>
      <c r="R428" s="94">
        <v>0</v>
      </c>
      <c r="S428" s="94">
        <v>63865686.5</v>
      </c>
      <c r="T428" s="94">
        <v>0</v>
      </c>
      <c r="U428" s="97" t="s">
        <v>49</v>
      </c>
      <c r="V428" s="94">
        <v>0</v>
      </c>
      <c r="W428" s="94">
        <v>12467890</v>
      </c>
      <c r="X428" s="97" t="s">
        <v>50</v>
      </c>
      <c r="Y428" s="94">
        <v>1994862.4</v>
      </c>
      <c r="Z428" s="94">
        <v>0</v>
      </c>
      <c r="AA428" s="97" t="s">
        <v>49</v>
      </c>
      <c r="AB428" s="94">
        <v>0</v>
      </c>
      <c r="AC428" s="94">
        <v>0</v>
      </c>
      <c r="AD428" s="97" t="s">
        <v>49</v>
      </c>
      <c r="AE428" s="94">
        <v>0</v>
      </c>
      <c r="AF428" s="97">
        <v>0</v>
      </c>
      <c r="AG428" s="97" t="s">
        <v>49</v>
      </c>
      <c r="AH428" s="94">
        <v>0</v>
      </c>
      <c r="AI428" s="94">
        <v>0</v>
      </c>
      <c r="AJ428" s="97" t="s">
        <v>49</v>
      </c>
      <c r="AK428" s="94">
        <v>0</v>
      </c>
      <c r="AL428" s="94">
        <v>0</v>
      </c>
      <c r="AM428" s="99" t="s">
        <v>47</v>
      </c>
      <c r="AN428" s="97" t="s">
        <v>47</v>
      </c>
      <c r="AO428" s="215" t="s">
        <v>47</v>
      </c>
      <c r="AP428" s="97" t="s">
        <v>47</v>
      </c>
      <c r="AR428" s="5"/>
      <c r="AS428" s="100"/>
    </row>
    <row r="429" spans="1:45" x14ac:dyDescent="0.25">
      <c r="A429" s="97" t="s">
        <v>2087</v>
      </c>
      <c r="B429" s="98">
        <v>44280</v>
      </c>
      <c r="C429" s="97" t="s">
        <v>46</v>
      </c>
      <c r="D429" s="97" t="s">
        <v>58</v>
      </c>
      <c r="E429" s="97" t="s">
        <v>59</v>
      </c>
      <c r="F429" s="97" t="s">
        <v>1004</v>
      </c>
      <c r="G429" s="97" t="s">
        <v>48</v>
      </c>
      <c r="H429" s="97" t="s">
        <v>627</v>
      </c>
      <c r="I429" s="94" t="s">
        <v>47</v>
      </c>
      <c r="J429" s="94" t="s">
        <v>47</v>
      </c>
      <c r="K429" s="94" t="s">
        <v>47</v>
      </c>
      <c r="L429" s="94" t="s">
        <v>47</v>
      </c>
      <c r="M429" s="94">
        <v>0</v>
      </c>
      <c r="N429" s="97" t="s">
        <v>47</v>
      </c>
      <c r="O429" s="97" t="s">
        <v>628</v>
      </c>
      <c r="P429" s="97" t="s">
        <v>629</v>
      </c>
      <c r="Q429" s="94">
        <v>9105283.75</v>
      </c>
      <c r="R429" s="94">
        <v>0</v>
      </c>
      <c r="S429" s="94">
        <v>9105283.75</v>
      </c>
      <c r="T429" s="94">
        <v>0</v>
      </c>
      <c r="U429" s="97" t="s">
        <v>49</v>
      </c>
      <c r="V429" s="94">
        <v>0</v>
      </c>
      <c r="W429" s="94">
        <v>0</v>
      </c>
      <c r="X429" s="97" t="s">
        <v>49</v>
      </c>
      <c r="Y429" s="94">
        <v>0</v>
      </c>
      <c r="Z429" s="94">
        <v>0</v>
      </c>
      <c r="AA429" s="97" t="s">
        <v>49</v>
      </c>
      <c r="AB429" s="94">
        <v>0</v>
      </c>
      <c r="AC429" s="94">
        <v>0</v>
      </c>
      <c r="AD429" s="97" t="s">
        <v>49</v>
      </c>
      <c r="AE429" s="94">
        <v>0</v>
      </c>
      <c r="AF429" s="97">
        <v>0</v>
      </c>
      <c r="AG429" s="97" t="s">
        <v>49</v>
      </c>
      <c r="AH429" s="94">
        <v>0</v>
      </c>
      <c r="AI429" s="94">
        <v>0</v>
      </c>
      <c r="AJ429" s="97" t="s">
        <v>49</v>
      </c>
      <c r="AK429" s="94">
        <v>0</v>
      </c>
      <c r="AL429" s="94">
        <v>0</v>
      </c>
      <c r="AM429" s="99" t="s">
        <v>47</v>
      </c>
      <c r="AN429" s="97" t="s">
        <v>47</v>
      </c>
      <c r="AO429" s="215" t="s">
        <v>47</v>
      </c>
      <c r="AP429" s="97" t="s">
        <v>47</v>
      </c>
      <c r="AR429" s="5"/>
      <c r="AS429" s="100"/>
    </row>
    <row r="430" spans="1:45" x14ac:dyDescent="0.25">
      <c r="A430" s="97" t="s">
        <v>2088</v>
      </c>
      <c r="B430" s="98">
        <v>44280</v>
      </c>
      <c r="C430" s="97" t="s">
        <v>46</v>
      </c>
      <c r="D430" s="97" t="s">
        <v>58</v>
      </c>
      <c r="E430" s="97" t="s">
        <v>59</v>
      </c>
      <c r="F430" s="97" t="s">
        <v>1004</v>
      </c>
      <c r="G430" s="97" t="s">
        <v>48</v>
      </c>
      <c r="H430" s="97" t="s">
        <v>631</v>
      </c>
      <c r="I430" s="94" t="s">
        <v>47</v>
      </c>
      <c r="J430" s="94" t="s">
        <v>47</v>
      </c>
      <c r="K430" s="94" t="s">
        <v>47</v>
      </c>
      <c r="L430" s="94" t="s">
        <v>47</v>
      </c>
      <c r="M430" s="94">
        <v>0</v>
      </c>
      <c r="N430" s="97" t="s">
        <v>47</v>
      </c>
      <c r="O430" s="97" t="s">
        <v>232</v>
      </c>
      <c r="P430" s="97" t="s">
        <v>233</v>
      </c>
      <c r="Q430" s="94">
        <v>15029400</v>
      </c>
      <c r="R430" s="94">
        <v>0</v>
      </c>
      <c r="S430" s="94">
        <v>15029400</v>
      </c>
      <c r="T430" s="94">
        <v>0</v>
      </c>
      <c r="U430" s="97" t="s">
        <v>49</v>
      </c>
      <c r="V430" s="94">
        <v>0</v>
      </c>
      <c r="W430" s="94">
        <v>0</v>
      </c>
      <c r="X430" s="97" t="s">
        <v>49</v>
      </c>
      <c r="Y430" s="94">
        <v>0</v>
      </c>
      <c r="Z430" s="94">
        <v>0</v>
      </c>
      <c r="AA430" s="97" t="s">
        <v>49</v>
      </c>
      <c r="AB430" s="94">
        <v>0</v>
      </c>
      <c r="AC430" s="94">
        <v>0</v>
      </c>
      <c r="AD430" s="97" t="s">
        <v>49</v>
      </c>
      <c r="AE430" s="94">
        <v>0</v>
      </c>
      <c r="AF430" s="97">
        <v>0</v>
      </c>
      <c r="AG430" s="97" t="s">
        <v>49</v>
      </c>
      <c r="AH430" s="94">
        <v>0</v>
      </c>
      <c r="AI430" s="94">
        <v>0</v>
      </c>
      <c r="AJ430" s="97" t="s">
        <v>49</v>
      </c>
      <c r="AK430" s="94">
        <v>0</v>
      </c>
      <c r="AL430" s="94">
        <v>0</v>
      </c>
      <c r="AM430" s="99" t="s">
        <v>47</v>
      </c>
      <c r="AN430" s="97" t="s">
        <v>47</v>
      </c>
      <c r="AO430" s="215" t="s">
        <v>47</v>
      </c>
      <c r="AP430" s="97" t="s">
        <v>47</v>
      </c>
      <c r="AR430" s="5"/>
      <c r="AS430" s="100"/>
    </row>
    <row r="431" spans="1:45" x14ac:dyDescent="0.25">
      <c r="A431" s="97" t="s">
        <v>2089</v>
      </c>
      <c r="B431" s="98">
        <v>44280</v>
      </c>
      <c r="C431" s="97" t="s">
        <v>46</v>
      </c>
      <c r="D431" s="97" t="s">
        <v>58</v>
      </c>
      <c r="E431" s="97" t="s">
        <v>59</v>
      </c>
      <c r="F431" s="97" t="s">
        <v>1004</v>
      </c>
      <c r="G431" s="97" t="s">
        <v>48</v>
      </c>
      <c r="H431" s="97" t="s">
        <v>633</v>
      </c>
      <c r="I431" s="94" t="s">
        <v>47</v>
      </c>
      <c r="J431" s="94" t="s">
        <v>47</v>
      </c>
      <c r="K431" s="94" t="s">
        <v>47</v>
      </c>
      <c r="L431" s="94" t="s">
        <v>47</v>
      </c>
      <c r="M431" s="94">
        <v>0</v>
      </c>
      <c r="N431" s="97" t="s">
        <v>47</v>
      </c>
      <c r="O431" s="97" t="s">
        <v>56</v>
      </c>
      <c r="P431" s="97" t="s">
        <v>47</v>
      </c>
      <c r="Q431" s="94">
        <v>829833572.07000005</v>
      </c>
      <c r="R431" s="94">
        <v>0</v>
      </c>
      <c r="S431" s="94">
        <v>616459378</v>
      </c>
      <c r="T431" s="94">
        <v>0</v>
      </c>
      <c r="U431" s="97" t="s">
        <v>49</v>
      </c>
      <c r="V431" s="94">
        <v>0</v>
      </c>
      <c r="W431" s="94">
        <v>183943270.75</v>
      </c>
      <c r="X431" s="97" t="s">
        <v>49</v>
      </c>
      <c r="Y431" s="94">
        <v>29430923.319999997</v>
      </c>
      <c r="Z431" s="94">
        <v>0</v>
      </c>
      <c r="AA431" s="97" t="s">
        <v>49</v>
      </c>
      <c r="AB431" s="94">
        <v>0</v>
      </c>
      <c r="AC431" s="94">
        <v>0</v>
      </c>
      <c r="AD431" s="97" t="s">
        <v>49</v>
      </c>
      <c r="AE431" s="94">
        <v>0</v>
      </c>
      <c r="AF431" s="97">
        <v>0</v>
      </c>
      <c r="AG431" s="97" t="s">
        <v>49</v>
      </c>
      <c r="AH431" s="94">
        <v>0</v>
      </c>
      <c r="AI431" s="94">
        <v>0</v>
      </c>
      <c r="AJ431" s="97" t="s">
        <v>49</v>
      </c>
      <c r="AK431" s="94">
        <v>0</v>
      </c>
      <c r="AL431" s="94">
        <v>0</v>
      </c>
      <c r="AM431" s="99" t="s">
        <v>47</v>
      </c>
      <c r="AN431" s="97" t="s">
        <v>47</v>
      </c>
      <c r="AO431" s="215" t="s">
        <v>47</v>
      </c>
      <c r="AP431" s="97" t="s">
        <v>47</v>
      </c>
      <c r="AR431" s="5"/>
      <c r="AS431" s="100"/>
    </row>
    <row r="432" spans="1:45" x14ac:dyDescent="0.25">
      <c r="A432" s="97" t="s">
        <v>2090</v>
      </c>
      <c r="B432" s="98">
        <v>44280</v>
      </c>
      <c r="C432" s="97" t="s">
        <v>46</v>
      </c>
      <c r="D432" s="97" t="s">
        <v>58</v>
      </c>
      <c r="E432" s="97" t="s">
        <v>59</v>
      </c>
      <c r="F432" s="97" t="s">
        <v>1004</v>
      </c>
      <c r="G432" s="97" t="s">
        <v>48</v>
      </c>
      <c r="H432" s="97" t="s">
        <v>635</v>
      </c>
      <c r="I432" s="94" t="s">
        <v>47</v>
      </c>
      <c r="J432" s="94" t="s">
        <v>47</v>
      </c>
      <c r="K432" s="94" t="s">
        <v>47</v>
      </c>
      <c r="L432" s="94" t="s">
        <v>47</v>
      </c>
      <c r="M432" s="94">
        <v>0</v>
      </c>
      <c r="N432" s="97" t="s">
        <v>47</v>
      </c>
      <c r="O432" s="97" t="s">
        <v>232</v>
      </c>
      <c r="P432" s="97" t="s">
        <v>233</v>
      </c>
      <c r="Q432" s="94">
        <v>5365000</v>
      </c>
      <c r="R432" s="94">
        <v>0</v>
      </c>
      <c r="S432" s="94">
        <v>0</v>
      </c>
      <c r="T432" s="94">
        <v>4625000</v>
      </c>
      <c r="U432" s="97" t="s">
        <v>50</v>
      </c>
      <c r="V432" s="94">
        <v>740000</v>
      </c>
      <c r="W432" s="94">
        <v>0</v>
      </c>
      <c r="X432" s="97" t="s">
        <v>49</v>
      </c>
      <c r="Y432" s="94">
        <v>0</v>
      </c>
      <c r="Z432" s="94">
        <v>0</v>
      </c>
      <c r="AA432" s="97" t="s">
        <v>49</v>
      </c>
      <c r="AB432" s="94">
        <v>0</v>
      </c>
      <c r="AC432" s="94">
        <v>0</v>
      </c>
      <c r="AD432" s="97" t="s">
        <v>49</v>
      </c>
      <c r="AE432" s="94">
        <v>0</v>
      </c>
      <c r="AF432" s="97">
        <v>0</v>
      </c>
      <c r="AG432" s="97" t="s">
        <v>49</v>
      </c>
      <c r="AH432" s="94">
        <v>0</v>
      </c>
      <c r="AI432" s="94">
        <v>0</v>
      </c>
      <c r="AJ432" s="97" t="s">
        <v>49</v>
      </c>
      <c r="AK432" s="94">
        <v>0</v>
      </c>
      <c r="AL432" s="94">
        <v>0</v>
      </c>
      <c r="AM432" s="99" t="s">
        <v>47</v>
      </c>
      <c r="AN432" s="97" t="s">
        <v>47</v>
      </c>
      <c r="AO432" s="215" t="s">
        <v>47</v>
      </c>
      <c r="AP432" s="97" t="s">
        <v>47</v>
      </c>
      <c r="AR432" s="5"/>
      <c r="AS432" s="100"/>
    </row>
    <row r="433" spans="1:45" x14ac:dyDescent="0.25">
      <c r="A433" s="97" t="s">
        <v>2091</v>
      </c>
      <c r="B433" s="98">
        <v>44280</v>
      </c>
      <c r="C433" s="97" t="s">
        <v>46</v>
      </c>
      <c r="D433" s="97" t="s">
        <v>58</v>
      </c>
      <c r="E433" s="97" t="s">
        <v>59</v>
      </c>
      <c r="F433" s="97" t="s">
        <v>1004</v>
      </c>
      <c r="G433" s="97" t="s">
        <v>48</v>
      </c>
      <c r="H433" s="97" t="s">
        <v>637</v>
      </c>
      <c r="I433" s="94" t="s">
        <v>47</v>
      </c>
      <c r="J433" s="94" t="s">
        <v>47</v>
      </c>
      <c r="K433" s="94" t="s">
        <v>47</v>
      </c>
      <c r="L433" s="94" t="s">
        <v>47</v>
      </c>
      <c r="M433" s="94">
        <v>0</v>
      </c>
      <c r="N433" s="97" t="s">
        <v>47</v>
      </c>
      <c r="O433" s="97" t="s">
        <v>56</v>
      </c>
      <c r="P433" s="97" t="s">
        <v>47</v>
      </c>
      <c r="Q433" s="94">
        <v>757326112.78999996</v>
      </c>
      <c r="R433" s="94">
        <v>0</v>
      </c>
      <c r="S433" s="94">
        <v>539665401.75</v>
      </c>
      <c r="T433" s="94">
        <v>0</v>
      </c>
      <c r="U433" s="97" t="s">
        <v>49</v>
      </c>
      <c r="V433" s="94">
        <v>0</v>
      </c>
      <c r="W433" s="94">
        <v>187638544</v>
      </c>
      <c r="X433" s="97" t="s">
        <v>50</v>
      </c>
      <c r="Y433" s="94">
        <v>30022167.039999999</v>
      </c>
      <c r="Z433" s="94">
        <v>0</v>
      </c>
      <c r="AA433" s="97" t="s">
        <v>49</v>
      </c>
      <c r="AB433" s="94">
        <v>0</v>
      </c>
      <c r="AC433" s="94">
        <v>0</v>
      </c>
      <c r="AD433" s="97" t="s">
        <v>49</v>
      </c>
      <c r="AE433" s="94">
        <v>0</v>
      </c>
      <c r="AF433" s="97">
        <v>0</v>
      </c>
      <c r="AG433" s="97" t="s">
        <v>49</v>
      </c>
      <c r="AH433" s="94">
        <v>0</v>
      </c>
      <c r="AI433" s="94">
        <v>0</v>
      </c>
      <c r="AJ433" s="97" t="s">
        <v>49</v>
      </c>
      <c r="AK433" s="94">
        <v>0</v>
      </c>
      <c r="AL433" s="94">
        <v>0</v>
      </c>
      <c r="AM433" s="99" t="s">
        <v>47</v>
      </c>
      <c r="AN433" s="97" t="s">
        <v>47</v>
      </c>
      <c r="AO433" s="215" t="s">
        <v>47</v>
      </c>
      <c r="AP433" s="97" t="s">
        <v>47</v>
      </c>
      <c r="AR433" s="5"/>
      <c r="AS433" s="100"/>
    </row>
    <row r="434" spans="1:45" x14ac:dyDescent="0.25">
      <c r="A434" s="97" t="s">
        <v>2092</v>
      </c>
      <c r="B434" s="111">
        <v>44280</v>
      </c>
      <c r="C434" s="97" t="s">
        <v>46</v>
      </c>
      <c r="D434" s="97" t="s">
        <v>58</v>
      </c>
      <c r="E434" s="97" t="s">
        <v>1131</v>
      </c>
      <c r="F434" s="106" t="s">
        <v>1027</v>
      </c>
      <c r="G434" s="97" t="s">
        <v>1132</v>
      </c>
      <c r="H434" s="97" t="s">
        <v>1149</v>
      </c>
      <c r="I434" s="97"/>
      <c r="J434" s="94"/>
      <c r="K434" s="94"/>
      <c r="L434" s="94"/>
      <c r="M434" s="94">
        <v>0</v>
      </c>
      <c r="N434" s="97"/>
      <c r="O434" s="97" t="s">
        <v>56</v>
      </c>
      <c r="P434" s="97"/>
      <c r="Q434" s="94">
        <v>178219284</v>
      </c>
      <c r="R434" s="94">
        <v>0</v>
      </c>
      <c r="S434" s="94">
        <v>178219284</v>
      </c>
      <c r="T434" s="94">
        <v>0</v>
      </c>
      <c r="U434" s="97" t="s">
        <v>49</v>
      </c>
      <c r="V434" s="94">
        <v>0</v>
      </c>
      <c r="W434" s="94">
        <v>0</v>
      </c>
      <c r="X434" s="97" t="s">
        <v>49</v>
      </c>
      <c r="Y434" s="94">
        <v>0</v>
      </c>
      <c r="Z434" s="94">
        <v>0</v>
      </c>
      <c r="AA434" s="97" t="s">
        <v>49</v>
      </c>
      <c r="AB434" s="94">
        <v>0</v>
      </c>
      <c r="AC434" s="94">
        <v>0</v>
      </c>
      <c r="AD434" s="97" t="s">
        <v>49</v>
      </c>
      <c r="AE434" s="94">
        <v>0</v>
      </c>
      <c r="AF434" s="109"/>
      <c r="AG434" s="109"/>
      <c r="AH434" s="109"/>
      <c r="AI434" s="94">
        <v>0</v>
      </c>
      <c r="AJ434" s="109"/>
      <c r="AK434" s="94">
        <v>0</v>
      </c>
      <c r="AL434" s="94">
        <v>0</v>
      </c>
      <c r="AM434" s="109"/>
      <c r="AN434" s="109"/>
      <c r="AO434" s="214"/>
      <c r="AP434" s="109"/>
      <c r="AR434" s="5"/>
      <c r="AS434" s="100"/>
    </row>
    <row r="435" spans="1:45" x14ac:dyDescent="0.25">
      <c r="A435" s="97" t="s">
        <v>2093</v>
      </c>
      <c r="B435" s="98">
        <v>44280</v>
      </c>
      <c r="C435" s="97" t="s">
        <v>973</v>
      </c>
      <c r="D435" s="97" t="s">
        <v>58</v>
      </c>
      <c r="E435" s="97" t="s">
        <v>1356</v>
      </c>
      <c r="F435" s="97" t="s">
        <v>1310</v>
      </c>
      <c r="G435" s="97" t="s">
        <v>48</v>
      </c>
      <c r="H435" s="97" t="s">
        <v>1509</v>
      </c>
      <c r="I435" s="94" t="s">
        <v>47</v>
      </c>
      <c r="J435" s="94" t="s">
        <v>47</v>
      </c>
      <c r="K435" s="94" t="s">
        <v>47</v>
      </c>
      <c r="L435" s="94" t="s">
        <v>47</v>
      </c>
      <c r="M435" s="94">
        <v>0</v>
      </c>
      <c r="N435" s="97" t="s">
        <v>47</v>
      </c>
      <c r="O435" s="97" t="s">
        <v>56</v>
      </c>
      <c r="P435" s="97" t="s">
        <v>47</v>
      </c>
      <c r="Q435" s="94">
        <v>257220957.88</v>
      </c>
      <c r="R435" s="94">
        <v>0</v>
      </c>
      <c r="S435" s="94">
        <v>140352147.75</v>
      </c>
      <c r="T435" s="94">
        <v>0</v>
      </c>
      <c r="U435" s="97" t="s">
        <v>49</v>
      </c>
      <c r="V435" s="94">
        <v>0</v>
      </c>
      <c r="W435" s="94">
        <v>100748974.25</v>
      </c>
      <c r="X435" s="97" t="s">
        <v>50</v>
      </c>
      <c r="Y435" s="94">
        <v>16119835.879999999</v>
      </c>
      <c r="Z435" s="94">
        <v>0</v>
      </c>
      <c r="AA435" s="97" t="s">
        <v>49</v>
      </c>
      <c r="AB435" s="94">
        <v>0</v>
      </c>
      <c r="AC435" s="94">
        <v>0</v>
      </c>
      <c r="AD435" s="97" t="s">
        <v>49</v>
      </c>
      <c r="AE435" s="94">
        <v>0</v>
      </c>
      <c r="AF435" s="97">
        <v>0</v>
      </c>
      <c r="AG435" s="97" t="s">
        <v>49</v>
      </c>
      <c r="AH435" s="94">
        <v>0</v>
      </c>
      <c r="AI435" s="94">
        <v>0</v>
      </c>
      <c r="AJ435" s="97" t="s">
        <v>49</v>
      </c>
      <c r="AK435" s="94">
        <v>0</v>
      </c>
      <c r="AL435" s="94">
        <v>0</v>
      </c>
      <c r="AM435" s="99" t="s">
        <v>47</v>
      </c>
      <c r="AN435" s="97" t="s">
        <v>47</v>
      </c>
      <c r="AO435" s="215" t="s">
        <v>47</v>
      </c>
      <c r="AP435" s="97" t="s">
        <v>47</v>
      </c>
      <c r="AR435" s="5"/>
      <c r="AS435" s="100"/>
    </row>
    <row r="436" spans="1:45" x14ac:dyDescent="0.25">
      <c r="A436" s="97" t="s">
        <v>2094</v>
      </c>
      <c r="B436" s="98">
        <v>44280</v>
      </c>
      <c r="C436" s="97" t="s">
        <v>973</v>
      </c>
      <c r="D436" s="97" t="s">
        <v>58</v>
      </c>
      <c r="E436" s="97" t="s">
        <v>1356</v>
      </c>
      <c r="F436" s="97" t="s">
        <v>1314</v>
      </c>
      <c r="G436" s="97" t="s">
        <v>48</v>
      </c>
      <c r="H436" s="97" t="s">
        <v>1507</v>
      </c>
      <c r="I436" s="94" t="s">
        <v>47</v>
      </c>
      <c r="J436" s="94" t="s">
        <v>47</v>
      </c>
      <c r="K436" s="94" t="s">
        <v>47</v>
      </c>
      <c r="L436" s="94" t="s">
        <v>47</v>
      </c>
      <c r="M436" s="94">
        <v>0</v>
      </c>
      <c r="N436" s="97" t="s">
        <v>47</v>
      </c>
      <c r="O436" s="97" t="s">
        <v>1506</v>
      </c>
      <c r="P436" s="97" t="s">
        <v>1505</v>
      </c>
      <c r="Q436" s="94">
        <v>12871634</v>
      </c>
      <c r="R436" s="94">
        <v>0</v>
      </c>
      <c r="S436" s="94">
        <v>11736400</v>
      </c>
      <c r="T436" s="94">
        <v>978650</v>
      </c>
      <c r="U436" s="97" t="s">
        <v>50</v>
      </c>
      <c r="V436" s="94">
        <v>156584</v>
      </c>
      <c r="W436" s="94">
        <v>0</v>
      </c>
      <c r="X436" s="97" t="s">
        <v>49</v>
      </c>
      <c r="Y436" s="94">
        <v>0</v>
      </c>
      <c r="Z436" s="94">
        <v>0</v>
      </c>
      <c r="AA436" s="97" t="s">
        <v>49</v>
      </c>
      <c r="AB436" s="94">
        <v>0</v>
      </c>
      <c r="AC436" s="94">
        <v>0</v>
      </c>
      <c r="AD436" s="97" t="s">
        <v>49</v>
      </c>
      <c r="AE436" s="94">
        <v>0</v>
      </c>
      <c r="AF436" s="97">
        <v>0</v>
      </c>
      <c r="AG436" s="97" t="s">
        <v>49</v>
      </c>
      <c r="AH436" s="94">
        <v>0</v>
      </c>
      <c r="AI436" s="94">
        <v>0</v>
      </c>
      <c r="AJ436" s="97" t="s">
        <v>49</v>
      </c>
      <c r="AK436" s="94">
        <v>0</v>
      </c>
      <c r="AL436" s="94">
        <v>0</v>
      </c>
      <c r="AM436" s="99" t="s">
        <v>47</v>
      </c>
      <c r="AN436" s="97" t="s">
        <v>47</v>
      </c>
      <c r="AO436" s="215" t="s">
        <v>47</v>
      </c>
      <c r="AP436" s="97" t="s">
        <v>47</v>
      </c>
      <c r="AR436" s="5"/>
      <c r="AS436" s="100"/>
    </row>
    <row r="437" spans="1:45" x14ac:dyDescent="0.25">
      <c r="A437" s="97" t="s">
        <v>2095</v>
      </c>
      <c r="B437" s="98">
        <v>44280</v>
      </c>
      <c r="C437" s="97" t="s">
        <v>973</v>
      </c>
      <c r="D437" s="97" t="s">
        <v>58</v>
      </c>
      <c r="E437" s="97" t="s">
        <v>1356</v>
      </c>
      <c r="F437" s="97" t="s">
        <v>1310</v>
      </c>
      <c r="G437" s="97" t="s">
        <v>48</v>
      </c>
      <c r="H437" s="97" t="s">
        <v>1503</v>
      </c>
      <c r="I437" s="94" t="s">
        <v>47</v>
      </c>
      <c r="J437" s="94" t="s">
        <v>47</v>
      </c>
      <c r="K437" s="94" t="s">
        <v>47</v>
      </c>
      <c r="L437" s="94" t="s">
        <v>47</v>
      </c>
      <c r="M437" s="94">
        <v>0</v>
      </c>
      <c r="N437" s="97" t="s">
        <v>47</v>
      </c>
      <c r="O437" s="97" t="s">
        <v>56</v>
      </c>
      <c r="P437" s="97" t="s">
        <v>47</v>
      </c>
      <c r="Q437" s="94">
        <v>388340864.84119999</v>
      </c>
      <c r="R437" s="94">
        <v>0</v>
      </c>
      <c r="S437" s="94">
        <v>294000872.25</v>
      </c>
      <c r="T437" s="94">
        <v>0</v>
      </c>
      <c r="U437" s="97" t="s">
        <v>49</v>
      </c>
      <c r="V437" s="94">
        <v>0</v>
      </c>
      <c r="W437" s="94">
        <v>81327579.819999993</v>
      </c>
      <c r="X437" s="97" t="s">
        <v>50</v>
      </c>
      <c r="Y437" s="94">
        <v>13012412.771200001</v>
      </c>
      <c r="Z437" s="94">
        <v>0</v>
      </c>
      <c r="AA437" s="97" t="s">
        <v>49</v>
      </c>
      <c r="AB437" s="94">
        <v>0</v>
      </c>
      <c r="AC437" s="94">
        <v>0</v>
      </c>
      <c r="AD437" s="97" t="s">
        <v>49</v>
      </c>
      <c r="AE437" s="94">
        <v>0</v>
      </c>
      <c r="AF437" s="97">
        <v>0</v>
      </c>
      <c r="AG437" s="97" t="s">
        <v>49</v>
      </c>
      <c r="AH437" s="94">
        <v>0</v>
      </c>
      <c r="AI437" s="94">
        <v>0</v>
      </c>
      <c r="AJ437" s="97" t="s">
        <v>49</v>
      </c>
      <c r="AK437" s="94">
        <v>0</v>
      </c>
      <c r="AL437" s="94">
        <v>0</v>
      </c>
      <c r="AM437" s="99" t="s">
        <v>47</v>
      </c>
      <c r="AN437" s="97" t="s">
        <v>47</v>
      </c>
      <c r="AO437" s="215" t="s">
        <v>47</v>
      </c>
      <c r="AP437" s="97" t="s">
        <v>47</v>
      </c>
      <c r="AR437" s="5"/>
      <c r="AS437" s="100"/>
    </row>
    <row r="438" spans="1:45" x14ac:dyDescent="0.25">
      <c r="A438" s="97" t="s">
        <v>2096</v>
      </c>
      <c r="B438" s="98">
        <v>44280</v>
      </c>
      <c r="C438" s="97" t="s">
        <v>2267</v>
      </c>
      <c r="D438" s="97" t="s">
        <v>62</v>
      </c>
      <c r="E438" s="97" t="s">
        <v>2308</v>
      </c>
      <c r="F438" s="97" t="s">
        <v>2273</v>
      </c>
      <c r="G438" s="97" t="s">
        <v>48</v>
      </c>
      <c r="H438" s="97" t="s">
        <v>2325</v>
      </c>
      <c r="I438" s="94" t="s">
        <v>47</v>
      </c>
      <c r="J438" s="94" t="s">
        <v>47</v>
      </c>
      <c r="K438" s="94" t="s">
        <v>47</v>
      </c>
      <c r="L438" s="94" t="s">
        <v>47</v>
      </c>
      <c r="M438" s="94">
        <v>0</v>
      </c>
      <c r="N438" s="97" t="s">
        <v>47</v>
      </c>
      <c r="O438" s="97" t="s">
        <v>56</v>
      </c>
      <c r="P438" s="97" t="s">
        <v>47</v>
      </c>
      <c r="Q438" s="94">
        <v>442004725.5</v>
      </c>
      <c r="R438" s="94">
        <v>0</v>
      </c>
      <c r="S438" s="94">
        <v>420051145.5</v>
      </c>
      <c r="T438" s="94"/>
      <c r="U438" s="97"/>
      <c r="V438" s="94"/>
      <c r="W438" s="94">
        <v>18925500</v>
      </c>
      <c r="X438" s="97" t="s">
        <v>49</v>
      </c>
      <c r="Y438" s="94">
        <v>3028080</v>
      </c>
      <c r="Z438" s="94">
        <v>0</v>
      </c>
      <c r="AA438" s="97" t="s">
        <v>49</v>
      </c>
      <c r="AB438" s="94">
        <v>0</v>
      </c>
      <c r="AC438" s="94">
        <v>0</v>
      </c>
      <c r="AD438" s="97" t="s">
        <v>49</v>
      </c>
      <c r="AE438" s="94">
        <v>0</v>
      </c>
      <c r="AF438" s="97">
        <v>0</v>
      </c>
      <c r="AG438" s="97" t="s">
        <v>49</v>
      </c>
      <c r="AH438" s="109"/>
      <c r="AI438" s="109"/>
      <c r="AJ438" s="109"/>
      <c r="AK438" s="109"/>
      <c r="AL438" s="109"/>
      <c r="AM438" s="109"/>
      <c r="AN438" s="109"/>
      <c r="AO438" s="214"/>
      <c r="AP438" s="109"/>
      <c r="AR438" s="5"/>
      <c r="AS438" s="100"/>
    </row>
    <row r="439" spans="1:45" x14ac:dyDescent="0.25">
      <c r="A439" s="97" t="s">
        <v>2097</v>
      </c>
      <c r="B439" s="98">
        <v>44280</v>
      </c>
      <c r="C439" s="97" t="s">
        <v>46</v>
      </c>
      <c r="D439" s="97" t="s">
        <v>62</v>
      </c>
      <c r="E439" s="97" t="s">
        <v>63</v>
      </c>
      <c r="F439" s="97" t="s">
        <v>1018</v>
      </c>
      <c r="G439" s="97" t="s">
        <v>48</v>
      </c>
      <c r="H439" s="97" t="s">
        <v>639</v>
      </c>
      <c r="I439" s="94" t="s">
        <v>47</v>
      </c>
      <c r="J439" s="94" t="s">
        <v>47</v>
      </c>
      <c r="K439" s="94" t="s">
        <v>47</v>
      </c>
      <c r="L439" s="94" t="s">
        <v>47</v>
      </c>
      <c r="M439" s="94">
        <v>0</v>
      </c>
      <c r="N439" s="97" t="s">
        <v>47</v>
      </c>
      <c r="O439" s="97" t="s">
        <v>56</v>
      </c>
      <c r="P439" s="97" t="s">
        <v>47</v>
      </c>
      <c r="Q439" s="94">
        <v>1952443010.1999998</v>
      </c>
      <c r="R439" s="94">
        <v>0</v>
      </c>
      <c r="S439" s="94">
        <v>1422429939</v>
      </c>
      <c r="T439" s="94">
        <v>0</v>
      </c>
      <c r="U439" s="97" t="s">
        <v>49</v>
      </c>
      <c r="V439" s="94">
        <v>0</v>
      </c>
      <c r="W439" s="94">
        <v>456907820</v>
      </c>
      <c r="X439" s="97" t="s">
        <v>50</v>
      </c>
      <c r="Y439" s="94">
        <v>73105251.200000003</v>
      </c>
      <c r="Z439" s="94">
        <v>0</v>
      </c>
      <c r="AA439" s="97" t="s">
        <v>49</v>
      </c>
      <c r="AB439" s="94">
        <v>0</v>
      </c>
      <c r="AC439" s="94">
        <v>0</v>
      </c>
      <c r="AD439" s="97" t="s">
        <v>49</v>
      </c>
      <c r="AE439" s="94">
        <v>0</v>
      </c>
      <c r="AF439" s="97">
        <v>0</v>
      </c>
      <c r="AG439" s="97" t="s">
        <v>49</v>
      </c>
      <c r="AH439" s="94">
        <v>0</v>
      </c>
      <c r="AI439" s="94">
        <v>0</v>
      </c>
      <c r="AJ439" s="97" t="s">
        <v>49</v>
      </c>
      <c r="AK439" s="94">
        <v>0</v>
      </c>
      <c r="AL439" s="94">
        <v>0</v>
      </c>
      <c r="AM439" s="99" t="s">
        <v>47</v>
      </c>
      <c r="AN439" s="97" t="s">
        <v>47</v>
      </c>
      <c r="AO439" s="215" t="s">
        <v>47</v>
      </c>
      <c r="AP439" s="97" t="s">
        <v>47</v>
      </c>
      <c r="AR439" s="5"/>
      <c r="AS439" s="100"/>
    </row>
    <row r="440" spans="1:45" x14ac:dyDescent="0.25">
      <c r="A440" s="97" t="s">
        <v>2098</v>
      </c>
      <c r="B440" s="98">
        <v>44280</v>
      </c>
      <c r="C440" s="97" t="s">
        <v>46</v>
      </c>
      <c r="D440" s="97" t="s">
        <v>62</v>
      </c>
      <c r="E440" s="97" t="s">
        <v>63</v>
      </c>
      <c r="F440" s="97" t="s">
        <v>1018</v>
      </c>
      <c r="G440" s="97" t="s">
        <v>48</v>
      </c>
      <c r="H440" s="97" t="s">
        <v>641</v>
      </c>
      <c r="I440" s="94" t="s">
        <v>47</v>
      </c>
      <c r="J440" s="94" t="s">
        <v>47</v>
      </c>
      <c r="K440" s="94" t="s">
        <v>47</v>
      </c>
      <c r="L440" s="94" t="s">
        <v>47</v>
      </c>
      <c r="M440" s="94">
        <v>0</v>
      </c>
      <c r="N440" s="97" t="s">
        <v>47</v>
      </c>
      <c r="O440" s="97" t="s">
        <v>642</v>
      </c>
      <c r="P440" s="97" t="s">
        <v>643</v>
      </c>
      <c r="Q440" s="94">
        <v>11116280</v>
      </c>
      <c r="R440" s="94">
        <v>0</v>
      </c>
      <c r="S440" s="94">
        <v>0</v>
      </c>
      <c r="T440" s="94">
        <v>9583000</v>
      </c>
      <c r="U440" s="97" t="s">
        <v>50</v>
      </c>
      <c r="V440" s="94">
        <v>1533280</v>
      </c>
      <c r="W440" s="94">
        <v>0</v>
      </c>
      <c r="X440" s="97" t="s">
        <v>49</v>
      </c>
      <c r="Y440" s="94">
        <v>0</v>
      </c>
      <c r="Z440" s="94">
        <v>0</v>
      </c>
      <c r="AA440" s="97" t="s">
        <v>49</v>
      </c>
      <c r="AB440" s="94">
        <v>0</v>
      </c>
      <c r="AC440" s="94">
        <v>0</v>
      </c>
      <c r="AD440" s="97" t="s">
        <v>49</v>
      </c>
      <c r="AE440" s="94">
        <v>0</v>
      </c>
      <c r="AF440" s="97">
        <v>0</v>
      </c>
      <c r="AG440" s="97" t="s">
        <v>49</v>
      </c>
      <c r="AH440" s="94">
        <v>0</v>
      </c>
      <c r="AI440" s="94">
        <v>0</v>
      </c>
      <c r="AJ440" s="97" t="s">
        <v>49</v>
      </c>
      <c r="AK440" s="94">
        <v>0</v>
      </c>
      <c r="AL440" s="94">
        <v>0</v>
      </c>
      <c r="AM440" s="99" t="s">
        <v>47</v>
      </c>
      <c r="AN440" s="97" t="s">
        <v>47</v>
      </c>
      <c r="AO440" s="215" t="s">
        <v>47</v>
      </c>
      <c r="AP440" s="97" t="s">
        <v>47</v>
      </c>
      <c r="AR440" s="5"/>
      <c r="AS440" s="100"/>
    </row>
    <row r="441" spans="1:45" x14ac:dyDescent="0.25">
      <c r="A441" s="97" t="s">
        <v>2099</v>
      </c>
      <c r="B441" s="98">
        <v>44280</v>
      </c>
      <c r="C441" s="97" t="s">
        <v>46</v>
      </c>
      <c r="D441" s="97" t="s">
        <v>62</v>
      </c>
      <c r="E441" s="97" t="s">
        <v>63</v>
      </c>
      <c r="F441" s="97" t="s">
        <v>1018</v>
      </c>
      <c r="G441" s="97" t="s">
        <v>48</v>
      </c>
      <c r="H441" s="97" t="s">
        <v>645</v>
      </c>
      <c r="I441" s="94" t="s">
        <v>47</v>
      </c>
      <c r="J441" s="94" t="s">
        <v>47</v>
      </c>
      <c r="K441" s="94" t="s">
        <v>47</v>
      </c>
      <c r="L441" s="94" t="s">
        <v>47</v>
      </c>
      <c r="M441" s="94">
        <v>0</v>
      </c>
      <c r="N441" s="97" t="s">
        <v>47</v>
      </c>
      <c r="O441" s="97" t="s">
        <v>56</v>
      </c>
      <c r="P441" s="97" t="s">
        <v>47</v>
      </c>
      <c r="Q441" s="94">
        <v>372005823.65999997</v>
      </c>
      <c r="R441" s="94">
        <v>0</v>
      </c>
      <c r="S441" s="94">
        <v>287905779</v>
      </c>
      <c r="T441" s="94">
        <v>0</v>
      </c>
      <c r="U441" s="97" t="s">
        <v>49</v>
      </c>
      <c r="V441" s="94">
        <v>0</v>
      </c>
      <c r="W441" s="94">
        <v>72500038.5</v>
      </c>
      <c r="X441" s="97" t="s">
        <v>49</v>
      </c>
      <c r="Y441" s="94">
        <v>11600006.16</v>
      </c>
      <c r="Z441" s="94">
        <v>0</v>
      </c>
      <c r="AA441" s="97" t="s">
        <v>49</v>
      </c>
      <c r="AB441" s="94">
        <v>0</v>
      </c>
      <c r="AC441" s="94">
        <v>0</v>
      </c>
      <c r="AD441" s="97" t="s">
        <v>49</v>
      </c>
      <c r="AE441" s="94">
        <v>0</v>
      </c>
      <c r="AF441" s="97">
        <v>0</v>
      </c>
      <c r="AG441" s="97" t="s">
        <v>49</v>
      </c>
      <c r="AH441" s="94">
        <v>0</v>
      </c>
      <c r="AI441" s="94">
        <v>0</v>
      </c>
      <c r="AJ441" s="97" t="s">
        <v>49</v>
      </c>
      <c r="AK441" s="94">
        <v>0</v>
      </c>
      <c r="AL441" s="94">
        <v>0</v>
      </c>
      <c r="AM441" s="99" t="s">
        <v>47</v>
      </c>
      <c r="AN441" s="97" t="s">
        <v>47</v>
      </c>
      <c r="AO441" s="215" t="s">
        <v>47</v>
      </c>
      <c r="AP441" s="97" t="s">
        <v>47</v>
      </c>
      <c r="AR441" s="5"/>
      <c r="AS441" s="100"/>
    </row>
    <row r="442" spans="1:45" x14ac:dyDescent="0.25">
      <c r="A442" s="97" t="s">
        <v>2100</v>
      </c>
      <c r="B442" s="98">
        <v>44280</v>
      </c>
      <c r="C442" s="97" t="s">
        <v>973</v>
      </c>
      <c r="D442" s="97" t="s">
        <v>62</v>
      </c>
      <c r="E442" s="97" t="s">
        <v>1318</v>
      </c>
      <c r="F442" s="97" t="s">
        <v>1409</v>
      </c>
      <c r="G442" s="97" t="s">
        <v>48</v>
      </c>
      <c r="H442" s="97" t="s">
        <v>1587</v>
      </c>
      <c r="I442" s="94" t="s">
        <v>47</v>
      </c>
      <c r="J442" s="94" t="s">
        <v>47</v>
      </c>
      <c r="K442" s="94" t="s">
        <v>47</v>
      </c>
      <c r="L442" s="94" t="s">
        <v>47</v>
      </c>
      <c r="M442" s="94">
        <v>0</v>
      </c>
      <c r="N442" s="97" t="s">
        <v>47</v>
      </c>
      <c r="O442" s="97" t="s">
        <v>56</v>
      </c>
      <c r="P442" s="97" t="s">
        <v>47</v>
      </c>
      <c r="Q442" s="94">
        <f>1644443763.0412+37925</f>
        <v>1644481688.0411999</v>
      </c>
      <c r="R442" s="94">
        <v>0</v>
      </c>
      <c r="S442" s="94">
        <f>1083966657.5+37925</f>
        <v>1084004582.5</v>
      </c>
      <c r="T442" s="94">
        <v>0</v>
      </c>
      <c r="U442" s="97" t="s">
        <v>49</v>
      </c>
      <c r="V442" s="94">
        <v>0</v>
      </c>
      <c r="W442" s="94">
        <v>483169918.56999999</v>
      </c>
      <c r="X442" s="97" t="s">
        <v>50</v>
      </c>
      <c r="Y442" s="94">
        <v>77307186.971200004</v>
      </c>
      <c r="Z442" s="94">
        <v>0</v>
      </c>
      <c r="AA442" s="97" t="s">
        <v>49</v>
      </c>
      <c r="AB442" s="94">
        <v>0</v>
      </c>
      <c r="AC442" s="94">
        <v>0</v>
      </c>
      <c r="AD442" s="97" t="s">
        <v>49</v>
      </c>
      <c r="AE442" s="94">
        <v>0</v>
      </c>
      <c r="AF442" s="97">
        <v>0</v>
      </c>
      <c r="AG442" s="97" t="s">
        <v>49</v>
      </c>
      <c r="AH442" s="94">
        <v>0</v>
      </c>
      <c r="AI442" s="94">
        <v>0</v>
      </c>
      <c r="AJ442" s="97" t="s">
        <v>49</v>
      </c>
      <c r="AK442" s="94">
        <v>0</v>
      </c>
      <c r="AL442" s="94">
        <v>0</v>
      </c>
      <c r="AM442" s="99" t="s">
        <v>47</v>
      </c>
      <c r="AN442" s="97" t="s">
        <v>47</v>
      </c>
      <c r="AO442" s="215" t="s">
        <v>47</v>
      </c>
      <c r="AP442" s="97" t="s">
        <v>47</v>
      </c>
      <c r="AR442" s="5"/>
      <c r="AS442" s="100"/>
    </row>
    <row r="443" spans="1:45" x14ac:dyDescent="0.25">
      <c r="A443" s="97" t="s">
        <v>2101</v>
      </c>
      <c r="B443" s="98">
        <v>44280</v>
      </c>
      <c r="C443" s="97" t="s">
        <v>973</v>
      </c>
      <c r="D443" s="97" t="s">
        <v>62</v>
      </c>
      <c r="E443" s="97" t="s">
        <v>1318</v>
      </c>
      <c r="F443" s="97" t="s">
        <v>1559</v>
      </c>
      <c r="G443" s="97" t="s">
        <v>96</v>
      </c>
      <c r="H443" s="97" t="s">
        <v>47</v>
      </c>
      <c r="I443" s="94" t="s">
        <v>1432</v>
      </c>
      <c r="J443" s="94" t="s">
        <v>47</v>
      </c>
      <c r="K443" s="94" t="s">
        <v>1585</v>
      </c>
      <c r="L443" s="94" t="s">
        <v>1491</v>
      </c>
      <c r="M443" s="94">
        <v>55570522</v>
      </c>
      <c r="N443" s="97" t="s">
        <v>100</v>
      </c>
      <c r="O443" s="97" t="s">
        <v>1584</v>
      </c>
      <c r="P443" s="97" t="s">
        <v>1583</v>
      </c>
      <c r="Q443" s="94">
        <v>-24975000</v>
      </c>
      <c r="R443" s="94">
        <v>0</v>
      </c>
      <c r="S443" s="94">
        <v>-24975000</v>
      </c>
      <c r="T443" s="94">
        <v>0</v>
      </c>
      <c r="U443" s="97" t="s">
        <v>49</v>
      </c>
      <c r="V443" s="94">
        <v>0</v>
      </c>
      <c r="W443" s="94">
        <v>0</v>
      </c>
      <c r="X443" s="97" t="s">
        <v>49</v>
      </c>
      <c r="Y443" s="94">
        <v>0</v>
      </c>
      <c r="Z443" s="94">
        <v>0</v>
      </c>
      <c r="AA443" s="97" t="s">
        <v>49</v>
      </c>
      <c r="AB443" s="94">
        <v>0</v>
      </c>
      <c r="AC443" s="94">
        <v>0</v>
      </c>
      <c r="AD443" s="97" t="s">
        <v>49</v>
      </c>
      <c r="AE443" s="94">
        <v>0</v>
      </c>
      <c r="AF443" s="97">
        <v>0</v>
      </c>
      <c r="AG443" s="97" t="s">
        <v>49</v>
      </c>
      <c r="AH443" s="94">
        <v>0</v>
      </c>
      <c r="AI443" s="94">
        <v>0</v>
      </c>
      <c r="AJ443" s="97" t="s">
        <v>49</v>
      </c>
      <c r="AK443" s="94">
        <v>0</v>
      </c>
      <c r="AL443" s="94">
        <v>0</v>
      </c>
      <c r="AM443" s="99" t="s">
        <v>47</v>
      </c>
      <c r="AN443" s="97" t="s">
        <v>47</v>
      </c>
      <c r="AO443" s="215" t="s">
        <v>47</v>
      </c>
      <c r="AP443" s="97" t="s">
        <v>47</v>
      </c>
      <c r="AR443" s="5"/>
      <c r="AS443" s="100"/>
    </row>
    <row r="444" spans="1:45" x14ac:dyDescent="0.25">
      <c r="A444" s="97" t="s">
        <v>2102</v>
      </c>
      <c r="B444" s="98">
        <v>44280</v>
      </c>
      <c r="C444" s="97" t="s">
        <v>46</v>
      </c>
      <c r="D444" s="97" t="s">
        <v>66</v>
      </c>
      <c r="E444" s="97" t="s">
        <v>67</v>
      </c>
      <c r="F444" s="97" t="s">
        <v>1033</v>
      </c>
      <c r="G444" s="97" t="s">
        <v>48</v>
      </c>
      <c r="H444" s="97" t="s">
        <v>647</v>
      </c>
      <c r="I444" s="94" t="s">
        <v>47</v>
      </c>
      <c r="J444" s="94" t="s">
        <v>47</v>
      </c>
      <c r="K444" s="94" t="s">
        <v>47</v>
      </c>
      <c r="L444" s="94" t="s">
        <v>47</v>
      </c>
      <c r="M444" s="94">
        <v>0</v>
      </c>
      <c r="N444" s="97" t="s">
        <v>47</v>
      </c>
      <c r="O444" s="97" t="s">
        <v>56</v>
      </c>
      <c r="P444" s="97" t="s">
        <v>47</v>
      </c>
      <c r="Q444" s="94">
        <v>2996606834.2175999</v>
      </c>
      <c r="R444" s="94">
        <v>0</v>
      </c>
      <c r="S444" s="94">
        <v>2264290084.5</v>
      </c>
      <c r="T444" s="94">
        <v>0</v>
      </c>
      <c r="U444" s="97" t="s">
        <v>49</v>
      </c>
      <c r="V444" s="94">
        <v>0</v>
      </c>
      <c r="W444" s="94">
        <v>631307542.86000001</v>
      </c>
      <c r="X444" s="97" t="s">
        <v>50</v>
      </c>
      <c r="Y444" s="94">
        <v>101009206.85760002</v>
      </c>
      <c r="Z444" s="94">
        <v>0</v>
      </c>
      <c r="AA444" s="97" t="s">
        <v>49</v>
      </c>
      <c r="AB444" s="94">
        <v>0</v>
      </c>
      <c r="AC444" s="94">
        <v>0</v>
      </c>
      <c r="AD444" s="97" t="s">
        <v>49</v>
      </c>
      <c r="AE444" s="94">
        <v>0</v>
      </c>
      <c r="AF444" s="97">
        <v>0</v>
      </c>
      <c r="AG444" s="97" t="s">
        <v>49</v>
      </c>
      <c r="AH444" s="94">
        <v>0</v>
      </c>
      <c r="AI444" s="94">
        <v>0</v>
      </c>
      <c r="AJ444" s="97" t="s">
        <v>49</v>
      </c>
      <c r="AK444" s="94">
        <v>0</v>
      </c>
      <c r="AL444" s="94">
        <v>0</v>
      </c>
      <c r="AM444" s="99" t="s">
        <v>47</v>
      </c>
      <c r="AN444" s="97" t="s">
        <v>47</v>
      </c>
      <c r="AO444" s="215" t="s">
        <v>47</v>
      </c>
      <c r="AP444" s="97" t="s">
        <v>47</v>
      </c>
      <c r="AR444" s="5"/>
      <c r="AS444" s="100"/>
    </row>
    <row r="445" spans="1:45" x14ac:dyDescent="0.25">
      <c r="A445" s="97" t="s">
        <v>2103</v>
      </c>
      <c r="B445" s="98">
        <v>44280</v>
      </c>
      <c r="C445" s="97" t="s">
        <v>46</v>
      </c>
      <c r="D445" s="97" t="s">
        <v>66</v>
      </c>
      <c r="E445" s="97" t="s">
        <v>67</v>
      </c>
      <c r="F445" s="97" t="s">
        <v>1033</v>
      </c>
      <c r="G445" s="97" t="s">
        <v>96</v>
      </c>
      <c r="H445" s="97" t="s">
        <v>47</v>
      </c>
      <c r="I445" s="94" t="s">
        <v>315</v>
      </c>
      <c r="J445" s="94" t="s">
        <v>47</v>
      </c>
      <c r="K445" s="94" t="s">
        <v>649</v>
      </c>
      <c r="L445" s="94" t="s">
        <v>605</v>
      </c>
      <c r="M445" s="94">
        <v>3335000</v>
      </c>
      <c r="N445" s="97" t="s">
        <v>100</v>
      </c>
      <c r="O445" s="97" t="s">
        <v>650</v>
      </c>
      <c r="P445" s="97" t="s">
        <v>651</v>
      </c>
      <c r="Q445" s="94">
        <v>-2035000</v>
      </c>
      <c r="R445" s="94">
        <v>0</v>
      </c>
      <c r="S445" s="94">
        <v>-2035000</v>
      </c>
      <c r="T445" s="94">
        <v>0</v>
      </c>
      <c r="U445" s="97" t="s">
        <v>49</v>
      </c>
      <c r="V445" s="94">
        <v>0</v>
      </c>
      <c r="W445" s="94">
        <v>0</v>
      </c>
      <c r="X445" s="97" t="s">
        <v>49</v>
      </c>
      <c r="Y445" s="94">
        <v>0</v>
      </c>
      <c r="Z445" s="94">
        <v>0</v>
      </c>
      <c r="AA445" s="97" t="s">
        <v>49</v>
      </c>
      <c r="AB445" s="94">
        <v>0</v>
      </c>
      <c r="AC445" s="94">
        <v>0</v>
      </c>
      <c r="AD445" s="97" t="s">
        <v>49</v>
      </c>
      <c r="AE445" s="94">
        <v>0</v>
      </c>
      <c r="AF445" s="97">
        <v>0</v>
      </c>
      <c r="AG445" s="97" t="s">
        <v>49</v>
      </c>
      <c r="AH445" s="94">
        <v>0</v>
      </c>
      <c r="AI445" s="94">
        <v>0</v>
      </c>
      <c r="AJ445" s="97" t="s">
        <v>49</v>
      </c>
      <c r="AK445" s="94">
        <v>0</v>
      </c>
      <c r="AL445" s="94">
        <v>0</v>
      </c>
      <c r="AM445" s="99" t="s">
        <v>47</v>
      </c>
      <c r="AN445" s="97" t="s">
        <v>47</v>
      </c>
      <c r="AO445" s="215" t="s">
        <v>47</v>
      </c>
      <c r="AP445" s="97" t="s">
        <v>47</v>
      </c>
      <c r="AR445" s="5"/>
      <c r="AS445" s="100"/>
    </row>
    <row r="446" spans="1:45" x14ac:dyDescent="0.25">
      <c r="A446" s="97" t="s">
        <v>2104</v>
      </c>
      <c r="B446" s="98">
        <v>44280</v>
      </c>
      <c r="C446" s="97" t="s">
        <v>973</v>
      </c>
      <c r="D446" s="97" t="s">
        <v>66</v>
      </c>
      <c r="E446" s="97" t="s">
        <v>1339</v>
      </c>
      <c r="F446" s="97" t="s">
        <v>1310</v>
      </c>
      <c r="G446" s="97" t="s">
        <v>48</v>
      </c>
      <c r="H446" s="97" t="s">
        <v>1581</v>
      </c>
      <c r="I446" s="94" t="s">
        <v>47</v>
      </c>
      <c r="J446" s="94" t="s">
        <v>47</v>
      </c>
      <c r="K446" s="94" t="s">
        <v>47</v>
      </c>
      <c r="L446" s="94" t="s">
        <v>47</v>
      </c>
      <c r="M446" s="94">
        <v>0</v>
      </c>
      <c r="N446" s="97" t="s">
        <v>47</v>
      </c>
      <c r="O446" s="97" t="s">
        <v>56</v>
      </c>
      <c r="P446" s="97" t="s">
        <v>47</v>
      </c>
      <c r="Q446" s="94">
        <v>611798435.60000002</v>
      </c>
      <c r="R446" s="94">
        <v>0</v>
      </c>
      <c r="S446" s="94">
        <v>405642049.5</v>
      </c>
      <c r="T446" s="94">
        <v>0</v>
      </c>
      <c r="U446" s="97" t="s">
        <v>49</v>
      </c>
      <c r="V446" s="94">
        <v>0</v>
      </c>
      <c r="W446" s="94">
        <v>177721022.5</v>
      </c>
      <c r="X446" s="97" t="s">
        <v>49</v>
      </c>
      <c r="Y446" s="94">
        <v>28435363.600000001</v>
      </c>
      <c r="Z446" s="94">
        <v>0</v>
      </c>
      <c r="AA446" s="97" t="s">
        <v>49</v>
      </c>
      <c r="AB446" s="94">
        <v>0</v>
      </c>
      <c r="AC446" s="94">
        <v>0</v>
      </c>
      <c r="AD446" s="97" t="s">
        <v>49</v>
      </c>
      <c r="AE446" s="94">
        <v>0</v>
      </c>
      <c r="AF446" s="97">
        <v>0</v>
      </c>
      <c r="AG446" s="97" t="s">
        <v>49</v>
      </c>
      <c r="AH446" s="94">
        <v>0</v>
      </c>
      <c r="AI446" s="94">
        <v>0</v>
      </c>
      <c r="AJ446" s="97" t="s">
        <v>49</v>
      </c>
      <c r="AK446" s="94">
        <v>0</v>
      </c>
      <c r="AL446" s="94">
        <v>0</v>
      </c>
      <c r="AM446" s="99" t="s">
        <v>47</v>
      </c>
      <c r="AN446" s="97" t="s">
        <v>47</v>
      </c>
      <c r="AO446" s="215" t="s">
        <v>47</v>
      </c>
      <c r="AP446" s="97" t="s">
        <v>47</v>
      </c>
      <c r="AR446" s="5"/>
      <c r="AS446" s="100"/>
    </row>
    <row r="447" spans="1:45" x14ac:dyDescent="0.25">
      <c r="A447" s="97" t="s">
        <v>2105</v>
      </c>
      <c r="B447" s="98">
        <v>44280</v>
      </c>
      <c r="C447" s="97" t="s">
        <v>973</v>
      </c>
      <c r="D447" s="97" t="s">
        <v>66</v>
      </c>
      <c r="E447" s="97" t="s">
        <v>1339</v>
      </c>
      <c r="F447" s="97" t="s">
        <v>1314</v>
      </c>
      <c r="G447" s="97" t="s">
        <v>96</v>
      </c>
      <c r="H447" s="97" t="s">
        <v>47</v>
      </c>
      <c r="I447" s="94" t="s">
        <v>1579</v>
      </c>
      <c r="J447" s="94" t="s">
        <v>47</v>
      </c>
      <c r="K447" s="94" t="s">
        <v>1576</v>
      </c>
      <c r="L447" s="94" t="s">
        <v>1546</v>
      </c>
      <c r="M447" s="94">
        <v>73139160.219999999</v>
      </c>
      <c r="N447" s="97" t="s">
        <v>100</v>
      </c>
      <c r="O447" s="97" t="s">
        <v>1575</v>
      </c>
      <c r="P447" s="97" t="s">
        <v>1574</v>
      </c>
      <c r="Q447" s="94">
        <v>-2287636</v>
      </c>
      <c r="R447" s="94">
        <v>0</v>
      </c>
      <c r="S447" s="94">
        <v>0</v>
      </c>
      <c r="T447" s="94">
        <v>0</v>
      </c>
      <c r="U447" s="97" t="s">
        <v>49</v>
      </c>
      <c r="V447" s="94">
        <v>0</v>
      </c>
      <c r="W447" s="94">
        <v>-1972100</v>
      </c>
      <c r="X447" s="97" t="s">
        <v>50</v>
      </c>
      <c r="Y447" s="94">
        <v>-315536</v>
      </c>
      <c r="Z447" s="94">
        <v>0</v>
      </c>
      <c r="AA447" s="97" t="s">
        <v>49</v>
      </c>
      <c r="AB447" s="94">
        <v>0</v>
      </c>
      <c r="AC447" s="94">
        <v>0</v>
      </c>
      <c r="AD447" s="97" t="s">
        <v>49</v>
      </c>
      <c r="AE447" s="94">
        <v>0</v>
      </c>
      <c r="AF447" s="97">
        <v>0</v>
      </c>
      <c r="AG447" s="97" t="s">
        <v>49</v>
      </c>
      <c r="AH447" s="94">
        <v>0</v>
      </c>
      <c r="AI447" s="94">
        <v>0</v>
      </c>
      <c r="AJ447" s="97" t="s">
        <v>49</v>
      </c>
      <c r="AK447" s="94">
        <v>0</v>
      </c>
      <c r="AL447" s="94">
        <v>0</v>
      </c>
      <c r="AM447" s="99" t="s">
        <v>47</v>
      </c>
      <c r="AN447" s="97" t="s">
        <v>47</v>
      </c>
      <c r="AO447" s="215" t="s">
        <v>47</v>
      </c>
      <c r="AP447" s="97" t="s">
        <v>47</v>
      </c>
      <c r="AR447" s="5"/>
      <c r="AS447" s="100"/>
    </row>
    <row r="448" spans="1:45" x14ac:dyDescent="0.25">
      <c r="A448" s="97" t="s">
        <v>2106</v>
      </c>
      <c r="B448" s="98">
        <v>44280</v>
      </c>
      <c r="C448" s="97" t="s">
        <v>973</v>
      </c>
      <c r="D448" s="97" t="s">
        <v>66</v>
      </c>
      <c r="E448" s="97" t="s">
        <v>1339</v>
      </c>
      <c r="F448" s="97" t="s">
        <v>1314</v>
      </c>
      <c r="G448" s="97" t="s">
        <v>96</v>
      </c>
      <c r="H448" s="97" t="s">
        <v>47</v>
      </c>
      <c r="I448" s="94" t="s">
        <v>1577</v>
      </c>
      <c r="J448" s="94" t="s">
        <v>47</v>
      </c>
      <c r="K448" s="94" t="s">
        <v>1576</v>
      </c>
      <c r="L448" s="94" t="s">
        <v>1546</v>
      </c>
      <c r="M448" s="94">
        <v>73139160.219999999</v>
      </c>
      <c r="N448" s="97" t="s">
        <v>100</v>
      </c>
      <c r="O448" s="97" t="s">
        <v>1575</v>
      </c>
      <c r="P448" s="97" t="s">
        <v>1574</v>
      </c>
      <c r="Q448" s="94">
        <v>-1143818</v>
      </c>
      <c r="R448" s="94">
        <v>0</v>
      </c>
      <c r="S448" s="94">
        <v>0</v>
      </c>
      <c r="T448" s="94">
        <v>0</v>
      </c>
      <c r="U448" s="97" t="s">
        <v>49</v>
      </c>
      <c r="V448" s="94">
        <v>0</v>
      </c>
      <c r="W448" s="94">
        <v>-986050</v>
      </c>
      <c r="X448" s="97" t="s">
        <v>50</v>
      </c>
      <c r="Y448" s="94">
        <v>-157768</v>
      </c>
      <c r="Z448" s="94">
        <v>0</v>
      </c>
      <c r="AA448" s="97" t="s">
        <v>49</v>
      </c>
      <c r="AB448" s="94">
        <v>0</v>
      </c>
      <c r="AC448" s="94">
        <v>0</v>
      </c>
      <c r="AD448" s="97" t="s">
        <v>49</v>
      </c>
      <c r="AE448" s="94">
        <v>0</v>
      </c>
      <c r="AF448" s="97">
        <v>0</v>
      </c>
      <c r="AG448" s="97" t="s">
        <v>49</v>
      </c>
      <c r="AH448" s="94">
        <v>0</v>
      </c>
      <c r="AI448" s="94">
        <v>0</v>
      </c>
      <c r="AJ448" s="97" t="s">
        <v>49</v>
      </c>
      <c r="AK448" s="94">
        <v>0</v>
      </c>
      <c r="AL448" s="94">
        <v>0</v>
      </c>
      <c r="AM448" s="99" t="s">
        <v>47</v>
      </c>
      <c r="AN448" s="97" t="s">
        <v>47</v>
      </c>
      <c r="AO448" s="215" t="s">
        <v>47</v>
      </c>
      <c r="AP448" s="97" t="s">
        <v>47</v>
      </c>
      <c r="AR448" s="5"/>
      <c r="AS448" s="100"/>
    </row>
    <row r="449" spans="1:45" x14ac:dyDescent="0.25">
      <c r="A449" s="97" t="s">
        <v>2107</v>
      </c>
      <c r="B449" s="98">
        <v>44280</v>
      </c>
      <c r="C449" s="97" t="s">
        <v>46</v>
      </c>
      <c r="D449" s="97" t="s">
        <v>70</v>
      </c>
      <c r="E449" s="97" t="s">
        <v>71</v>
      </c>
      <c r="F449" s="97" t="s">
        <v>1013</v>
      </c>
      <c r="G449" s="97" t="s">
        <v>48</v>
      </c>
      <c r="H449" s="97" t="s">
        <v>653</v>
      </c>
      <c r="I449" s="94" t="s">
        <v>47</v>
      </c>
      <c r="J449" s="94" t="s">
        <v>47</v>
      </c>
      <c r="K449" s="94" t="s">
        <v>47</v>
      </c>
      <c r="L449" s="94" t="s">
        <v>47</v>
      </c>
      <c r="M449" s="94">
        <v>0</v>
      </c>
      <c r="N449" s="97" t="s">
        <v>47</v>
      </c>
      <c r="O449" s="97" t="s">
        <v>56</v>
      </c>
      <c r="P449" s="97" t="s">
        <v>47</v>
      </c>
      <c r="Q449" s="94">
        <v>1968219676.4700003</v>
      </c>
      <c r="R449" s="94">
        <v>0</v>
      </c>
      <c r="S449" s="94">
        <v>1643455957.5</v>
      </c>
      <c r="T449" s="94">
        <v>0</v>
      </c>
      <c r="U449" s="97" t="s">
        <v>49</v>
      </c>
      <c r="V449" s="94">
        <v>0</v>
      </c>
      <c r="W449" s="94">
        <v>279968723.25</v>
      </c>
      <c r="X449" s="97" t="s">
        <v>49</v>
      </c>
      <c r="Y449" s="94">
        <v>44794995.719999999</v>
      </c>
      <c r="Z449" s="94">
        <v>0</v>
      </c>
      <c r="AA449" s="97" t="s">
        <v>49</v>
      </c>
      <c r="AB449" s="94">
        <v>0</v>
      </c>
      <c r="AC449" s="94">
        <v>0</v>
      </c>
      <c r="AD449" s="97" t="s">
        <v>49</v>
      </c>
      <c r="AE449" s="94">
        <v>0</v>
      </c>
      <c r="AF449" s="97">
        <v>0</v>
      </c>
      <c r="AG449" s="97" t="s">
        <v>49</v>
      </c>
      <c r="AH449" s="94">
        <v>0</v>
      </c>
      <c r="AI449" s="94">
        <v>0</v>
      </c>
      <c r="AJ449" s="97" t="s">
        <v>49</v>
      </c>
      <c r="AK449" s="94">
        <v>0</v>
      </c>
      <c r="AL449" s="94">
        <v>0</v>
      </c>
      <c r="AM449" s="99" t="s">
        <v>47</v>
      </c>
      <c r="AN449" s="97" t="s">
        <v>47</v>
      </c>
      <c r="AO449" s="215" t="s">
        <v>47</v>
      </c>
      <c r="AP449" s="97" t="s">
        <v>47</v>
      </c>
      <c r="AR449" s="5"/>
      <c r="AS449" s="100"/>
    </row>
    <row r="450" spans="1:45" x14ac:dyDescent="0.25">
      <c r="A450" s="97" t="s">
        <v>2108</v>
      </c>
      <c r="B450" s="98">
        <v>44280</v>
      </c>
      <c r="C450" s="97" t="s">
        <v>46</v>
      </c>
      <c r="D450" s="97" t="s">
        <v>70</v>
      </c>
      <c r="E450" s="97" t="s">
        <v>71</v>
      </c>
      <c r="F450" s="97" t="s">
        <v>1013</v>
      </c>
      <c r="G450" s="97" t="s">
        <v>96</v>
      </c>
      <c r="H450" s="97" t="s">
        <v>47</v>
      </c>
      <c r="I450" s="94" t="s">
        <v>655</v>
      </c>
      <c r="J450" s="94" t="s">
        <v>47</v>
      </c>
      <c r="K450" s="94" t="s">
        <v>656</v>
      </c>
      <c r="L450" s="94" t="s">
        <v>605</v>
      </c>
      <c r="M450" s="94">
        <v>20660051.5</v>
      </c>
      <c r="N450" s="97" t="s">
        <v>100</v>
      </c>
      <c r="O450" s="97" t="s">
        <v>657</v>
      </c>
      <c r="P450" s="97" t="s">
        <v>658</v>
      </c>
      <c r="Q450" s="94">
        <v>-20660051.5</v>
      </c>
      <c r="R450" s="94">
        <v>0</v>
      </c>
      <c r="S450" s="94">
        <v>-16445307.5</v>
      </c>
      <c r="T450" s="94">
        <v>0</v>
      </c>
      <c r="U450" s="97" t="s">
        <v>49</v>
      </c>
      <c r="V450" s="94">
        <v>0</v>
      </c>
      <c r="W450" s="94">
        <v>-3633400</v>
      </c>
      <c r="X450" s="97" t="s">
        <v>50</v>
      </c>
      <c r="Y450" s="94">
        <v>-581344</v>
      </c>
      <c r="Z450" s="94">
        <v>0</v>
      </c>
      <c r="AA450" s="97" t="s">
        <v>49</v>
      </c>
      <c r="AB450" s="94">
        <v>0</v>
      </c>
      <c r="AC450" s="94">
        <v>0</v>
      </c>
      <c r="AD450" s="97" t="s">
        <v>49</v>
      </c>
      <c r="AE450" s="94">
        <v>0</v>
      </c>
      <c r="AF450" s="97">
        <v>0</v>
      </c>
      <c r="AG450" s="97" t="s">
        <v>49</v>
      </c>
      <c r="AH450" s="94">
        <v>0</v>
      </c>
      <c r="AI450" s="94">
        <v>0</v>
      </c>
      <c r="AJ450" s="97" t="s">
        <v>49</v>
      </c>
      <c r="AK450" s="94">
        <v>0</v>
      </c>
      <c r="AL450" s="94">
        <v>0</v>
      </c>
      <c r="AM450" s="99" t="s">
        <v>47</v>
      </c>
      <c r="AN450" s="97" t="s">
        <v>47</v>
      </c>
      <c r="AO450" s="215" t="s">
        <v>47</v>
      </c>
      <c r="AP450" s="97" t="s">
        <v>47</v>
      </c>
      <c r="AR450" s="5"/>
      <c r="AS450" s="100"/>
    </row>
    <row r="451" spans="1:45" x14ac:dyDescent="0.25">
      <c r="A451" s="97" t="s">
        <v>2109</v>
      </c>
      <c r="B451" s="98">
        <v>44280</v>
      </c>
      <c r="C451" s="97" t="s">
        <v>973</v>
      </c>
      <c r="D451" s="97" t="s">
        <v>70</v>
      </c>
      <c r="E451" s="97" t="s">
        <v>977</v>
      </c>
      <c r="F451" s="97" t="s">
        <v>975</v>
      </c>
      <c r="G451" s="97" t="s">
        <v>48</v>
      </c>
      <c r="H451" s="97" t="s">
        <v>1572</v>
      </c>
      <c r="I451" s="94" t="s">
        <v>47</v>
      </c>
      <c r="J451" s="94" t="s">
        <v>47</v>
      </c>
      <c r="K451" s="94" t="s">
        <v>47</v>
      </c>
      <c r="L451" s="94" t="s">
        <v>47</v>
      </c>
      <c r="M451" s="94">
        <v>0</v>
      </c>
      <c r="N451" s="97" t="s">
        <v>47</v>
      </c>
      <c r="O451" s="97" t="s">
        <v>56</v>
      </c>
      <c r="P451" s="97" t="s">
        <v>47</v>
      </c>
      <c r="Q451" s="94">
        <v>1452078375.6287999</v>
      </c>
      <c r="R451" s="94">
        <v>0</v>
      </c>
      <c r="S451" s="94">
        <v>901914163.25</v>
      </c>
      <c r="T451" s="94">
        <v>0</v>
      </c>
      <c r="U451" s="97" t="s">
        <v>49</v>
      </c>
      <c r="V451" s="94">
        <v>0</v>
      </c>
      <c r="W451" s="94">
        <v>474279493.43000001</v>
      </c>
      <c r="X451" s="97" t="s">
        <v>50</v>
      </c>
      <c r="Y451" s="94">
        <v>75884718.948799998</v>
      </c>
      <c r="Z451" s="94">
        <v>0</v>
      </c>
      <c r="AA451" s="97" t="s">
        <v>49</v>
      </c>
      <c r="AB451" s="94">
        <v>0</v>
      </c>
      <c r="AC451" s="94">
        <v>0</v>
      </c>
      <c r="AD451" s="97" t="s">
        <v>49</v>
      </c>
      <c r="AE451" s="94">
        <v>0</v>
      </c>
      <c r="AF451" s="97">
        <v>0</v>
      </c>
      <c r="AG451" s="97" t="s">
        <v>49</v>
      </c>
      <c r="AH451" s="94">
        <v>0</v>
      </c>
      <c r="AI451" s="94">
        <v>0</v>
      </c>
      <c r="AJ451" s="97" t="s">
        <v>49</v>
      </c>
      <c r="AK451" s="94">
        <v>0</v>
      </c>
      <c r="AL451" s="94">
        <v>0</v>
      </c>
      <c r="AM451" s="99" t="s">
        <v>47</v>
      </c>
      <c r="AN451" s="97" t="s">
        <v>47</v>
      </c>
      <c r="AO451" s="215" t="s">
        <v>47</v>
      </c>
      <c r="AP451" s="97" t="s">
        <v>47</v>
      </c>
      <c r="AR451" s="5"/>
      <c r="AS451" s="100"/>
    </row>
    <row r="452" spans="1:45" ht="15" customHeight="1" x14ac:dyDescent="0.25">
      <c r="A452" s="97" t="s">
        <v>2110</v>
      </c>
      <c r="B452" s="98">
        <v>44280</v>
      </c>
      <c r="C452" s="97" t="s">
        <v>973</v>
      </c>
      <c r="D452" s="97" t="s">
        <v>70</v>
      </c>
      <c r="E452" s="97" t="s">
        <v>977</v>
      </c>
      <c r="F452" s="97" t="s">
        <v>1570</v>
      </c>
      <c r="G452" s="97" t="s">
        <v>48</v>
      </c>
      <c r="H452" s="97" t="s">
        <v>1569</v>
      </c>
      <c r="I452" s="94" t="s">
        <v>47</v>
      </c>
      <c r="J452" s="94" t="s">
        <v>47</v>
      </c>
      <c r="K452" s="94" t="s">
        <v>47</v>
      </c>
      <c r="L452" s="94" t="s">
        <v>47</v>
      </c>
      <c r="M452" s="94">
        <v>0</v>
      </c>
      <c r="N452" s="97" t="s">
        <v>47</v>
      </c>
      <c r="O452" s="97" t="s">
        <v>1568</v>
      </c>
      <c r="P452" s="97" t="s">
        <v>1567</v>
      </c>
      <c r="Q452" s="94">
        <v>180748708.93439999</v>
      </c>
      <c r="R452" s="94">
        <v>0</v>
      </c>
      <c r="S452" s="94">
        <v>71426270</v>
      </c>
      <c r="T452" s="94">
        <v>94243481.840000004</v>
      </c>
      <c r="U452" s="97" t="s">
        <v>50</v>
      </c>
      <c r="V452" s="94">
        <v>15078957.0944</v>
      </c>
      <c r="W452" s="94">
        <v>0</v>
      </c>
      <c r="X452" s="97" t="s">
        <v>49</v>
      </c>
      <c r="Y452" s="94">
        <v>0</v>
      </c>
      <c r="Z452" s="94">
        <v>0</v>
      </c>
      <c r="AA452" s="97" t="s">
        <v>49</v>
      </c>
      <c r="AB452" s="94">
        <v>0</v>
      </c>
      <c r="AC452" s="94">
        <v>0</v>
      </c>
      <c r="AD452" s="97" t="s">
        <v>49</v>
      </c>
      <c r="AE452" s="94">
        <v>0</v>
      </c>
      <c r="AF452" s="97">
        <v>0</v>
      </c>
      <c r="AG452" s="97" t="s">
        <v>49</v>
      </c>
      <c r="AH452" s="94">
        <v>0</v>
      </c>
      <c r="AI452" s="94">
        <v>0</v>
      </c>
      <c r="AJ452" s="97" t="s">
        <v>49</v>
      </c>
      <c r="AK452" s="94">
        <v>0</v>
      </c>
      <c r="AL452" s="94">
        <v>0</v>
      </c>
      <c r="AM452" s="99" t="s">
        <v>47</v>
      </c>
      <c r="AN452" s="97" t="s">
        <v>47</v>
      </c>
      <c r="AO452" s="215" t="s">
        <v>47</v>
      </c>
      <c r="AP452" s="97" t="s">
        <v>47</v>
      </c>
      <c r="AR452" s="5"/>
      <c r="AS452" s="100"/>
    </row>
    <row r="453" spans="1:45" ht="15" customHeight="1" x14ac:dyDescent="0.25">
      <c r="A453" s="97" t="s">
        <v>2111</v>
      </c>
      <c r="B453" s="98">
        <v>44280</v>
      </c>
      <c r="C453" s="97" t="s">
        <v>973</v>
      </c>
      <c r="D453" s="97" t="s">
        <v>70</v>
      </c>
      <c r="E453" s="97" t="s">
        <v>977</v>
      </c>
      <c r="F453" s="97" t="s">
        <v>975</v>
      </c>
      <c r="G453" s="97" t="s">
        <v>48</v>
      </c>
      <c r="H453" s="97" t="s">
        <v>1565</v>
      </c>
      <c r="I453" s="94" t="s">
        <v>47</v>
      </c>
      <c r="J453" s="94" t="s">
        <v>47</v>
      </c>
      <c r="K453" s="94" t="s">
        <v>47</v>
      </c>
      <c r="L453" s="94" t="s">
        <v>47</v>
      </c>
      <c r="M453" s="94">
        <v>0</v>
      </c>
      <c r="N453" s="97" t="s">
        <v>47</v>
      </c>
      <c r="O453" s="97" t="s">
        <v>56</v>
      </c>
      <c r="P453" s="97" t="s">
        <v>47</v>
      </c>
      <c r="Q453" s="94">
        <f>47253053.35+37915</f>
        <v>47290968.350000001</v>
      </c>
      <c r="R453" s="94">
        <v>0</v>
      </c>
      <c r="S453" s="94">
        <f>33797955.25+37915</f>
        <v>33835870.25</v>
      </c>
      <c r="T453" s="94">
        <v>0</v>
      </c>
      <c r="U453" s="97" t="s">
        <v>49</v>
      </c>
      <c r="V453" s="94">
        <v>0</v>
      </c>
      <c r="W453" s="94">
        <v>11599222.5</v>
      </c>
      <c r="X453" s="97" t="s">
        <v>50</v>
      </c>
      <c r="Y453" s="94">
        <v>1855875.6</v>
      </c>
      <c r="Z453" s="94">
        <v>0</v>
      </c>
      <c r="AA453" s="97" t="s">
        <v>49</v>
      </c>
      <c r="AB453" s="94">
        <v>0</v>
      </c>
      <c r="AC453" s="94">
        <v>0</v>
      </c>
      <c r="AD453" s="97" t="s">
        <v>49</v>
      </c>
      <c r="AE453" s="94">
        <v>0</v>
      </c>
      <c r="AF453" s="97">
        <v>0</v>
      </c>
      <c r="AG453" s="97" t="s">
        <v>49</v>
      </c>
      <c r="AH453" s="94">
        <v>0</v>
      </c>
      <c r="AI453" s="94">
        <v>0</v>
      </c>
      <c r="AJ453" s="97" t="s">
        <v>49</v>
      </c>
      <c r="AK453" s="94">
        <v>0</v>
      </c>
      <c r="AL453" s="94">
        <v>0</v>
      </c>
      <c r="AM453" s="99" t="s">
        <v>47</v>
      </c>
      <c r="AN453" s="97" t="s">
        <v>47</v>
      </c>
      <c r="AO453" s="215" t="s">
        <v>47</v>
      </c>
      <c r="AP453" s="97" t="s">
        <v>47</v>
      </c>
      <c r="AR453" s="5"/>
      <c r="AS453" s="100"/>
    </row>
    <row r="454" spans="1:45" ht="15" customHeight="1" x14ac:dyDescent="0.25">
      <c r="A454" s="97" t="s">
        <v>606</v>
      </c>
      <c r="B454" s="98">
        <v>44280</v>
      </c>
      <c r="C454" s="97" t="s">
        <v>46</v>
      </c>
      <c r="D454" s="97" t="s">
        <v>74</v>
      </c>
      <c r="E454" s="97" t="s">
        <v>75</v>
      </c>
      <c r="F454" s="97" t="s">
        <v>1052</v>
      </c>
      <c r="G454" s="97" t="s">
        <v>48</v>
      </c>
      <c r="H454" s="97" t="s">
        <v>660</v>
      </c>
      <c r="I454" s="94" t="s">
        <v>47</v>
      </c>
      <c r="J454" s="94" t="s">
        <v>47</v>
      </c>
      <c r="K454" s="94" t="s">
        <v>47</v>
      </c>
      <c r="L454" s="94" t="s">
        <v>47</v>
      </c>
      <c r="M454" s="94">
        <v>0</v>
      </c>
      <c r="N454" s="97" t="s">
        <v>47</v>
      </c>
      <c r="O454" s="97" t="s">
        <v>56</v>
      </c>
      <c r="P454" s="97" t="s">
        <v>47</v>
      </c>
      <c r="Q454" s="94">
        <v>1799286056.1899998</v>
      </c>
      <c r="R454" s="94">
        <v>0</v>
      </c>
      <c r="S454" s="94">
        <v>1433770414.75</v>
      </c>
      <c r="T454" s="94">
        <v>0</v>
      </c>
      <c r="U454" s="97" t="s">
        <v>49</v>
      </c>
      <c r="V454" s="94">
        <v>0</v>
      </c>
      <c r="W454" s="94">
        <v>311740984</v>
      </c>
      <c r="X454" s="97" t="s">
        <v>49</v>
      </c>
      <c r="Y454" s="94">
        <v>49878557.439999998</v>
      </c>
      <c r="Z454" s="94">
        <v>0</v>
      </c>
      <c r="AA454" s="97" t="s">
        <v>49</v>
      </c>
      <c r="AB454" s="94">
        <v>0</v>
      </c>
      <c r="AC454" s="94">
        <v>3607500</v>
      </c>
      <c r="AD454" s="97" t="s">
        <v>49</v>
      </c>
      <c r="AE454" s="94">
        <v>288600</v>
      </c>
      <c r="AF454" s="97">
        <v>0</v>
      </c>
      <c r="AG454" s="97" t="s">
        <v>49</v>
      </c>
      <c r="AH454" s="94">
        <v>0</v>
      </c>
      <c r="AI454" s="94">
        <v>0</v>
      </c>
      <c r="AJ454" s="97" t="s">
        <v>49</v>
      </c>
      <c r="AK454" s="94">
        <v>0</v>
      </c>
      <c r="AL454" s="94">
        <v>0</v>
      </c>
      <c r="AM454" s="99" t="s">
        <v>47</v>
      </c>
      <c r="AN454" s="97" t="s">
        <v>47</v>
      </c>
      <c r="AO454" s="215" t="s">
        <v>47</v>
      </c>
      <c r="AP454" s="97" t="s">
        <v>47</v>
      </c>
      <c r="AR454" s="5"/>
      <c r="AS454" s="100"/>
    </row>
    <row r="455" spans="1:45" ht="15" customHeight="1" x14ac:dyDescent="0.25">
      <c r="A455" s="97" t="s">
        <v>608</v>
      </c>
      <c r="B455" s="98">
        <v>44280</v>
      </c>
      <c r="C455" s="97" t="s">
        <v>973</v>
      </c>
      <c r="D455" s="97" t="s">
        <v>74</v>
      </c>
      <c r="E455" s="97" t="s">
        <v>980</v>
      </c>
      <c r="F455" s="97" t="s">
        <v>1293</v>
      </c>
      <c r="G455" s="97" t="s">
        <v>48</v>
      </c>
      <c r="H455" s="97" t="s">
        <v>1292</v>
      </c>
      <c r="I455" s="94" t="s">
        <v>47</v>
      </c>
      <c r="J455" s="94" t="s">
        <v>47</v>
      </c>
      <c r="K455" s="94" t="s">
        <v>47</v>
      </c>
      <c r="L455" s="94" t="s">
        <v>47</v>
      </c>
      <c r="M455" s="94">
        <v>0</v>
      </c>
      <c r="N455" s="97" t="s">
        <v>47</v>
      </c>
      <c r="O455" s="97" t="s">
        <v>1062</v>
      </c>
      <c r="P455" s="97" t="s">
        <v>47</v>
      </c>
      <c r="Q455" s="94">
        <v>0</v>
      </c>
      <c r="R455" s="94">
        <v>0</v>
      </c>
      <c r="S455" s="94">
        <v>0</v>
      </c>
      <c r="T455" s="94">
        <v>0</v>
      </c>
      <c r="U455" s="97" t="s">
        <v>49</v>
      </c>
      <c r="V455" s="94">
        <v>0</v>
      </c>
      <c r="W455" s="94">
        <v>0</v>
      </c>
      <c r="X455" s="97" t="s">
        <v>50</v>
      </c>
      <c r="Y455" s="94">
        <v>0</v>
      </c>
      <c r="Z455" s="94">
        <v>0</v>
      </c>
      <c r="AA455" s="97" t="s">
        <v>49</v>
      </c>
      <c r="AB455" s="94">
        <v>0</v>
      </c>
      <c r="AC455" s="94">
        <v>0</v>
      </c>
      <c r="AD455" s="97" t="s">
        <v>49</v>
      </c>
      <c r="AE455" s="94">
        <v>0</v>
      </c>
      <c r="AF455" s="97">
        <v>0</v>
      </c>
      <c r="AG455" s="97" t="s">
        <v>49</v>
      </c>
      <c r="AH455" s="94">
        <v>0</v>
      </c>
      <c r="AI455" s="94">
        <v>0</v>
      </c>
      <c r="AJ455" s="97" t="s">
        <v>49</v>
      </c>
      <c r="AK455" s="94">
        <v>0</v>
      </c>
      <c r="AL455" s="94">
        <v>0</v>
      </c>
      <c r="AM455" s="99" t="s">
        <v>47</v>
      </c>
      <c r="AN455" s="97" t="s">
        <v>47</v>
      </c>
      <c r="AO455" s="215" t="s">
        <v>47</v>
      </c>
      <c r="AP455" s="97" t="s">
        <v>47</v>
      </c>
      <c r="AR455" s="5"/>
      <c r="AS455" s="100"/>
    </row>
    <row r="456" spans="1:45" ht="15" customHeight="1" x14ac:dyDescent="0.25">
      <c r="A456" s="97" t="s">
        <v>612</v>
      </c>
      <c r="B456" s="98">
        <v>44280</v>
      </c>
      <c r="C456" s="97" t="s">
        <v>46</v>
      </c>
      <c r="D456" s="97" t="s">
        <v>164</v>
      </c>
      <c r="E456" s="97" t="s">
        <v>165</v>
      </c>
      <c r="F456" s="97" t="s">
        <v>1065</v>
      </c>
      <c r="G456" s="97" t="s">
        <v>48</v>
      </c>
      <c r="H456" s="97" t="s">
        <v>662</v>
      </c>
      <c r="I456" s="94" t="s">
        <v>47</v>
      </c>
      <c r="J456" s="94" t="s">
        <v>47</v>
      </c>
      <c r="K456" s="94" t="s">
        <v>47</v>
      </c>
      <c r="L456" s="94" t="s">
        <v>47</v>
      </c>
      <c r="M456" s="94">
        <v>0</v>
      </c>
      <c r="N456" s="97" t="s">
        <v>47</v>
      </c>
      <c r="O456" s="97" t="s">
        <v>56</v>
      </c>
      <c r="P456" s="97" t="s">
        <v>47</v>
      </c>
      <c r="Q456" s="94">
        <v>512540724.65000004</v>
      </c>
      <c r="R456" s="94">
        <v>0</v>
      </c>
      <c r="S456" s="94">
        <v>426540525.75</v>
      </c>
      <c r="T456" s="94">
        <v>0</v>
      </c>
      <c r="U456" s="97" t="s">
        <v>49</v>
      </c>
      <c r="V456" s="94">
        <v>0</v>
      </c>
      <c r="W456" s="94">
        <v>74138102.5</v>
      </c>
      <c r="X456" s="97" t="s">
        <v>50</v>
      </c>
      <c r="Y456" s="94">
        <v>11862096.4</v>
      </c>
      <c r="Z456" s="94">
        <v>0</v>
      </c>
      <c r="AA456" s="97" t="s">
        <v>49</v>
      </c>
      <c r="AB456" s="94">
        <v>0</v>
      </c>
      <c r="AC456" s="94">
        <v>0</v>
      </c>
      <c r="AD456" s="97" t="s">
        <v>49</v>
      </c>
      <c r="AE456" s="94">
        <v>0</v>
      </c>
      <c r="AF456" s="97">
        <v>0</v>
      </c>
      <c r="AG456" s="97" t="s">
        <v>49</v>
      </c>
      <c r="AH456" s="94">
        <v>0</v>
      </c>
      <c r="AI456" s="94">
        <v>0</v>
      </c>
      <c r="AJ456" s="97" t="s">
        <v>49</v>
      </c>
      <c r="AK456" s="94">
        <v>0</v>
      </c>
      <c r="AL456" s="94">
        <v>0</v>
      </c>
      <c r="AM456" s="99" t="s">
        <v>47</v>
      </c>
      <c r="AN456" s="97" t="s">
        <v>47</v>
      </c>
      <c r="AO456" s="215" t="s">
        <v>47</v>
      </c>
      <c r="AP456" s="97" t="s">
        <v>47</v>
      </c>
      <c r="AR456" s="5"/>
      <c r="AS456" s="100"/>
    </row>
    <row r="457" spans="1:45" ht="15" customHeight="1" x14ac:dyDescent="0.25">
      <c r="A457" s="97" t="s">
        <v>614</v>
      </c>
      <c r="B457" s="98">
        <v>44280</v>
      </c>
      <c r="C457" s="97" t="s">
        <v>46</v>
      </c>
      <c r="D457" s="97" t="s">
        <v>84</v>
      </c>
      <c r="E457" s="97" t="s">
        <v>85</v>
      </c>
      <c r="F457" s="97" t="s">
        <v>1078</v>
      </c>
      <c r="G457" s="97" t="s">
        <v>48</v>
      </c>
      <c r="H457" s="97" t="s">
        <v>664</v>
      </c>
      <c r="I457" s="94" t="s">
        <v>47</v>
      </c>
      <c r="J457" s="94" t="s">
        <v>47</v>
      </c>
      <c r="K457" s="94" t="s">
        <v>47</v>
      </c>
      <c r="L457" s="94" t="s">
        <v>47</v>
      </c>
      <c r="M457" s="94">
        <v>0</v>
      </c>
      <c r="N457" s="97" t="s">
        <v>47</v>
      </c>
      <c r="O457" s="97" t="s">
        <v>56</v>
      </c>
      <c r="P457" s="97" t="s">
        <v>47</v>
      </c>
      <c r="Q457" s="94">
        <v>1312032065.0888</v>
      </c>
      <c r="R457" s="94">
        <v>0</v>
      </c>
      <c r="S457" s="94">
        <v>896777172.5</v>
      </c>
      <c r="T457" s="94">
        <v>0</v>
      </c>
      <c r="U457" s="97" t="s">
        <v>49</v>
      </c>
      <c r="V457" s="94">
        <v>0</v>
      </c>
      <c r="W457" s="94">
        <v>357978355.68000001</v>
      </c>
      <c r="X457" s="97" t="s">
        <v>49</v>
      </c>
      <c r="Y457" s="94">
        <v>57276536.908800006</v>
      </c>
      <c r="Z457" s="94">
        <v>0</v>
      </c>
      <c r="AA457" s="97" t="s">
        <v>49</v>
      </c>
      <c r="AB457" s="94">
        <v>0</v>
      </c>
      <c r="AC457" s="94">
        <v>0</v>
      </c>
      <c r="AD457" s="97" t="s">
        <v>49</v>
      </c>
      <c r="AE457" s="94">
        <v>0</v>
      </c>
      <c r="AF457" s="97">
        <v>0</v>
      </c>
      <c r="AG457" s="97" t="s">
        <v>49</v>
      </c>
      <c r="AH457" s="94">
        <v>0</v>
      </c>
      <c r="AI457" s="94">
        <v>0</v>
      </c>
      <c r="AJ457" s="97" t="s">
        <v>49</v>
      </c>
      <c r="AK457" s="94">
        <v>0</v>
      </c>
      <c r="AL457" s="94">
        <v>0</v>
      </c>
      <c r="AM457" s="99" t="s">
        <v>47</v>
      </c>
      <c r="AN457" s="97" t="s">
        <v>47</v>
      </c>
      <c r="AO457" s="215" t="s">
        <v>47</v>
      </c>
      <c r="AP457" s="97" t="s">
        <v>47</v>
      </c>
      <c r="AR457" s="5"/>
      <c r="AS457" s="100"/>
    </row>
    <row r="458" spans="1:45" ht="15" customHeight="1" x14ac:dyDescent="0.25">
      <c r="A458" s="97" t="s">
        <v>618</v>
      </c>
      <c r="B458" s="98">
        <v>44280</v>
      </c>
      <c r="C458" s="97" t="s">
        <v>973</v>
      </c>
      <c r="D458" s="97" t="s">
        <v>84</v>
      </c>
      <c r="E458" s="97" t="s">
        <v>1298</v>
      </c>
      <c r="F458" s="97" t="s">
        <v>1561</v>
      </c>
      <c r="G458" s="97" t="s">
        <v>48</v>
      </c>
      <c r="H458" s="97" t="s">
        <v>1560</v>
      </c>
      <c r="I458" s="94" t="s">
        <v>47</v>
      </c>
      <c r="J458" s="94" t="s">
        <v>47</v>
      </c>
      <c r="K458" s="94" t="s">
        <v>47</v>
      </c>
      <c r="L458" s="94" t="s">
        <v>47</v>
      </c>
      <c r="M458" s="94">
        <v>0</v>
      </c>
      <c r="N458" s="97" t="s">
        <v>47</v>
      </c>
      <c r="O458" s="97" t="s">
        <v>56</v>
      </c>
      <c r="P458" s="97" t="s">
        <v>47</v>
      </c>
      <c r="Q458" s="94">
        <v>32261484</v>
      </c>
      <c r="R458" s="94">
        <v>0</v>
      </c>
      <c r="S458" s="94">
        <v>5696150</v>
      </c>
      <c r="T458" s="94">
        <v>0</v>
      </c>
      <c r="U458" s="97" t="s">
        <v>49</v>
      </c>
      <c r="V458" s="94">
        <v>0</v>
      </c>
      <c r="W458" s="94">
        <v>22901150</v>
      </c>
      <c r="X458" s="97" t="s">
        <v>50</v>
      </c>
      <c r="Y458" s="94">
        <v>3664184</v>
      </c>
      <c r="Z458" s="94">
        <v>0</v>
      </c>
      <c r="AA458" s="97" t="s">
        <v>49</v>
      </c>
      <c r="AB458" s="94">
        <v>0</v>
      </c>
      <c r="AC458" s="94">
        <v>0</v>
      </c>
      <c r="AD458" s="97" t="s">
        <v>49</v>
      </c>
      <c r="AE458" s="94">
        <v>0</v>
      </c>
      <c r="AF458" s="97">
        <v>0</v>
      </c>
      <c r="AG458" s="97" t="s">
        <v>49</v>
      </c>
      <c r="AH458" s="94">
        <v>0</v>
      </c>
      <c r="AI458" s="94">
        <v>0</v>
      </c>
      <c r="AJ458" s="97" t="s">
        <v>49</v>
      </c>
      <c r="AK458" s="94">
        <v>0</v>
      </c>
      <c r="AL458" s="94">
        <v>0</v>
      </c>
      <c r="AM458" s="99" t="s">
        <v>47</v>
      </c>
      <c r="AN458" s="97" t="s">
        <v>47</v>
      </c>
      <c r="AO458" s="215" t="s">
        <v>47</v>
      </c>
      <c r="AP458" s="97" t="s">
        <v>47</v>
      </c>
      <c r="AR458" s="5"/>
      <c r="AS458" s="100"/>
    </row>
    <row r="459" spans="1:45" ht="15" customHeight="1" x14ac:dyDescent="0.25">
      <c r="A459" s="97" t="s">
        <v>620</v>
      </c>
      <c r="B459" s="98">
        <v>44280</v>
      </c>
      <c r="C459" s="97" t="s">
        <v>973</v>
      </c>
      <c r="D459" s="97" t="s">
        <v>84</v>
      </c>
      <c r="E459" s="97" t="s">
        <v>1298</v>
      </c>
      <c r="F459" s="97" t="s">
        <v>1514</v>
      </c>
      <c r="G459" s="97" t="s">
        <v>48</v>
      </c>
      <c r="H459" s="97" t="s">
        <v>1513</v>
      </c>
      <c r="I459" s="94" t="s">
        <v>47</v>
      </c>
      <c r="J459" s="94" t="s">
        <v>47</v>
      </c>
      <c r="K459" s="94" t="s">
        <v>47</v>
      </c>
      <c r="L459" s="94" t="s">
        <v>47</v>
      </c>
      <c r="M459" s="94">
        <v>0</v>
      </c>
      <c r="N459" s="97" t="s">
        <v>47</v>
      </c>
      <c r="O459" s="97" t="s">
        <v>1512</v>
      </c>
      <c r="P459" s="97" t="s">
        <v>1511</v>
      </c>
      <c r="Q459" s="94">
        <v>1839122</v>
      </c>
      <c r="R459" s="94">
        <v>0</v>
      </c>
      <c r="S459" s="94">
        <v>0</v>
      </c>
      <c r="T459" s="94">
        <v>1585450</v>
      </c>
      <c r="U459" s="97" t="s">
        <v>50</v>
      </c>
      <c r="V459" s="94">
        <v>253672</v>
      </c>
      <c r="W459" s="94">
        <v>0</v>
      </c>
      <c r="X459" s="97" t="s">
        <v>49</v>
      </c>
      <c r="Y459" s="94">
        <v>0</v>
      </c>
      <c r="Z459" s="94">
        <v>0</v>
      </c>
      <c r="AA459" s="97" t="s">
        <v>49</v>
      </c>
      <c r="AB459" s="94">
        <v>0</v>
      </c>
      <c r="AC459" s="94">
        <v>0</v>
      </c>
      <c r="AD459" s="97" t="s">
        <v>49</v>
      </c>
      <c r="AE459" s="94">
        <v>0</v>
      </c>
      <c r="AF459" s="97">
        <v>0</v>
      </c>
      <c r="AG459" s="97" t="s">
        <v>49</v>
      </c>
      <c r="AH459" s="94">
        <v>0</v>
      </c>
      <c r="AI459" s="94">
        <v>0</v>
      </c>
      <c r="AJ459" s="97" t="s">
        <v>49</v>
      </c>
      <c r="AK459" s="94">
        <v>0</v>
      </c>
      <c r="AL459" s="94">
        <v>0</v>
      </c>
      <c r="AM459" s="99" t="s">
        <v>47</v>
      </c>
      <c r="AN459" s="97" t="s">
        <v>47</v>
      </c>
      <c r="AO459" s="215" t="s">
        <v>47</v>
      </c>
      <c r="AP459" s="97" t="s">
        <v>47</v>
      </c>
      <c r="AR459" s="5"/>
      <c r="AS459" s="100"/>
    </row>
    <row r="460" spans="1:45" ht="15" customHeight="1" x14ac:dyDescent="0.25">
      <c r="A460" s="97" t="s">
        <v>622</v>
      </c>
      <c r="B460" s="98">
        <v>44280</v>
      </c>
      <c r="C460" s="97" t="s">
        <v>46</v>
      </c>
      <c r="D460" s="97" t="s">
        <v>88</v>
      </c>
      <c r="E460" s="97" t="s">
        <v>89</v>
      </c>
      <c r="F460" s="97" t="s">
        <v>1085</v>
      </c>
      <c r="G460" s="97" t="s">
        <v>48</v>
      </c>
      <c r="H460" s="97" t="s">
        <v>666</v>
      </c>
      <c r="I460" s="94" t="s">
        <v>47</v>
      </c>
      <c r="J460" s="94" t="s">
        <v>47</v>
      </c>
      <c r="K460" s="94" t="s">
        <v>47</v>
      </c>
      <c r="L460" s="94" t="s">
        <v>47</v>
      </c>
      <c r="M460" s="94">
        <v>0</v>
      </c>
      <c r="N460" s="97" t="s">
        <v>47</v>
      </c>
      <c r="O460" s="97" t="s">
        <v>56</v>
      </c>
      <c r="P460" s="97" t="s">
        <v>47</v>
      </c>
      <c r="Q460" s="94">
        <v>384942365.10000002</v>
      </c>
      <c r="R460" s="94">
        <v>0</v>
      </c>
      <c r="S460" s="94">
        <v>292996244</v>
      </c>
      <c r="T460" s="94">
        <v>0</v>
      </c>
      <c r="U460" s="97" t="s">
        <v>49</v>
      </c>
      <c r="V460" s="94">
        <v>0</v>
      </c>
      <c r="W460" s="94">
        <v>79263897.5</v>
      </c>
      <c r="X460" s="97" t="s">
        <v>50</v>
      </c>
      <c r="Y460" s="94">
        <v>12682223.6</v>
      </c>
      <c r="Z460" s="94">
        <v>0</v>
      </c>
      <c r="AA460" s="97" t="s">
        <v>49</v>
      </c>
      <c r="AB460" s="94">
        <v>0</v>
      </c>
      <c r="AC460" s="94">
        <v>0</v>
      </c>
      <c r="AD460" s="97" t="s">
        <v>49</v>
      </c>
      <c r="AE460" s="94">
        <v>0</v>
      </c>
      <c r="AF460" s="97">
        <v>0</v>
      </c>
      <c r="AG460" s="97" t="s">
        <v>49</v>
      </c>
      <c r="AH460" s="94">
        <v>0</v>
      </c>
      <c r="AI460" s="94">
        <v>0</v>
      </c>
      <c r="AJ460" s="97" t="s">
        <v>49</v>
      </c>
      <c r="AK460" s="94">
        <v>0</v>
      </c>
      <c r="AL460" s="94">
        <v>0</v>
      </c>
      <c r="AM460" s="99" t="s">
        <v>47</v>
      </c>
      <c r="AN460" s="97" t="s">
        <v>47</v>
      </c>
      <c r="AO460" s="215" t="s">
        <v>47</v>
      </c>
      <c r="AP460" s="97" t="s">
        <v>47</v>
      </c>
      <c r="AR460" s="5"/>
      <c r="AS460" s="100"/>
    </row>
    <row r="461" spans="1:45" ht="15" customHeight="1" x14ac:dyDescent="0.25">
      <c r="A461" s="97" t="s">
        <v>624</v>
      </c>
      <c r="B461" s="98">
        <v>44280</v>
      </c>
      <c r="C461" s="97" t="s">
        <v>46</v>
      </c>
      <c r="D461" s="97" t="s">
        <v>2230</v>
      </c>
      <c r="E461" s="97" t="s">
        <v>2231</v>
      </c>
      <c r="F461" s="97" t="s">
        <v>2250</v>
      </c>
      <c r="G461" s="97" t="s">
        <v>48</v>
      </c>
      <c r="H461" s="97" t="s">
        <v>2251</v>
      </c>
      <c r="I461" s="94" t="s">
        <v>47</v>
      </c>
      <c r="J461" s="94" t="s">
        <v>47</v>
      </c>
      <c r="K461" s="94" t="s">
        <v>47</v>
      </c>
      <c r="L461" s="94" t="s">
        <v>47</v>
      </c>
      <c r="M461" s="94">
        <v>0</v>
      </c>
      <c r="N461" s="97" t="s">
        <v>47</v>
      </c>
      <c r="O461" s="97" t="s">
        <v>56</v>
      </c>
      <c r="P461" s="97" t="s">
        <v>47</v>
      </c>
      <c r="Q461" s="94">
        <f>SUM(R461:Y461)</f>
        <v>916541304.89999998</v>
      </c>
      <c r="R461" s="94">
        <v>0</v>
      </c>
      <c r="S461" s="94">
        <v>845257622.89999998</v>
      </c>
      <c r="T461" s="94">
        <v>0</v>
      </c>
      <c r="U461" s="97" t="s">
        <v>49</v>
      </c>
      <c r="V461" s="94">
        <v>0</v>
      </c>
      <c r="W461" s="94">
        <v>61451450</v>
      </c>
      <c r="X461" s="97" t="s">
        <v>49</v>
      </c>
      <c r="Y461" s="94">
        <f>+W461*0.16</f>
        <v>9832232</v>
      </c>
      <c r="Z461" s="94">
        <v>0</v>
      </c>
      <c r="AA461" s="97" t="s">
        <v>49</v>
      </c>
      <c r="AB461" s="94">
        <v>0</v>
      </c>
      <c r="AC461" s="94">
        <v>0</v>
      </c>
      <c r="AD461" s="97" t="s">
        <v>49</v>
      </c>
      <c r="AE461" s="94">
        <v>0</v>
      </c>
      <c r="AF461" s="97">
        <v>0</v>
      </c>
      <c r="AG461" s="97" t="s">
        <v>49</v>
      </c>
      <c r="AH461" s="109"/>
      <c r="AI461" s="109"/>
      <c r="AJ461" s="109"/>
      <c r="AK461" s="109"/>
      <c r="AL461" s="109"/>
      <c r="AM461" s="109"/>
      <c r="AN461" s="109"/>
      <c r="AO461" s="214"/>
      <c r="AP461" s="109"/>
      <c r="AR461" s="5"/>
      <c r="AS461" s="100"/>
    </row>
    <row r="462" spans="1:45" ht="15" customHeight="1" x14ac:dyDescent="0.25">
      <c r="A462" s="97" t="s">
        <v>626</v>
      </c>
      <c r="B462" s="98">
        <v>44280</v>
      </c>
      <c r="C462" s="97" t="s">
        <v>46</v>
      </c>
      <c r="D462" s="97" t="s">
        <v>92</v>
      </c>
      <c r="E462" s="97" t="s">
        <v>93</v>
      </c>
      <c r="F462" s="97" t="s">
        <v>1094</v>
      </c>
      <c r="G462" s="97" t="s">
        <v>48</v>
      </c>
      <c r="H462" s="97" t="s">
        <v>668</v>
      </c>
      <c r="I462" s="94" t="s">
        <v>47</v>
      </c>
      <c r="J462" s="94" t="s">
        <v>47</v>
      </c>
      <c r="K462" s="94" t="s">
        <v>47</v>
      </c>
      <c r="L462" s="94" t="s">
        <v>47</v>
      </c>
      <c r="M462" s="94">
        <v>0</v>
      </c>
      <c r="N462" s="97" t="s">
        <v>47</v>
      </c>
      <c r="O462" s="97" t="s">
        <v>56</v>
      </c>
      <c r="P462" s="97" t="s">
        <v>47</v>
      </c>
      <c r="Q462" s="94">
        <v>134696798</v>
      </c>
      <c r="R462" s="94">
        <v>0</v>
      </c>
      <c r="S462" s="94">
        <v>83742174</v>
      </c>
      <c r="T462" s="94">
        <v>0</v>
      </c>
      <c r="U462" s="97" t="s">
        <v>49</v>
      </c>
      <c r="V462" s="94">
        <v>0</v>
      </c>
      <c r="W462" s="94">
        <v>43926400</v>
      </c>
      <c r="X462" s="97" t="s">
        <v>50</v>
      </c>
      <c r="Y462" s="94">
        <v>7028224</v>
      </c>
      <c r="Z462" s="94">
        <v>0</v>
      </c>
      <c r="AA462" s="97" t="s">
        <v>49</v>
      </c>
      <c r="AB462" s="94">
        <v>0</v>
      </c>
      <c r="AC462" s="94">
        <v>0</v>
      </c>
      <c r="AD462" s="97" t="s">
        <v>49</v>
      </c>
      <c r="AE462" s="94">
        <v>0</v>
      </c>
      <c r="AF462" s="97">
        <v>0</v>
      </c>
      <c r="AG462" s="97" t="s">
        <v>49</v>
      </c>
      <c r="AH462" s="94">
        <v>0</v>
      </c>
      <c r="AI462" s="94">
        <v>0</v>
      </c>
      <c r="AJ462" s="97" t="s">
        <v>49</v>
      </c>
      <c r="AK462" s="94">
        <v>0</v>
      </c>
      <c r="AL462" s="94">
        <v>0</v>
      </c>
      <c r="AM462" s="99" t="s">
        <v>47</v>
      </c>
      <c r="AN462" s="97" t="s">
        <v>47</v>
      </c>
      <c r="AO462" s="215" t="s">
        <v>47</v>
      </c>
      <c r="AP462" s="97" t="s">
        <v>47</v>
      </c>
      <c r="AR462" s="5"/>
      <c r="AS462" s="100"/>
    </row>
    <row r="463" spans="1:45" ht="15" customHeight="1" x14ac:dyDescent="0.25">
      <c r="A463" s="97" t="s">
        <v>630</v>
      </c>
      <c r="B463" s="98">
        <v>44280</v>
      </c>
      <c r="C463" s="97" t="s">
        <v>46</v>
      </c>
      <c r="D463" s="97" t="s">
        <v>2332</v>
      </c>
      <c r="E463" s="97" t="s">
        <v>2333</v>
      </c>
      <c r="F463" s="97" t="s">
        <v>2349</v>
      </c>
      <c r="G463" s="97" t="s">
        <v>48</v>
      </c>
      <c r="H463" s="97" t="s">
        <v>2351</v>
      </c>
      <c r="I463" s="94" t="s">
        <v>47</v>
      </c>
      <c r="J463" s="94" t="s">
        <v>47</v>
      </c>
      <c r="K463" s="94" t="s">
        <v>47</v>
      </c>
      <c r="L463" s="94" t="s">
        <v>47</v>
      </c>
      <c r="M463" s="94"/>
      <c r="N463" s="97" t="s">
        <v>47</v>
      </c>
      <c r="O463" s="97" t="s">
        <v>56</v>
      </c>
      <c r="P463" s="97"/>
      <c r="Q463" s="94">
        <v>129383959.5</v>
      </c>
      <c r="R463" s="94">
        <v>0</v>
      </c>
      <c r="S463" s="94">
        <v>126482567.5</v>
      </c>
      <c r="T463" s="94">
        <v>0</v>
      </c>
      <c r="U463" s="97" t="s">
        <v>49</v>
      </c>
      <c r="V463" s="94">
        <v>0</v>
      </c>
      <c r="W463" s="94">
        <v>2501200</v>
      </c>
      <c r="X463" s="97" t="s">
        <v>49</v>
      </c>
      <c r="Y463" s="94">
        <v>400192</v>
      </c>
      <c r="Z463" s="94">
        <v>0</v>
      </c>
      <c r="AA463" s="97" t="s">
        <v>49</v>
      </c>
      <c r="AB463" s="94">
        <v>0</v>
      </c>
      <c r="AC463" s="94">
        <v>0</v>
      </c>
      <c r="AD463" s="97" t="s">
        <v>49</v>
      </c>
      <c r="AE463" s="94">
        <v>0</v>
      </c>
      <c r="AF463" s="97">
        <v>0</v>
      </c>
      <c r="AG463" s="97" t="s">
        <v>49</v>
      </c>
      <c r="AH463" s="109"/>
      <c r="AI463" s="109"/>
      <c r="AJ463" s="109"/>
      <c r="AK463" s="109"/>
      <c r="AL463" s="109"/>
      <c r="AM463" s="109"/>
      <c r="AN463" s="109"/>
      <c r="AO463" s="214"/>
      <c r="AP463" s="109"/>
      <c r="AR463" s="5"/>
      <c r="AS463" s="100"/>
    </row>
    <row r="464" spans="1:45" ht="15" customHeight="1" x14ac:dyDescent="0.25">
      <c r="A464" s="97" t="s">
        <v>632</v>
      </c>
      <c r="B464" s="98">
        <v>44280</v>
      </c>
      <c r="C464" s="97" t="s">
        <v>46</v>
      </c>
      <c r="D464" s="97" t="s">
        <v>104</v>
      </c>
      <c r="E464" s="97" t="s">
        <v>105</v>
      </c>
      <c r="F464" s="97" t="s">
        <v>1108</v>
      </c>
      <c r="G464" s="97" t="s">
        <v>48</v>
      </c>
      <c r="H464" s="97" t="s">
        <v>670</v>
      </c>
      <c r="I464" s="94" t="s">
        <v>47</v>
      </c>
      <c r="J464" s="94" t="s">
        <v>47</v>
      </c>
      <c r="K464" s="94" t="s">
        <v>47</v>
      </c>
      <c r="L464" s="94" t="s">
        <v>47</v>
      </c>
      <c r="M464" s="94">
        <v>0</v>
      </c>
      <c r="N464" s="97" t="s">
        <v>47</v>
      </c>
      <c r="O464" s="97" t="s">
        <v>56</v>
      </c>
      <c r="P464" s="97" t="s">
        <v>47</v>
      </c>
      <c r="Q464" s="94">
        <v>199487350</v>
      </c>
      <c r="R464" s="94">
        <v>0</v>
      </c>
      <c r="S464" s="94">
        <v>174271850</v>
      </c>
      <c r="T464" s="94">
        <v>0</v>
      </c>
      <c r="U464" s="97" t="s">
        <v>49</v>
      </c>
      <c r="V464" s="94">
        <v>0</v>
      </c>
      <c r="W464" s="94">
        <v>21737500</v>
      </c>
      <c r="X464" s="97" t="s">
        <v>50</v>
      </c>
      <c r="Y464" s="94">
        <v>3478000</v>
      </c>
      <c r="Z464" s="94">
        <v>0</v>
      </c>
      <c r="AA464" s="97" t="s">
        <v>49</v>
      </c>
      <c r="AB464" s="94">
        <v>0</v>
      </c>
      <c r="AC464" s="94">
        <v>0</v>
      </c>
      <c r="AD464" s="97" t="s">
        <v>49</v>
      </c>
      <c r="AE464" s="94">
        <v>0</v>
      </c>
      <c r="AF464" s="97">
        <v>0</v>
      </c>
      <c r="AG464" s="97" t="s">
        <v>49</v>
      </c>
      <c r="AH464" s="94">
        <v>0</v>
      </c>
      <c r="AI464" s="94">
        <v>0</v>
      </c>
      <c r="AJ464" s="97" t="s">
        <v>49</v>
      </c>
      <c r="AK464" s="94">
        <v>0</v>
      </c>
      <c r="AL464" s="94">
        <v>0</v>
      </c>
      <c r="AM464" s="99" t="s">
        <v>47</v>
      </c>
      <c r="AN464" s="97" t="s">
        <v>47</v>
      </c>
      <c r="AO464" s="218" t="s">
        <v>47</v>
      </c>
      <c r="AP464" s="116" t="s">
        <v>47</v>
      </c>
      <c r="AR464" s="5"/>
      <c r="AS464" s="100"/>
    </row>
    <row r="465" spans="1:45" ht="15" customHeight="1" x14ac:dyDescent="0.25">
      <c r="A465" s="97" t="s">
        <v>634</v>
      </c>
      <c r="B465" s="98">
        <v>44280</v>
      </c>
      <c r="C465" s="97" t="s">
        <v>46</v>
      </c>
      <c r="D465" s="97" t="s">
        <v>114</v>
      </c>
      <c r="E465" s="97" t="s">
        <v>115</v>
      </c>
      <c r="F465" s="97" t="s">
        <v>1121</v>
      </c>
      <c r="G465" s="97" t="s">
        <v>48</v>
      </c>
      <c r="H465" s="97" t="s">
        <v>672</v>
      </c>
      <c r="I465" s="94" t="s">
        <v>47</v>
      </c>
      <c r="J465" s="94" t="s">
        <v>47</v>
      </c>
      <c r="K465" s="94" t="s">
        <v>47</v>
      </c>
      <c r="L465" s="94" t="s">
        <v>47</v>
      </c>
      <c r="M465" s="94">
        <v>0</v>
      </c>
      <c r="N465" s="97" t="s">
        <v>47</v>
      </c>
      <c r="O465" s="97" t="s">
        <v>56</v>
      </c>
      <c r="P465" s="97" t="s">
        <v>47</v>
      </c>
      <c r="Q465" s="94">
        <v>404821210.26999998</v>
      </c>
      <c r="R465" s="94">
        <v>0</v>
      </c>
      <c r="S465" s="94">
        <v>322569100.25</v>
      </c>
      <c r="T465" s="94">
        <v>0</v>
      </c>
      <c r="U465" s="97" t="s">
        <v>49</v>
      </c>
      <c r="V465" s="94">
        <v>0</v>
      </c>
      <c r="W465" s="94">
        <v>67548284.5</v>
      </c>
      <c r="X465" s="97" t="s">
        <v>50</v>
      </c>
      <c r="Y465" s="94">
        <v>10807725.52</v>
      </c>
      <c r="Z465" s="94">
        <v>0</v>
      </c>
      <c r="AA465" s="97" t="s">
        <v>49</v>
      </c>
      <c r="AB465" s="94">
        <v>0</v>
      </c>
      <c r="AC465" s="94">
        <v>3607500</v>
      </c>
      <c r="AD465" s="97" t="s">
        <v>49</v>
      </c>
      <c r="AE465" s="94">
        <v>288600</v>
      </c>
      <c r="AF465" s="97">
        <v>0</v>
      </c>
      <c r="AG465" s="97" t="s">
        <v>49</v>
      </c>
      <c r="AH465" s="94">
        <v>0</v>
      </c>
      <c r="AI465" s="94">
        <v>0</v>
      </c>
      <c r="AJ465" s="97" t="s">
        <v>49</v>
      </c>
      <c r="AK465" s="94">
        <v>0</v>
      </c>
      <c r="AL465" s="94">
        <v>0</v>
      </c>
      <c r="AM465" s="99" t="s">
        <v>47</v>
      </c>
      <c r="AN465" s="97" t="s">
        <v>47</v>
      </c>
      <c r="AO465" s="215" t="s">
        <v>47</v>
      </c>
      <c r="AP465" s="97" t="s">
        <v>47</v>
      </c>
      <c r="AR465" s="5"/>
      <c r="AS465" s="100"/>
    </row>
    <row r="466" spans="1:45" ht="15" customHeight="1" x14ac:dyDescent="0.25">
      <c r="A466" s="97" t="s">
        <v>636</v>
      </c>
      <c r="B466" s="111">
        <v>44280</v>
      </c>
      <c r="C466" s="97" t="s">
        <v>46</v>
      </c>
      <c r="D466" s="97" t="s">
        <v>1975</v>
      </c>
      <c r="E466" s="97" t="s">
        <v>1976</v>
      </c>
      <c r="F466" s="106" t="s">
        <v>1990</v>
      </c>
      <c r="G466" s="97" t="s">
        <v>48</v>
      </c>
      <c r="H466" s="97" t="s">
        <v>1989</v>
      </c>
      <c r="I466" s="94" t="s">
        <v>47</v>
      </c>
      <c r="J466" s="94" t="s">
        <v>47</v>
      </c>
      <c r="K466" s="94" t="s">
        <v>47</v>
      </c>
      <c r="L466" s="94" t="s">
        <v>47</v>
      </c>
      <c r="M466" s="94">
        <v>0</v>
      </c>
      <c r="N466" s="97" t="s">
        <v>47</v>
      </c>
      <c r="O466" s="97" t="s">
        <v>56</v>
      </c>
      <c r="P466" s="97" t="s">
        <v>47</v>
      </c>
      <c r="Q466" s="94">
        <f>SUM(R466:AC466)</f>
        <v>281979556</v>
      </c>
      <c r="R466" s="94">
        <v>0</v>
      </c>
      <c r="S466" s="94">
        <v>232260100</v>
      </c>
      <c r="T466" s="94">
        <v>0</v>
      </c>
      <c r="U466" s="97" t="s">
        <v>49</v>
      </c>
      <c r="V466" s="94">
        <v>0</v>
      </c>
      <c r="W466" s="94">
        <v>42861600</v>
      </c>
      <c r="X466" s="97" t="s">
        <v>50</v>
      </c>
      <c r="Y466" s="94">
        <f>+W466*0.16</f>
        <v>6857856</v>
      </c>
      <c r="Z466" s="94">
        <v>0</v>
      </c>
      <c r="AA466" s="97" t="s">
        <v>49</v>
      </c>
      <c r="AB466" s="94">
        <v>0</v>
      </c>
      <c r="AC466" s="94">
        <v>0</v>
      </c>
      <c r="AD466" s="97" t="s">
        <v>49</v>
      </c>
      <c r="AE466" s="94">
        <v>0</v>
      </c>
      <c r="AF466" s="109"/>
      <c r="AG466" s="109"/>
      <c r="AH466" s="109"/>
      <c r="AI466" s="94">
        <v>0</v>
      </c>
      <c r="AJ466" s="109"/>
      <c r="AK466" s="94">
        <v>0</v>
      </c>
      <c r="AL466" s="94">
        <v>0</v>
      </c>
      <c r="AM466" s="109"/>
      <c r="AN466" s="109"/>
      <c r="AO466" s="219"/>
      <c r="AP466" s="118"/>
      <c r="AR466" s="5"/>
      <c r="AS466" s="100"/>
    </row>
    <row r="467" spans="1:45" ht="15" customHeight="1" x14ac:dyDescent="0.25">
      <c r="A467" s="97" t="s">
        <v>638</v>
      </c>
      <c r="B467" s="98">
        <v>44281</v>
      </c>
      <c r="C467" s="97" t="s">
        <v>973</v>
      </c>
      <c r="D467" s="97" t="s">
        <v>53</v>
      </c>
      <c r="E467" s="97" t="s">
        <v>974</v>
      </c>
      <c r="F467" s="97" t="s">
        <v>1338</v>
      </c>
      <c r="G467" s="97" t="s">
        <v>48</v>
      </c>
      <c r="H467" s="97" t="s">
        <v>1733</v>
      </c>
      <c r="I467" s="94" t="s">
        <v>47</v>
      </c>
      <c r="J467" s="94" t="s">
        <v>47</v>
      </c>
      <c r="K467" s="94" t="s">
        <v>47</v>
      </c>
      <c r="L467" s="94" t="s">
        <v>47</v>
      </c>
      <c r="M467" s="94">
        <v>0</v>
      </c>
      <c r="N467" s="97" t="s">
        <v>47</v>
      </c>
      <c r="O467" s="97" t="s">
        <v>56</v>
      </c>
      <c r="P467" s="97" t="s">
        <v>47</v>
      </c>
      <c r="Q467" s="94">
        <v>775818284.94079995</v>
      </c>
      <c r="R467" s="94">
        <v>0</v>
      </c>
      <c r="S467" s="94">
        <v>565350639.5</v>
      </c>
      <c r="T467" s="94">
        <v>0</v>
      </c>
      <c r="U467" s="97" t="s">
        <v>49</v>
      </c>
      <c r="V467" s="94">
        <v>0</v>
      </c>
      <c r="W467" s="94">
        <v>181437625.38</v>
      </c>
      <c r="X467" s="97" t="s">
        <v>50</v>
      </c>
      <c r="Y467" s="94">
        <v>29030020.060799997</v>
      </c>
      <c r="Z467" s="94">
        <v>0</v>
      </c>
      <c r="AA467" s="97" t="s">
        <v>49</v>
      </c>
      <c r="AB467" s="94">
        <v>0</v>
      </c>
      <c r="AC467" s="94">
        <v>0</v>
      </c>
      <c r="AD467" s="97" t="s">
        <v>49</v>
      </c>
      <c r="AE467" s="94">
        <v>0</v>
      </c>
      <c r="AF467" s="97">
        <v>0</v>
      </c>
      <c r="AG467" s="97" t="s">
        <v>49</v>
      </c>
      <c r="AH467" s="94">
        <v>0</v>
      </c>
      <c r="AI467" s="94">
        <v>0</v>
      </c>
      <c r="AJ467" s="97" t="s">
        <v>49</v>
      </c>
      <c r="AK467" s="94">
        <v>0</v>
      </c>
      <c r="AL467" s="94">
        <v>0</v>
      </c>
      <c r="AM467" s="99" t="s">
        <v>47</v>
      </c>
      <c r="AN467" s="97" t="s">
        <v>47</v>
      </c>
      <c r="AO467" s="215" t="s">
        <v>47</v>
      </c>
      <c r="AP467" s="97" t="s">
        <v>47</v>
      </c>
      <c r="AR467" s="5"/>
      <c r="AS467" s="100"/>
    </row>
    <row r="468" spans="1:45" ht="15" customHeight="1" x14ac:dyDescent="0.25">
      <c r="A468" s="97" t="s">
        <v>640</v>
      </c>
      <c r="B468" s="98">
        <v>44281</v>
      </c>
      <c r="C468" s="97" t="s">
        <v>973</v>
      </c>
      <c r="D468" s="97" t="s">
        <v>53</v>
      </c>
      <c r="E468" s="97" t="s">
        <v>974</v>
      </c>
      <c r="F468" s="97" t="s">
        <v>1338</v>
      </c>
      <c r="G468" s="97" t="s">
        <v>48</v>
      </c>
      <c r="H468" s="97" t="s">
        <v>1731</v>
      </c>
      <c r="I468" s="94" t="s">
        <v>47</v>
      </c>
      <c r="J468" s="94" t="s">
        <v>47</v>
      </c>
      <c r="K468" s="94" t="s">
        <v>47</v>
      </c>
      <c r="L468" s="94" t="s">
        <v>47</v>
      </c>
      <c r="M468" s="94">
        <v>0</v>
      </c>
      <c r="N468" s="97" t="s">
        <v>47</v>
      </c>
      <c r="O468" s="97" t="s">
        <v>56</v>
      </c>
      <c r="P468" s="97" t="s">
        <v>47</v>
      </c>
      <c r="Q468" s="94">
        <v>619111042.78920007</v>
      </c>
      <c r="R468" s="94">
        <v>0</v>
      </c>
      <c r="S468" s="94">
        <f>392910840+14341200</f>
        <v>407252040</v>
      </c>
      <c r="T468" s="94">
        <v>0</v>
      </c>
      <c r="U468" s="97" t="s">
        <v>49</v>
      </c>
      <c r="V468" s="94">
        <v>0</v>
      </c>
      <c r="W468" s="94">
        <f>182371071.37+266000</f>
        <v>182637071.37</v>
      </c>
      <c r="X468" s="97" t="s">
        <v>50</v>
      </c>
      <c r="Y468" s="94">
        <v>29221931.419200003</v>
      </c>
      <c r="Z468" s="94">
        <v>0</v>
      </c>
      <c r="AA468" s="97" t="s">
        <v>49</v>
      </c>
      <c r="AB468" s="94">
        <v>0</v>
      </c>
      <c r="AC468" s="94">
        <v>0</v>
      </c>
      <c r="AD468" s="97" t="s">
        <v>49</v>
      </c>
      <c r="AE468" s="94">
        <v>0</v>
      </c>
      <c r="AF468" s="97">
        <v>0</v>
      </c>
      <c r="AG468" s="97" t="s">
        <v>49</v>
      </c>
      <c r="AH468" s="94">
        <v>0</v>
      </c>
      <c r="AI468" s="94">
        <v>0</v>
      </c>
      <c r="AJ468" s="97" t="s">
        <v>49</v>
      </c>
      <c r="AK468" s="94">
        <v>0</v>
      </c>
      <c r="AL468" s="94">
        <v>0</v>
      </c>
      <c r="AM468" s="99" t="s">
        <v>47</v>
      </c>
      <c r="AN468" s="97" t="s">
        <v>47</v>
      </c>
      <c r="AO468" s="215" t="s">
        <v>47</v>
      </c>
      <c r="AP468" s="97" t="s">
        <v>47</v>
      </c>
      <c r="AR468" s="5"/>
      <c r="AS468" s="100"/>
    </row>
    <row r="469" spans="1:45" ht="15" customHeight="1" x14ac:dyDescent="0.25">
      <c r="A469" s="97" t="s">
        <v>644</v>
      </c>
      <c r="B469" s="98">
        <v>44281</v>
      </c>
      <c r="C469" s="97" t="s">
        <v>46</v>
      </c>
      <c r="D469" s="97" t="s">
        <v>53</v>
      </c>
      <c r="E469" s="97" t="s">
        <v>54</v>
      </c>
      <c r="F469" s="97" t="s">
        <v>993</v>
      </c>
      <c r="G469" s="97" t="s">
        <v>48</v>
      </c>
      <c r="H469" s="97" t="s">
        <v>675</v>
      </c>
      <c r="I469" s="94" t="s">
        <v>47</v>
      </c>
      <c r="J469" s="94" t="s">
        <v>47</v>
      </c>
      <c r="K469" s="94" t="s">
        <v>47</v>
      </c>
      <c r="L469" s="94" t="s">
        <v>47</v>
      </c>
      <c r="M469" s="94">
        <v>0</v>
      </c>
      <c r="N469" s="97" t="s">
        <v>47</v>
      </c>
      <c r="O469" s="97" t="s">
        <v>56</v>
      </c>
      <c r="P469" s="97" t="s">
        <v>47</v>
      </c>
      <c r="Q469" s="94">
        <v>1566135238.5604</v>
      </c>
      <c r="R469" s="94">
        <v>0</v>
      </c>
      <c r="S469" s="94">
        <v>1260614613.5</v>
      </c>
      <c r="T469" s="94">
        <v>0</v>
      </c>
      <c r="U469" s="97" t="s">
        <v>49</v>
      </c>
      <c r="V469" s="94">
        <v>0</v>
      </c>
      <c r="W469" s="94">
        <v>263379849.19</v>
      </c>
      <c r="X469" s="97" t="s">
        <v>50</v>
      </c>
      <c r="Y469" s="94">
        <v>42140775.870400004</v>
      </c>
      <c r="Z469" s="94">
        <v>0</v>
      </c>
      <c r="AA469" s="97" t="s">
        <v>49</v>
      </c>
      <c r="AB469" s="94">
        <v>0</v>
      </c>
      <c r="AC469" s="94">
        <v>0</v>
      </c>
      <c r="AD469" s="97" t="s">
        <v>49</v>
      </c>
      <c r="AE469" s="94">
        <v>0</v>
      </c>
      <c r="AF469" s="97">
        <v>0</v>
      </c>
      <c r="AG469" s="97" t="s">
        <v>49</v>
      </c>
      <c r="AH469" s="94">
        <v>0</v>
      </c>
      <c r="AI469" s="94">
        <v>0</v>
      </c>
      <c r="AJ469" s="97" t="s">
        <v>49</v>
      </c>
      <c r="AK469" s="94">
        <v>0</v>
      </c>
      <c r="AL469" s="94">
        <v>0</v>
      </c>
      <c r="AM469" s="99" t="s">
        <v>47</v>
      </c>
      <c r="AN469" s="97" t="s">
        <v>47</v>
      </c>
      <c r="AO469" s="215" t="s">
        <v>47</v>
      </c>
      <c r="AP469" s="97" t="s">
        <v>47</v>
      </c>
      <c r="AR469" s="5"/>
      <c r="AS469" s="100"/>
    </row>
    <row r="470" spans="1:45" ht="15" customHeight="1" x14ac:dyDescent="0.25">
      <c r="A470" s="97" t="s">
        <v>646</v>
      </c>
      <c r="B470" s="98">
        <v>44281</v>
      </c>
      <c r="C470" s="97" t="s">
        <v>46</v>
      </c>
      <c r="D470" s="97" t="s">
        <v>53</v>
      </c>
      <c r="E470" s="97" t="s">
        <v>54</v>
      </c>
      <c r="F470" s="97" t="s">
        <v>993</v>
      </c>
      <c r="G470" s="97" t="s">
        <v>48</v>
      </c>
      <c r="H470" s="97" t="s">
        <v>677</v>
      </c>
      <c r="I470" s="94" t="s">
        <v>47</v>
      </c>
      <c r="J470" s="94" t="s">
        <v>47</v>
      </c>
      <c r="K470" s="94" t="s">
        <v>47</v>
      </c>
      <c r="L470" s="94" t="s">
        <v>47</v>
      </c>
      <c r="M470" s="94">
        <v>0</v>
      </c>
      <c r="N470" s="97" t="s">
        <v>47</v>
      </c>
      <c r="O470" s="97" t="s">
        <v>678</v>
      </c>
      <c r="P470" s="97" t="s">
        <v>679</v>
      </c>
      <c r="Q470" s="94">
        <v>12684875</v>
      </c>
      <c r="R470" s="94">
        <v>0</v>
      </c>
      <c r="S470" s="94">
        <v>12684875</v>
      </c>
      <c r="T470" s="94">
        <v>0</v>
      </c>
      <c r="U470" s="97" t="s">
        <v>49</v>
      </c>
      <c r="V470" s="94">
        <v>0</v>
      </c>
      <c r="W470" s="94">
        <v>0</v>
      </c>
      <c r="X470" s="97" t="s">
        <v>49</v>
      </c>
      <c r="Y470" s="94">
        <v>0</v>
      </c>
      <c r="Z470" s="94">
        <v>0</v>
      </c>
      <c r="AA470" s="97" t="s">
        <v>49</v>
      </c>
      <c r="AB470" s="94">
        <v>0</v>
      </c>
      <c r="AC470" s="94">
        <v>0</v>
      </c>
      <c r="AD470" s="97" t="s">
        <v>49</v>
      </c>
      <c r="AE470" s="94">
        <v>0</v>
      </c>
      <c r="AF470" s="97">
        <v>0</v>
      </c>
      <c r="AG470" s="97" t="s">
        <v>49</v>
      </c>
      <c r="AH470" s="94">
        <v>0</v>
      </c>
      <c r="AI470" s="94">
        <v>0</v>
      </c>
      <c r="AJ470" s="97" t="s">
        <v>49</v>
      </c>
      <c r="AK470" s="94">
        <v>0</v>
      </c>
      <c r="AL470" s="94">
        <v>0</v>
      </c>
      <c r="AM470" s="99" t="s">
        <v>47</v>
      </c>
      <c r="AN470" s="97" t="s">
        <v>47</v>
      </c>
      <c r="AO470" s="215" t="s">
        <v>47</v>
      </c>
      <c r="AP470" s="97" t="s">
        <v>47</v>
      </c>
      <c r="AR470" s="5"/>
      <c r="AS470" s="100"/>
    </row>
    <row r="471" spans="1:45" ht="15" customHeight="1" x14ac:dyDescent="0.25">
      <c r="A471" s="97" t="s">
        <v>648</v>
      </c>
      <c r="B471" s="98">
        <v>44281</v>
      </c>
      <c r="C471" s="97" t="s">
        <v>46</v>
      </c>
      <c r="D471" s="97" t="s">
        <v>53</v>
      </c>
      <c r="E471" s="97" t="s">
        <v>54</v>
      </c>
      <c r="F471" s="97" t="s">
        <v>993</v>
      </c>
      <c r="G471" s="97" t="s">
        <v>48</v>
      </c>
      <c r="H471" s="97" t="s">
        <v>681</v>
      </c>
      <c r="I471" s="94" t="s">
        <v>47</v>
      </c>
      <c r="J471" s="94" t="s">
        <v>47</v>
      </c>
      <c r="K471" s="94" t="s">
        <v>47</v>
      </c>
      <c r="L471" s="94" t="s">
        <v>47</v>
      </c>
      <c r="M471" s="94">
        <v>0</v>
      </c>
      <c r="N471" s="97" t="s">
        <v>47</v>
      </c>
      <c r="O471" s="97" t="s">
        <v>56</v>
      </c>
      <c r="P471" s="97" t="s">
        <v>47</v>
      </c>
      <c r="Q471" s="94">
        <v>611757479.98199999</v>
      </c>
      <c r="R471" s="94">
        <v>0</v>
      </c>
      <c r="S471" s="94">
        <v>463295535.99999994</v>
      </c>
      <c r="T471" s="94">
        <v>0</v>
      </c>
      <c r="U471" s="97" t="s">
        <v>49</v>
      </c>
      <c r="V471" s="94">
        <v>0</v>
      </c>
      <c r="W471" s="94">
        <v>121085468.95</v>
      </c>
      <c r="X471" s="97" t="s">
        <v>49</v>
      </c>
      <c r="Y471" s="94">
        <v>19373675.032000002</v>
      </c>
      <c r="Z471" s="94">
        <v>0</v>
      </c>
      <c r="AA471" s="97" t="s">
        <v>49</v>
      </c>
      <c r="AB471" s="94">
        <v>0</v>
      </c>
      <c r="AC471" s="94">
        <v>7410000</v>
      </c>
      <c r="AD471" s="97" t="s">
        <v>49</v>
      </c>
      <c r="AE471" s="94">
        <v>592800</v>
      </c>
      <c r="AF471" s="97">
        <v>0</v>
      </c>
      <c r="AG471" s="97" t="s">
        <v>49</v>
      </c>
      <c r="AH471" s="94">
        <v>0</v>
      </c>
      <c r="AI471" s="94">
        <v>0</v>
      </c>
      <c r="AJ471" s="97" t="s">
        <v>49</v>
      </c>
      <c r="AK471" s="94">
        <v>0</v>
      </c>
      <c r="AL471" s="94">
        <v>0</v>
      </c>
      <c r="AM471" s="99" t="s">
        <v>47</v>
      </c>
      <c r="AN471" s="97" t="s">
        <v>47</v>
      </c>
      <c r="AO471" s="215" t="s">
        <v>47</v>
      </c>
      <c r="AP471" s="97" t="s">
        <v>47</v>
      </c>
      <c r="AR471" s="5"/>
      <c r="AS471" s="100"/>
    </row>
    <row r="472" spans="1:45" ht="15" customHeight="1" x14ac:dyDescent="0.25">
      <c r="A472" s="97" t="s">
        <v>652</v>
      </c>
      <c r="B472" s="98">
        <v>44281</v>
      </c>
      <c r="C472" s="97" t="s">
        <v>2267</v>
      </c>
      <c r="D472" s="97" t="s">
        <v>58</v>
      </c>
      <c r="E472" s="97" t="s">
        <v>2268</v>
      </c>
      <c r="F472" s="97" t="s">
        <v>2294</v>
      </c>
      <c r="G472" s="97" t="s">
        <v>48</v>
      </c>
      <c r="H472" s="97" t="s">
        <v>2295</v>
      </c>
      <c r="I472" s="94" t="s">
        <v>47</v>
      </c>
      <c r="J472" s="94" t="s">
        <v>47</v>
      </c>
      <c r="K472" s="94" t="s">
        <v>47</v>
      </c>
      <c r="L472" s="94" t="s">
        <v>47</v>
      </c>
      <c r="M472" s="94">
        <v>0</v>
      </c>
      <c r="N472" s="97" t="s">
        <v>47</v>
      </c>
      <c r="O472" s="97" t="s">
        <v>56</v>
      </c>
      <c r="P472" s="97" t="s">
        <v>47</v>
      </c>
      <c r="Q472" s="94">
        <v>609345325.89999998</v>
      </c>
      <c r="R472" s="94">
        <v>0</v>
      </c>
      <c r="S472" s="94">
        <v>558189325.89999998</v>
      </c>
      <c r="T472" s="94">
        <v>0</v>
      </c>
      <c r="U472" s="97" t="s">
        <v>49</v>
      </c>
      <c r="V472" s="94">
        <v>0</v>
      </c>
      <c r="W472" s="94">
        <v>44100000</v>
      </c>
      <c r="X472" s="97" t="s">
        <v>49</v>
      </c>
      <c r="Y472" s="94">
        <v>7056000</v>
      </c>
      <c r="Z472" s="94">
        <v>0</v>
      </c>
      <c r="AA472" s="97" t="s">
        <v>49</v>
      </c>
      <c r="AB472" s="94">
        <v>0</v>
      </c>
      <c r="AC472" s="94">
        <v>0</v>
      </c>
      <c r="AD472" s="97" t="s">
        <v>49</v>
      </c>
      <c r="AE472" s="94">
        <v>0</v>
      </c>
      <c r="AF472" s="97">
        <v>0</v>
      </c>
      <c r="AG472" s="97" t="s">
        <v>49</v>
      </c>
      <c r="AH472" s="109"/>
      <c r="AI472" s="109"/>
      <c r="AJ472" s="109"/>
      <c r="AK472" s="109"/>
      <c r="AL472" s="109"/>
      <c r="AM472" s="109"/>
      <c r="AN472" s="109"/>
      <c r="AO472" s="214"/>
      <c r="AP472" s="109"/>
      <c r="AR472" s="5"/>
      <c r="AS472" s="100"/>
    </row>
    <row r="473" spans="1:45" ht="15" customHeight="1" x14ac:dyDescent="0.25">
      <c r="A473" s="97" t="s">
        <v>654</v>
      </c>
      <c r="B473" s="98">
        <v>44281</v>
      </c>
      <c r="C473" s="97" t="s">
        <v>2267</v>
      </c>
      <c r="D473" s="97" t="s">
        <v>58</v>
      </c>
      <c r="E473" s="97" t="s">
        <v>2268</v>
      </c>
      <c r="F473" s="97" t="s">
        <v>2294</v>
      </c>
      <c r="G473" s="97" t="s">
        <v>96</v>
      </c>
      <c r="H473" s="97"/>
      <c r="I473" s="97" t="s">
        <v>2296</v>
      </c>
      <c r="J473" s="94" t="s">
        <v>47</v>
      </c>
      <c r="K473" s="94" t="s">
        <v>47</v>
      </c>
      <c r="L473" s="94" t="s">
        <v>47</v>
      </c>
      <c r="M473" s="94">
        <v>0</v>
      </c>
      <c r="N473" s="97" t="s">
        <v>47</v>
      </c>
      <c r="O473" s="97" t="s">
        <v>56</v>
      </c>
      <c r="P473" s="97" t="s">
        <v>47</v>
      </c>
      <c r="Q473" s="94">
        <v>-7314403.2000000002</v>
      </c>
      <c r="R473" s="94">
        <v>0</v>
      </c>
      <c r="S473" s="94"/>
      <c r="T473" s="94">
        <v>0</v>
      </c>
      <c r="U473" s="97" t="s">
        <v>49</v>
      </c>
      <c r="V473" s="94">
        <v>0</v>
      </c>
      <c r="W473" s="94">
        <v>-6305520</v>
      </c>
      <c r="X473" s="97" t="s">
        <v>49</v>
      </c>
      <c r="Y473" s="94">
        <v>-1008883.2000000001</v>
      </c>
      <c r="Z473" s="94">
        <v>0</v>
      </c>
      <c r="AA473" s="97" t="s">
        <v>49</v>
      </c>
      <c r="AB473" s="94">
        <v>0</v>
      </c>
      <c r="AC473" s="94">
        <v>0</v>
      </c>
      <c r="AD473" s="97" t="s">
        <v>49</v>
      </c>
      <c r="AE473" s="94">
        <v>0</v>
      </c>
      <c r="AF473" s="97">
        <v>0</v>
      </c>
      <c r="AG473" s="97" t="s">
        <v>49</v>
      </c>
      <c r="AH473" s="109"/>
      <c r="AI473" s="109"/>
      <c r="AJ473" s="109"/>
      <c r="AK473" s="109"/>
      <c r="AL473" s="109"/>
      <c r="AM473" s="109"/>
      <c r="AN473" s="109"/>
      <c r="AO473" s="214"/>
      <c r="AP473" s="109"/>
      <c r="AR473" s="5"/>
      <c r="AS473" s="100"/>
    </row>
    <row r="474" spans="1:45" ht="15" customHeight="1" x14ac:dyDescent="0.25">
      <c r="A474" s="97" t="s">
        <v>659</v>
      </c>
      <c r="B474" s="98">
        <v>44281</v>
      </c>
      <c r="C474" s="97" t="s">
        <v>46</v>
      </c>
      <c r="D474" s="97" t="s">
        <v>58</v>
      </c>
      <c r="E474" s="97" t="s">
        <v>59</v>
      </c>
      <c r="F474" s="97" t="s">
        <v>1005</v>
      </c>
      <c r="G474" s="97" t="s">
        <v>48</v>
      </c>
      <c r="H474" s="97" t="s">
        <v>683</v>
      </c>
      <c r="I474" s="94" t="s">
        <v>47</v>
      </c>
      <c r="J474" s="94" t="s">
        <v>47</v>
      </c>
      <c r="K474" s="94" t="s">
        <v>47</v>
      </c>
      <c r="L474" s="94" t="s">
        <v>47</v>
      </c>
      <c r="M474" s="94">
        <v>0</v>
      </c>
      <c r="N474" s="97" t="s">
        <v>47</v>
      </c>
      <c r="O474" s="97" t="s">
        <v>56</v>
      </c>
      <c r="P474" s="97" t="s">
        <v>47</v>
      </c>
      <c r="Q474" s="94">
        <v>27412693.600000001</v>
      </c>
      <c r="R474" s="94">
        <v>0</v>
      </c>
      <c r="S474" s="94">
        <v>27412693.600000001</v>
      </c>
      <c r="T474" s="94">
        <v>0</v>
      </c>
      <c r="U474" s="97" t="s">
        <v>49</v>
      </c>
      <c r="V474" s="94">
        <v>0</v>
      </c>
      <c r="W474" s="94">
        <v>0</v>
      </c>
      <c r="X474" s="97" t="s">
        <v>49</v>
      </c>
      <c r="Y474" s="94">
        <v>0</v>
      </c>
      <c r="Z474" s="94">
        <v>0</v>
      </c>
      <c r="AA474" s="97" t="s">
        <v>49</v>
      </c>
      <c r="AB474" s="94">
        <v>0</v>
      </c>
      <c r="AC474" s="94">
        <v>0</v>
      </c>
      <c r="AD474" s="97" t="s">
        <v>49</v>
      </c>
      <c r="AE474" s="94">
        <v>0</v>
      </c>
      <c r="AF474" s="97">
        <v>0</v>
      </c>
      <c r="AG474" s="97" t="s">
        <v>49</v>
      </c>
      <c r="AH474" s="94">
        <v>0</v>
      </c>
      <c r="AI474" s="94">
        <v>0</v>
      </c>
      <c r="AJ474" s="97" t="s">
        <v>49</v>
      </c>
      <c r="AK474" s="94">
        <v>0</v>
      </c>
      <c r="AL474" s="94">
        <v>0</v>
      </c>
      <c r="AM474" s="99" t="s">
        <v>47</v>
      </c>
      <c r="AN474" s="97" t="s">
        <v>47</v>
      </c>
      <c r="AO474" s="215" t="s">
        <v>47</v>
      </c>
      <c r="AP474" s="97" t="s">
        <v>47</v>
      </c>
      <c r="AR474" s="5"/>
      <c r="AS474" s="100"/>
    </row>
    <row r="475" spans="1:45" ht="15" customHeight="1" x14ac:dyDescent="0.25">
      <c r="A475" s="97" t="s">
        <v>661</v>
      </c>
      <c r="B475" s="98">
        <v>44281</v>
      </c>
      <c r="C475" s="97" t="s">
        <v>46</v>
      </c>
      <c r="D475" s="97" t="s">
        <v>58</v>
      </c>
      <c r="E475" s="97" t="s">
        <v>59</v>
      </c>
      <c r="F475" s="97" t="s">
        <v>1005</v>
      </c>
      <c r="G475" s="97" t="s">
        <v>48</v>
      </c>
      <c r="H475" s="97" t="s">
        <v>685</v>
      </c>
      <c r="I475" s="94" t="s">
        <v>47</v>
      </c>
      <c r="J475" s="94" t="s">
        <v>47</v>
      </c>
      <c r="K475" s="94" t="s">
        <v>47</v>
      </c>
      <c r="L475" s="94" t="s">
        <v>47</v>
      </c>
      <c r="M475" s="94">
        <v>0</v>
      </c>
      <c r="N475" s="97" t="s">
        <v>47</v>
      </c>
      <c r="O475" s="97" t="s">
        <v>628</v>
      </c>
      <c r="P475" s="97" t="s">
        <v>629</v>
      </c>
      <c r="Q475" s="94">
        <v>253704721.59999999</v>
      </c>
      <c r="R475" s="94">
        <v>0</v>
      </c>
      <c r="S475" s="94">
        <v>252882560</v>
      </c>
      <c r="T475" s="94">
        <v>708760</v>
      </c>
      <c r="U475" s="97" t="s">
        <v>50</v>
      </c>
      <c r="V475" s="94">
        <v>113401.60000000001</v>
      </c>
      <c r="W475" s="94">
        <v>0</v>
      </c>
      <c r="X475" s="97" t="s">
        <v>49</v>
      </c>
      <c r="Y475" s="94">
        <v>0</v>
      </c>
      <c r="Z475" s="94">
        <v>0</v>
      </c>
      <c r="AA475" s="97" t="s">
        <v>49</v>
      </c>
      <c r="AB475" s="94">
        <v>0</v>
      </c>
      <c r="AC475" s="94">
        <v>0</v>
      </c>
      <c r="AD475" s="97" t="s">
        <v>49</v>
      </c>
      <c r="AE475" s="94">
        <v>0</v>
      </c>
      <c r="AF475" s="97">
        <v>0</v>
      </c>
      <c r="AG475" s="97" t="s">
        <v>49</v>
      </c>
      <c r="AH475" s="94">
        <v>0</v>
      </c>
      <c r="AI475" s="94">
        <v>0</v>
      </c>
      <c r="AJ475" s="97" t="s">
        <v>49</v>
      </c>
      <c r="AK475" s="94">
        <v>0</v>
      </c>
      <c r="AL475" s="94">
        <v>0</v>
      </c>
      <c r="AM475" s="99" t="s">
        <v>47</v>
      </c>
      <c r="AN475" s="97" t="s">
        <v>47</v>
      </c>
      <c r="AO475" s="215" t="s">
        <v>47</v>
      </c>
      <c r="AP475" s="97" t="s">
        <v>47</v>
      </c>
      <c r="AR475" s="5"/>
      <c r="AS475" s="100"/>
    </row>
    <row r="476" spans="1:45" ht="15" customHeight="1" x14ac:dyDescent="0.25">
      <c r="A476" s="97" t="s">
        <v>663</v>
      </c>
      <c r="B476" s="98">
        <v>44281</v>
      </c>
      <c r="C476" s="97" t="s">
        <v>46</v>
      </c>
      <c r="D476" s="97" t="s">
        <v>58</v>
      </c>
      <c r="E476" s="97" t="s">
        <v>59</v>
      </c>
      <c r="F476" s="97" t="s">
        <v>1005</v>
      </c>
      <c r="G476" s="97" t="s">
        <v>48</v>
      </c>
      <c r="H476" s="97" t="s">
        <v>687</v>
      </c>
      <c r="I476" s="94" t="s">
        <v>47</v>
      </c>
      <c r="J476" s="94" t="s">
        <v>47</v>
      </c>
      <c r="K476" s="94" t="s">
        <v>47</v>
      </c>
      <c r="L476" s="94" t="s">
        <v>47</v>
      </c>
      <c r="M476" s="94">
        <v>0</v>
      </c>
      <c r="N476" s="97" t="s">
        <v>47</v>
      </c>
      <c r="O476" s="97" t="s">
        <v>56</v>
      </c>
      <c r="P476" s="97" t="s">
        <v>47</v>
      </c>
      <c r="Q476" s="94">
        <v>398934104.11199999</v>
      </c>
      <c r="R476" s="94">
        <v>0</v>
      </c>
      <c r="S476" s="94">
        <v>314277596.19999999</v>
      </c>
      <c r="T476" s="94">
        <v>0</v>
      </c>
      <c r="U476" s="97" t="s">
        <v>49</v>
      </c>
      <c r="V476" s="94">
        <v>0</v>
      </c>
      <c r="W476" s="94">
        <v>72979748.200000003</v>
      </c>
      <c r="X476" s="97" t="s">
        <v>49</v>
      </c>
      <c r="Y476" s="94">
        <v>11676759.711999999</v>
      </c>
      <c r="Z476" s="94">
        <v>0</v>
      </c>
      <c r="AA476" s="97" t="s">
        <v>49</v>
      </c>
      <c r="AB476" s="94">
        <v>0</v>
      </c>
      <c r="AC476" s="94">
        <v>0</v>
      </c>
      <c r="AD476" s="97" t="s">
        <v>49</v>
      </c>
      <c r="AE476" s="94">
        <v>0</v>
      </c>
      <c r="AF476" s="97">
        <v>0</v>
      </c>
      <c r="AG476" s="97" t="s">
        <v>49</v>
      </c>
      <c r="AH476" s="94">
        <v>0</v>
      </c>
      <c r="AI476" s="94">
        <v>0</v>
      </c>
      <c r="AJ476" s="97" t="s">
        <v>49</v>
      </c>
      <c r="AK476" s="94">
        <v>0</v>
      </c>
      <c r="AL476" s="94">
        <v>0</v>
      </c>
      <c r="AM476" s="99" t="s">
        <v>47</v>
      </c>
      <c r="AN476" s="97" t="s">
        <v>47</v>
      </c>
      <c r="AO476" s="215" t="s">
        <v>47</v>
      </c>
      <c r="AP476" s="97" t="s">
        <v>47</v>
      </c>
      <c r="AR476" s="5"/>
      <c r="AS476" s="100"/>
    </row>
    <row r="477" spans="1:45" ht="15" customHeight="1" x14ac:dyDescent="0.25">
      <c r="A477" s="97" t="s">
        <v>665</v>
      </c>
      <c r="B477" s="98">
        <v>44281</v>
      </c>
      <c r="C477" s="97" t="s">
        <v>46</v>
      </c>
      <c r="D477" s="97" t="s">
        <v>58</v>
      </c>
      <c r="E477" s="97" t="s">
        <v>59</v>
      </c>
      <c r="F477" s="97" t="s">
        <v>1005</v>
      </c>
      <c r="G477" s="97" t="s">
        <v>48</v>
      </c>
      <c r="H477" s="97" t="s">
        <v>689</v>
      </c>
      <c r="I477" s="94" t="s">
        <v>47</v>
      </c>
      <c r="J477" s="94" t="s">
        <v>47</v>
      </c>
      <c r="K477" s="94" t="s">
        <v>47</v>
      </c>
      <c r="L477" s="94" t="s">
        <v>47</v>
      </c>
      <c r="M477" s="94">
        <v>0</v>
      </c>
      <c r="N477" s="97" t="s">
        <v>47</v>
      </c>
      <c r="O477" s="97" t="s">
        <v>51</v>
      </c>
      <c r="P477" s="97" t="s">
        <v>578</v>
      </c>
      <c r="Q477" s="94">
        <v>3572000</v>
      </c>
      <c r="R477" s="94">
        <v>0</v>
      </c>
      <c r="S477" s="94">
        <v>3572000</v>
      </c>
      <c r="T477" s="94">
        <v>0</v>
      </c>
      <c r="U477" s="97" t="s">
        <v>49</v>
      </c>
      <c r="V477" s="94">
        <v>0</v>
      </c>
      <c r="W477" s="94">
        <v>0</v>
      </c>
      <c r="X477" s="97" t="s">
        <v>49</v>
      </c>
      <c r="Y477" s="94">
        <v>0</v>
      </c>
      <c r="Z477" s="94">
        <v>0</v>
      </c>
      <c r="AA477" s="97" t="s">
        <v>49</v>
      </c>
      <c r="AB477" s="94">
        <v>0</v>
      </c>
      <c r="AC477" s="94">
        <v>0</v>
      </c>
      <c r="AD477" s="97" t="s">
        <v>49</v>
      </c>
      <c r="AE477" s="94">
        <v>0</v>
      </c>
      <c r="AF477" s="97">
        <v>0</v>
      </c>
      <c r="AG477" s="97" t="s">
        <v>49</v>
      </c>
      <c r="AH477" s="94">
        <v>0</v>
      </c>
      <c r="AI477" s="94">
        <v>0</v>
      </c>
      <c r="AJ477" s="97" t="s">
        <v>49</v>
      </c>
      <c r="AK477" s="94">
        <v>0</v>
      </c>
      <c r="AL477" s="94">
        <v>0</v>
      </c>
      <c r="AM477" s="99" t="s">
        <v>47</v>
      </c>
      <c r="AN477" s="97" t="s">
        <v>47</v>
      </c>
      <c r="AO477" s="215" t="s">
        <v>47</v>
      </c>
      <c r="AP477" s="97" t="s">
        <v>47</v>
      </c>
      <c r="AR477" s="5"/>
      <c r="AS477" s="100"/>
    </row>
    <row r="478" spans="1:45" ht="15" customHeight="1" x14ac:dyDescent="0.25">
      <c r="A478" s="97" t="s">
        <v>667</v>
      </c>
      <c r="B478" s="98">
        <v>44281</v>
      </c>
      <c r="C478" s="97" t="s">
        <v>46</v>
      </c>
      <c r="D478" s="97" t="s">
        <v>58</v>
      </c>
      <c r="E478" s="97" t="s">
        <v>59</v>
      </c>
      <c r="F478" s="97" t="s">
        <v>1005</v>
      </c>
      <c r="G478" s="97" t="s">
        <v>48</v>
      </c>
      <c r="H478" s="97" t="s">
        <v>691</v>
      </c>
      <c r="I478" s="94" t="s">
        <v>47</v>
      </c>
      <c r="J478" s="94" t="s">
        <v>47</v>
      </c>
      <c r="K478" s="94" t="s">
        <v>47</v>
      </c>
      <c r="L478" s="94" t="s">
        <v>47</v>
      </c>
      <c r="M478" s="94">
        <v>0</v>
      </c>
      <c r="N478" s="97" t="s">
        <v>47</v>
      </c>
      <c r="O478" s="97" t="s">
        <v>56</v>
      </c>
      <c r="P478" s="97" t="s">
        <v>47</v>
      </c>
      <c r="Q478" s="94">
        <v>1756684999.7508001</v>
      </c>
      <c r="R478" s="94">
        <v>0</v>
      </c>
      <c r="S478" s="94">
        <v>1436745756.2999997</v>
      </c>
      <c r="T478" s="94">
        <v>0</v>
      </c>
      <c r="U478" s="97" t="s">
        <v>49</v>
      </c>
      <c r="V478" s="94">
        <v>0</v>
      </c>
      <c r="W478" s="94">
        <v>275809692.63</v>
      </c>
      <c r="X478" s="97" t="s">
        <v>50</v>
      </c>
      <c r="Y478" s="94">
        <v>44129550.820800006</v>
      </c>
      <c r="Z478" s="94">
        <v>0</v>
      </c>
      <c r="AA478" s="97" t="s">
        <v>49</v>
      </c>
      <c r="AB478" s="94">
        <v>0</v>
      </c>
      <c r="AC478" s="94">
        <v>0</v>
      </c>
      <c r="AD478" s="97" t="s">
        <v>49</v>
      </c>
      <c r="AE478" s="94">
        <v>0</v>
      </c>
      <c r="AF478" s="97">
        <v>0</v>
      </c>
      <c r="AG478" s="97" t="s">
        <v>49</v>
      </c>
      <c r="AH478" s="94">
        <v>0</v>
      </c>
      <c r="AI478" s="94">
        <v>0</v>
      </c>
      <c r="AJ478" s="97" t="s">
        <v>49</v>
      </c>
      <c r="AK478" s="94">
        <v>0</v>
      </c>
      <c r="AL478" s="94">
        <v>0</v>
      </c>
      <c r="AM478" s="99" t="s">
        <v>47</v>
      </c>
      <c r="AN478" s="97" t="s">
        <v>47</v>
      </c>
      <c r="AO478" s="215" t="s">
        <v>47</v>
      </c>
      <c r="AP478" s="97" t="s">
        <v>47</v>
      </c>
      <c r="AR478" s="5"/>
      <c r="AS478" s="100"/>
    </row>
    <row r="479" spans="1:45" ht="15" customHeight="1" x14ac:dyDescent="0.25">
      <c r="A479" s="97" t="s">
        <v>669</v>
      </c>
      <c r="B479" s="111">
        <v>44281</v>
      </c>
      <c r="C479" s="97" t="s">
        <v>46</v>
      </c>
      <c r="D479" s="97" t="s">
        <v>58</v>
      </c>
      <c r="E479" s="97" t="s">
        <v>1131</v>
      </c>
      <c r="F479" s="106" t="s">
        <v>1028</v>
      </c>
      <c r="G479" s="97" t="s">
        <v>1132</v>
      </c>
      <c r="H479" s="97" t="s">
        <v>1150</v>
      </c>
      <c r="I479" s="97"/>
      <c r="J479" s="94"/>
      <c r="K479" s="94"/>
      <c r="L479" s="94"/>
      <c r="M479" s="94">
        <v>0</v>
      </c>
      <c r="N479" s="97"/>
      <c r="O479" s="97" t="s">
        <v>56</v>
      </c>
      <c r="P479" s="97"/>
      <c r="Q479" s="94">
        <v>274532576</v>
      </c>
      <c r="R479" s="94">
        <v>0</v>
      </c>
      <c r="S479" s="94">
        <v>274532576</v>
      </c>
      <c r="T479" s="94">
        <v>0</v>
      </c>
      <c r="U479" s="97" t="s">
        <v>49</v>
      </c>
      <c r="V479" s="94">
        <v>0</v>
      </c>
      <c r="W479" s="94">
        <v>0</v>
      </c>
      <c r="X479" s="97" t="s">
        <v>49</v>
      </c>
      <c r="Y479" s="94">
        <v>0</v>
      </c>
      <c r="Z479" s="94">
        <v>0</v>
      </c>
      <c r="AA479" s="97" t="s">
        <v>49</v>
      </c>
      <c r="AB479" s="94">
        <v>0</v>
      </c>
      <c r="AC479" s="94">
        <v>0</v>
      </c>
      <c r="AD479" s="97" t="s">
        <v>49</v>
      </c>
      <c r="AE479" s="94">
        <v>0</v>
      </c>
      <c r="AF479" s="109"/>
      <c r="AG479" s="109"/>
      <c r="AH479" s="109"/>
      <c r="AI479" s="94">
        <v>0</v>
      </c>
      <c r="AJ479" s="109"/>
      <c r="AK479" s="94">
        <v>0</v>
      </c>
      <c r="AL479" s="94">
        <v>0</v>
      </c>
      <c r="AM479" s="109"/>
      <c r="AN479" s="109"/>
      <c r="AO479" s="214"/>
      <c r="AP479" s="109"/>
      <c r="AR479" s="5"/>
      <c r="AS479" s="100"/>
    </row>
    <row r="480" spans="1:45" ht="15" customHeight="1" x14ac:dyDescent="0.25">
      <c r="A480" s="97" t="s">
        <v>671</v>
      </c>
      <c r="B480" s="98">
        <v>44281</v>
      </c>
      <c r="C480" s="97" t="s">
        <v>973</v>
      </c>
      <c r="D480" s="97" t="s">
        <v>58</v>
      </c>
      <c r="E480" s="97" t="s">
        <v>1356</v>
      </c>
      <c r="F480" s="97" t="s">
        <v>1393</v>
      </c>
      <c r="G480" s="97" t="s">
        <v>48</v>
      </c>
      <c r="H480" s="97" t="s">
        <v>1501</v>
      </c>
      <c r="I480" s="94" t="s">
        <v>47</v>
      </c>
      <c r="J480" s="94" t="s">
        <v>47</v>
      </c>
      <c r="K480" s="94" t="s">
        <v>47</v>
      </c>
      <c r="L480" s="94" t="s">
        <v>47</v>
      </c>
      <c r="M480" s="94">
        <v>0</v>
      </c>
      <c r="N480" s="97" t="s">
        <v>47</v>
      </c>
      <c r="O480" s="97" t="s">
        <v>56</v>
      </c>
      <c r="P480" s="97" t="s">
        <v>47</v>
      </c>
      <c r="Q480" s="94">
        <v>98240264</v>
      </c>
      <c r="R480" s="94">
        <v>0</v>
      </c>
      <c r="S480" s="94">
        <v>81600760</v>
      </c>
      <c r="T480" s="94">
        <v>0</v>
      </c>
      <c r="U480" s="97" t="s">
        <v>49</v>
      </c>
      <c r="V480" s="94">
        <v>0</v>
      </c>
      <c r="W480" s="94">
        <v>14344400</v>
      </c>
      <c r="X480" s="97" t="s">
        <v>49</v>
      </c>
      <c r="Y480" s="94">
        <v>2295104</v>
      </c>
      <c r="Z480" s="94">
        <v>0</v>
      </c>
      <c r="AA480" s="97" t="s">
        <v>49</v>
      </c>
      <c r="AB480" s="94">
        <v>0</v>
      </c>
      <c r="AC480" s="94">
        <v>0</v>
      </c>
      <c r="AD480" s="97" t="s">
        <v>49</v>
      </c>
      <c r="AE480" s="94">
        <v>0</v>
      </c>
      <c r="AF480" s="97">
        <v>0</v>
      </c>
      <c r="AG480" s="97" t="s">
        <v>49</v>
      </c>
      <c r="AH480" s="94">
        <v>0</v>
      </c>
      <c r="AI480" s="94">
        <v>0</v>
      </c>
      <c r="AJ480" s="97" t="s">
        <v>49</v>
      </c>
      <c r="AK480" s="94">
        <v>0</v>
      </c>
      <c r="AL480" s="94">
        <v>0</v>
      </c>
      <c r="AM480" s="99" t="s">
        <v>47</v>
      </c>
      <c r="AN480" s="97" t="s">
        <v>47</v>
      </c>
      <c r="AO480" s="215" t="s">
        <v>47</v>
      </c>
      <c r="AP480" s="97" t="s">
        <v>47</v>
      </c>
      <c r="AR480" s="5"/>
      <c r="AS480" s="100"/>
    </row>
    <row r="481" spans="1:45" ht="15" customHeight="1" x14ac:dyDescent="0.25">
      <c r="A481" s="97" t="s">
        <v>2112</v>
      </c>
      <c r="B481" s="98">
        <v>44281</v>
      </c>
      <c r="C481" s="97" t="s">
        <v>973</v>
      </c>
      <c r="D481" s="97" t="s">
        <v>58</v>
      </c>
      <c r="E481" s="97" t="s">
        <v>1356</v>
      </c>
      <c r="F481" s="97" t="s">
        <v>1397</v>
      </c>
      <c r="G481" s="97" t="s">
        <v>48</v>
      </c>
      <c r="H481" s="97" t="s">
        <v>1499</v>
      </c>
      <c r="I481" s="94" t="s">
        <v>47</v>
      </c>
      <c r="J481" s="94" t="s">
        <v>47</v>
      </c>
      <c r="K481" s="94" t="s">
        <v>47</v>
      </c>
      <c r="L481" s="94" t="s">
        <v>47</v>
      </c>
      <c r="M481" s="94">
        <v>0</v>
      </c>
      <c r="N481" s="97" t="s">
        <v>47</v>
      </c>
      <c r="O481" s="97" t="s">
        <v>1498</v>
      </c>
      <c r="P481" s="97" t="s">
        <v>1497</v>
      </c>
      <c r="Q481" s="94">
        <v>13800704</v>
      </c>
      <c r="R481" s="94">
        <v>0</v>
      </c>
      <c r="S481" s="94">
        <v>13735280</v>
      </c>
      <c r="T481" s="94">
        <v>56400</v>
      </c>
      <c r="U481" s="97" t="s">
        <v>50</v>
      </c>
      <c r="V481" s="94">
        <v>9024</v>
      </c>
      <c r="W481" s="94">
        <v>0</v>
      </c>
      <c r="X481" s="97" t="s">
        <v>49</v>
      </c>
      <c r="Y481" s="94">
        <v>0</v>
      </c>
      <c r="Z481" s="94">
        <v>0</v>
      </c>
      <c r="AA481" s="97" t="s">
        <v>49</v>
      </c>
      <c r="AB481" s="94">
        <v>0</v>
      </c>
      <c r="AC481" s="94">
        <v>0</v>
      </c>
      <c r="AD481" s="97" t="s">
        <v>49</v>
      </c>
      <c r="AE481" s="94">
        <v>0</v>
      </c>
      <c r="AF481" s="97">
        <v>0</v>
      </c>
      <c r="AG481" s="97" t="s">
        <v>49</v>
      </c>
      <c r="AH481" s="94">
        <v>0</v>
      </c>
      <c r="AI481" s="94">
        <v>0</v>
      </c>
      <c r="AJ481" s="97" t="s">
        <v>49</v>
      </c>
      <c r="AK481" s="94">
        <v>0</v>
      </c>
      <c r="AL481" s="94">
        <v>0</v>
      </c>
      <c r="AM481" s="99" t="s">
        <v>47</v>
      </c>
      <c r="AN481" s="97" t="s">
        <v>47</v>
      </c>
      <c r="AO481" s="215" t="s">
        <v>47</v>
      </c>
      <c r="AP481" s="97" t="s">
        <v>47</v>
      </c>
      <c r="AR481" s="5"/>
      <c r="AS481" s="100"/>
    </row>
    <row r="482" spans="1:45" ht="15" customHeight="1" x14ac:dyDescent="0.25">
      <c r="A482" s="97" t="s">
        <v>2113</v>
      </c>
      <c r="B482" s="98">
        <v>44281</v>
      </c>
      <c r="C482" s="97" t="s">
        <v>973</v>
      </c>
      <c r="D482" s="97" t="s">
        <v>58</v>
      </c>
      <c r="E482" s="97" t="s">
        <v>1356</v>
      </c>
      <c r="F482" s="97" t="s">
        <v>1393</v>
      </c>
      <c r="G482" s="97" t="s">
        <v>48</v>
      </c>
      <c r="H482" s="97" t="s">
        <v>1495</v>
      </c>
      <c r="I482" s="94" t="s">
        <v>47</v>
      </c>
      <c r="J482" s="94" t="s">
        <v>47</v>
      </c>
      <c r="K482" s="94" t="s">
        <v>47</v>
      </c>
      <c r="L482" s="94" t="s">
        <v>47</v>
      </c>
      <c r="M482" s="94">
        <v>0</v>
      </c>
      <c r="N482" s="97" t="s">
        <v>47</v>
      </c>
      <c r="O482" s="97" t="s">
        <v>56</v>
      </c>
      <c r="P482" s="97" t="s">
        <v>47</v>
      </c>
      <c r="Q482" s="94">
        <f>1055690469.4492+38540</f>
        <v>1055729009.4492</v>
      </c>
      <c r="R482" s="94">
        <v>0</v>
      </c>
      <c r="S482" s="94">
        <f>784237770.5+38540</f>
        <v>784276310.5</v>
      </c>
      <c r="T482" s="94">
        <v>0</v>
      </c>
      <c r="U482" s="97" t="s">
        <v>49</v>
      </c>
      <c r="V482" s="94">
        <v>0</v>
      </c>
      <c r="W482" s="94">
        <v>234010947.36999997</v>
      </c>
      <c r="X482" s="97" t="s">
        <v>49</v>
      </c>
      <c r="Y482" s="94">
        <v>37441751.5792</v>
      </c>
      <c r="Z482" s="94">
        <v>0</v>
      </c>
      <c r="AA482" s="97" t="s">
        <v>49</v>
      </c>
      <c r="AB482" s="94">
        <v>0</v>
      </c>
      <c r="AC482" s="94">
        <v>0</v>
      </c>
      <c r="AD482" s="97" t="s">
        <v>49</v>
      </c>
      <c r="AE482" s="94">
        <v>0</v>
      </c>
      <c r="AF482" s="97">
        <v>0</v>
      </c>
      <c r="AG482" s="97" t="s">
        <v>49</v>
      </c>
      <c r="AH482" s="94">
        <v>0</v>
      </c>
      <c r="AI482" s="94">
        <v>0</v>
      </c>
      <c r="AJ482" s="97" t="s">
        <v>49</v>
      </c>
      <c r="AK482" s="94">
        <v>0</v>
      </c>
      <c r="AL482" s="94">
        <v>0</v>
      </c>
      <c r="AM482" s="99" t="s">
        <v>47</v>
      </c>
      <c r="AN482" s="97" t="s">
        <v>47</v>
      </c>
      <c r="AO482" s="215" t="s">
        <v>47</v>
      </c>
      <c r="AP482" s="97" t="s">
        <v>47</v>
      </c>
      <c r="AR482" s="5"/>
      <c r="AS482" s="100"/>
    </row>
    <row r="483" spans="1:45" ht="15" customHeight="1" x14ac:dyDescent="0.25">
      <c r="A483" s="97" t="s">
        <v>2114</v>
      </c>
      <c r="B483" s="98">
        <v>44281</v>
      </c>
      <c r="C483" s="97" t="s">
        <v>973</v>
      </c>
      <c r="D483" s="97" t="s">
        <v>58</v>
      </c>
      <c r="E483" s="97" t="s">
        <v>1356</v>
      </c>
      <c r="F483" s="97" t="s">
        <v>1397</v>
      </c>
      <c r="G483" s="97" t="s">
        <v>96</v>
      </c>
      <c r="H483" s="97" t="s">
        <v>47</v>
      </c>
      <c r="I483" s="94" t="s">
        <v>1493</v>
      </c>
      <c r="J483" s="94" t="s">
        <v>47</v>
      </c>
      <c r="K483" s="94" t="s">
        <v>1492</v>
      </c>
      <c r="L483" s="94" t="s">
        <v>1491</v>
      </c>
      <c r="M483" s="94">
        <v>94378962.489999995</v>
      </c>
      <c r="N483" s="97" t="s">
        <v>100</v>
      </c>
      <c r="O483" s="97" t="s">
        <v>1490</v>
      </c>
      <c r="P483" s="97" t="s">
        <v>1489</v>
      </c>
      <c r="Q483" s="94">
        <v>-5587000</v>
      </c>
      <c r="R483" s="94">
        <v>0</v>
      </c>
      <c r="S483" s="94">
        <v>-5587000</v>
      </c>
      <c r="T483" s="94">
        <v>0</v>
      </c>
      <c r="U483" s="97" t="s">
        <v>49</v>
      </c>
      <c r="V483" s="94">
        <v>0</v>
      </c>
      <c r="W483" s="94">
        <v>0</v>
      </c>
      <c r="X483" s="97" t="s">
        <v>49</v>
      </c>
      <c r="Y483" s="94">
        <v>0</v>
      </c>
      <c r="Z483" s="94">
        <v>0</v>
      </c>
      <c r="AA483" s="97" t="s">
        <v>49</v>
      </c>
      <c r="AB483" s="94">
        <v>0</v>
      </c>
      <c r="AC483" s="94">
        <v>0</v>
      </c>
      <c r="AD483" s="97" t="s">
        <v>49</v>
      </c>
      <c r="AE483" s="94">
        <v>0</v>
      </c>
      <c r="AF483" s="97">
        <v>0</v>
      </c>
      <c r="AG483" s="97" t="s">
        <v>49</v>
      </c>
      <c r="AH483" s="94">
        <v>0</v>
      </c>
      <c r="AI483" s="94">
        <v>0</v>
      </c>
      <c r="AJ483" s="97" t="s">
        <v>49</v>
      </c>
      <c r="AK483" s="94">
        <v>0</v>
      </c>
      <c r="AL483" s="94">
        <v>0</v>
      </c>
      <c r="AM483" s="99" t="s">
        <v>47</v>
      </c>
      <c r="AN483" s="97" t="s">
        <v>47</v>
      </c>
      <c r="AO483" s="215" t="s">
        <v>47</v>
      </c>
      <c r="AP483" s="97" t="s">
        <v>47</v>
      </c>
      <c r="AR483" s="5"/>
      <c r="AS483" s="100"/>
    </row>
    <row r="484" spans="1:45" ht="15" customHeight="1" x14ac:dyDescent="0.25">
      <c r="A484" s="97" t="s">
        <v>2115</v>
      </c>
      <c r="B484" s="98">
        <v>44281</v>
      </c>
      <c r="C484" s="97" t="s">
        <v>973</v>
      </c>
      <c r="D484" s="97" t="s">
        <v>58</v>
      </c>
      <c r="E484" s="97" t="s">
        <v>1356</v>
      </c>
      <c r="F484" s="97" t="s">
        <v>1397</v>
      </c>
      <c r="G484" s="97" t="s">
        <v>96</v>
      </c>
      <c r="H484" s="97" t="s">
        <v>47</v>
      </c>
      <c r="I484" s="94" t="s">
        <v>1432</v>
      </c>
      <c r="J484" s="94" t="s">
        <v>47</v>
      </c>
      <c r="K484" s="94" t="s">
        <v>1431</v>
      </c>
      <c r="L484" s="94" t="s">
        <v>1368</v>
      </c>
      <c r="M484" s="94">
        <v>8661492</v>
      </c>
      <c r="N484" s="97" t="s">
        <v>100</v>
      </c>
      <c r="O484" s="97" t="s">
        <v>1430</v>
      </c>
      <c r="P484" s="97" t="s">
        <v>1429</v>
      </c>
      <c r="Q484" s="94">
        <v>-1596000</v>
      </c>
      <c r="R484" s="94">
        <v>0</v>
      </c>
      <c r="S484" s="94">
        <v>-1596000</v>
      </c>
      <c r="T484" s="94">
        <v>0</v>
      </c>
      <c r="U484" s="97" t="s">
        <v>49</v>
      </c>
      <c r="V484" s="94">
        <v>0</v>
      </c>
      <c r="W484" s="94">
        <v>0</v>
      </c>
      <c r="X484" s="97" t="s">
        <v>49</v>
      </c>
      <c r="Y484" s="94">
        <v>0</v>
      </c>
      <c r="Z484" s="94">
        <v>0</v>
      </c>
      <c r="AA484" s="97" t="s">
        <v>49</v>
      </c>
      <c r="AB484" s="94">
        <v>0</v>
      </c>
      <c r="AC484" s="94">
        <v>0</v>
      </c>
      <c r="AD484" s="97" t="s">
        <v>49</v>
      </c>
      <c r="AE484" s="94">
        <v>0</v>
      </c>
      <c r="AF484" s="97">
        <v>0</v>
      </c>
      <c r="AG484" s="97" t="s">
        <v>49</v>
      </c>
      <c r="AH484" s="94">
        <v>0</v>
      </c>
      <c r="AI484" s="94">
        <v>0</v>
      </c>
      <c r="AJ484" s="97" t="s">
        <v>49</v>
      </c>
      <c r="AK484" s="94">
        <v>0</v>
      </c>
      <c r="AL484" s="94">
        <v>0</v>
      </c>
      <c r="AM484" s="99" t="s">
        <v>47</v>
      </c>
      <c r="AN484" s="97" t="s">
        <v>47</v>
      </c>
      <c r="AO484" s="215" t="s">
        <v>47</v>
      </c>
      <c r="AP484" s="97" t="s">
        <v>47</v>
      </c>
      <c r="AR484" s="5"/>
      <c r="AS484" s="100"/>
    </row>
    <row r="485" spans="1:45" ht="15" customHeight="1" x14ac:dyDescent="0.25">
      <c r="A485" s="97" t="s">
        <v>2116</v>
      </c>
      <c r="B485" s="98">
        <v>44281</v>
      </c>
      <c r="C485" s="97" t="s">
        <v>2267</v>
      </c>
      <c r="D485" s="97" t="s">
        <v>62</v>
      </c>
      <c r="E485" s="97" t="s">
        <v>2308</v>
      </c>
      <c r="F485" s="97" t="s">
        <v>2275</v>
      </c>
      <c r="G485" s="97" t="s">
        <v>48</v>
      </c>
      <c r="H485" s="97" t="s">
        <v>2326</v>
      </c>
      <c r="I485" s="94" t="s">
        <v>47</v>
      </c>
      <c r="J485" s="94" t="s">
        <v>47</v>
      </c>
      <c r="K485" s="94" t="s">
        <v>47</v>
      </c>
      <c r="L485" s="94" t="s">
        <v>47</v>
      </c>
      <c r="M485" s="94">
        <v>0</v>
      </c>
      <c r="N485" s="97" t="s">
        <v>47</v>
      </c>
      <c r="O485" s="97" t="s">
        <v>56</v>
      </c>
      <c r="P485" s="97" t="s">
        <v>47</v>
      </c>
      <c r="Q485" s="94">
        <v>443493787.1164</v>
      </c>
      <c r="R485" s="94">
        <v>0</v>
      </c>
      <c r="S485" s="94">
        <v>415485594.31999999</v>
      </c>
      <c r="T485" s="94"/>
      <c r="U485" s="97"/>
      <c r="V485" s="94"/>
      <c r="W485" s="94">
        <v>24144993.789999999</v>
      </c>
      <c r="X485" s="97" t="s">
        <v>49</v>
      </c>
      <c r="Y485" s="94">
        <v>3863199.0063999998</v>
      </c>
      <c r="Z485" s="94">
        <v>0</v>
      </c>
      <c r="AA485" s="97" t="s">
        <v>49</v>
      </c>
      <c r="AB485" s="94">
        <v>0</v>
      </c>
      <c r="AC485" s="94">
        <v>0</v>
      </c>
      <c r="AD485" s="97" t="s">
        <v>49</v>
      </c>
      <c r="AE485" s="94">
        <v>0</v>
      </c>
      <c r="AF485" s="97">
        <v>0</v>
      </c>
      <c r="AG485" s="97" t="s">
        <v>49</v>
      </c>
      <c r="AH485" s="109"/>
      <c r="AI485" s="109"/>
      <c r="AJ485" s="109"/>
      <c r="AK485" s="109"/>
      <c r="AL485" s="109"/>
      <c r="AM485" s="109"/>
      <c r="AN485" s="109"/>
      <c r="AO485" s="214"/>
      <c r="AP485" s="109"/>
      <c r="AR485" s="5"/>
      <c r="AS485" s="100"/>
    </row>
    <row r="486" spans="1:45" ht="15" customHeight="1" x14ac:dyDescent="0.25">
      <c r="A486" s="97" t="s">
        <v>2117</v>
      </c>
      <c r="B486" s="98">
        <v>44281</v>
      </c>
      <c r="C486" s="97" t="s">
        <v>46</v>
      </c>
      <c r="D486" s="97" t="s">
        <v>62</v>
      </c>
      <c r="E486" s="97" t="s">
        <v>63</v>
      </c>
      <c r="F486" s="97" t="s">
        <v>1019</v>
      </c>
      <c r="G486" s="97" t="s">
        <v>48</v>
      </c>
      <c r="H486" s="97" t="s">
        <v>693</v>
      </c>
      <c r="I486" s="94" t="s">
        <v>47</v>
      </c>
      <c r="J486" s="94" t="s">
        <v>47</v>
      </c>
      <c r="K486" s="94" t="s">
        <v>47</v>
      </c>
      <c r="L486" s="94" t="s">
        <v>47</v>
      </c>
      <c r="M486" s="94">
        <v>0</v>
      </c>
      <c r="N486" s="97" t="s">
        <v>47</v>
      </c>
      <c r="O486" s="97" t="s">
        <v>56</v>
      </c>
      <c r="P486" s="97" t="s">
        <v>47</v>
      </c>
      <c r="Q486" s="94">
        <v>2312932209.9488001</v>
      </c>
      <c r="R486" s="94">
        <v>0</v>
      </c>
      <c r="S486" s="94">
        <v>1850581629.3999999</v>
      </c>
      <c r="T486" s="94">
        <v>0</v>
      </c>
      <c r="U486" s="97" t="s">
        <v>49</v>
      </c>
      <c r="V486" s="94">
        <v>0</v>
      </c>
      <c r="W486" s="94">
        <v>398578086.68000001</v>
      </c>
      <c r="X486" s="97" t="s">
        <v>50</v>
      </c>
      <c r="Y486" s="94">
        <v>63772493.868799999</v>
      </c>
      <c r="Z486" s="94">
        <v>0</v>
      </c>
      <c r="AA486" s="97" t="s">
        <v>49</v>
      </c>
      <c r="AB486" s="94">
        <v>0</v>
      </c>
      <c r="AC486" s="94">
        <v>0</v>
      </c>
      <c r="AD486" s="97" t="s">
        <v>49</v>
      </c>
      <c r="AE486" s="94">
        <v>0</v>
      </c>
      <c r="AF486" s="97">
        <v>0</v>
      </c>
      <c r="AG486" s="97" t="s">
        <v>49</v>
      </c>
      <c r="AH486" s="94">
        <v>0</v>
      </c>
      <c r="AI486" s="94">
        <v>0</v>
      </c>
      <c r="AJ486" s="97" t="s">
        <v>49</v>
      </c>
      <c r="AK486" s="94">
        <v>0</v>
      </c>
      <c r="AL486" s="94">
        <v>0</v>
      </c>
      <c r="AM486" s="99" t="s">
        <v>47</v>
      </c>
      <c r="AN486" s="97" t="s">
        <v>47</v>
      </c>
      <c r="AO486" s="215" t="s">
        <v>47</v>
      </c>
      <c r="AP486" s="97" t="s">
        <v>47</v>
      </c>
      <c r="AR486" s="5"/>
      <c r="AS486" s="100"/>
    </row>
    <row r="487" spans="1:45" ht="15" customHeight="1" x14ac:dyDescent="0.25">
      <c r="A487" s="97" t="s">
        <v>2118</v>
      </c>
      <c r="B487" s="98">
        <v>44281</v>
      </c>
      <c r="C487" s="97" t="s">
        <v>973</v>
      </c>
      <c r="D487" s="97" t="s">
        <v>62</v>
      </c>
      <c r="E487" s="97" t="s">
        <v>1318</v>
      </c>
      <c r="F487" s="97" t="s">
        <v>1376</v>
      </c>
      <c r="G487" s="97" t="s">
        <v>48</v>
      </c>
      <c r="H487" s="97" t="s">
        <v>1542</v>
      </c>
      <c r="I487" s="94" t="s">
        <v>47</v>
      </c>
      <c r="J487" s="94" t="s">
        <v>47</v>
      </c>
      <c r="K487" s="94" t="s">
        <v>47</v>
      </c>
      <c r="L487" s="94" t="s">
        <v>47</v>
      </c>
      <c r="M487" s="94">
        <v>0</v>
      </c>
      <c r="N487" s="97" t="s">
        <v>47</v>
      </c>
      <c r="O487" s="97" t="s">
        <v>56</v>
      </c>
      <c r="P487" s="97" t="s">
        <v>47</v>
      </c>
      <c r="Q487" s="94">
        <v>879780484.73640001</v>
      </c>
      <c r="R487" s="94">
        <v>0</v>
      </c>
      <c r="S487" s="94">
        <v>647927157.70000005</v>
      </c>
      <c r="T487" s="94">
        <v>0</v>
      </c>
      <c r="U487" s="97" t="s">
        <v>49</v>
      </c>
      <c r="V487" s="94">
        <v>0</v>
      </c>
      <c r="W487" s="94">
        <v>199873557.78999999</v>
      </c>
      <c r="X487" s="97" t="s">
        <v>50</v>
      </c>
      <c r="Y487" s="94">
        <v>31979769.246399999</v>
      </c>
      <c r="Z487" s="94">
        <v>0</v>
      </c>
      <c r="AA487" s="97" t="s">
        <v>49</v>
      </c>
      <c r="AB487" s="94">
        <v>0</v>
      </c>
      <c r="AC487" s="94">
        <v>0</v>
      </c>
      <c r="AD487" s="97" t="s">
        <v>49</v>
      </c>
      <c r="AE487" s="94">
        <v>0</v>
      </c>
      <c r="AF487" s="97">
        <v>0</v>
      </c>
      <c r="AG487" s="97" t="s">
        <v>49</v>
      </c>
      <c r="AH487" s="94">
        <v>0</v>
      </c>
      <c r="AI487" s="94">
        <v>0</v>
      </c>
      <c r="AJ487" s="97" t="s">
        <v>49</v>
      </c>
      <c r="AK487" s="94">
        <v>0</v>
      </c>
      <c r="AL487" s="94">
        <v>0</v>
      </c>
      <c r="AM487" s="99" t="s">
        <v>47</v>
      </c>
      <c r="AN487" s="97" t="s">
        <v>47</v>
      </c>
      <c r="AO487" s="215" t="s">
        <v>47</v>
      </c>
      <c r="AP487" s="97" t="s">
        <v>47</v>
      </c>
      <c r="AR487" s="5"/>
      <c r="AS487" s="100"/>
    </row>
    <row r="488" spans="1:45" ht="15" customHeight="1" x14ac:dyDescent="0.25">
      <c r="A488" s="97" t="s">
        <v>2119</v>
      </c>
      <c r="B488" s="98">
        <v>44281</v>
      </c>
      <c r="C488" s="97" t="s">
        <v>973</v>
      </c>
      <c r="D488" s="97" t="s">
        <v>62</v>
      </c>
      <c r="E488" s="97" t="s">
        <v>1318</v>
      </c>
      <c r="F488" s="97" t="s">
        <v>1535</v>
      </c>
      <c r="G488" s="97" t="s">
        <v>48</v>
      </c>
      <c r="H488" s="97" t="s">
        <v>1540</v>
      </c>
      <c r="I488" s="94" t="s">
        <v>47</v>
      </c>
      <c r="J488" s="94" t="s">
        <v>47</v>
      </c>
      <c r="K488" s="94" t="s">
        <v>47</v>
      </c>
      <c r="L488" s="94" t="s">
        <v>47</v>
      </c>
      <c r="M488" s="94">
        <v>0</v>
      </c>
      <c r="N488" s="97" t="s">
        <v>47</v>
      </c>
      <c r="O488" s="97" t="s">
        <v>1539</v>
      </c>
      <c r="P488" s="97" t="s">
        <v>1538</v>
      </c>
      <c r="Q488" s="94">
        <v>148035258.98319998</v>
      </c>
      <c r="R488" s="94">
        <v>0</v>
      </c>
      <c r="S488" s="94">
        <v>60925399.999999985</v>
      </c>
      <c r="T488" s="94">
        <v>75094706.019999996</v>
      </c>
      <c r="U488" s="97" t="s">
        <v>50</v>
      </c>
      <c r="V488" s="94">
        <v>12015152.963199999</v>
      </c>
      <c r="W488" s="94">
        <v>0</v>
      </c>
      <c r="X488" s="97" t="s">
        <v>49</v>
      </c>
      <c r="Y488" s="94">
        <v>0</v>
      </c>
      <c r="Z488" s="94">
        <v>0</v>
      </c>
      <c r="AA488" s="97" t="s">
        <v>49</v>
      </c>
      <c r="AB488" s="94">
        <v>0</v>
      </c>
      <c r="AC488" s="94">
        <v>0</v>
      </c>
      <c r="AD488" s="97" t="s">
        <v>49</v>
      </c>
      <c r="AE488" s="94">
        <v>0</v>
      </c>
      <c r="AF488" s="97">
        <v>0</v>
      </c>
      <c r="AG488" s="97" t="s">
        <v>49</v>
      </c>
      <c r="AH488" s="94">
        <v>0</v>
      </c>
      <c r="AI488" s="94">
        <v>0</v>
      </c>
      <c r="AJ488" s="97" t="s">
        <v>49</v>
      </c>
      <c r="AK488" s="94">
        <v>0</v>
      </c>
      <c r="AL488" s="94">
        <v>0</v>
      </c>
      <c r="AM488" s="99" t="s">
        <v>47</v>
      </c>
      <c r="AN488" s="97" t="s">
        <v>47</v>
      </c>
      <c r="AO488" s="215" t="s">
        <v>47</v>
      </c>
      <c r="AP488" s="97" t="s">
        <v>47</v>
      </c>
      <c r="AR488" s="5"/>
      <c r="AS488" s="100"/>
    </row>
    <row r="489" spans="1:45" ht="15" customHeight="1" x14ac:dyDescent="0.25">
      <c r="A489" s="97" t="s">
        <v>2120</v>
      </c>
      <c r="B489" s="98">
        <v>44281</v>
      </c>
      <c r="C489" s="97" t="s">
        <v>973</v>
      </c>
      <c r="D489" s="97" t="s">
        <v>62</v>
      </c>
      <c r="E489" s="97" t="s">
        <v>1318</v>
      </c>
      <c r="F489" s="97" t="s">
        <v>1376</v>
      </c>
      <c r="G489" s="97" t="s">
        <v>48</v>
      </c>
      <c r="H489" s="97" t="s">
        <v>1537</v>
      </c>
      <c r="I489" s="94" t="s">
        <v>47</v>
      </c>
      <c r="J489" s="94" t="s">
        <v>47</v>
      </c>
      <c r="K489" s="94" t="s">
        <v>47</v>
      </c>
      <c r="L489" s="94" t="s">
        <v>47</v>
      </c>
      <c r="M489" s="94">
        <v>0</v>
      </c>
      <c r="N489" s="97" t="s">
        <v>47</v>
      </c>
      <c r="O489" s="97" t="s">
        <v>56</v>
      </c>
      <c r="P489" s="97" t="s">
        <v>47</v>
      </c>
      <c r="Q489" s="94">
        <v>358306987.25279999</v>
      </c>
      <c r="R489" s="94">
        <v>0</v>
      </c>
      <c r="S489" s="94">
        <v>225696699.50000006</v>
      </c>
      <c r="T489" s="94">
        <v>0</v>
      </c>
      <c r="U489" s="97" t="s">
        <v>49</v>
      </c>
      <c r="V489" s="94">
        <v>0</v>
      </c>
      <c r="W489" s="94">
        <v>114319213.58</v>
      </c>
      <c r="X489" s="97" t="s">
        <v>50</v>
      </c>
      <c r="Y489" s="94">
        <v>18291074.172800001</v>
      </c>
      <c r="Z489" s="94">
        <v>0</v>
      </c>
      <c r="AA489" s="97" t="s">
        <v>49</v>
      </c>
      <c r="AB489" s="94">
        <v>0</v>
      </c>
      <c r="AC489" s="94">
        <v>0</v>
      </c>
      <c r="AD489" s="97" t="s">
        <v>49</v>
      </c>
      <c r="AE489" s="94">
        <v>0</v>
      </c>
      <c r="AF489" s="97">
        <v>0</v>
      </c>
      <c r="AG489" s="97" t="s">
        <v>49</v>
      </c>
      <c r="AH489" s="94">
        <v>0</v>
      </c>
      <c r="AI489" s="94">
        <v>0</v>
      </c>
      <c r="AJ489" s="97" t="s">
        <v>49</v>
      </c>
      <c r="AK489" s="94">
        <v>0</v>
      </c>
      <c r="AL489" s="94">
        <v>0</v>
      </c>
      <c r="AM489" s="99" t="s">
        <v>47</v>
      </c>
      <c r="AN489" s="97" t="s">
        <v>47</v>
      </c>
      <c r="AO489" s="215" t="s">
        <v>47</v>
      </c>
      <c r="AP489" s="97" t="s">
        <v>47</v>
      </c>
      <c r="AR489" s="5"/>
      <c r="AS489" s="100"/>
    </row>
    <row r="490" spans="1:45" ht="15" customHeight="1" x14ac:dyDescent="0.25">
      <c r="A490" s="97" t="s">
        <v>2121</v>
      </c>
      <c r="B490" s="98">
        <v>44281</v>
      </c>
      <c r="C490" s="97" t="s">
        <v>973</v>
      </c>
      <c r="D490" s="97" t="s">
        <v>62</v>
      </c>
      <c r="E490" s="97" t="s">
        <v>1318</v>
      </c>
      <c r="F490" s="97" t="s">
        <v>1376</v>
      </c>
      <c r="G490" s="97" t="s">
        <v>48</v>
      </c>
      <c r="H490" s="97" t="s">
        <v>1536</v>
      </c>
      <c r="I490" s="94" t="s">
        <v>47</v>
      </c>
      <c r="J490" s="94" t="s">
        <v>47</v>
      </c>
      <c r="K490" s="94" t="s">
        <v>47</v>
      </c>
      <c r="L490" s="94" t="s">
        <v>47</v>
      </c>
      <c r="M490" s="94">
        <v>0</v>
      </c>
      <c r="N490" s="97" t="s">
        <v>47</v>
      </c>
      <c r="O490" s="97" t="s">
        <v>56</v>
      </c>
      <c r="P490" s="97" t="s">
        <v>47</v>
      </c>
      <c r="Q490" s="94">
        <v>34927560</v>
      </c>
      <c r="R490" s="94">
        <v>0</v>
      </c>
      <c r="S490" s="94">
        <v>24811200</v>
      </c>
      <c r="T490" s="94">
        <v>0</v>
      </c>
      <c r="U490" s="97" t="s">
        <v>49</v>
      </c>
      <c r="V490" s="94">
        <v>0</v>
      </c>
      <c r="W490" s="94">
        <v>8721000</v>
      </c>
      <c r="X490" s="97" t="s">
        <v>50</v>
      </c>
      <c r="Y490" s="94">
        <v>1395360</v>
      </c>
      <c r="Z490" s="94">
        <v>0</v>
      </c>
      <c r="AA490" s="97" t="s">
        <v>49</v>
      </c>
      <c r="AB490" s="94">
        <v>0</v>
      </c>
      <c r="AC490" s="94">
        <v>0</v>
      </c>
      <c r="AD490" s="97" t="s">
        <v>49</v>
      </c>
      <c r="AE490" s="94">
        <v>0</v>
      </c>
      <c r="AF490" s="97">
        <v>0</v>
      </c>
      <c r="AG490" s="97" t="s">
        <v>49</v>
      </c>
      <c r="AH490" s="94">
        <v>0</v>
      </c>
      <c r="AI490" s="94">
        <v>0</v>
      </c>
      <c r="AJ490" s="97" t="s">
        <v>49</v>
      </c>
      <c r="AK490" s="94">
        <v>0</v>
      </c>
      <c r="AL490" s="94">
        <v>0</v>
      </c>
      <c r="AM490" s="99" t="s">
        <v>47</v>
      </c>
      <c r="AN490" s="97" t="s">
        <v>47</v>
      </c>
      <c r="AO490" s="215" t="s">
        <v>47</v>
      </c>
      <c r="AP490" s="97" t="s">
        <v>47</v>
      </c>
      <c r="AR490" s="5"/>
      <c r="AS490" s="100"/>
    </row>
    <row r="491" spans="1:45" ht="15" customHeight="1" x14ac:dyDescent="0.25">
      <c r="A491" s="97" t="s">
        <v>2122</v>
      </c>
      <c r="B491" s="98">
        <v>44281</v>
      </c>
      <c r="C491" s="97" t="s">
        <v>973</v>
      </c>
      <c r="D491" s="97" t="s">
        <v>62</v>
      </c>
      <c r="E491" s="97" t="s">
        <v>1318</v>
      </c>
      <c r="F491" s="97" t="s">
        <v>1535</v>
      </c>
      <c r="G491" s="97" t="s">
        <v>48</v>
      </c>
      <c r="H491" s="97" t="s">
        <v>1534</v>
      </c>
      <c r="I491" s="94" t="s">
        <v>47</v>
      </c>
      <c r="J491" s="94" t="s">
        <v>47</v>
      </c>
      <c r="K491" s="94" t="s">
        <v>47</v>
      </c>
      <c r="L491" s="94" t="s">
        <v>47</v>
      </c>
      <c r="M491" s="94">
        <v>0</v>
      </c>
      <c r="N491" s="97" t="s">
        <v>47</v>
      </c>
      <c r="O491" s="97" t="s">
        <v>1474</v>
      </c>
      <c r="P491" s="97" t="s">
        <v>1473</v>
      </c>
      <c r="Q491" s="94">
        <v>32794000</v>
      </c>
      <c r="R491" s="94">
        <v>0</v>
      </c>
      <c r="S491" s="94">
        <v>32794000</v>
      </c>
      <c r="T491" s="94">
        <v>0</v>
      </c>
      <c r="U491" s="97" t="s">
        <v>49</v>
      </c>
      <c r="V491" s="94">
        <v>0</v>
      </c>
      <c r="W491" s="94">
        <v>0</v>
      </c>
      <c r="X491" s="97" t="s">
        <v>49</v>
      </c>
      <c r="Y491" s="94">
        <v>0</v>
      </c>
      <c r="Z491" s="94">
        <v>0</v>
      </c>
      <c r="AA491" s="97" t="s">
        <v>49</v>
      </c>
      <c r="AB491" s="94">
        <v>0</v>
      </c>
      <c r="AC491" s="94">
        <v>0</v>
      </c>
      <c r="AD491" s="97" t="s">
        <v>49</v>
      </c>
      <c r="AE491" s="94">
        <v>0</v>
      </c>
      <c r="AF491" s="97">
        <v>0</v>
      </c>
      <c r="AG491" s="97" t="s">
        <v>49</v>
      </c>
      <c r="AH491" s="94">
        <v>0</v>
      </c>
      <c r="AI491" s="94">
        <v>0</v>
      </c>
      <c r="AJ491" s="97" t="s">
        <v>49</v>
      </c>
      <c r="AK491" s="94">
        <v>0</v>
      </c>
      <c r="AL491" s="94">
        <v>0</v>
      </c>
      <c r="AM491" s="99" t="s">
        <v>47</v>
      </c>
      <c r="AN491" s="97" t="s">
        <v>47</v>
      </c>
      <c r="AO491" s="215" t="s">
        <v>47</v>
      </c>
      <c r="AP491" s="97" t="s">
        <v>47</v>
      </c>
      <c r="AR491" s="5"/>
      <c r="AS491" s="100"/>
    </row>
    <row r="492" spans="1:45" ht="15" customHeight="1" x14ac:dyDescent="0.25">
      <c r="A492" s="97" t="s">
        <v>2123</v>
      </c>
      <c r="B492" s="98">
        <v>44281</v>
      </c>
      <c r="C492" s="97" t="s">
        <v>973</v>
      </c>
      <c r="D492" s="97" t="s">
        <v>62</v>
      </c>
      <c r="E492" s="97" t="s">
        <v>1318</v>
      </c>
      <c r="F492" s="97" t="s">
        <v>1376</v>
      </c>
      <c r="G492" s="97" t="s">
        <v>48</v>
      </c>
      <c r="H492" s="97" t="s">
        <v>1533</v>
      </c>
      <c r="I492" s="94" t="s">
        <v>47</v>
      </c>
      <c r="J492" s="94" t="s">
        <v>47</v>
      </c>
      <c r="K492" s="94" t="s">
        <v>47</v>
      </c>
      <c r="L492" s="94" t="s">
        <v>47</v>
      </c>
      <c r="M492" s="94">
        <v>0</v>
      </c>
      <c r="N492" s="97" t="s">
        <v>47</v>
      </c>
      <c r="O492" s="97" t="s">
        <v>56</v>
      </c>
      <c r="P492" s="97" t="s">
        <v>47</v>
      </c>
      <c r="Q492" s="94">
        <v>341039510.9928</v>
      </c>
      <c r="R492" s="94">
        <v>0</v>
      </c>
      <c r="S492" s="94">
        <f>176850065+59638150</f>
        <v>236488215</v>
      </c>
      <c r="T492" s="94">
        <v>0</v>
      </c>
      <c r="U492" s="97" t="s">
        <v>49</v>
      </c>
      <c r="V492" s="94">
        <v>0</v>
      </c>
      <c r="W492" s="94">
        <f>72625727.58+17504700</f>
        <v>90130427.579999998</v>
      </c>
      <c r="X492" s="97" t="s">
        <v>50</v>
      </c>
      <c r="Y492" s="94">
        <v>14420868.412799999</v>
      </c>
      <c r="Z492" s="94">
        <v>0</v>
      </c>
      <c r="AA492" s="97" t="s">
        <v>49</v>
      </c>
      <c r="AB492" s="94">
        <v>0</v>
      </c>
      <c r="AC492" s="94">
        <v>0</v>
      </c>
      <c r="AD492" s="97" t="s">
        <v>49</v>
      </c>
      <c r="AE492" s="94">
        <v>0</v>
      </c>
      <c r="AF492" s="97">
        <v>0</v>
      </c>
      <c r="AG492" s="97" t="s">
        <v>49</v>
      </c>
      <c r="AH492" s="94">
        <v>0</v>
      </c>
      <c r="AI492" s="94">
        <v>0</v>
      </c>
      <c r="AJ492" s="97" t="s">
        <v>49</v>
      </c>
      <c r="AK492" s="94">
        <v>0</v>
      </c>
      <c r="AL492" s="94">
        <v>0</v>
      </c>
      <c r="AM492" s="99" t="s">
        <v>47</v>
      </c>
      <c r="AN492" s="97" t="s">
        <v>47</v>
      </c>
      <c r="AO492" s="215" t="s">
        <v>47</v>
      </c>
      <c r="AP492" s="97" t="s">
        <v>47</v>
      </c>
      <c r="AR492" s="5"/>
      <c r="AS492" s="100"/>
    </row>
    <row r="493" spans="1:45" ht="15" customHeight="1" x14ac:dyDescent="0.25">
      <c r="A493" s="97" t="s">
        <v>2124</v>
      </c>
      <c r="B493" s="98">
        <v>44281</v>
      </c>
      <c r="C493" s="97" t="s">
        <v>46</v>
      </c>
      <c r="D493" s="97" t="s">
        <v>66</v>
      </c>
      <c r="E493" s="97" t="s">
        <v>67</v>
      </c>
      <c r="F493" s="97" t="s">
        <v>1034</v>
      </c>
      <c r="G493" s="97" t="s">
        <v>48</v>
      </c>
      <c r="H493" s="97" t="s">
        <v>695</v>
      </c>
      <c r="I493" s="94" t="s">
        <v>47</v>
      </c>
      <c r="J493" s="94" t="s">
        <v>47</v>
      </c>
      <c r="K493" s="94" t="s">
        <v>47</v>
      </c>
      <c r="L493" s="94" t="s">
        <v>47</v>
      </c>
      <c r="M493" s="94">
        <v>0</v>
      </c>
      <c r="N493" s="97" t="s">
        <v>47</v>
      </c>
      <c r="O493" s="97" t="s">
        <v>56</v>
      </c>
      <c r="P493" s="97" t="s">
        <v>47</v>
      </c>
      <c r="Q493" s="94">
        <v>3166225391.5499997</v>
      </c>
      <c r="R493" s="94">
        <v>0</v>
      </c>
      <c r="S493" s="94">
        <v>2435395870</v>
      </c>
      <c r="T493" s="94">
        <v>0</v>
      </c>
      <c r="U493" s="97" t="s">
        <v>49</v>
      </c>
      <c r="V493" s="94">
        <v>0</v>
      </c>
      <c r="W493" s="94">
        <v>626612277.20000005</v>
      </c>
      <c r="X493" s="97" t="s">
        <v>50</v>
      </c>
      <c r="Y493" s="94">
        <v>100257964.34999999</v>
      </c>
      <c r="Z493" s="94">
        <v>0</v>
      </c>
      <c r="AA493" s="97" t="s">
        <v>49</v>
      </c>
      <c r="AB493" s="94">
        <v>0</v>
      </c>
      <c r="AC493" s="94">
        <v>3666000</v>
      </c>
      <c r="AD493" s="97" t="s">
        <v>49</v>
      </c>
      <c r="AE493" s="94">
        <v>293280</v>
      </c>
      <c r="AF493" s="97">
        <v>0</v>
      </c>
      <c r="AG493" s="97" t="s">
        <v>49</v>
      </c>
      <c r="AH493" s="94">
        <v>0</v>
      </c>
      <c r="AI493" s="94">
        <v>0</v>
      </c>
      <c r="AJ493" s="97" t="s">
        <v>49</v>
      </c>
      <c r="AK493" s="94">
        <v>0</v>
      </c>
      <c r="AL493" s="94">
        <v>0</v>
      </c>
      <c r="AM493" s="99" t="s">
        <v>47</v>
      </c>
      <c r="AN493" s="97" t="s">
        <v>47</v>
      </c>
      <c r="AO493" s="218" t="s">
        <v>47</v>
      </c>
      <c r="AP493" s="116" t="s">
        <v>47</v>
      </c>
      <c r="AR493" s="5"/>
      <c r="AS493" s="100"/>
    </row>
    <row r="494" spans="1:45" ht="15" customHeight="1" x14ac:dyDescent="0.25">
      <c r="A494" s="97" t="s">
        <v>2125</v>
      </c>
      <c r="B494" s="98">
        <v>44281</v>
      </c>
      <c r="C494" s="97" t="s">
        <v>46</v>
      </c>
      <c r="D494" s="97" t="s">
        <v>66</v>
      </c>
      <c r="E494" s="97" t="s">
        <v>67</v>
      </c>
      <c r="F494" s="97" t="s">
        <v>1034</v>
      </c>
      <c r="G494" s="97" t="s">
        <v>96</v>
      </c>
      <c r="H494" s="97" t="s">
        <v>47</v>
      </c>
      <c r="I494" s="94" t="s">
        <v>320</v>
      </c>
      <c r="J494" s="94" t="s">
        <v>47</v>
      </c>
      <c r="K494" s="94" t="s">
        <v>697</v>
      </c>
      <c r="L494" s="94" t="s">
        <v>673</v>
      </c>
      <c r="M494" s="94">
        <v>3747488.6</v>
      </c>
      <c r="N494" s="97" t="s">
        <v>100</v>
      </c>
      <c r="O494" s="97" t="s">
        <v>698</v>
      </c>
      <c r="P494" s="97" t="s">
        <v>699</v>
      </c>
      <c r="Q494" s="94">
        <v>-1880000</v>
      </c>
      <c r="R494" s="94">
        <v>0</v>
      </c>
      <c r="S494" s="94">
        <v>-1880000</v>
      </c>
      <c r="T494" s="94">
        <v>0</v>
      </c>
      <c r="U494" s="97" t="s">
        <v>49</v>
      </c>
      <c r="V494" s="94">
        <v>0</v>
      </c>
      <c r="W494" s="94">
        <v>0</v>
      </c>
      <c r="X494" s="97" t="s">
        <v>49</v>
      </c>
      <c r="Y494" s="94">
        <v>0</v>
      </c>
      <c r="Z494" s="94">
        <v>0</v>
      </c>
      <c r="AA494" s="97" t="s">
        <v>49</v>
      </c>
      <c r="AB494" s="94">
        <v>0</v>
      </c>
      <c r="AC494" s="94">
        <v>0</v>
      </c>
      <c r="AD494" s="97" t="s">
        <v>49</v>
      </c>
      <c r="AE494" s="94">
        <v>0</v>
      </c>
      <c r="AF494" s="97">
        <v>0</v>
      </c>
      <c r="AG494" s="97" t="s">
        <v>49</v>
      </c>
      <c r="AH494" s="94">
        <v>0</v>
      </c>
      <c r="AI494" s="94">
        <v>0</v>
      </c>
      <c r="AJ494" s="97" t="s">
        <v>49</v>
      </c>
      <c r="AK494" s="94">
        <v>0</v>
      </c>
      <c r="AL494" s="94">
        <v>0</v>
      </c>
      <c r="AM494" s="99" t="s">
        <v>47</v>
      </c>
      <c r="AN494" s="97" t="s">
        <v>47</v>
      </c>
      <c r="AO494" s="215" t="s">
        <v>47</v>
      </c>
      <c r="AP494" s="97" t="s">
        <v>47</v>
      </c>
    </row>
    <row r="495" spans="1:45" ht="15" customHeight="1" x14ac:dyDescent="0.25">
      <c r="A495" s="97" t="s">
        <v>2126</v>
      </c>
      <c r="B495" s="98">
        <v>44281</v>
      </c>
      <c r="C495" s="97" t="s">
        <v>973</v>
      </c>
      <c r="D495" s="97" t="s">
        <v>66</v>
      </c>
      <c r="E495" s="97" t="s">
        <v>1339</v>
      </c>
      <c r="F495" s="97" t="s">
        <v>1393</v>
      </c>
      <c r="G495" s="97" t="s">
        <v>48</v>
      </c>
      <c r="H495" s="97" t="s">
        <v>1532</v>
      </c>
      <c r="I495" s="94" t="s">
        <v>47</v>
      </c>
      <c r="J495" s="94" t="s">
        <v>47</v>
      </c>
      <c r="K495" s="94" t="s">
        <v>47</v>
      </c>
      <c r="L495" s="94" t="s">
        <v>47</v>
      </c>
      <c r="M495" s="94">
        <v>0</v>
      </c>
      <c r="N495" s="97" t="s">
        <v>47</v>
      </c>
      <c r="O495" s="97" t="s">
        <v>56</v>
      </c>
      <c r="P495" s="97" t="s">
        <v>47</v>
      </c>
      <c r="Q495" s="94">
        <v>811709546.62119997</v>
      </c>
      <c r="R495" s="94">
        <v>0</v>
      </c>
      <c r="S495" s="94">
        <v>615200449.49999988</v>
      </c>
      <c r="T495" s="94">
        <v>0</v>
      </c>
      <c r="U495" s="97" t="s">
        <v>49</v>
      </c>
      <c r="V495" s="94">
        <v>0</v>
      </c>
      <c r="W495" s="94">
        <v>169404394.07000002</v>
      </c>
      <c r="X495" s="97" t="s">
        <v>49</v>
      </c>
      <c r="Y495" s="94">
        <v>27104703.051200002</v>
      </c>
      <c r="Z495" s="94">
        <v>0</v>
      </c>
      <c r="AA495" s="97" t="s">
        <v>49</v>
      </c>
      <c r="AB495" s="94">
        <v>0</v>
      </c>
      <c r="AC495" s="94">
        <v>0</v>
      </c>
      <c r="AD495" s="97" t="s">
        <v>49</v>
      </c>
      <c r="AE495" s="94">
        <v>0</v>
      </c>
      <c r="AF495" s="97">
        <v>0</v>
      </c>
      <c r="AG495" s="97" t="s">
        <v>49</v>
      </c>
      <c r="AH495" s="94">
        <v>0</v>
      </c>
      <c r="AI495" s="94">
        <v>0</v>
      </c>
      <c r="AJ495" s="97" t="s">
        <v>49</v>
      </c>
      <c r="AK495" s="94">
        <v>0</v>
      </c>
      <c r="AL495" s="94">
        <v>0</v>
      </c>
      <c r="AM495" s="99" t="s">
        <v>47</v>
      </c>
      <c r="AN495" s="97" t="s">
        <v>47</v>
      </c>
      <c r="AO495" s="217" t="s">
        <v>47</v>
      </c>
      <c r="AP495" s="117" t="s">
        <v>47</v>
      </c>
      <c r="AR495" s="5"/>
      <c r="AS495" s="100"/>
    </row>
    <row r="496" spans="1:45" ht="15" customHeight="1" x14ac:dyDescent="0.25">
      <c r="A496" s="97" t="s">
        <v>2127</v>
      </c>
      <c r="B496" s="98">
        <v>44281</v>
      </c>
      <c r="C496" s="97" t="s">
        <v>973</v>
      </c>
      <c r="D496" s="97" t="s">
        <v>66</v>
      </c>
      <c r="E496" s="97" t="s">
        <v>1339</v>
      </c>
      <c r="F496" s="97" t="s">
        <v>1397</v>
      </c>
      <c r="G496" s="97" t="s">
        <v>48</v>
      </c>
      <c r="H496" s="97" t="s">
        <v>1531</v>
      </c>
      <c r="I496" s="94" t="s">
        <v>47</v>
      </c>
      <c r="J496" s="94" t="s">
        <v>47</v>
      </c>
      <c r="K496" s="94" t="s">
        <v>47</v>
      </c>
      <c r="L496" s="94" t="s">
        <v>47</v>
      </c>
      <c r="M496" s="94">
        <v>0</v>
      </c>
      <c r="N496" s="97" t="s">
        <v>47</v>
      </c>
      <c r="O496" s="97" t="s">
        <v>1530</v>
      </c>
      <c r="P496" s="97" t="s">
        <v>1529</v>
      </c>
      <c r="Q496" s="94">
        <v>19665000</v>
      </c>
      <c r="R496" s="94">
        <v>0</v>
      </c>
      <c r="S496" s="94">
        <v>19665000</v>
      </c>
      <c r="T496" s="94">
        <v>0</v>
      </c>
      <c r="U496" s="97" t="s">
        <v>49</v>
      </c>
      <c r="V496" s="94">
        <v>0</v>
      </c>
      <c r="W496" s="94">
        <v>0</v>
      </c>
      <c r="X496" s="97" t="s">
        <v>49</v>
      </c>
      <c r="Y496" s="94">
        <v>0</v>
      </c>
      <c r="Z496" s="94">
        <v>0</v>
      </c>
      <c r="AA496" s="97" t="s">
        <v>49</v>
      </c>
      <c r="AB496" s="94">
        <v>0</v>
      </c>
      <c r="AC496" s="94">
        <v>0</v>
      </c>
      <c r="AD496" s="97" t="s">
        <v>49</v>
      </c>
      <c r="AE496" s="94">
        <v>0</v>
      </c>
      <c r="AF496" s="97">
        <v>0</v>
      </c>
      <c r="AG496" s="97" t="s">
        <v>49</v>
      </c>
      <c r="AH496" s="94">
        <v>0</v>
      </c>
      <c r="AI496" s="94">
        <v>0</v>
      </c>
      <c r="AJ496" s="97" t="s">
        <v>49</v>
      </c>
      <c r="AK496" s="94">
        <v>0</v>
      </c>
      <c r="AL496" s="94">
        <v>0</v>
      </c>
      <c r="AM496" s="99" t="s">
        <v>47</v>
      </c>
      <c r="AN496" s="97" t="s">
        <v>47</v>
      </c>
      <c r="AO496" s="215" t="s">
        <v>47</v>
      </c>
      <c r="AP496" s="97" t="s">
        <v>47</v>
      </c>
      <c r="AR496" s="5"/>
      <c r="AS496" s="100"/>
    </row>
    <row r="497" spans="1:45" ht="15" customHeight="1" x14ac:dyDescent="0.25">
      <c r="A497" s="97" t="s">
        <v>2128</v>
      </c>
      <c r="B497" s="98">
        <v>44281</v>
      </c>
      <c r="C497" s="97" t="s">
        <v>973</v>
      </c>
      <c r="D497" s="97" t="s">
        <v>66</v>
      </c>
      <c r="E497" s="97" t="s">
        <v>1339</v>
      </c>
      <c r="F497" s="97" t="s">
        <v>1393</v>
      </c>
      <c r="G497" s="97" t="s">
        <v>48</v>
      </c>
      <c r="H497" s="97" t="s">
        <v>1528</v>
      </c>
      <c r="I497" s="94" t="s">
        <v>47</v>
      </c>
      <c r="J497" s="94" t="s">
        <v>47</v>
      </c>
      <c r="K497" s="94" t="s">
        <v>47</v>
      </c>
      <c r="L497" s="94" t="s">
        <v>47</v>
      </c>
      <c r="M497" s="94">
        <v>0</v>
      </c>
      <c r="N497" s="97" t="s">
        <v>47</v>
      </c>
      <c r="O497" s="97" t="s">
        <v>56</v>
      </c>
      <c r="P497" s="97" t="s">
        <v>47</v>
      </c>
      <c r="Q497" s="94">
        <v>499928349.07639998</v>
      </c>
      <c r="R497" s="94">
        <v>0</v>
      </c>
      <c r="S497" s="94">
        <v>333811098</v>
      </c>
      <c r="T497" s="94">
        <v>0</v>
      </c>
      <c r="U497" s="97" t="s">
        <v>49</v>
      </c>
      <c r="V497" s="94">
        <v>0</v>
      </c>
      <c r="W497" s="94">
        <v>143204526.78999999</v>
      </c>
      <c r="X497" s="97" t="s">
        <v>50</v>
      </c>
      <c r="Y497" s="94">
        <v>22912724.286399998</v>
      </c>
      <c r="Z497" s="94">
        <v>0</v>
      </c>
      <c r="AA497" s="97" t="s">
        <v>49</v>
      </c>
      <c r="AB497" s="94">
        <v>0</v>
      </c>
      <c r="AC497" s="94">
        <v>0</v>
      </c>
      <c r="AD497" s="97" t="s">
        <v>49</v>
      </c>
      <c r="AE497" s="94">
        <v>0</v>
      </c>
      <c r="AF497" s="97">
        <v>0</v>
      </c>
      <c r="AG497" s="97" t="s">
        <v>49</v>
      </c>
      <c r="AH497" s="94">
        <v>0</v>
      </c>
      <c r="AI497" s="94">
        <v>0</v>
      </c>
      <c r="AJ497" s="97" t="s">
        <v>49</v>
      </c>
      <c r="AK497" s="94">
        <v>0</v>
      </c>
      <c r="AL497" s="94">
        <v>0</v>
      </c>
      <c r="AM497" s="99" t="s">
        <v>47</v>
      </c>
      <c r="AN497" s="97" t="s">
        <v>47</v>
      </c>
      <c r="AO497" s="215" t="s">
        <v>47</v>
      </c>
      <c r="AP497" s="97" t="s">
        <v>47</v>
      </c>
      <c r="AR497" s="5"/>
      <c r="AS497" s="100"/>
    </row>
    <row r="498" spans="1:45" ht="15" customHeight="1" x14ac:dyDescent="0.25">
      <c r="A498" s="97" t="s">
        <v>2129</v>
      </c>
      <c r="B498" s="98">
        <v>44281</v>
      </c>
      <c r="C498" s="97" t="s">
        <v>46</v>
      </c>
      <c r="D498" s="97" t="s">
        <v>70</v>
      </c>
      <c r="E498" s="97" t="s">
        <v>71</v>
      </c>
      <c r="F498" s="97" t="s">
        <v>1043</v>
      </c>
      <c r="G498" s="97" t="s">
        <v>48</v>
      </c>
      <c r="H498" s="97" t="s">
        <v>701</v>
      </c>
      <c r="I498" s="94" t="s">
        <v>47</v>
      </c>
      <c r="J498" s="94" t="s">
        <v>47</v>
      </c>
      <c r="K498" s="94" t="s">
        <v>47</v>
      </c>
      <c r="L498" s="94" t="s">
        <v>47</v>
      </c>
      <c r="M498" s="94">
        <v>0</v>
      </c>
      <c r="N498" s="97" t="s">
        <v>47</v>
      </c>
      <c r="O498" s="97" t="s">
        <v>56</v>
      </c>
      <c r="P498" s="97" t="s">
        <v>47</v>
      </c>
      <c r="Q498" s="94">
        <v>1290815896.1856003</v>
      </c>
      <c r="R498" s="94">
        <v>0</v>
      </c>
      <c r="S498" s="94">
        <v>1080184873.7</v>
      </c>
      <c r="T498" s="94">
        <v>0</v>
      </c>
      <c r="U498" s="97" t="s">
        <v>49</v>
      </c>
      <c r="V498" s="94">
        <v>0</v>
      </c>
      <c r="W498" s="94">
        <v>181578467.66000003</v>
      </c>
      <c r="X498" s="97" t="s">
        <v>50</v>
      </c>
      <c r="Y498" s="94">
        <v>29052554.825599995</v>
      </c>
      <c r="Z498" s="94">
        <v>0</v>
      </c>
      <c r="AA498" s="97" t="s">
        <v>49</v>
      </c>
      <c r="AB498" s="94">
        <v>0</v>
      </c>
      <c r="AC498" s="94">
        <v>0</v>
      </c>
      <c r="AD498" s="97" t="s">
        <v>49</v>
      </c>
      <c r="AE498" s="94">
        <v>0</v>
      </c>
      <c r="AF498" s="97">
        <v>0</v>
      </c>
      <c r="AG498" s="97" t="s">
        <v>49</v>
      </c>
      <c r="AH498" s="94">
        <v>0</v>
      </c>
      <c r="AI498" s="94">
        <v>0</v>
      </c>
      <c r="AJ498" s="97" t="s">
        <v>49</v>
      </c>
      <c r="AK498" s="94">
        <v>0</v>
      </c>
      <c r="AL498" s="94">
        <v>0</v>
      </c>
      <c r="AM498" s="99" t="s">
        <v>47</v>
      </c>
      <c r="AN498" s="97" t="s">
        <v>47</v>
      </c>
      <c r="AO498" s="215" t="s">
        <v>47</v>
      </c>
      <c r="AP498" s="97" t="s">
        <v>47</v>
      </c>
      <c r="AR498" s="5"/>
      <c r="AS498" s="100"/>
    </row>
    <row r="499" spans="1:45" ht="15" customHeight="1" x14ac:dyDescent="0.25">
      <c r="A499" s="97" t="s">
        <v>2130</v>
      </c>
      <c r="B499" s="98">
        <v>44281</v>
      </c>
      <c r="C499" s="97" t="s">
        <v>46</v>
      </c>
      <c r="D499" s="97" t="s">
        <v>70</v>
      </c>
      <c r="E499" s="97" t="s">
        <v>71</v>
      </c>
      <c r="F499" s="97" t="s">
        <v>1043</v>
      </c>
      <c r="G499" s="97" t="s">
        <v>48</v>
      </c>
      <c r="H499" s="97" t="s">
        <v>703</v>
      </c>
      <c r="I499" s="94" t="s">
        <v>47</v>
      </c>
      <c r="J499" s="94" t="s">
        <v>47</v>
      </c>
      <c r="K499" s="94" t="s">
        <v>47</v>
      </c>
      <c r="L499" s="94" t="s">
        <v>47</v>
      </c>
      <c r="M499" s="94">
        <v>0</v>
      </c>
      <c r="N499" s="97" t="s">
        <v>47</v>
      </c>
      <c r="O499" s="97" t="s">
        <v>260</v>
      </c>
      <c r="P499" s="97" t="s">
        <v>261</v>
      </c>
      <c r="Q499" s="94">
        <v>19095693.5</v>
      </c>
      <c r="R499" s="94">
        <v>0</v>
      </c>
      <c r="S499" s="94">
        <v>19095693.5</v>
      </c>
      <c r="T499" s="94">
        <v>0</v>
      </c>
      <c r="U499" s="97" t="s">
        <v>49</v>
      </c>
      <c r="V499" s="94">
        <v>0</v>
      </c>
      <c r="W499" s="94">
        <v>0</v>
      </c>
      <c r="X499" s="97" t="s">
        <v>49</v>
      </c>
      <c r="Y499" s="94">
        <v>0</v>
      </c>
      <c r="Z499" s="94">
        <v>0</v>
      </c>
      <c r="AA499" s="97" t="s">
        <v>49</v>
      </c>
      <c r="AB499" s="94">
        <v>0</v>
      </c>
      <c r="AC499" s="94">
        <v>0</v>
      </c>
      <c r="AD499" s="97" t="s">
        <v>49</v>
      </c>
      <c r="AE499" s="94">
        <v>0</v>
      </c>
      <c r="AF499" s="97">
        <v>0</v>
      </c>
      <c r="AG499" s="97" t="s">
        <v>49</v>
      </c>
      <c r="AH499" s="94">
        <v>0</v>
      </c>
      <c r="AI499" s="94">
        <v>0</v>
      </c>
      <c r="AJ499" s="97" t="s">
        <v>49</v>
      </c>
      <c r="AK499" s="94">
        <v>0</v>
      </c>
      <c r="AL499" s="94">
        <v>0</v>
      </c>
      <c r="AM499" s="99" t="s">
        <v>47</v>
      </c>
      <c r="AN499" s="97" t="s">
        <v>47</v>
      </c>
      <c r="AO499" s="215" t="s">
        <v>47</v>
      </c>
      <c r="AP499" s="97" t="s">
        <v>47</v>
      </c>
      <c r="AR499" s="5"/>
      <c r="AS499" s="100"/>
    </row>
    <row r="500" spans="1:45" ht="15" customHeight="1" x14ac:dyDescent="0.25">
      <c r="A500" s="97" t="s">
        <v>2131</v>
      </c>
      <c r="B500" s="98">
        <v>44281</v>
      </c>
      <c r="C500" s="97" t="s">
        <v>46</v>
      </c>
      <c r="D500" s="97" t="s">
        <v>70</v>
      </c>
      <c r="E500" s="97" t="s">
        <v>71</v>
      </c>
      <c r="F500" s="97" t="s">
        <v>1043</v>
      </c>
      <c r="G500" s="97" t="s">
        <v>48</v>
      </c>
      <c r="H500" s="97" t="s">
        <v>705</v>
      </c>
      <c r="I500" s="94" t="s">
        <v>47</v>
      </c>
      <c r="J500" s="94" t="s">
        <v>47</v>
      </c>
      <c r="K500" s="94" t="s">
        <v>47</v>
      </c>
      <c r="L500" s="94" t="s">
        <v>47</v>
      </c>
      <c r="M500" s="94">
        <v>0</v>
      </c>
      <c r="N500" s="97" t="s">
        <v>47</v>
      </c>
      <c r="O500" s="97" t="s">
        <v>56</v>
      </c>
      <c r="P500" s="97" t="s">
        <v>47</v>
      </c>
      <c r="Q500" s="94">
        <v>182277450.5</v>
      </c>
      <c r="R500" s="94">
        <v>0</v>
      </c>
      <c r="S500" s="94">
        <v>146510938.5</v>
      </c>
      <c r="T500" s="94">
        <v>0</v>
      </c>
      <c r="U500" s="97" t="s">
        <v>49</v>
      </c>
      <c r="V500" s="94">
        <v>0</v>
      </c>
      <c r="W500" s="94">
        <v>30833200</v>
      </c>
      <c r="X500" s="97" t="s">
        <v>50</v>
      </c>
      <c r="Y500" s="94">
        <v>4933312</v>
      </c>
      <c r="Z500" s="94">
        <v>0</v>
      </c>
      <c r="AA500" s="97" t="s">
        <v>49</v>
      </c>
      <c r="AB500" s="94">
        <v>0</v>
      </c>
      <c r="AC500" s="94">
        <v>0</v>
      </c>
      <c r="AD500" s="97" t="s">
        <v>49</v>
      </c>
      <c r="AE500" s="94">
        <v>0</v>
      </c>
      <c r="AF500" s="97">
        <v>0</v>
      </c>
      <c r="AG500" s="97" t="s">
        <v>49</v>
      </c>
      <c r="AH500" s="94">
        <v>0</v>
      </c>
      <c r="AI500" s="94">
        <v>0</v>
      </c>
      <c r="AJ500" s="97" t="s">
        <v>49</v>
      </c>
      <c r="AK500" s="94">
        <v>0</v>
      </c>
      <c r="AL500" s="94">
        <v>0</v>
      </c>
      <c r="AM500" s="99" t="s">
        <v>47</v>
      </c>
      <c r="AN500" s="97" t="s">
        <v>47</v>
      </c>
      <c r="AO500" s="215" t="s">
        <v>47</v>
      </c>
      <c r="AP500" s="97" t="s">
        <v>47</v>
      </c>
      <c r="AR500" s="5"/>
      <c r="AS500" s="100"/>
    </row>
    <row r="501" spans="1:45" ht="15" customHeight="1" x14ac:dyDescent="0.25">
      <c r="A501" s="97" t="s">
        <v>2132</v>
      </c>
      <c r="B501" s="98">
        <v>44281</v>
      </c>
      <c r="C501" s="97" t="s">
        <v>973</v>
      </c>
      <c r="D501" s="97" t="s">
        <v>70</v>
      </c>
      <c r="E501" s="97" t="s">
        <v>977</v>
      </c>
      <c r="F501" s="97" t="s">
        <v>1519</v>
      </c>
      <c r="G501" s="97" t="s">
        <v>48</v>
      </c>
      <c r="H501" s="97" t="s">
        <v>1527</v>
      </c>
      <c r="I501" s="94" t="s">
        <v>47</v>
      </c>
      <c r="J501" s="94" t="s">
        <v>47</v>
      </c>
      <c r="K501" s="94" t="s">
        <v>47</v>
      </c>
      <c r="L501" s="94" t="s">
        <v>47</v>
      </c>
      <c r="M501" s="94">
        <v>0</v>
      </c>
      <c r="N501" s="97" t="s">
        <v>47</v>
      </c>
      <c r="O501" s="97" t="s">
        <v>56</v>
      </c>
      <c r="P501" s="97" t="s">
        <v>47</v>
      </c>
      <c r="Q501" s="94">
        <v>17371359.800000001</v>
      </c>
      <c r="R501" s="94">
        <v>0</v>
      </c>
      <c r="S501" s="94">
        <v>17240511.800000001</v>
      </c>
      <c r="T501" s="94">
        <v>0</v>
      </c>
      <c r="U501" s="97" t="s">
        <v>49</v>
      </c>
      <c r="V501" s="94">
        <v>0</v>
      </c>
      <c r="W501" s="94">
        <v>112800</v>
      </c>
      <c r="X501" s="97" t="s">
        <v>50</v>
      </c>
      <c r="Y501" s="94">
        <v>18048</v>
      </c>
      <c r="Z501" s="94">
        <v>0</v>
      </c>
      <c r="AA501" s="97" t="s">
        <v>49</v>
      </c>
      <c r="AB501" s="94">
        <v>0</v>
      </c>
      <c r="AC501" s="94">
        <v>0</v>
      </c>
      <c r="AD501" s="97" t="s">
        <v>49</v>
      </c>
      <c r="AE501" s="94">
        <v>0</v>
      </c>
      <c r="AF501" s="97">
        <v>0</v>
      </c>
      <c r="AG501" s="97" t="s">
        <v>49</v>
      </c>
      <c r="AH501" s="94">
        <v>0</v>
      </c>
      <c r="AI501" s="94">
        <v>0</v>
      </c>
      <c r="AJ501" s="97" t="s">
        <v>49</v>
      </c>
      <c r="AK501" s="94">
        <v>0</v>
      </c>
      <c r="AL501" s="94">
        <v>0</v>
      </c>
      <c r="AM501" s="99" t="s">
        <v>47</v>
      </c>
      <c r="AN501" s="97" t="s">
        <v>47</v>
      </c>
      <c r="AO501" s="215" t="s">
        <v>47</v>
      </c>
      <c r="AP501" s="97" t="s">
        <v>47</v>
      </c>
      <c r="AR501" s="5"/>
      <c r="AS501" s="100"/>
    </row>
    <row r="502" spans="1:45" ht="15" customHeight="1" x14ac:dyDescent="0.25">
      <c r="A502" s="97" t="s">
        <v>2133</v>
      </c>
      <c r="B502" s="98">
        <v>44281</v>
      </c>
      <c r="C502" s="97" t="s">
        <v>973</v>
      </c>
      <c r="D502" s="97" t="s">
        <v>70</v>
      </c>
      <c r="E502" s="97" t="s">
        <v>977</v>
      </c>
      <c r="F502" s="97" t="s">
        <v>1524</v>
      </c>
      <c r="G502" s="97" t="s">
        <v>48</v>
      </c>
      <c r="H502" s="97" t="s">
        <v>1526</v>
      </c>
      <c r="I502" s="94" t="s">
        <v>47</v>
      </c>
      <c r="J502" s="94" t="s">
        <v>47</v>
      </c>
      <c r="K502" s="94" t="s">
        <v>47</v>
      </c>
      <c r="L502" s="94" t="s">
        <v>47</v>
      </c>
      <c r="M502" s="94">
        <v>0</v>
      </c>
      <c r="N502" s="97" t="s">
        <v>47</v>
      </c>
      <c r="O502" s="97" t="s">
        <v>1304</v>
      </c>
      <c r="P502" s="97" t="s">
        <v>1303</v>
      </c>
      <c r="Q502" s="94">
        <v>5004090</v>
      </c>
      <c r="R502" s="94">
        <v>0</v>
      </c>
      <c r="S502" s="94">
        <v>5004090</v>
      </c>
      <c r="T502" s="94">
        <v>0</v>
      </c>
      <c r="U502" s="97" t="s">
        <v>49</v>
      </c>
      <c r="V502" s="94">
        <v>0</v>
      </c>
      <c r="W502" s="94">
        <v>0</v>
      </c>
      <c r="X502" s="97" t="s">
        <v>49</v>
      </c>
      <c r="Y502" s="94">
        <v>0</v>
      </c>
      <c r="Z502" s="94">
        <v>0</v>
      </c>
      <c r="AA502" s="97" t="s">
        <v>49</v>
      </c>
      <c r="AB502" s="94">
        <v>0</v>
      </c>
      <c r="AC502" s="94">
        <v>0</v>
      </c>
      <c r="AD502" s="97" t="s">
        <v>49</v>
      </c>
      <c r="AE502" s="94">
        <v>0</v>
      </c>
      <c r="AF502" s="97">
        <v>0</v>
      </c>
      <c r="AG502" s="97" t="s">
        <v>49</v>
      </c>
      <c r="AH502" s="94">
        <v>0</v>
      </c>
      <c r="AI502" s="94">
        <v>0</v>
      </c>
      <c r="AJ502" s="97" t="s">
        <v>49</v>
      </c>
      <c r="AK502" s="94">
        <v>0</v>
      </c>
      <c r="AL502" s="94">
        <v>0</v>
      </c>
      <c r="AM502" s="99" t="s">
        <v>47</v>
      </c>
      <c r="AN502" s="97" t="s">
        <v>47</v>
      </c>
      <c r="AO502" s="215" t="s">
        <v>47</v>
      </c>
      <c r="AP502" s="97" t="s">
        <v>47</v>
      </c>
      <c r="AR502" s="5"/>
      <c r="AS502" s="100"/>
    </row>
    <row r="503" spans="1:45" ht="15" customHeight="1" x14ac:dyDescent="0.25">
      <c r="A503" s="97" t="s">
        <v>2134</v>
      </c>
      <c r="B503" s="98">
        <v>44281</v>
      </c>
      <c r="C503" s="97" t="s">
        <v>973</v>
      </c>
      <c r="D503" s="97" t="s">
        <v>70</v>
      </c>
      <c r="E503" s="97" t="s">
        <v>977</v>
      </c>
      <c r="F503" s="97" t="s">
        <v>1519</v>
      </c>
      <c r="G503" s="97" t="s">
        <v>48</v>
      </c>
      <c r="H503" s="97" t="s">
        <v>1525</v>
      </c>
      <c r="I503" s="94" t="s">
        <v>47</v>
      </c>
      <c r="J503" s="94" t="s">
        <v>47</v>
      </c>
      <c r="K503" s="94" t="s">
        <v>47</v>
      </c>
      <c r="L503" s="94" t="s">
        <v>47</v>
      </c>
      <c r="M503" s="94">
        <v>0</v>
      </c>
      <c r="N503" s="97" t="s">
        <v>47</v>
      </c>
      <c r="O503" s="97" t="s">
        <v>56</v>
      </c>
      <c r="P503" s="97" t="s">
        <v>47</v>
      </c>
      <c r="Q503" s="94">
        <v>1245496686.7256</v>
      </c>
      <c r="R503" s="94">
        <v>0</v>
      </c>
      <c r="S503" s="94">
        <v>916353786.89999986</v>
      </c>
      <c r="T503" s="94">
        <v>0</v>
      </c>
      <c r="U503" s="97" t="s">
        <v>49</v>
      </c>
      <c r="V503" s="94">
        <v>0</v>
      </c>
      <c r="W503" s="94">
        <v>283743879.16000003</v>
      </c>
      <c r="X503" s="97" t="s">
        <v>50</v>
      </c>
      <c r="Y503" s="94">
        <v>45399020.665600002</v>
      </c>
      <c r="Z503" s="94">
        <v>0</v>
      </c>
      <c r="AA503" s="97" t="s">
        <v>49</v>
      </c>
      <c r="AB503" s="94">
        <v>0</v>
      </c>
      <c r="AC503" s="94">
        <v>0</v>
      </c>
      <c r="AD503" s="97" t="s">
        <v>49</v>
      </c>
      <c r="AE503" s="94">
        <v>0</v>
      </c>
      <c r="AF503" s="97">
        <v>0</v>
      </c>
      <c r="AG503" s="97" t="s">
        <v>49</v>
      </c>
      <c r="AH503" s="94">
        <v>0</v>
      </c>
      <c r="AI503" s="94">
        <v>0</v>
      </c>
      <c r="AJ503" s="97" t="s">
        <v>49</v>
      </c>
      <c r="AK503" s="94">
        <v>0</v>
      </c>
      <c r="AL503" s="94">
        <v>0</v>
      </c>
      <c r="AM503" s="99" t="s">
        <v>47</v>
      </c>
      <c r="AN503" s="97" t="s">
        <v>47</v>
      </c>
      <c r="AO503" s="215" t="s">
        <v>47</v>
      </c>
      <c r="AP503" s="97" t="s">
        <v>47</v>
      </c>
      <c r="AR503" s="5"/>
      <c r="AS503" s="100"/>
    </row>
    <row r="504" spans="1:45" ht="15" customHeight="1" x14ac:dyDescent="0.25">
      <c r="A504" s="97" t="s">
        <v>2135</v>
      </c>
      <c r="B504" s="98">
        <v>44281</v>
      </c>
      <c r="C504" s="97" t="s">
        <v>973</v>
      </c>
      <c r="D504" s="97" t="s">
        <v>70</v>
      </c>
      <c r="E504" s="97" t="s">
        <v>977</v>
      </c>
      <c r="F504" s="97" t="s">
        <v>1524</v>
      </c>
      <c r="G504" s="97" t="s">
        <v>48</v>
      </c>
      <c r="H504" s="97" t="s">
        <v>1523</v>
      </c>
      <c r="I504" s="94" t="s">
        <v>47</v>
      </c>
      <c r="J504" s="94" t="s">
        <v>47</v>
      </c>
      <c r="K504" s="94" t="s">
        <v>47</v>
      </c>
      <c r="L504" s="94" t="s">
        <v>47</v>
      </c>
      <c r="M504" s="94">
        <v>0</v>
      </c>
      <c r="N504" s="97" t="s">
        <v>47</v>
      </c>
      <c r="O504" s="97" t="s">
        <v>1522</v>
      </c>
      <c r="P504" s="97" t="s">
        <v>1521</v>
      </c>
      <c r="Q504" s="94">
        <v>87977600</v>
      </c>
      <c r="R504" s="94">
        <v>0</v>
      </c>
      <c r="S504" s="94">
        <v>87977600</v>
      </c>
      <c r="T504" s="94">
        <v>0</v>
      </c>
      <c r="U504" s="97" t="s">
        <v>49</v>
      </c>
      <c r="V504" s="94">
        <v>0</v>
      </c>
      <c r="W504" s="94">
        <v>0</v>
      </c>
      <c r="X504" s="97" t="s">
        <v>49</v>
      </c>
      <c r="Y504" s="94">
        <v>0</v>
      </c>
      <c r="Z504" s="94">
        <v>0</v>
      </c>
      <c r="AA504" s="97" t="s">
        <v>49</v>
      </c>
      <c r="AB504" s="94">
        <v>0</v>
      </c>
      <c r="AC504" s="94">
        <v>0</v>
      </c>
      <c r="AD504" s="97" t="s">
        <v>49</v>
      </c>
      <c r="AE504" s="94">
        <v>0</v>
      </c>
      <c r="AF504" s="97">
        <v>0</v>
      </c>
      <c r="AG504" s="97" t="s">
        <v>49</v>
      </c>
      <c r="AH504" s="94">
        <v>0</v>
      </c>
      <c r="AI504" s="94">
        <v>0</v>
      </c>
      <c r="AJ504" s="97" t="s">
        <v>49</v>
      </c>
      <c r="AK504" s="94">
        <v>0</v>
      </c>
      <c r="AL504" s="94">
        <v>0</v>
      </c>
      <c r="AM504" s="99" t="s">
        <v>47</v>
      </c>
      <c r="AN504" s="97" t="s">
        <v>47</v>
      </c>
      <c r="AO504" s="218" t="s">
        <v>47</v>
      </c>
      <c r="AP504" s="116" t="s">
        <v>47</v>
      </c>
      <c r="AR504" s="5"/>
      <c r="AS504" s="100"/>
    </row>
    <row r="505" spans="1:45" ht="15" customHeight="1" x14ac:dyDescent="0.25">
      <c r="A505" s="97" t="s">
        <v>2136</v>
      </c>
      <c r="B505" s="98">
        <v>44281</v>
      </c>
      <c r="C505" s="97" t="s">
        <v>973</v>
      </c>
      <c r="D505" s="97" t="s">
        <v>70</v>
      </c>
      <c r="E505" s="97" t="s">
        <v>977</v>
      </c>
      <c r="F505" s="97" t="s">
        <v>1519</v>
      </c>
      <c r="G505" s="97" t="s">
        <v>48</v>
      </c>
      <c r="H505" s="97" t="s">
        <v>1520</v>
      </c>
      <c r="I505" s="94" t="s">
        <v>47</v>
      </c>
      <c r="J505" s="94" t="s">
        <v>47</v>
      </c>
      <c r="K505" s="94" t="s">
        <v>47</v>
      </c>
      <c r="L505" s="94" t="s">
        <v>47</v>
      </c>
      <c r="M505" s="94">
        <v>0</v>
      </c>
      <c r="N505" s="97" t="s">
        <v>47</v>
      </c>
      <c r="O505" s="97" t="s">
        <v>56</v>
      </c>
      <c r="P505" s="97" t="s">
        <v>47</v>
      </c>
      <c r="Q505" s="94">
        <v>713684002.77480006</v>
      </c>
      <c r="R505" s="94">
        <v>0</v>
      </c>
      <c r="S505" s="94">
        <v>475483119.5</v>
      </c>
      <c r="T505" s="94">
        <v>0</v>
      </c>
      <c r="U505" s="97" t="s">
        <v>49</v>
      </c>
      <c r="V505" s="94">
        <v>0</v>
      </c>
      <c r="W505" s="94">
        <v>205345589.03</v>
      </c>
      <c r="X505" s="97" t="s">
        <v>49</v>
      </c>
      <c r="Y505" s="94">
        <v>32855294.244800001</v>
      </c>
      <c r="Z505" s="94">
        <v>0</v>
      </c>
      <c r="AA505" s="97" t="s">
        <v>49</v>
      </c>
      <c r="AB505" s="94">
        <v>0</v>
      </c>
      <c r="AC505" s="94">
        <v>0</v>
      </c>
      <c r="AD505" s="97" t="s">
        <v>49</v>
      </c>
      <c r="AE505" s="94">
        <v>0</v>
      </c>
      <c r="AF505" s="97">
        <v>0</v>
      </c>
      <c r="AG505" s="97" t="s">
        <v>49</v>
      </c>
      <c r="AH505" s="94">
        <v>0</v>
      </c>
      <c r="AI505" s="94">
        <v>0</v>
      </c>
      <c r="AJ505" s="97" t="s">
        <v>49</v>
      </c>
      <c r="AK505" s="94">
        <v>0</v>
      </c>
      <c r="AL505" s="94">
        <v>0</v>
      </c>
      <c r="AM505" s="99" t="s">
        <v>47</v>
      </c>
      <c r="AN505" s="97" t="s">
        <v>47</v>
      </c>
      <c r="AO505" s="215" t="s">
        <v>47</v>
      </c>
      <c r="AP505" s="97" t="s">
        <v>47</v>
      </c>
      <c r="AR505" s="5"/>
      <c r="AS505" s="100"/>
    </row>
    <row r="506" spans="1:45" ht="15" customHeight="1" x14ac:dyDescent="0.25">
      <c r="A506" s="97" t="s">
        <v>2137</v>
      </c>
      <c r="B506" s="98">
        <v>44281</v>
      </c>
      <c r="C506" s="97" t="s">
        <v>973</v>
      </c>
      <c r="D506" s="97" t="s">
        <v>70</v>
      </c>
      <c r="E506" s="97" t="s">
        <v>977</v>
      </c>
      <c r="F506" s="97" t="s">
        <v>1519</v>
      </c>
      <c r="G506" s="97" t="s">
        <v>48</v>
      </c>
      <c r="H506" s="97" t="s">
        <v>1518</v>
      </c>
      <c r="I506" s="94" t="s">
        <v>47</v>
      </c>
      <c r="J506" s="94" t="s">
        <v>47</v>
      </c>
      <c r="K506" s="94" t="s">
        <v>47</v>
      </c>
      <c r="L506" s="94" t="s">
        <v>47</v>
      </c>
      <c r="M506" s="94">
        <v>0</v>
      </c>
      <c r="N506" s="97" t="s">
        <v>47</v>
      </c>
      <c r="O506" s="97" t="s">
        <v>56</v>
      </c>
      <c r="P506" s="97" t="s">
        <v>47</v>
      </c>
      <c r="Q506" s="94">
        <f>76754122+113944080.01</f>
        <v>190698202.00999999</v>
      </c>
      <c r="R506" s="94">
        <v>0</v>
      </c>
      <c r="S506" s="94">
        <f>59904542+57345360</f>
        <v>117249902</v>
      </c>
      <c r="T506" s="94">
        <v>0</v>
      </c>
      <c r="U506" s="97" t="s">
        <v>49</v>
      </c>
      <c r="V506" s="94">
        <v>0</v>
      </c>
      <c r="W506" s="94">
        <f>14525500+48792000</f>
        <v>63317500</v>
      </c>
      <c r="X506" s="97" t="s">
        <v>49</v>
      </c>
      <c r="Y506" s="94">
        <f>+W506*0.16</f>
        <v>10130800</v>
      </c>
      <c r="Z506" s="94">
        <v>0</v>
      </c>
      <c r="AA506" s="97" t="s">
        <v>49</v>
      </c>
      <c r="AB506" s="94">
        <v>0</v>
      </c>
      <c r="AC506" s="94">
        <v>0</v>
      </c>
      <c r="AD506" s="97" t="s">
        <v>49</v>
      </c>
      <c r="AE506" s="94">
        <v>0</v>
      </c>
      <c r="AF506" s="97">
        <v>0</v>
      </c>
      <c r="AG506" s="97" t="s">
        <v>49</v>
      </c>
      <c r="AH506" s="94">
        <v>0</v>
      </c>
      <c r="AI506" s="94">
        <v>0</v>
      </c>
      <c r="AJ506" s="97" t="s">
        <v>49</v>
      </c>
      <c r="AK506" s="94">
        <v>0</v>
      </c>
      <c r="AL506" s="94">
        <v>0</v>
      </c>
      <c r="AM506" s="99" t="s">
        <v>47</v>
      </c>
      <c r="AN506" s="97" t="s">
        <v>47</v>
      </c>
      <c r="AO506" s="217" t="s">
        <v>47</v>
      </c>
      <c r="AP506" s="117" t="s">
        <v>47</v>
      </c>
      <c r="AR506" s="5"/>
      <c r="AS506" s="100"/>
    </row>
    <row r="507" spans="1:45" ht="15" customHeight="1" x14ac:dyDescent="0.25">
      <c r="A507" s="97" t="s">
        <v>2138</v>
      </c>
      <c r="B507" s="98">
        <v>44281</v>
      </c>
      <c r="C507" s="97" t="s">
        <v>46</v>
      </c>
      <c r="D507" s="97" t="s">
        <v>74</v>
      </c>
      <c r="E507" s="97" t="s">
        <v>75</v>
      </c>
      <c r="F507" s="97" t="s">
        <v>1053</v>
      </c>
      <c r="G507" s="97" t="s">
        <v>48</v>
      </c>
      <c r="H507" s="97" t="s">
        <v>707</v>
      </c>
      <c r="I507" s="94" t="s">
        <v>47</v>
      </c>
      <c r="J507" s="94" t="s">
        <v>47</v>
      </c>
      <c r="K507" s="94" t="s">
        <v>47</v>
      </c>
      <c r="L507" s="94" t="s">
        <v>47</v>
      </c>
      <c r="M507" s="94">
        <v>0</v>
      </c>
      <c r="N507" s="97" t="s">
        <v>47</v>
      </c>
      <c r="O507" s="97" t="s">
        <v>56</v>
      </c>
      <c r="P507" s="97" t="s">
        <v>47</v>
      </c>
      <c r="Q507" s="94">
        <v>1663778727</v>
      </c>
      <c r="R507" s="94">
        <v>0</v>
      </c>
      <c r="S507" s="94">
        <v>1357482704.0999999</v>
      </c>
      <c r="T507" s="94">
        <v>0</v>
      </c>
      <c r="U507" s="97" t="s">
        <v>49</v>
      </c>
      <c r="V507" s="94">
        <v>0</v>
      </c>
      <c r="W507" s="94">
        <v>264048295.59999999</v>
      </c>
      <c r="X507" s="97" t="s">
        <v>50</v>
      </c>
      <c r="Y507" s="94">
        <v>42247727.299999997</v>
      </c>
      <c r="Z507" s="94">
        <v>0</v>
      </c>
      <c r="AA507" s="97" t="s">
        <v>49</v>
      </c>
      <c r="AB507" s="94">
        <v>0</v>
      </c>
      <c r="AC507" s="94">
        <v>0</v>
      </c>
      <c r="AD507" s="97" t="s">
        <v>49</v>
      </c>
      <c r="AE507" s="94">
        <v>0</v>
      </c>
      <c r="AF507" s="97">
        <v>0</v>
      </c>
      <c r="AG507" s="97" t="s">
        <v>49</v>
      </c>
      <c r="AH507" s="94">
        <v>0</v>
      </c>
      <c r="AI507" s="94">
        <v>0</v>
      </c>
      <c r="AJ507" s="97" t="s">
        <v>49</v>
      </c>
      <c r="AK507" s="94">
        <v>0</v>
      </c>
      <c r="AL507" s="94">
        <v>0</v>
      </c>
      <c r="AM507" s="99" t="s">
        <v>47</v>
      </c>
      <c r="AN507" s="97" t="s">
        <v>47</v>
      </c>
      <c r="AO507" s="215" t="s">
        <v>47</v>
      </c>
      <c r="AP507" s="97" t="s">
        <v>47</v>
      </c>
      <c r="AR507" s="5"/>
      <c r="AS507" s="100"/>
    </row>
    <row r="508" spans="1:45" ht="15" customHeight="1" x14ac:dyDescent="0.25">
      <c r="A508" s="97" t="s">
        <v>2139</v>
      </c>
      <c r="B508" s="98">
        <v>44281</v>
      </c>
      <c r="C508" s="97" t="s">
        <v>973</v>
      </c>
      <c r="D508" s="97" t="s">
        <v>74</v>
      </c>
      <c r="E508" s="97" t="s">
        <v>980</v>
      </c>
      <c r="F508" s="97" t="s">
        <v>1517</v>
      </c>
      <c r="G508" s="97" t="s">
        <v>48</v>
      </c>
      <c r="H508" s="97" t="s">
        <v>1516</v>
      </c>
      <c r="I508" s="94" t="s">
        <v>47</v>
      </c>
      <c r="J508" s="94" t="s">
        <v>47</v>
      </c>
      <c r="K508" s="94" t="s">
        <v>47</v>
      </c>
      <c r="L508" s="94" t="s">
        <v>47</v>
      </c>
      <c r="M508" s="94">
        <v>0</v>
      </c>
      <c r="N508" s="97" t="s">
        <v>47</v>
      </c>
      <c r="O508" s="97" t="s">
        <v>56</v>
      </c>
      <c r="P508" s="97" t="s">
        <v>47</v>
      </c>
      <c r="Q508" s="94">
        <v>155706845.59999999</v>
      </c>
      <c r="R508" s="94">
        <v>0</v>
      </c>
      <c r="S508" s="94">
        <v>114594404</v>
      </c>
      <c r="T508" s="94">
        <v>0</v>
      </c>
      <c r="U508" s="97" t="s">
        <v>49</v>
      </c>
      <c r="V508" s="94">
        <v>0</v>
      </c>
      <c r="W508" s="94">
        <v>35441760</v>
      </c>
      <c r="X508" s="97" t="s">
        <v>50</v>
      </c>
      <c r="Y508" s="94">
        <v>5670681.5999999996</v>
      </c>
      <c r="Z508" s="94">
        <v>0</v>
      </c>
      <c r="AA508" s="97" t="s">
        <v>49</v>
      </c>
      <c r="AB508" s="94">
        <v>0</v>
      </c>
      <c r="AC508" s="94">
        <v>0</v>
      </c>
      <c r="AD508" s="97" t="s">
        <v>49</v>
      </c>
      <c r="AE508" s="94">
        <v>0</v>
      </c>
      <c r="AF508" s="97">
        <v>0</v>
      </c>
      <c r="AG508" s="97" t="s">
        <v>49</v>
      </c>
      <c r="AH508" s="94">
        <v>0</v>
      </c>
      <c r="AI508" s="94">
        <v>0</v>
      </c>
      <c r="AJ508" s="97" t="s">
        <v>49</v>
      </c>
      <c r="AK508" s="94">
        <v>0</v>
      </c>
      <c r="AL508" s="94">
        <v>0</v>
      </c>
      <c r="AM508" s="99" t="s">
        <v>47</v>
      </c>
      <c r="AN508" s="97" t="s">
        <v>47</v>
      </c>
      <c r="AO508" s="215" t="s">
        <v>47</v>
      </c>
      <c r="AP508" s="97" t="s">
        <v>47</v>
      </c>
      <c r="AR508" s="5"/>
      <c r="AS508" s="100"/>
    </row>
    <row r="509" spans="1:45" ht="15" customHeight="1" x14ac:dyDescent="0.25">
      <c r="A509" s="97" t="s">
        <v>2140</v>
      </c>
      <c r="B509" s="98">
        <v>44281</v>
      </c>
      <c r="C509" s="97" t="s">
        <v>46</v>
      </c>
      <c r="D509" s="97" t="s">
        <v>164</v>
      </c>
      <c r="E509" s="97" t="s">
        <v>165</v>
      </c>
      <c r="F509" s="97" t="s">
        <v>1066</v>
      </c>
      <c r="G509" s="97" t="s">
        <v>48</v>
      </c>
      <c r="H509" s="97" t="s">
        <v>709</v>
      </c>
      <c r="I509" s="94" t="s">
        <v>47</v>
      </c>
      <c r="J509" s="94" t="s">
        <v>47</v>
      </c>
      <c r="K509" s="94" t="s">
        <v>47</v>
      </c>
      <c r="L509" s="94" t="s">
        <v>47</v>
      </c>
      <c r="M509" s="94">
        <v>0</v>
      </c>
      <c r="N509" s="97" t="s">
        <v>47</v>
      </c>
      <c r="O509" s="97" t="s">
        <v>56</v>
      </c>
      <c r="P509" s="97" t="s">
        <v>47</v>
      </c>
      <c r="Q509" s="94">
        <v>182775336.75</v>
      </c>
      <c r="R509" s="94">
        <v>0</v>
      </c>
      <c r="S509" s="94">
        <v>129398228.59999999</v>
      </c>
      <c r="T509" s="94">
        <v>0</v>
      </c>
      <c r="U509" s="97" t="s">
        <v>49</v>
      </c>
      <c r="V509" s="94">
        <v>0</v>
      </c>
      <c r="W509" s="94">
        <v>46014748.399999999</v>
      </c>
      <c r="X509" s="97" t="s">
        <v>50</v>
      </c>
      <c r="Y509" s="94">
        <v>7362359.7439999999</v>
      </c>
      <c r="Z509" s="94">
        <v>0</v>
      </c>
      <c r="AA509" s="97" t="s">
        <v>49</v>
      </c>
      <c r="AB509" s="94">
        <v>0</v>
      </c>
      <c r="AC509" s="94">
        <v>0</v>
      </c>
      <c r="AD509" s="97" t="s">
        <v>49</v>
      </c>
      <c r="AE509" s="94">
        <v>0</v>
      </c>
      <c r="AF509" s="97">
        <v>0</v>
      </c>
      <c r="AG509" s="97" t="s">
        <v>49</v>
      </c>
      <c r="AH509" s="94">
        <v>0</v>
      </c>
      <c r="AI509" s="94">
        <v>0</v>
      </c>
      <c r="AJ509" s="97" t="s">
        <v>49</v>
      </c>
      <c r="AK509" s="94">
        <v>0</v>
      </c>
      <c r="AL509" s="94">
        <v>0</v>
      </c>
      <c r="AM509" s="99" t="s">
        <v>47</v>
      </c>
      <c r="AN509" s="97" t="s">
        <v>47</v>
      </c>
      <c r="AO509" s="215" t="s">
        <v>47</v>
      </c>
      <c r="AP509" s="97" t="s">
        <v>47</v>
      </c>
      <c r="AR509" s="5"/>
      <c r="AS509" s="100"/>
    </row>
    <row r="510" spans="1:45" ht="15" customHeight="1" x14ac:dyDescent="0.25">
      <c r="A510" s="97" t="s">
        <v>2141</v>
      </c>
      <c r="B510" s="98">
        <v>44281</v>
      </c>
      <c r="C510" s="97" t="s">
        <v>46</v>
      </c>
      <c r="D510" s="97" t="s">
        <v>164</v>
      </c>
      <c r="E510" s="97" t="s">
        <v>165</v>
      </c>
      <c r="F510" s="97" t="s">
        <v>1066</v>
      </c>
      <c r="G510" s="97" t="s">
        <v>48</v>
      </c>
      <c r="H510" s="97" t="s">
        <v>711</v>
      </c>
      <c r="I510" s="94" t="s">
        <v>47</v>
      </c>
      <c r="J510" s="94" t="s">
        <v>47</v>
      </c>
      <c r="K510" s="94" t="s">
        <v>47</v>
      </c>
      <c r="L510" s="94" t="s">
        <v>47</v>
      </c>
      <c r="M510" s="94">
        <v>0</v>
      </c>
      <c r="N510" s="97" t="s">
        <v>47</v>
      </c>
      <c r="O510" s="97" t="s">
        <v>712</v>
      </c>
      <c r="P510" s="97" t="s">
        <v>713</v>
      </c>
      <c r="Q510" s="94">
        <v>18443740</v>
      </c>
      <c r="R510" s="94">
        <v>0</v>
      </c>
      <c r="S510" s="94">
        <v>15739548</v>
      </c>
      <c r="T510" s="94">
        <v>2331200</v>
      </c>
      <c r="U510" s="97" t="s">
        <v>50</v>
      </c>
      <c r="V510" s="94">
        <v>372992</v>
      </c>
      <c r="W510" s="94">
        <v>0</v>
      </c>
      <c r="X510" s="97" t="s">
        <v>49</v>
      </c>
      <c r="Y510" s="94">
        <v>0</v>
      </c>
      <c r="Z510" s="94">
        <v>0</v>
      </c>
      <c r="AA510" s="97" t="s">
        <v>49</v>
      </c>
      <c r="AB510" s="94">
        <v>0</v>
      </c>
      <c r="AC510" s="94">
        <v>0</v>
      </c>
      <c r="AD510" s="97" t="s">
        <v>49</v>
      </c>
      <c r="AE510" s="94">
        <v>0</v>
      </c>
      <c r="AF510" s="97">
        <v>0</v>
      </c>
      <c r="AG510" s="97" t="s">
        <v>49</v>
      </c>
      <c r="AH510" s="94">
        <v>0</v>
      </c>
      <c r="AI510" s="94">
        <v>0</v>
      </c>
      <c r="AJ510" s="97" t="s">
        <v>49</v>
      </c>
      <c r="AK510" s="94">
        <v>0</v>
      </c>
      <c r="AL510" s="94">
        <v>0</v>
      </c>
      <c r="AM510" s="99" t="s">
        <v>47</v>
      </c>
      <c r="AN510" s="97" t="s">
        <v>47</v>
      </c>
      <c r="AO510" s="215" t="s">
        <v>47</v>
      </c>
      <c r="AP510" s="97" t="s">
        <v>47</v>
      </c>
      <c r="AR510" s="5"/>
      <c r="AS510" s="100"/>
    </row>
    <row r="511" spans="1:45" ht="15" customHeight="1" x14ac:dyDescent="0.25">
      <c r="A511" s="97" t="s">
        <v>2142</v>
      </c>
      <c r="B511" s="98">
        <v>44281</v>
      </c>
      <c r="C511" s="97" t="s">
        <v>46</v>
      </c>
      <c r="D511" s="97" t="s">
        <v>164</v>
      </c>
      <c r="E511" s="97" t="s">
        <v>165</v>
      </c>
      <c r="F511" s="97" t="s">
        <v>1066</v>
      </c>
      <c r="G511" s="97" t="s">
        <v>48</v>
      </c>
      <c r="H511" s="97" t="s">
        <v>715</v>
      </c>
      <c r="I511" s="94" t="s">
        <v>47</v>
      </c>
      <c r="J511" s="94" t="s">
        <v>47</v>
      </c>
      <c r="K511" s="94" t="s">
        <v>47</v>
      </c>
      <c r="L511" s="94" t="s">
        <v>47</v>
      </c>
      <c r="M511" s="94">
        <v>0</v>
      </c>
      <c r="N511" s="97" t="s">
        <v>47</v>
      </c>
      <c r="O511" s="97" t="s">
        <v>56</v>
      </c>
      <c r="P511" s="97" t="s">
        <v>47</v>
      </c>
      <c r="Q511" s="94">
        <v>1742572661.2452002</v>
      </c>
      <c r="R511" s="94">
        <v>0</v>
      </c>
      <c r="S511" s="94">
        <v>1335209640.3999999</v>
      </c>
      <c r="T511" s="94">
        <v>0</v>
      </c>
      <c r="U511" s="97" t="s">
        <v>49</v>
      </c>
      <c r="V511" s="94">
        <v>0</v>
      </c>
      <c r="W511" s="94">
        <v>351175017.97000003</v>
      </c>
      <c r="X511" s="97" t="s">
        <v>50</v>
      </c>
      <c r="Y511" s="94">
        <v>56188002.875200003</v>
      </c>
      <c r="Z511" s="94">
        <v>0</v>
      </c>
      <c r="AA511" s="97" t="s">
        <v>49</v>
      </c>
      <c r="AB511" s="94">
        <v>0</v>
      </c>
      <c r="AC511" s="94">
        <v>0</v>
      </c>
      <c r="AD511" s="97" t="s">
        <v>49</v>
      </c>
      <c r="AE511" s="94">
        <v>0</v>
      </c>
      <c r="AF511" s="97">
        <v>0</v>
      </c>
      <c r="AG511" s="97" t="s">
        <v>49</v>
      </c>
      <c r="AH511" s="94">
        <v>0</v>
      </c>
      <c r="AI511" s="94">
        <v>0</v>
      </c>
      <c r="AJ511" s="97" t="s">
        <v>49</v>
      </c>
      <c r="AK511" s="94">
        <v>0</v>
      </c>
      <c r="AL511" s="94">
        <v>0</v>
      </c>
      <c r="AM511" s="99" t="s">
        <v>47</v>
      </c>
      <c r="AN511" s="97" t="s">
        <v>47</v>
      </c>
      <c r="AO511" s="215" t="s">
        <v>47</v>
      </c>
      <c r="AP511" s="97" t="s">
        <v>47</v>
      </c>
      <c r="AR511" s="5"/>
      <c r="AS511" s="100"/>
    </row>
    <row r="512" spans="1:45" ht="15" customHeight="1" x14ac:dyDescent="0.25">
      <c r="A512" s="97" t="s">
        <v>2143</v>
      </c>
      <c r="B512" s="98">
        <v>44281</v>
      </c>
      <c r="C512" s="97" t="s">
        <v>46</v>
      </c>
      <c r="D512" s="97" t="s">
        <v>164</v>
      </c>
      <c r="E512" s="97" t="s">
        <v>165</v>
      </c>
      <c r="F512" s="97" t="s">
        <v>1066</v>
      </c>
      <c r="G512" s="97" t="s">
        <v>96</v>
      </c>
      <c r="H512" s="97" t="s">
        <v>47</v>
      </c>
      <c r="I512" s="94" t="s">
        <v>717</v>
      </c>
      <c r="J512" s="94" t="s">
        <v>47</v>
      </c>
      <c r="K512" s="94" t="s">
        <v>718</v>
      </c>
      <c r="L512" s="94" t="s">
        <v>673</v>
      </c>
      <c r="M512" s="94">
        <v>5914700</v>
      </c>
      <c r="N512" s="97" t="s">
        <v>100</v>
      </c>
      <c r="O512" s="97" t="s">
        <v>719</v>
      </c>
      <c r="P512" s="97" t="s">
        <v>720</v>
      </c>
      <c r="Q512" s="94">
        <v>-5914700</v>
      </c>
      <c r="R512" s="94">
        <v>0</v>
      </c>
      <c r="S512" s="94">
        <v>-5914700</v>
      </c>
      <c r="T512" s="94">
        <v>0</v>
      </c>
      <c r="U512" s="97" t="s">
        <v>49</v>
      </c>
      <c r="V512" s="94">
        <v>0</v>
      </c>
      <c r="W512" s="94">
        <v>0</v>
      </c>
      <c r="X512" s="97" t="s">
        <v>49</v>
      </c>
      <c r="Y512" s="94">
        <v>0</v>
      </c>
      <c r="Z512" s="94">
        <v>0</v>
      </c>
      <c r="AA512" s="97" t="s">
        <v>49</v>
      </c>
      <c r="AB512" s="94">
        <v>0</v>
      </c>
      <c r="AC512" s="94">
        <v>0</v>
      </c>
      <c r="AD512" s="97" t="s">
        <v>49</v>
      </c>
      <c r="AE512" s="94">
        <v>0</v>
      </c>
      <c r="AF512" s="97">
        <v>0</v>
      </c>
      <c r="AG512" s="97" t="s">
        <v>49</v>
      </c>
      <c r="AH512" s="94">
        <v>0</v>
      </c>
      <c r="AI512" s="94">
        <v>0</v>
      </c>
      <c r="AJ512" s="97" t="s">
        <v>49</v>
      </c>
      <c r="AK512" s="94">
        <v>0</v>
      </c>
      <c r="AL512" s="94">
        <v>0</v>
      </c>
      <c r="AM512" s="99" t="s">
        <v>47</v>
      </c>
      <c r="AN512" s="97" t="s">
        <v>47</v>
      </c>
      <c r="AO512" s="215" t="s">
        <v>47</v>
      </c>
      <c r="AP512" s="97" t="s">
        <v>47</v>
      </c>
      <c r="AR512" s="5"/>
      <c r="AS512" s="100"/>
    </row>
    <row r="513" spans="1:45" ht="15" customHeight="1" x14ac:dyDescent="0.25">
      <c r="A513" s="97" t="s">
        <v>2144</v>
      </c>
      <c r="B513" s="98">
        <v>44281</v>
      </c>
      <c r="C513" s="97" t="s">
        <v>46</v>
      </c>
      <c r="D513" s="97" t="s">
        <v>84</v>
      </c>
      <c r="E513" s="97" t="s">
        <v>85</v>
      </c>
      <c r="F513" s="97" t="s">
        <v>1079</v>
      </c>
      <c r="G513" s="97" t="s">
        <v>48</v>
      </c>
      <c r="H513" s="97" t="s">
        <v>722</v>
      </c>
      <c r="I513" s="94" t="s">
        <v>47</v>
      </c>
      <c r="J513" s="94" t="s">
        <v>47</v>
      </c>
      <c r="K513" s="94" t="s">
        <v>47</v>
      </c>
      <c r="L513" s="94" t="s">
        <v>47</v>
      </c>
      <c r="M513" s="94">
        <v>0</v>
      </c>
      <c r="N513" s="97" t="s">
        <v>47</v>
      </c>
      <c r="O513" s="97" t="s">
        <v>56</v>
      </c>
      <c r="P513" s="97" t="s">
        <v>47</v>
      </c>
      <c r="Q513" s="94">
        <v>1562167816.9819994</v>
      </c>
      <c r="R513" s="94">
        <v>0</v>
      </c>
      <c r="S513" s="94">
        <v>1228363335.5999997</v>
      </c>
      <c r="T513" s="94">
        <v>0</v>
      </c>
      <c r="U513" s="97" t="s">
        <v>49</v>
      </c>
      <c r="V513" s="94">
        <v>0</v>
      </c>
      <c r="W513" s="94">
        <v>287762483.95000005</v>
      </c>
      <c r="X513" s="97" t="s">
        <v>49</v>
      </c>
      <c r="Y513" s="94">
        <v>46041997.431999996</v>
      </c>
      <c r="Z513" s="94">
        <v>0</v>
      </c>
      <c r="AA513" s="97" t="s">
        <v>49</v>
      </c>
      <c r="AB513" s="94">
        <v>0</v>
      </c>
      <c r="AC513" s="94">
        <v>0</v>
      </c>
      <c r="AD513" s="97" t="s">
        <v>49</v>
      </c>
      <c r="AE513" s="94">
        <v>0</v>
      </c>
      <c r="AF513" s="97">
        <v>0</v>
      </c>
      <c r="AG513" s="97" t="s">
        <v>49</v>
      </c>
      <c r="AH513" s="94">
        <v>0</v>
      </c>
      <c r="AI513" s="94">
        <v>0</v>
      </c>
      <c r="AJ513" s="97" t="s">
        <v>49</v>
      </c>
      <c r="AK513" s="94">
        <v>0</v>
      </c>
      <c r="AL513" s="94">
        <v>0</v>
      </c>
      <c r="AM513" s="99" t="s">
        <v>47</v>
      </c>
      <c r="AN513" s="97" t="s">
        <v>47</v>
      </c>
      <c r="AO513" s="215" t="s">
        <v>47</v>
      </c>
      <c r="AP513" s="97" t="s">
        <v>47</v>
      </c>
      <c r="AR513" s="5"/>
      <c r="AS513" s="100"/>
    </row>
    <row r="514" spans="1:45" ht="15" customHeight="1" x14ac:dyDescent="0.25">
      <c r="A514" s="97" t="s">
        <v>2145</v>
      </c>
      <c r="B514" s="98">
        <v>44281</v>
      </c>
      <c r="C514" s="97" t="s">
        <v>973</v>
      </c>
      <c r="D514" s="97" t="s">
        <v>84</v>
      </c>
      <c r="E514" s="97" t="s">
        <v>1298</v>
      </c>
      <c r="F514" s="97" t="s">
        <v>1435</v>
      </c>
      <c r="G514" s="97" t="s">
        <v>48</v>
      </c>
      <c r="H514" s="97" t="s">
        <v>1434</v>
      </c>
      <c r="I514" s="94" t="s">
        <v>47</v>
      </c>
      <c r="J514" s="94" t="s">
        <v>47</v>
      </c>
      <c r="K514" s="94" t="s">
        <v>47</v>
      </c>
      <c r="L514" s="94" t="s">
        <v>47</v>
      </c>
      <c r="M514" s="94">
        <v>0</v>
      </c>
      <c r="N514" s="97" t="s">
        <v>47</v>
      </c>
      <c r="O514" s="97" t="s">
        <v>56</v>
      </c>
      <c r="P514" s="97" t="s">
        <v>47</v>
      </c>
      <c r="Q514" s="94">
        <v>99059670.400000006</v>
      </c>
      <c r="R514" s="94">
        <v>0</v>
      </c>
      <c r="S514" s="94">
        <v>17772160</v>
      </c>
      <c r="T514" s="94">
        <v>0</v>
      </c>
      <c r="U514" s="97" t="s">
        <v>49</v>
      </c>
      <c r="V514" s="94">
        <v>0</v>
      </c>
      <c r="W514" s="94">
        <v>70075440</v>
      </c>
      <c r="X514" s="97" t="s">
        <v>50</v>
      </c>
      <c r="Y514" s="94">
        <v>11212070.4</v>
      </c>
      <c r="Z514" s="94">
        <v>0</v>
      </c>
      <c r="AA514" s="97" t="s">
        <v>49</v>
      </c>
      <c r="AB514" s="94">
        <v>0</v>
      </c>
      <c r="AC514" s="94">
        <v>0</v>
      </c>
      <c r="AD514" s="97" t="s">
        <v>49</v>
      </c>
      <c r="AE514" s="94">
        <v>0</v>
      </c>
      <c r="AF514" s="97">
        <v>0</v>
      </c>
      <c r="AG514" s="97" t="s">
        <v>49</v>
      </c>
      <c r="AH514" s="94">
        <v>0</v>
      </c>
      <c r="AI514" s="94">
        <v>0</v>
      </c>
      <c r="AJ514" s="97" t="s">
        <v>49</v>
      </c>
      <c r="AK514" s="94">
        <v>0</v>
      </c>
      <c r="AL514" s="94">
        <v>0</v>
      </c>
      <c r="AM514" s="99" t="s">
        <v>47</v>
      </c>
      <c r="AN514" s="97" t="s">
        <v>47</v>
      </c>
      <c r="AO514" s="215" t="s">
        <v>47</v>
      </c>
      <c r="AP514" s="97" t="s">
        <v>47</v>
      </c>
      <c r="AR514" s="5"/>
      <c r="AS514" s="100"/>
    </row>
    <row r="515" spans="1:45" ht="15" customHeight="1" x14ac:dyDescent="0.25">
      <c r="A515" s="97" t="s">
        <v>2146</v>
      </c>
      <c r="B515" s="98">
        <v>44281</v>
      </c>
      <c r="C515" s="97" t="s">
        <v>46</v>
      </c>
      <c r="D515" s="97" t="s">
        <v>88</v>
      </c>
      <c r="E515" s="97" t="s">
        <v>89</v>
      </c>
      <c r="F515" s="97" t="s">
        <v>1004</v>
      </c>
      <c r="G515" s="97" t="s">
        <v>48</v>
      </c>
      <c r="H515" s="97" t="s">
        <v>724</v>
      </c>
      <c r="I515" s="94" t="s">
        <v>47</v>
      </c>
      <c r="J515" s="94" t="s">
        <v>47</v>
      </c>
      <c r="K515" s="94" t="s">
        <v>47</v>
      </c>
      <c r="L515" s="94" t="s">
        <v>47</v>
      </c>
      <c r="M515" s="94">
        <v>0</v>
      </c>
      <c r="N515" s="97" t="s">
        <v>47</v>
      </c>
      <c r="O515" s="97" t="s">
        <v>56</v>
      </c>
      <c r="P515" s="97" t="s">
        <v>47</v>
      </c>
      <c r="Q515" s="94">
        <v>811221248.72000003</v>
      </c>
      <c r="R515" s="94">
        <v>0</v>
      </c>
      <c r="S515" s="94">
        <v>676868975.30000007</v>
      </c>
      <c r="T515" s="94">
        <v>0</v>
      </c>
      <c r="U515" s="97" t="s">
        <v>49</v>
      </c>
      <c r="V515" s="94">
        <v>0</v>
      </c>
      <c r="W515" s="94">
        <v>112371442.59999999</v>
      </c>
      <c r="X515" s="97" t="s">
        <v>50</v>
      </c>
      <c r="Y515" s="94">
        <v>17979430.82</v>
      </c>
      <c r="Z515" s="94">
        <v>0</v>
      </c>
      <c r="AA515" s="97" t="s">
        <v>49</v>
      </c>
      <c r="AB515" s="94">
        <v>0</v>
      </c>
      <c r="AC515" s="94">
        <v>3705000</v>
      </c>
      <c r="AD515" s="97" t="s">
        <v>49</v>
      </c>
      <c r="AE515" s="94">
        <v>296400</v>
      </c>
      <c r="AF515" s="97">
        <v>0</v>
      </c>
      <c r="AG515" s="97" t="s">
        <v>49</v>
      </c>
      <c r="AH515" s="94">
        <v>0</v>
      </c>
      <c r="AI515" s="94">
        <v>0</v>
      </c>
      <c r="AJ515" s="97" t="s">
        <v>49</v>
      </c>
      <c r="AK515" s="94">
        <v>0</v>
      </c>
      <c r="AL515" s="94">
        <v>0</v>
      </c>
      <c r="AM515" s="99" t="s">
        <v>47</v>
      </c>
      <c r="AN515" s="97" t="s">
        <v>47</v>
      </c>
      <c r="AO515" s="215" t="s">
        <v>47</v>
      </c>
      <c r="AP515" s="97" t="s">
        <v>47</v>
      </c>
      <c r="AR515" s="5"/>
      <c r="AS515" s="100"/>
    </row>
    <row r="516" spans="1:45" ht="15" customHeight="1" x14ac:dyDescent="0.25">
      <c r="A516" s="97" t="s">
        <v>2147</v>
      </c>
      <c r="B516" s="98">
        <v>44281</v>
      </c>
      <c r="C516" s="97" t="s">
        <v>46</v>
      </c>
      <c r="D516" s="97" t="s">
        <v>2230</v>
      </c>
      <c r="E516" s="97" t="s">
        <v>2231</v>
      </c>
      <c r="F516" s="97" t="s">
        <v>2252</v>
      </c>
      <c r="G516" s="97" t="s">
        <v>48</v>
      </c>
      <c r="H516" s="97" t="s">
        <v>2253</v>
      </c>
      <c r="I516" s="94" t="s">
        <v>47</v>
      </c>
      <c r="J516" s="94" t="s">
        <v>47</v>
      </c>
      <c r="K516" s="94" t="s">
        <v>47</v>
      </c>
      <c r="L516" s="94" t="s">
        <v>47</v>
      </c>
      <c r="M516" s="94">
        <v>0</v>
      </c>
      <c r="N516" s="97" t="s">
        <v>47</v>
      </c>
      <c r="O516" s="97" t="s">
        <v>56</v>
      </c>
      <c r="P516" s="97" t="s">
        <v>47</v>
      </c>
      <c r="Q516" s="94">
        <f>SUM(R516:Y516)</f>
        <v>788614723.68560004</v>
      </c>
      <c r="R516" s="94">
        <v>0</v>
      </c>
      <c r="S516" s="94">
        <v>716681899.70000005</v>
      </c>
      <c r="T516" s="94">
        <v>0</v>
      </c>
      <c r="U516" s="97" t="s">
        <v>49</v>
      </c>
      <c r="V516" s="94">
        <v>0</v>
      </c>
      <c r="W516" s="94">
        <v>62011055.159999996</v>
      </c>
      <c r="X516" s="97" t="s">
        <v>49</v>
      </c>
      <c r="Y516" s="94">
        <f>+W516*0.16</f>
        <v>9921768.8256000001</v>
      </c>
      <c r="Z516" s="94">
        <v>0</v>
      </c>
      <c r="AA516" s="97" t="s">
        <v>49</v>
      </c>
      <c r="AB516" s="94">
        <v>0</v>
      </c>
      <c r="AC516" s="94">
        <v>0</v>
      </c>
      <c r="AD516" s="97" t="s">
        <v>49</v>
      </c>
      <c r="AE516" s="94">
        <v>0</v>
      </c>
      <c r="AF516" s="97">
        <v>0</v>
      </c>
      <c r="AG516" s="97" t="s">
        <v>49</v>
      </c>
      <c r="AH516" s="109"/>
      <c r="AI516" s="109"/>
      <c r="AJ516" s="109"/>
      <c r="AK516" s="109"/>
      <c r="AL516" s="109"/>
      <c r="AM516" s="109"/>
      <c r="AN516" s="109"/>
      <c r="AO516" s="214"/>
      <c r="AP516" s="109"/>
      <c r="AR516" s="5"/>
      <c r="AS516" s="100"/>
    </row>
    <row r="517" spans="1:45" ht="15" customHeight="1" x14ac:dyDescent="0.25">
      <c r="A517" s="97" t="s">
        <v>2148</v>
      </c>
      <c r="B517" s="98">
        <v>44281</v>
      </c>
      <c r="C517" s="97" t="s">
        <v>46</v>
      </c>
      <c r="D517" s="97" t="s">
        <v>92</v>
      </c>
      <c r="E517" s="97" t="s">
        <v>93</v>
      </c>
      <c r="F517" s="97" t="s">
        <v>1095</v>
      </c>
      <c r="G517" s="97" t="s">
        <v>48</v>
      </c>
      <c r="H517" s="97" t="s">
        <v>726</v>
      </c>
      <c r="I517" s="94" t="s">
        <v>47</v>
      </c>
      <c r="J517" s="94" t="s">
        <v>47</v>
      </c>
      <c r="K517" s="94" t="s">
        <v>47</v>
      </c>
      <c r="L517" s="94" t="s">
        <v>47</v>
      </c>
      <c r="M517" s="94">
        <v>0</v>
      </c>
      <c r="N517" s="97" t="s">
        <v>47</v>
      </c>
      <c r="O517" s="97" t="s">
        <v>56</v>
      </c>
      <c r="P517" s="97" t="s">
        <v>47</v>
      </c>
      <c r="Q517" s="94">
        <v>408833469.46800005</v>
      </c>
      <c r="R517" s="94">
        <v>0</v>
      </c>
      <c r="S517" s="94">
        <v>316501802.30000001</v>
      </c>
      <c r="T517" s="94">
        <v>0</v>
      </c>
      <c r="U517" s="97" t="s">
        <v>49</v>
      </c>
      <c r="V517" s="94">
        <v>0</v>
      </c>
      <c r="W517" s="94">
        <v>79596264.799999997</v>
      </c>
      <c r="X517" s="97" t="s">
        <v>49</v>
      </c>
      <c r="Y517" s="94">
        <v>12735402.367999999</v>
      </c>
      <c r="Z517" s="94">
        <v>0</v>
      </c>
      <c r="AA517" s="97" t="s">
        <v>49</v>
      </c>
      <c r="AB517" s="94">
        <v>0</v>
      </c>
      <c r="AC517" s="94">
        <v>0</v>
      </c>
      <c r="AD517" s="97" t="s">
        <v>49</v>
      </c>
      <c r="AE517" s="94">
        <v>0</v>
      </c>
      <c r="AF517" s="97">
        <v>0</v>
      </c>
      <c r="AG517" s="97" t="s">
        <v>49</v>
      </c>
      <c r="AH517" s="94">
        <v>0</v>
      </c>
      <c r="AI517" s="94">
        <v>0</v>
      </c>
      <c r="AJ517" s="97" t="s">
        <v>49</v>
      </c>
      <c r="AK517" s="94">
        <v>0</v>
      </c>
      <c r="AL517" s="94">
        <v>0</v>
      </c>
      <c r="AM517" s="99" t="s">
        <v>47</v>
      </c>
      <c r="AN517" s="97" t="s">
        <v>47</v>
      </c>
      <c r="AO517" s="215" t="s">
        <v>47</v>
      </c>
      <c r="AP517" s="97" t="s">
        <v>47</v>
      </c>
      <c r="AR517" s="5"/>
      <c r="AS517" s="100"/>
    </row>
    <row r="518" spans="1:45" ht="15" customHeight="1" x14ac:dyDescent="0.25">
      <c r="A518" s="97" t="s">
        <v>2149</v>
      </c>
      <c r="B518" s="98">
        <v>44281</v>
      </c>
      <c r="C518" s="97" t="s">
        <v>46</v>
      </c>
      <c r="D518" s="97" t="s">
        <v>92</v>
      </c>
      <c r="E518" s="97" t="s">
        <v>93</v>
      </c>
      <c r="F518" s="97" t="s">
        <v>1095</v>
      </c>
      <c r="G518" s="97" t="s">
        <v>48</v>
      </c>
      <c r="H518" s="97" t="s">
        <v>728</v>
      </c>
      <c r="I518" s="94" t="s">
        <v>47</v>
      </c>
      <c r="J518" s="94" t="s">
        <v>47</v>
      </c>
      <c r="K518" s="94" t="s">
        <v>47</v>
      </c>
      <c r="L518" s="94" t="s">
        <v>47</v>
      </c>
      <c r="M518" s="94">
        <v>0</v>
      </c>
      <c r="N518" s="97" t="s">
        <v>47</v>
      </c>
      <c r="O518" s="97" t="s">
        <v>729</v>
      </c>
      <c r="P518" s="97" t="s">
        <v>730</v>
      </c>
      <c r="Q518" s="94">
        <v>14496680</v>
      </c>
      <c r="R518" s="94">
        <v>0</v>
      </c>
      <c r="S518" s="94">
        <v>14496680</v>
      </c>
      <c r="T518" s="94">
        <v>0</v>
      </c>
      <c r="U518" s="97" t="s">
        <v>49</v>
      </c>
      <c r="V518" s="94">
        <v>0</v>
      </c>
      <c r="W518" s="94">
        <v>0</v>
      </c>
      <c r="X518" s="97" t="s">
        <v>49</v>
      </c>
      <c r="Y518" s="94">
        <v>0</v>
      </c>
      <c r="Z518" s="94">
        <v>0</v>
      </c>
      <c r="AA518" s="97" t="s">
        <v>49</v>
      </c>
      <c r="AB518" s="94">
        <v>0</v>
      </c>
      <c r="AC518" s="94">
        <v>0</v>
      </c>
      <c r="AD518" s="97" t="s">
        <v>49</v>
      </c>
      <c r="AE518" s="94">
        <v>0</v>
      </c>
      <c r="AF518" s="97">
        <v>0</v>
      </c>
      <c r="AG518" s="97" t="s">
        <v>49</v>
      </c>
      <c r="AH518" s="94">
        <v>0</v>
      </c>
      <c r="AI518" s="94">
        <v>0</v>
      </c>
      <c r="AJ518" s="97" t="s">
        <v>49</v>
      </c>
      <c r="AK518" s="94">
        <v>0</v>
      </c>
      <c r="AL518" s="94">
        <v>0</v>
      </c>
      <c r="AM518" s="99" t="s">
        <v>47</v>
      </c>
      <c r="AN518" s="97" t="s">
        <v>47</v>
      </c>
      <c r="AO518" s="215" t="s">
        <v>47</v>
      </c>
      <c r="AP518" s="97" t="s">
        <v>47</v>
      </c>
      <c r="AR518" s="5"/>
      <c r="AS518" s="100"/>
    </row>
    <row r="519" spans="1:45" ht="15" customHeight="1" x14ac:dyDescent="0.25">
      <c r="A519" s="97" t="s">
        <v>2150</v>
      </c>
      <c r="B519" s="98">
        <v>44281</v>
      </c>
      <c r="C519" s="97" t="s">
        <v>46</v>
      </c>
      <c r="D519" s="97" t="s">
        <v>92</v>
      </c>
      <c r="E519" s="97" t="s">
        <v>93</v>
      </c>
      <c r="F519" s="97" t="s">
        <v>1095</v>
      </c>
      <c r="G519" s="97" t="s">
        <v>48</v>
      </c>
      <c r="H519" s="97" t="s">
        <v>732</v>
      </c>
      <c r="I519" s="94" t="s">
        <v>47</v>
      </c>
      <c r="J519" s="94" t="s">
        <v>47</v>
      </c>
      <c r="K519" s="94" t="s">
        <v>47</v>
      </c>
      <c r="L519" s="94" t="s">
        <v>47</v>
      </c>
      <c r="M519" s="94">
        <v>0</v>
      </c>
      <c r="N519" s="97" t="s">
        <v>47</v>
      </c>
      <c r="O519" s="97" t="s">
        <v>56</v>
      </c>
      <c r="P519" s="97" t="s">
        <v>47</v>
      </c>
      <c r="Q519" s="94">
        <v>674029485.20840001</v>
      </c>
      <c r="R519" s="94">
        <v>0</v>
      </c>
      <c r="S519" s="94">
        <v>424184936.0999999</v>
      </c>
      <c r="T519" s="94">
        <v>0</v>
      </c>
      <c r="U519" s="97" t="s">
        <v>49</v>
      </c>
      <c r="V519" s="94">
        <v>0</v>
      </c>
      <c r="W519" s="94">
        <v>215383231.98999998</v>
      </c>
      <c r="X519" s="97" t="s">
        <v>49</v>
      </c>
      <c r="Y519" s="94">
        <v>34461317.1184</v>
      </c>
      <c r="Z519" s="94">
        <v>0</v>
      </c>
      <c r="AA519" s="97" t="s">
        <v>49</v>
      </c>
      <c r="AB519" s="94">
        <v>0</v>
      </c>
      <c r="AC519" s="94">
        <v>0</v>
      </c>
      <c r="AD519" s="97" t="s">
        <v>49</v>
      </c>
      <c r="AE519" s="94">
        <v>0</v>
      </c>
      <c r="AF519" s="97">
        <v>0</v>
      </c>
      <c r="AG519" s="97" t="s">
        <v>49</v>
      </c>
      <c r="AH519" s="94">
        <v>0</v>
      </c>
      <c r="AI519" s="94">
        <v>0</v>
      </c>
      <c r="AJ519" s="97" t="s">
        <v>49</v>
      </c>
      <c r="AK519" s="94">
        <v>0</v>
      </c>
      <c r="AL519" s="94">
        <v>0</v>
      </c>
      <c r="AM519" s="99" t="s">
        <v>47</v>
      </c>
      <c r="AN519" s="97" t="s">
        <v>47</v>
      </c>
      <c r="AO519" s="215" t="s">
        <v>47</v>
      </c>
      <c r="AP519" s="97" t="s">
        <v>47</v>
      </c>
      <c r="AR519" s="5"/>
      <c r="AS519" s="100"/>
    </row>
    <row r="520" spans="1:45" ht="15" customHeight="1" x14ac:dyDescent="0.25">
      <c r="A520" s="97" t="s">
        <v>2151</v>
      </c>
      <c r="B520" s="98">
        <v>44281</v>
      </c>
      <c r="C520" s="97" t="s">
        <v>46</v>
      </c>
      <c r="D520" s="97" t="s">
        <v>2332</v>
      </c>
      <c r="E520" s="97" t="s">
        <v>2333</v>
      </c>
      <c r="F520" s="97" t="s">
        <v>2352</v>
      </c>
      <c r="G520" s="97" t="s">
        <v>48</v>
      </c>
      <c r="H520" s="97" t="s">
        <v>2353</v>
      </c>
      <c r="I520" s="94" t="s">
        <v>47</v>
      </c>
      <c r="J520" s="94" t="s">
        <v>47</v>
      </c>
      <c r="K520" s="94" t="s">
        <v>47</v>
      </c>
      <c r="L520" s="94" t="s">
        <v>47</v>
      </c>
      <c r="M520" s="94"/>
      <c r="N520" s="97" t="s">
        <v>47</v>
      </c>
      <c r="O520" s="97" t="s">
        <v>56</v>
      </c>
      <c r="P520" s="97"/>
      <c r="Q520" s="94">
        <v>423408948.80000001</v>
      </c>
      <c r="R520" s="94">
        <v>0</v>
      </c>
      <c r="S520" s="94">
        <v>394371573.60000002</v>
      </c>
      <c r="T520" s="94">
        <v>0</v>
      </c>
      <c r="U520" s="97" t="s">
        <v>49</v>
      </c>
      <c r="V520" s="94">
        <v>0</v>
      </c>
      <c r="W520" s="94">
        <v>25032220</v>
      </c>
      <c r="X520" s="97" t="s">
        <v>49</v>
      </c>
      <c r="Y520" s="94">
        <v>4005155.2</v>
      </c>
      <c r="Z520" s="94">
        <v>0</v>
      </c>
      <c r="AA520" s="97" t="s">
        <v>49</v>
      </c>
      <c r="AB520" s="94">
        <v>0</v>
      </c>
      <c r="AC520" s="94">
        <v>0</v>
      </c>
      <c r="AD520" s="97" t="s">
        <v>49</v>
      </c>
      <c r="AE520" s="94">
        <v>0</v>
      </c>
      <c r="AF520" s="97">
        <v>0</v>
      </c>
      <c r="AG520" s="97" t="s">
        <v>49</v>
      </c>
      <c r="AH520" s="109"/>
      <c r="AI520" s="109"/>
      <c r="AJ520" s="109"/>
      <c r="AK520" s="109"/>
      <c r="AL520" s="109"/>
      <c r="AM520" s="109"/>
      <c r="AN520" s="109"/>
      <c r="AO520" s="214"/>
      <c r="AP520" s="109"/>
      <c r="AR520" s="5"/>
      <c r="AS520" s="100"/>
    </row>
    <row r="521" spans="1:45" ht="15" customHeight="1" x14ac:dyDescent="0.25">
      <c r="A521" s="97" t="s">
        <v>674</v>
      </c>
      <c r="B521" s="98">
        <v>44281</v>
      </c>
      <c r="C521" s="97" t="s">
        <v>46</v>
      </c>
      <c r="D521" s="97" t="s">
        <v>104</v>
      </c>
      <c r="E521" s="97" t="s">
        <v>105</v>
      </c>
      <c r="F521" s="97" t="s">
        <v>1109</v>
      </c>
      <c r="G521" s="97" t="s">
        <v>48</v>
      </c>
      <c r="H521" s="97" t="s">
        <v>734</v>
      </c>
      <c r="I521" s="94" t="s">
        <v>47</v>
      </c>
      <c r="J521" s="94" t="s">
        <v>47</v>
      </c>
      <c r="K521" s="94" t="s">
        <v>47</v>
      </c>
      <c r="L521" s="94" t="s">
        <v>47</v>
      </c>
      <c r="M521" s="94">
        <v>0</v>
      </c>
      <c r="N521" s="97" t="s">
        <v>47</v>
      </c>
      <c r="O521" s="97" t="s">
        <v>56</v>
      </c>
      <c r="P521" s="97" t="s">
        <v>47</v>
      </c>
      <c r="Q521" s="94">
        <v>209293079.19999999</v>
      </c>
      <c r="R521" s="94">
        <v>0</v>
      </c>
      <c r="S521" s="94">
        <v>172142200</v>
      </c>
      <c r="T521" s="94">
        <v>0</v>
      </c>
      <c r="U521" s="97" t="s">
        <v>49</v>
      </c>
      <c r="V521" s="94">
        <v>0</v>
      </c>
      <c r="W521" s="94">
        <v>32026620</v>
      </c>
      <c r="X521" s="97" t="s">
        <v>50</v>
      </c>
      <c r="Y521" s="94">
        <v>5124259.2</v>
      </c>
      <c r="Z521" s="94">
        <v>0</v>
      </c>
      <c r="AA521" s="97" t="s">
        <v>49</v>
      </c>
      <c r="AB521" s="94">
        <v>0</v>
      </c>
      <c r="AC521" s="94">
        <v>0</v>
      </c>
      <c r="AD521" s="97" t="s">
        <v>49</v>
      </c>
      <c r="AE521" s="94">
        <v>0</v>
      </c>
      <c r="AF521" s="97">
        <v>0</v>
      </c>
      <c r="AG521" s="97" t="s">
        <v>49</v>
      </c>
      <c r="AH521" s="94">
        <v>0</v>
      </c>
      <c r="AI521" s="94">
        <v>0</v>
      </c>
      <c r="AJ521" s="97" t="s">
        <v>49</v>
      </c>
      <c r="AK521" s="94">
        <v>0</v>
      </c>
      <c r="AL521" s="94">
        <v>0</v>
      </c>
      <c r="AM521" s="99" t="s">
        <v>47</v>
      </c>
      <c r="AN521" s="97" t="s">
        <v>47</v>
      </c>
      <c r="AO521" s="215" t="s">
        <v>47</v>
      </c>
      <c r="AP521" s="97" t="s">
        <v>47</v>
      </c>
      <c r="AR521" s="5"/>
      <c r="AS521" s="100"/>
    </row>
    <row r="522" spans="1:45" ht="15" customHeight="1" x14ac:dyDescent="0.25">
      <c r="A522" s="97" t="s">
        <v>676</v>
      </c>
      <c r="B522" s="98">
        <v>44281</v>
      </c>
      <c r="C522" s="97" t="s">
        <v>46</v>
      </c>
      <c r="D522" s="97" t="s">
        <v>114</v>
      </c>
      <c r="E522" s="97" t="s">
        <v>115</v>
      </c>
      <c r="F522" s="97" t="s">
        <v>1122</v>
      </c>
      <c r="G522" s="97" t="s">
        <v>48</v>
      </c>
      <c r="H522" s="97" t="s">
        <v>736</v>
      </c>
      <c r="I522" s="94" t="s">
        <v>47</v>
      </c>
      <c r="J522" s="94" t="s">
        <v>47</v>
      </c>
      <c r="K522" s="94" t="s">
        <v>47</v>
      </c>
      <c r="L522" s="94" t="s">
        <v>47</v>
      </c>
      <c r="M522" s="94">
        <v>0</v>
      </c>
      <c r="N522" s="97" t="s">
        <v>47</v>
      </c>
      <c r="O522" s="97" t="s">
        <v>56</v>
      </c>
      <c r="P522" s="97" t="s">
        <v>47</v>
      </c>
      <c r="Q522" s="94">
        <v>379664471.68959999</v>
      </c>
      <c r="R522" s="94">
        <v>0</v>
      </c>
      <c r="S522" s="94">
        <v>308260359</v>
      </c>
      <c r="T522" s="94">
        <v>0</v>
      </c>
      <c r="U522" s="97" t="s">
        <v>49</v>
      </c>
      <c r="V522" s="94">
        <v>0</v>
      </c>
      <c r="W522" s="94">
        <v>61555269.560000002</v>
      </c>
      <c r="X522" s="97" t="s">
        <v>50</v>
      </c>
      <c r="Y522" s="94">
        <v>9848843.1295999996</v>
      </c>
      <c r="Z522" s="94">
        <v>0</v>
      </c>
      <c r="AA522" s="97" t="s">
        <v>49</v>
      </c>
      <c r="AB522" s="94">
        <v>0</v>
      </c>
      <c r="AC522" s="94">
        <v>0</v>
      </c>
      <c r="AD522" s="97" t="s">
        <v>49</v>
      </c>
      <c r="AE522" s="94">
        <v>0</v>
      </c>
      <c r="AF522" s="97">
        <v>0</v>
      </c>
      <c r="AG522" s="97" t="s">
        <v>49</v>
      </c>
      <c r="AH522" s="94">
        <v>0</v>
      </c>
      <c r="AI522" s="94">
        <v>0</v>
      </c>
      <c r="AJ522" s="97" t="s">
        <v>49</v>
      </c>
      <c r="AK522" s="94">
        <v>0</v>
      </c>
      <c r="AL522" s="94">
        <v>0</v>
      </c>
      <c r="AM522" s="99" t="s">
        <v>47</v>
      </c>
      <c r="AN522" s="97" t="s">
        <v>47</v>
      </c>
      <c r="AO522" s="215" t="s">
        <v>47</v>
      </c>
      <c r="AP522" s="97" t="s">
        <v>47</v>
      </c>
      <c r="AR522" s="5"/>
      <c r="AS522" s="100"/>
    </row>
    <row r="523" spans="1:45" ht="15" customHeight="1" x14ac:dyDescent="0.25">
      <c r="A523" s="97" t="s">
        <v>680</v>
      </c>
      <c r="B523" s="98">
        <v>44281</v>
      </c>
      <c r="C523" s="97" t="s">
        <v>46</v>
      </c>
      <c r="D523" s="97" t="s">
        <v>738</v>
      </c>
      <c r="E523" s="97" t="s">
        <v>739</v>
      </c>
      <c r="F523" s="97" t="s">
        <v>1128</v>
      </c>
      <c r="G523" s="97" t="s">
        <v>48</v>
      </c>
      <c r="H523" s="97" t="s">
        <v>740</v>
      </c>
      <c r="I523" s="94" t="s">
        <v>47</v>
      </c>
      <c r="J523" s="94" t="s">
        <v>47</v>
      </c>
      <c r="K523" s="94" t="s">
        <v>47</v>
      </c>
      <c r="L523" s="94" t="s">
        <v>47</v>
      </c>
      <c r="M523" s="94">
        <v>0</v>
      </c>
      <c r="N523" s="97" t="s">
        <v>47</v>
      </c>
      <c r="O523" s="97" t="s">
        <v>170</v>
      </c>
      <c r="P523" s="97" t="s">
        <v>171</v>
      </c>
      <c r="Q523" s="94">
        <v>1107701748</v>
      </c>
      <c r="R523" s="94">
        <v>0</v>
      </c>
      <c r="S523" s="94">
        <v>0</v>
      </c>
      <c r="T523" s="94">
        <v>0</v>
      </c>
      <c r="U523" s="97" t="s">
        <v>49</v>
      </c>
      <c r="V523" s="94">
        <v>0</v>
      </c>
      <c r="W523" s="94">
        <v>954915300</v>
      </c>
      <c r="X523" s="97" t="s">
        <v>50</v>
      </c>
      <c r="Y523" s="94">
        <v>152786448</v>
      </c>
      <c r="Z523" s="94">
        <v>0</v>
      </c>
      <c r="AA523" s="97" t="s">
        <v>49</v>
      </c>
      <c r="AB523" s="94">
        <v>0</v>
      </c>
      <c r="AC523" s="94">
        <v>0</v>
      </c>
      <c r="AD523" s="97" t="s">
        <v>49</v>
      </c>
      <c r="AE523" s="94">
        <v>0</v>
      </c>
      <c r="AF523" s="97">
        <v>0</v>
      </c>
      <c r="AG523" s="97" t="s">
        <v>49</v>
      </c>
      <c r="AH523" s="94">
        <v>0</v>
      </c>
      <c r="AI523" s="94">
        <v>0</v>
      </c>
      <c r="AJ523" s="97" t="s">
        <v>49</v>
      </c>
      <c r="AK523" s="94">
        <v>0</v>
      </c>
      <c r="AL523" s="94">
        <v>0</v>
      </c>
      <c r="AM523" s="99" t="s">
        <v>47</v>
      </c>
      <c r="AN523" s="97" t="s">
        <v>47</v>
      </c>
      <c r="AO523" s="215" t="s">
        <v>47</v>
      </c>
      <c r="AP523" s="97" t="s">
        <v>47</v>
      </c>
      <c r="AR523" s="5"/>
      <c r="AS523" s="100"/>
    </row>
    <row r="524" spans="1:45" ht="15" customHeight="1" x14ac:dyDescent="0.25">
      <c r="A524" s="97" t="s">
        <v>682</v>
      </c>
      <c r="B524" s="98">
        <v>44281</v>
      </c>
      <c r="C524" s="97" t="s">
        <v>46</v>
      </c>
      <c r="D524" s="97" t="s">
        <v>738</v>
      </c>
      <c r="E524" s="97" t="s">
        <v>739</v>
      </c>
      <c r="F524" s="97" t="s">
        <v>1128</v>
      </c>
      <c r="G524" s="97" t="s">
        <v>96</v>
      </c>
      <c r="H524" s="97" t="s">
        <v>47</v>
      </c>
      <c r="I524" s="94" t="s">
        <v>742</v>
      </c>
      <c r="J524" s="94" t="s">
        <v>47</v>
      </c>
      <c r="K524" s="94" t="s">
        <v>740</v>
      </c>
      <c r="L524" s="94" t="s">
        <v>673</v>
      </c>
      <c r="M524" s="94">
        <v>1107701748</v>
      </c>
      <c r="N524" s="97" t="s">
        <v>100</v>
      </c>
      <c r="O524" s="97" t="s">
        <v>170</v>
      </c>
      <c r="P524" s="97" t="s">
        <v>171</v>
      </c>
      <c r="Q524" s="94">
        <v>-1107701748</v>
      </c>
      <c r="R524" s="94">
        <v>0</v>
      </c>
      <c r="S524" s="94">
        <v>0</v>
      </c>
      <c r="T524" s="94">
        <v>0</v>
      </c>
      <c r="U524" s="97" t="s">
        <v>49</v>
      </c>
      <c r="V524" s="94">
        <v>0</v>
      </c>
      <c r="W524" s="94">
        <v>-954915300</v>
      </c>
      <c r="X524" s="97" t="s">
        <v>50</v>
      </c>
      <c r="Y524" s="94">
        <v>-152786448</v>
      </c>
      <c r="Z524" s="94">
        <v>0</v>
      </c>
      <c r="AA524" s="97" t="s">
        <v>49</v>
      </c>
      <c r="AB524" s="94">
        <v>0</v>
      </c>
      <c r="AC524" s="94">
        <v>0</v>
      </c>
      <c r="AD524" s="97" t="s">
        <v>49</v>
      </c>
      <c r="AE524" s="94">
        <v>0</v>
      </c>
      <c r="AF524" s="97">
        <v>0</v>
      </c>
      <c r="AG524" s="97" t="s">
        <v>49</v>
      </c>
      <c r="AH524" s="94">
        <v>0</v>
      </c>
      <c r="AI524" s="94">
        <v>0</v>
      </c>
      <c r="AJ524" s="97" t="s">
        <v>49</v>
      </c>
      <c r="AK524" s="94">
        <v>0</v>
      </c>
      <c r="AL524" s="94">
        <v>0</v>
      </c>
      <c r="AM524" s="99" t="s">
        <v>47</v>
      </c>
      <c r="AN524" s="97" t="s">
        <v>47</v>
      </c>
      <c r="AO524" s="215" t="s">
        <v>47</v>
      </c>
      <c r="AP524" s="97" t="s">
        <v>47</v>
      </c>
      <c r="AR524" s="5"/>
      <c r="AS524" s="100"/>
    </row>
    <row r="525" spans="1:45" ht="15" customHeight="1" x14ac:dyDescent="0.25">
      <c r="A525" s="97" t="s">
        <v>684</v>
      </c>
      <c r="B525" s="111">
        <v>44281</v>
      </c>
      <c r="C525" s="97" t="s">
        <v>46</v>
      </c>
      <c r="D525" s="97" t="s">
        <v>1975</v>
      </c>
      <c r="E525" s="97" t="s">
        <v>1976</v>
      </c>
      <c r="F525" s="106" t="s">
        <v>1991</v>
      </c>
      <c r="G525" s="97" t="s">
        <v>48</v>
      </c>
      <c r="H525" s="97" t="s">
        <v>1992</v>
      </c>
      <c r="I525" s="94" t="s">
        <v>47</v>
      </c>
      <c r="J525" s="94" t="s">
        <v>47</v>
      </c>
      <c r="K525" s="94" t="s">
        <v>47</v>
      </c>
      <c r="L525" s="94" t="s">
        <v>47</v>
      </c>
      <c r="M525" s="94">
        <v>0</v>
      </c>
      <c r="N525" s="97" t="s">
        <v>47</v>
      </c>
      <c r="O525" s="97" t="s">
        <v>56</v>
      </c>
      <c r="P525" s="97" t="s">
        <v>47</v>
      </c>
      <c r="Q525" s="94">
        <f>SUM(R525:AC525)</f>
        <v>127227527.3504</v>
      </c>
      <c r="R525" s="94">
        <v>0</v>
      </c>
      <c r="S525" s="94">
        <v>109832695.22</v>
      </c>
      <c r="T525" s="94">
        <v>0</v>
      </c>
      <c r="U525" s="97" t="s">
        <v>49</v>
      </c>
      <c r="V525" s="94">
        <v>0</v>
      </c>
      <c r="W525" s="94">
        <v>14995544.939999999</v>
      </c>
      <c r="X525" s="97" t="s">
        <v>50</v>
      </c>
      <c r="Y525" s="94">
        <f>+W525*0.16</f>
        <v>2399287.1904000002</v>
      </c>
      <c r="Z525" s="94">
        <v>0</v>
      </c>
      <c r="AA525" s="97" t="s">
        <v>49</v>
      </c>
      <c r="AB525" s="94">
        <v>0</v>
      </c>
      <c r="AC525" s="94">
        <v>0</v>
      </c>
      <c r="AD525" s="97" t="s">
        <v>49</v>
      </c>
      <c r="AE525" s="94">
        <v>0</v>
      </c>
      <c r="AF525" s="109"/>
      <c r="AG525" s="109"/>
      <c r="AH525" s="109"/>
      <c r="AI525" s="94">
        <v>0</v>
      </c>
      <c r="AJ525" s="109"/>
      <c r="AK525" s="94">
        <v>0</v>
      </c>
      <c r="AL525" s="94">
        <v>0</v>
      </c>
      <c r="AM525" s="109"/>
      <c r="AN525" s="109"/>
      <c r="AO525" s="214"/>
      <c r="AP525" s="109"/>
      <c r="AR525" s="5"/>
      <c r="AS525" s="100"/>
    </row>
    <row r="526" spans="1:45" ht="15" customHeight="1" x14ac:dyDescent="0.25">
      <c r="A526" s="97" t="s">
        <v>686</v>
      </c>
      <c r="B526" s="98">
        <v>44282</v>
      </c>
      <c r="C526" s="97" t="s">
        <v>973</v>
      </c>
      <c r="D526" s="97" t="s">
        <v>53</v>
      </c>
      <c r="E526" s="97" t="s">
        <v>974</v>
      </c>
      <c r="F526" s="97" t="s">
        <v>1704</v>
      </c>
      <c r="G526" s="97" t="s">
        <v>48</v>
      </c>
      <c r="H526" s="97" t="s">
        <v>1707</v>
      </c>
      <c r="I526" s="94" t="s">
        <v>47</v>
      </c>
      <c r="J526" s="94" t="s">
        <v>47</v>
      </c>
      <c r="K526" s="94" t="s">
        <v>47</v>
      </c>
      <c r="L526" s="94" t="s">
        <v>47</v>
      </c>
      <c r="M526" s="94">
        <v>0</v>
      </c>
      <c r="N526" s="97" t="s">
        <v>47</v>
      </c>
      <c r="O526" s="97" t="s">
        <v>56</v>
      </c>
      <c r="P526" s="97" t="s">
        <v>47</v>
      </c>
      <c r="Q526" s="94">
        <v>272396141.98000002</v>
      </c>
      <c r="R526" s="94">
        <v>0</v>
      </c>
      <c r="S526" s="94">
        <v>199528607</v>
      </c>
      <c r="T526" s="94">
        <v>0</v>
      </c>
      <c r="U526" s="97" t="s">
        <v>49</v>
      </c>
      <c r="V526" s="94">
        <v>0</v>
      </c>
      <c r="W526" s="94">
        <v>62816840.5</v>
      </c>
      <c r="X526" s="97" t="s">
        <v>50</v>
      </c>
      <c r="Y526" s="94">
        <v>10050694.48</v>
      </c>
      <c r="Z526" s="94">
        <v>0</v>
      </c>
      <c r="AA526" s="97" t="s">
        <v>49</v>
      </c>
      <c r="AB526" s="94">
        <v>0</v>
      </c>
      <c r="AC526" s="94">
        <v>0</v>
      </c>
      <c r="AD526" s="97" t="s">
        <v>49</v>
      </c>
      <c r="AE526" s="94">
        <v>0</v>
      </c>
      <c r="AF526" s="97">
        <v>0</v>
      </c>
      <c r="AG526" s="97" t="s">
        <v>49</v>
      </c>
      <c r="AH526" s="94">
        <v>0</v>
      </c>
      <c r="AI526" s="94">
        <v>0</v>
      </c>
      <c r="AJ526" s="97" t="s">
        <v>49</v>
      </c>
      <c r="AK526" s="94">
        <v>0</v>
      </c>
      <c r="AL526" s="94">
        <v>0</v>
      </c>
      <c r="AM526" s="99" t="s">
        <v>47</v>
      </c>
      <c r="AN526" s="97" t="s">
        <v>47</v>
      </c>
      <c r="AO526" s="215" t="s">
        <v>47</v>
      </c>
      <c r="AP526" s="97" t="s">
        <v>47</v>
      </c>
      <c r="AR526" s="5"/>
      <c r="AS526" s="100"/>
    </row>
    <row r="527" spans="1:45" ht="15" customHeight="1" x14ac:dyDescent="0.25">
      <c r="A527" s="97" t="s">
        <v>688</v>
      </c>
      <c r="B527" s="98">
        <v>44282</v>
      </c>
      <c r="C527" s="97" t="s">
        <v>973</v>
      </c>
      <c r="D527" s="97" t="s">
        <v>53</v>
      </c>
      <c r="E527" s="97" t="s">
        <v>974</v>
      </c>
      <c r="F527" s="97" t="s">
        <v>1706</v>
      </c>
      <c r="G527" s="97" t="s">
        <v>48</v>
      </c>
      <c r="H527" s="97" t="s">
        <v>1705</v>
      </c>
      <c r="I527" s="94" t="s">
        <v>47</v>
      </c>
      <c r="J527" s="94" t="s">
        <v>47</v>
      </c>
      <c r="K527" s="94" t="s">
        <v>47</v>
      </c>
      <c r="L527" s="94" t="s">
        <v>47</v>
      </c>
      <c r="M527" s="94">
        <v>0</v>
      </c>
      <c r="N527" s="97" t="s">
        <v>47</v>
      </c>
      <c r="O527" s="97" t="s">
        <v>1474</v>
      </c>
      <c r="P527" s="97" t="s">
        <v>1473</v>
      </c>
      <c r="Q527" s="94">
        <v>29412750.5</v>
      </c>
      <c r="R527" s="94">
        <v>0</v>
      </c>
      <c r="S527" s="94">
        <v>26157442.5</v>
      </c>
      <c r="T527" s="94">
        <v>2806300</v>
      </c>
      <c r="U527" s="97" t="s">
        <v>50</v>
      </c>
      <c r="V527" s="94">
        <v>449008</v>
      </c>
      <c r="W527" s="94">
        <v>0</v>
      </c>
      <c r="X527" s="97" t="s">
        <v>49</v>
      </c>
      <c r="Y527" s="94">
        <v>0</v>
      </c>
      <c r="Z527" s="94">
        <v>0</v>
      </c>
      <c r="AA527" s="97" t="s">
        <v>49</v>
      </c>
      <c r="AB527" s="94">
        <v>0</v>
      </c>
      <c r="AC527" s="94">
        <v>0</v>
      </c>
      <c r="AD527" s="97" t="s">
        <v>49</v>
      </c>
      <c r="AE527" s="94">
        <v>0</v>
      </c>
      <c r="AF527" s="97">
        <v>0</v>
      </c>
      <c r="AG527" s="97" t="s">
        <v>49</v>
      </c>
      <c r="AH527" s="94">
        <v>0</v>
      </c>
      <c r="AI527" s="94">
        <v>0</v>
      </c>
      <c r="AJ527" s="97" t="s">
        <v>49</v>
      </c>
      <c r="AK527" s="94">
        <v>0</v>
      </c>
      <c r="AL527" s="94">
        <v>0</v>
      </c>
      <c r="AM527" s="99" t="s">
        <v>47</v>
      </c>
      <c r="AN527" s="97" t="s">
        <v>47</v>
      </c>
      <c r="AO527" s="215" t="s">
        <v>47</v>
      </c>
      <c r="AP527" s="97" t="s">
        <v>47</v>
      </c>
      <c r="AR527" s="5"/>
      <c r="AS527" s="100"/>
    </row>
    <row r="528" spans="1:45" ht="15" customHeight="1" x14ac:dyDescent="0.25">
      <c r="A528" s="97" t="s">
        <v>690</v>
      </c>
      <c r="B528" s="98">
        <v>44282</v>
      </c>
      <c r="C528" s="97" t="s">
        <v>973</v>
      </c>
      <c r="D528" s="97" t="s">
        <v>53</v>
      </c>
      <c r="E528" s="97" t="s">
        <v>974</v>
      </c>
      <c r="F528" s="97" t="s">
        <v>1704</v>
      </c>
      <c r="G528" s="97" t="s">
        <v>48</v>
      </c>
      <c r="H528" s="97" t="s">
        <v>1703</v>
      </c>
      <c r="I528" s="94" t="s">
        <v>47</v>
      </c>
      <c r="J528" s="94" t="s">
        <v>47</v>
      </c>
      <c r="K528" s="94" t="s">
        <v>47</v>
      </c>
      <c r="L528" s="94" t="s">
        <v>47</v>
      </c>
      <c r="M528" s="94">
        <v>0</v>
      </c>
      <c r="N528" s="97" t="s">
        <v>47</v>
      </c>
      <c r="O528" s="97" t="s">
        <v>56</v>
      </c>
      <c r="P528" s="97" t="s">
        <v>47</v>
      </c>
      <c r="Q528" s="94">
        <v>1507952241.1984005</v>
      </c>
      <c r="R528" s="94">
        <v>0</v>
      </c>
      <c r="S528" s="94">
        <v>998100703.99999952</v>
      </c>
      <c r="T528" s="94">
        <v>0</v>
      </c>
      <c r="U528" s="97" t="s">
        <v>49</v>
      </c>
      <c r="V528" s="94">
        <v>0</v>
      </c>
      <c r="W528" s="94">
        <v>439527187.24000007</v>
      </c>
      <c r="X528" s="97" t="s">
        <v>50</v>
      </c>
      <c r="Y528" s="94">
        <v>70324349.958399996</v>
      </c>
      <c r="Z528" s="94">
        <v>0</v>
      </c>
      <c r="AA528" s="97" t="s">
        <v>49</v>
      </c>
      <c r="AB528" s="94">
        <v>0</v>
      </c>
      <c r="AC528" s="94">
        <v>0</v>
      </c>
      <c r="AD528" s="97" t="s">
        <v>49</v>
      </c>
      <c r="AE528" s="94">
        <v>0</v>
      </c>
      <c r="AF528" s="97">
        <v>0</v>
      </c>
      <c r="AG528" s="97" t="s">
        <v>49</v>
      </c>
      <c r="AH528" s="94">
        <v>0</v>
      </c>
      <c r="AI528" s="94">
        <v>0</v>
      </c>
      <c r="AJ528" s="97" t="s">
        <v>49</v>
      </c>
      <c r="AK528" s="94">
        <v>0</v>
      </c>
      <c r="AL528" s="94">
        <v>0</v>
      </c>
      <c r="AM528" s="99" t="s">
        <v>47</v>
      </c>
      <c r="AN528" s="97" t="s">
        <v>47</v>
      </c>
      <c r="AO528" s="215" t="s">
        <v>47</v>
      </c>
      <c r="AP528" s="97" t="s">
        <v>47</v>
      </c>
      <c r="AR528" s="5"/>
      <c r="AS528" s="100"/>
    </row>
    <row r="529" spans="1:45" ht="15" customHeight="1" x14ac:dyDescent="0.25">
      <c r="A529" s="97" t="s">
        <v>692</v>
      </c>
      <c r="B529" s="98">
        <v>44282</v>
      </c>
      <c r="C529" s="97" t="s">
        <v>46</v>
      </c>
      <c r="D529" s="97" t="s">
        <v>53</v>
      </c>
      <c r="E529" s="97" t="s">
        <v>54</v>
      </c>
      <c r="F529" s="97" t="s">
        <v>994</v>
      </c>
      <c r="G529" s="97" t="s">
        <v>48</v>
      </c>
      <c r="H529" s="97" t="s">
        <v>745</v>
      </c>
      <c r="I529" s="94" t="s">
        <v>47</v>
      </c>
      <c r="J529" s="94" t="s">
        <v>47</v>
      </c>
      <c r="K529" s="94" t="s">
        <v>47</v>
      </c>
      <c r="L529" s="94" t="s">
        <v>47</v>
      </c>
      <c r="M529" s="94">
        <v>0</v>
      </c>
      <c r="N529" s="97" t="s">
        <v>47</v>
      </c>
      <c r="O529" s="97" t="s">
        <v>56</v>
      </c>
      <c r="P529" s="97" t="s">
        <v>47</v>
      </c>
      <c r="Q529" s="94">
        <v>2561430271.6583996</v>
      </c>
      <c r="R529" s="94">
        <v>0</v>
      </c>
      <c r="S529" s="94">
        <v>2078256117.4999998</v>
      </c>
      <c r="T529" s="94">
        <v>0</v>
      </c>
      <c r="U529" s="97" t="s">
        <v>49</v>
      </c>
      <c r="V529" s="94">
        <v>0</v>
      </c>
      <c r="W529" s="94">
        <v>416529443.24000007</v>
      </c>
      <c r="X529" s="97" t="s">
        <v>49</v>
      </c>
      <c r="Y529" s="94">
        <v>66644710.918400005</v>
      </c>
      <c r="Z529" s="94">
        <v>0</v>
      </c>
      <c r="AA529" s="97" t="s">
        <v>49</v>
      </c>
      <c r="AB529" s="94">
        <v>0</v>
      </c>
      <c r="AC529" s="94">
        <v>0</v>
      </c>
      <c r="AD529" s="97" t="s">
        <v>49</v>
      </c>
      <c r="AE529" s="94">
        <v>0</v>
      </c>
      <c r="AF529" s="97">
        <v>0</v>
      </c>
      <c r="AG529" s="97" t="s">
        <v>49</v>
      </c>
      <c r="AH529" s="94">
        <v>0</v>
      </c>
      <c r="AI529" s="94">
        <v>0</v>
      </c>
      <c r="AJ529" s="97" t="s">
        <v>49</v>
      </c>
      <c r="AK529" s="94">
        <v>0</v>
      </c>
      <c r="AL529" s="94">
        <v>0</v>
      </c>
      <c r="AM529" s="99" t="s">
        <v>47</v>
      </c>
      <c r="AN529" s="97" t="s">
        <v>47</v>
      </c>
      <c r="AO529" s="215" t="s">
        <v>47</v>
      </c>
      <c r="AP529" s="97" t="s">
        <v>47</v>
      </c>
      <c r="AR529" s="5"/>
      <c r="AS529" s="100"/>
    </row>
    <row r="530" spans="1:45" ht="15" customHeight="1" x14ac:dyDescent="0.25">
      <c r="A530" s="97" t="s">
        <v>694</v>
      </c>
      <c r="B530" s="98">
        <v>44282</v>
      </c>
      <c r="C530" s="97" t="s">
        <v>2267</v>
      </c>
      <c r="D530" s="97" t="s">
        <v>58</v>
      </c>
      <c r="E530" s="97" t="s">
        <v>2268</v>
      </c>
      <c r="F530" s="97" t="s">
        <v>2297</v>
      </c>
      <c r="G530" s="97" t="s">
        <v>48</v>
      </c>
      <c r="H530" s="97" t="s">
        <v>2298</v>
      </c>
      <c r="I530" s="94" t="s">
        <v>47</v>
      </c>
      <c r="J530" s="94" t="s">
        <v>47</v>
      </c>
      <c r="K530" s="94" t="s">
        <v>47</v>
      </c>
      <c r="L530" s="94" t="s">
        <v>47</v>
      </c>
      <c r="M530" s="94">
        <v>0</v>
      </c>
      <c r="N530" s="97" t="s">
        <v>47</v>
      </c>
      <c r="O530" s="97" t="s">
        <v>56</v>
      </c>
      <c r="P530" s="97" t="s">
        <v>47</v>
      </c>
      <c r="Q530" s="94">
        <v>1212945265.9891999</v>
      </c>
      <c r="R530" s="94">
        <v>0</v>
      </c>
      <c r="S530" s="94">
        <v>1129599856</v>
      </c>
      <c r="T530" s="94">
        <v>0</v>
      </c>
      <c r="U530" s="97" t="s">
        <v>49</v>
      </c>
      <c r="V530" s="94">
        <v>0</v>
      </c>
      <c r="W530" s="94">
        <v>71849491.370000005</v>
      </c>
      <c r="X530" s="97" t="s">
        <v>49</v>
      </c>
      <c r="Y530" s="94">
        <v>11495918.619200001</v>
      </c>
      <c r="Z530" s="94">
        <v>0</v>
      </c>
      <c r="AA530" s="97" t="s">
        <v>49</v>
      </c>
      <c r="AB530" s="94">
        <v>0</v>
      </c>
      <c r="AC530" s="94">
        <v>0</v>
      </c>
      <c r="AD530" s="97" t="s">
        <v>49</v>
      </c>
      <c r="AE530" s="94">
        <v>0</v>
      </c>
      <c r="AF530" s="97">
        <v>0</v>
      </c>
      <c r="AG530" s="97" t="s">
        <v>49</v>
      </c>
      <c r="AH530" s="109"/>
      <c r="AI530" s="109"/>
      <c r="AJ530" s="109"/>
      <c r="AK530" s="109"/>
      <c r="AL530" s="109"/>
      <c r="AM530" s="109"/>
      <c r="AN530" s="109"/>
      <c r="AO530" s="214"/>
      <c r="AP530" s="109"/>
      <c r="AR530" s="5"/>
      <c r="AS530" s="100"/>
    </row>
    <row r="531" spans="1:45" ht="15" customHeight="1" x14ac:dyDescent="0.25">
      <c r="A531" s="97" t="s">
        <v>696</v>
      </c>
      <c r="B531" s="98">
        <v>44282</v>
      </c>
      <c r="C531" s="97" t="s">
        <v>46</v>
      </c>
      <c r="D531" s="97" t="s">
        <v>58</v>
      </c>
      <c r="E531" s="97" t="s">
        <v>59</v>
      </c>
      <c r="F531" s="97" t="s">
        <v>1006</v>
      </c>
      <c r="G531" s="97" t="s">
        <v>48</v>
      </c>
      <c r="H531" s="97" t="s">
        <v>747</v>
      </c>
      <c r="I531" s="94" t="s">
        <v>47</v>
      </c>
      <c r="J531" s="94" t="s">
        <v>47</v>
      </c>
      <c r="K531" s="94" t="s">
        <v>47</v>
      </c>
      <c r="L531" s="94" t="s">
        <v>47</v>
      </c>
      <c r="M531" s="94">
        <v>0</v>
      </c>
      <c r="N531" s="97" t="s">
        <v>47</v>
      </c>
      <c r="O531" s="97" t="s">
        <v>56</v>
      </c>
      <c r="P531" s="97" t="s">
        <v>47</v>
      </c>
      <c r="Q531" s="94">
        <v>586158243.19760001</v>
      </c>
      <c r="R531" s="94">
        <v>0</v>
      </c>
      <c r="S531" s="94">
        <v>434218374</v>
      </c>
      <c r="T531" s="94">
        <v>0</v>
      </c>
      <c r="U531" s="97" t="s">
        <v>49</v>
      </c>
      <c r="V531" s="94">
        <v>0</v>
      </c>
      <c r="W531" s="94">
        <v>130982645.86</v>
      </c>
      <c r="X531" s="97" t="s">
        <v>49</v>
      </c>
      <c r="Y531" s="94">
        <v>20957223.337600004</v>
      </c>
      <c r="Z531" s="94">
        <v>0</v>
      </c>
      <c r="AA531" s="97" t="s">
        <v>49</v>
      </c>
      <c r="AB531" s="94">
        <v>0</v>
      </c>
      <c r="AC531" s="94">
        <v>0</v>
      </c>
      <c r="AD531" s="97" t="s">
        <v>49</v>
      </c>
      <c r="AE531" s="94">
        <v>0</v>
      </c>
      <c r="AF531" s="97">
        <v>0</v>
      </c>
      <c r="AG531" s="97" t="s">
        <v>49</v>
      </c>
      <c r="AH531" s="94">
        <v>0</v>
      </c>
      <c r="AI531" s="94">
        <v>0</v>
      </c>
      <c r="AJ531" s="97" t="s">
        <v>49</v>
      </c>
      <c r="AK531" s="94">
        <v>0</v>
      </c>
      <c r="AL531" s="94">
        <v>0</v>
      </c>
      <c r="AM531" s="99" t="s">
        <v>47</v>
      </c>
      <c r="AN531" s="97" t="s">
        <v>47</v>
      </c>
      <c r="AO531" s="215" t="s">
        <v>47</v>
      </c>
      <c r="AP531" s="97" t="s">
        <v>47</v>
      </c>
      <c r="AR531" s="5"/>
      <c r="AS531" s="100"/>
    </row>
    <row r="532" spans="1:45" ht="15" customHeight="1" x14ac:dyDescent="0.25">
      <c r="A532" s="97" t="s">
        <v>700</v>
      </c>
      <c r="B532" s="98">
        <v>44282</v>
      </c>
      <c r="C532" s="97" t="s">
        <v>46</v>
      </c>
      <c r="D532" s="97" t="s">
        <v>58</v>
      </c>
      <c r="E532" s="97" t="s">
        <v>59</v>
      </c>
      <c r="F532" s="97" t="s">
        <v>1006</v>
      </c>
      <c r="G532" s="97" t="s">
        <v>48</v>
      </c>
      <c r="H532" s="97" t="s">
        <v>749</v>
      </c>
      <c r="I532" s="94" t="s">
        <v>47</v>
      </c>
      <c r="J532" s="94" t="s">
        <v>47</v>
      </c>
      <c r="K532" s="94" t="s">
        <v>47</v>
      </c>
      <c r="L532" s="94" t="s">
        <v>47</v>
      </c>
      <c r="M532" s="94">
        <v>0</v>
      </c>
      <c r="N532" s="97" t="s">
        <v>47</v>
      </c>
      <c r="O532" s="97" t="s">
        <v>750</v>
      </c>
      <c r="P532" s="97" t="s">
        <v>751</v>
      </c>
      <c r="Q532" s="94">
        <v>184709820.97840005</v>
      </c>
      <c r="R532" s="94">
        <v>0</v>
      </c>
      <c r="S532" s="94">
        <v>105079785.00000004</v>
      </c>
      <c r="T532" s="94">
        <v>68646582.739999995</v>
      </c>
      <c r="U532" s="97" t="s">
        <v>50</v>
      </c>
      <c r="V532" s="94">
        <v>10983453.238399999</v>
      </c>
      <c r="W532" s="94">
        <v>0</v>
      </c>
      <c r="X532" s="97" t="s">
        <v>49</v>
      </c>
      <c r="Y532" s="94">
        <v>0</v>
      </c>
      <c r="Z532" s="94">
        <v>0</v>
      </c>
      <c r="AA532" s="97" t="s">
        <v>49</v>
      </c>
      <c r="AB532" s="94">
        <v>0</v>
      </c>
      <c r="AC532" s="94">
        <v>0</v>
      </c>
      <c r="AD532" s="97" t="s">
        <v>49</v>
      </c>
      <c r="AE532" s="94">
        <v>0</v>
      </c>
      <c r="AF532" s="97">
        <v>0</v>
      </c>
      <c r="AG532" s="97" t="s">
        <v>49</v>
      </c>
      <c r="AH532" s="94">
        <v>0</v>
      </c>
      <c r="AI532" s="94">
        <v>0</v>
      </c>
      <c r="AJ532" s="97" t="s">
        <v>49</v>
      </c>
      <c r="AK532" s="94">
        <v>0</v>
      </c>
      <c r="AL532" s="94">
        <v>0</v>
      </c>
      <c r="AM532" s="99" t="s">
        <v>47</v>
      </c>
      <c r="AN532" s="97" t="s">
        <v>47</v>
      </c>
      <c r="AO532" s="215" t="s">
        <v>47</v>
      </c>
      <c r="AP532" s="97" t="s">
        <v>47</v>
      </c>
      <c r="AR532" s="5"/>
      <c r="AS532" s="100"/>
    </row>
    <row r="533" spans="1:45" ht="15" customHeight="1" x14ac:dyDescent="0.25">
      <c r="A533" s="97" t="s">
        <v>702</v>
      </c>
      <c r="B533" s="98">
        <v>44282</v>
      </c>
      <c r="C533" s="97" t="s">
        <v>46</v>
      </c>
      <c r="D533" s="97" t="s">
        <v>58</v>
      </c>
      <c r="E533" s="97" t="s">
        <v>59</v>
      </c>
      <c r="F533" s="97" t="s">
        <v>1006</v>
      </c>
      <c r="G533" s="97" t="s">
        <v>48</v>
      </c>
      <c r="H533" s="97" t="s">
        <v>753</v>
      </c>
      <c r="I533" s="94" t="s">
        <v>47</v>
      </c>
      <c r="J533" s="94" t="s">
        <v>47</v>
      </c>
      <c r="K533" s="94" t="s">
        <v>47</v>
      </c>
      <c r="L533" s="94" t="s">
        <v>47</v>
      </c>
      <c r="M533" s="94">
        <v>0</v>
      </c>
      <c r="N533" s="97" t="s">
        <v>47</v>
      </c>
      <c r="O533" s="97" t="s">
        <v>56</v>
      </c>
      <c r="P533" s="97" t="s">
        <v>47</v>
      </c>
      <c r="Q533" s="94">
        <v>2341333592.342</v>
      </c>
      <c r="R533" s="94">
        <v>0</v>
      </c>
      <c r="S533" s="94">
        <v>1899275801.4999998</v>
      </c>
      <c r="T533" s="94">
        <v>0</v>
      </c>
      <c r="U533" s="97" t="s">
        <v>49</v>
      </c>
      <c r="V533" s="94">
        <v>0</v>
      </c>
      <c r="W533" s="94">
        <v>381084302.45000005</v>
      </c>
      <c r="X533" s="97" t="s">
        <v>50</v>
      </c>
      <c r="Y533" s="94">
        <v>60973488.391999997</v>
      </c>
      <c r="Z533" s="94">
        <v>0</v>
      </c>
      <c r="AA533" s="97" t="s">
        <v>49</v>
      </c>
      <c r="AB533" s="94">
        <v>0</v>
      </c>
      <c r="AC533" s="94">
        <v>0</v>
      </c>
      <c r="AD533" s="97" t="s">
        <v>49</v>
      </c>
      <c r="AE533" s="94">
        <v>0</v>
      </c>
      <c r="AF533" s="97">
        <v>0</v>
      </c>
      <c r="AG533" s="97" t="s">
        <v>49</v>
      </c>
      <c r="AH533" s="94">
        <v>0</v>
      </c>
      <c r="AI533" s="94">
        <v>0</v>
      </c>
      <c r="AJ533" s="97" t="s">
        <v>49</v>
      </c>
      <c r="AK533" s="94">
        <v>0</v>
      </c>
      <c r="AL533" s="94">
        <v>0</v>
      </c>
      <c r="AM533" s="99" t="s">
        <v>47</v>
      </c>
      <c r="AN533" s="97" t="s">
        <v>47</v>
      </c>
      <c r="AO533" s="215" t="s">
        <v>47</v>
      </c>
      <c r="AP533" s="97" t="s">
        <v>47</v>
      </c>
      <c r="AR533" s="5"/>
      <c r="AS533" s="100"/>
    </row>
    <row r="534" spans="1:45" ht="15" customHeight="1" x14ac:dyDescent="0.25">
      <c r="A534" s="97" t="s">
        <v>704</v>
      </c>
      <c r="B534" s="111">
        <v>44282</v>
      </c>
      <c r="C534" s="97" t="s">
        <v>46</v>
      </c>
      <c r="D534" s="97" t="s">
        <v>58</v>
      </c>
      <c r="E534" s="97" t="s">
        <v>1131</v>
      </c>
      <c r="F534" s="106" t="s">
        <v>1029</v>
      </c>
      <c r="G534" s="97" t="s">
        <v>1132</v>
      </c>
      <c r="H534" s="97" t="s">
        <v>1151</v>
      </c>
      <c r="I534" s="97"/>
      <c r="J534" s="94"/>
      <c r="K534" s="94"/>
      <c r="L534" s="94"/>
      <c r="M534" s="94">
        <v>0</v>
      </c>
      <c r="N534" s="97"/>
      <c r="O534" s="97" t="s">
        <v>56</v>
      </c>
      <c r="P534" s="97"/>
      <c r="Q534" s="94">
        <v>301014664</v>
      </c>
      <c r="R534" s="94">
        <v>0</v>
      </c>
      <c r="S534" s="94">
        <v>301014664</v>
      </c>
      <c r="T534" s="94">
        <v>0</v>
      </c>
      <c r="U534" s="97" t="s">
        <v>49</v>
      </c>
      <c r="V534" s="94">
        <v>0</v>
      </c>
      <c r="W534" s="94">
        <v>0</v>
      </c>
      <c r="X534" s="97" t="s">
        <v>49</v>
      </c>
      <c r="Y534" s="94">
        <v>0</v>
      </c>
      <c r="Z534" s="94">
        <v>0</v>
      </c>
      <c r="AA534" s="97" t="s">
        <v>49</v>
      </c>
      <c r="AB534" s="94">
        <v>0</v>
      </c>
      <c r="AC534" s="94">
        <v>0</v>
      </c>
      <c r="AD534" s="97" t="s">
        <v>49</v>
      </c>
      <c r="AE534" s="94">
        <v>0</v>
      </c>
      <c r="AF534" s="109"/>
      <c r="AG534" s="109"/>
      <c r="AH534" s="109"/>
      <c r="AI534" s="94">
        <v>0</v>
      </c>
      <c r="AJ534" s="109"/>
      <c r="AK534" s="94">
        <v>0</v>
      </c>
      <c r="AL534" s="94">
        <v>0</v>
      </c>
      <c r="AM534" s="109"/>
      <c r="AN534" s="109"/>
      <c r="AO534" s="214"/>
      <c r="AP534" s="109"/>
      <c r="AR534" s="5"/>
      <c r="AS534" s="100"/>
    </row>
    <row r="535" spans="1:45" ht="15" customHeight="1" x14ac:dyDescent="0.25">
      <c r="A535" s="97" t="s">
        <v>706</v>
      </c>
      <c r="B535" s="111">
        <v>44282</v>
      </c>
      <c r="C535" s="97" t="s">
        <v>46</v>
      </c>
      <c r="D535" s="97" t="s">
        <v>58</v>
      </c>
      <c r="E535" s="97" t="s">
        <v>1131</v>
      </c>
      <c r="F535" s="106" t="s">
        <v>1029</v>
      </c>
      <c r="G535" s="97" t="s">
        <v>1132</v>
      </c>
      <c r="H535" s="97"/>
      <c r="I535" s="97" t="s">
        <v>1152</v>
      </c>
      <c r="J535" s="94"/>
      <c r="K535" s="94"/>
      <c r="L535" s="94"/>
      <c r="M535" s="94">
        <v>0</v>
      </c>
      <c r="N535" s="97"/>
      <c r="O535" s="97" t="s">
        <v>56</v>
      </c>
      <c r="P535" s="97"/>
      <c r="Q535" s="94">
        <v>-11628000</v>
      </c>
      <c r="R535" s="94">
        <v>0</v>
      </c>
      <c r="S535" s="94">
        <v>-11628000</v>
      </c>
      <c r="T535" s="94">
        <v>0</v>
      </c>
      <c r="U535" s="97" t="s">
        <v>49</v>
      </c>
      <c r="V535" s="94">
        <v>0</v>
      </c>
      <c r="W535" s="94">
        <v>0</v>
      </c>
      <c r="X535" s="97" t="s">
        <v>49</v>
      </c>
      <c r="Y535" s="94">
        <v>0</v>
      </c>
      <c r="Z535" s="94">
        <v>0</v>
      </c>
      <c r="AA535" s="97" t="s">
        <v>49</v>
      </c>
      <c r="AB535" s="94">
        <v>0</v>
      </c>
      <c r="AC535" s="94">
        <v>0</v>
      </c>
      <c r="AD535" s="97" t="s">
        <v>49</v>
      </c>
      <c r="AE535" s="94">
        <v>0</v>
      </c>
      <c r="AF535" s="109"/>
      <c r="AG535" s="109"/>
      <c r="AH535" s="109"/>
      <c r="AI535" s="94">
        <v>0</v>
      </c>
      <c r="AJ535" s="109"/>
      <c r="AK535" s="94">
        <v>0</v>
      </c>
      <c r="AL535" s="94">
        <v>0</v>
      </c>
      <c r="AM535" s="109"/>
      <c r="AN535" s="109"/>
      <c r="AO535" s="214"/>
      <c r="AP535" s="109"/>
      <c r="AR535" s="5"/>
      <c r="AS535" s="100"/>
    </row>
    <row r="536" spans="1:45" ht="15" customHeight="1" x14ac:dyDescent="0.25">
      <c r="A536" s="97" t="s">
        <v>708</v>
      </c>
      <c r="B536" s="98">
        <v>44282</v>
      </c>
      <c r="C536" s="97" t="s">
        <v>973</v>
      </c>
      <c r="D536" s="97" t="s">
        <v>58</v>
      </c>
      <c r="E536" s="97" t="s">
        <v>1356</v>
      </c>
      <c r="F536" s="97" t="s">
        <v>1350</v>
      </c>
      <c r="G536" s="97" t="s">
        <v>48</v>
      </c>
      <c r="H536" s="97" t="s">
        <v>1428</v>
      </c>
      <c r="I536" s="94" t="s">
        <v>47</v>
      </c>
      <c r="J536" s="94" t="s">
        <v>47</v>
      </c>
      <c r="K536" s="94" t="s">
        <v>47</v>
      </c>
      <c r="L536" s="94" t="s">
        <v>47</v>
      </c>
      <c r="M536" s="94">
        <v>0</v>
      </c>
      <c r="N536" s="97" t="s">
        <v>47</v>
      </c>
      <c r="O536" s="97" t="s">
        <v>56</v>
      </c>
      <c r="P536" s="97" t="s">
        <v>47</v>
      </c>
      <c r="Q536" s="94">
        <v>1716006592.3784003</v>
      </c>
      <c r="R536" s="94">
        <v>0</v>
      </c>
      <c r="S536" s="94">
        <v>1250209479.4999998</v>
      </c>
      <c r="T536" s="94">
        <v>0</v>
      </c>
      <c r="U536" s="97" t="s">
        <v>49</v>
      </c>
      <c r="V536" s="94">
        <v>0</v>
      </c>
      <c r="W536" s="94">
        <v>401549235.24000001</v>
      </c>
      <c r="X536" s="97" t="s">
        <v>50</v>
      </c>
      <c r="Y536" s="94">
        <v>64247877.638399996</v>
      </c>
      <c r="Z536" s="94">
        <v>0</v>
      </c>
      <c r="AA536" s="97" t="s">
        <v>49</v>
      </c>
      <c r="AB536" s="94">
        <v>0</v>
      </c>
      <c r="AC536" s="94">
        <v>0</v>
      </c>
      <c r="AD536" s="97" t="s">
        <v>49</v>
      </c>
      <c r="AE536" s="94">
        <v>0</v>
      </c>
      <c r="AF536" s="97">
        <v>0</v>
      </c>
      <c r="AG536" s="97" t="s">
        <v>49</v>
      </c>
      <c r="AH536" s="94">
        <v>0</v>
      </c>
      <c r="AI536" s="94">
        <v>0</v>
      </c>
      <c r="AJ536" s="97" t="s">
        <v>49</v>
      </c>
      <c r="AK536" s="94">
        <v>0</v>
      </c>
      <c r="AL536" s="94">
        <v>0</v>
      </c>
      <c r="AM536" s="99" t="s">
        <v>47</v>
      </c>
      <c r="AN536" s="97" t="s">
        <v>47</v>
      </c>
      <c r="AO536" s="215" t="s">
        <v>47</v>
      </c>
      <c r="AP536" s="97" t="s">
        <v>47</v>
      </c>
      <c r="AR536" s="5"/>
      <c r="AS536" s="100"/>
    </row>
    <row r="537" spans="1:45" ht="15" customHeight="1" x14ac:dyDescent="0.25">
      <c r="A537" s="97" t="s">
        <v>710</v>
      </c>
      <c r="B537" s="98">
        <v>44282</v>
      </c>
      <c r="C537" s="97" t="s">
        <v>973</v>
      </c>
      <c r="D537" s="97" t="s">
        <v>58</v>
      </c>
      <c r="E537" s="97" t="s">
        <v>1356</v>
      </c>
      <c r="F537" s="97" t="s">
        <v>1348</v>
      </c>
      <c r="G537" s="97" t="s">
        <v>48</v>
      </c>
      <c r="H537" s="97" t="s">
        <v>1426</v>
      </c>
      <c r="I537" s="94" t="s">
        <v>47</v>
      </c>
      <c r="J537" s="94" t="s">
        <v>47</v>
      </c>
      <c r="K537" s="94" t="s">
        <v>47</v>
      </c>
      <c r="L537" s="94" t="s">
        <v>47</v>
      </c>
      <c r="M537" s="94">
        <v>0</v>
      </c>
      <c r="N537" s="97" t="s">
        <v>47</v>
      </c>
      <c r="O537" s="97" t="s">
        <v>1425</v>
      </c>
      <c r="P537" s="97" t="s">
        <v>1424</v>
      </c>
      <c r="Q537" s="94">
        <v>78028364</v>
      </c>
      <c r="R537" s="94">
        <v>0</v>
      </c>
      <c r="S537" s="94">
        <v>34684500</v>
      </c>
      <c r="T537" s="94">
        <v>37365400</v>
      </c>
      <c r="U537" s="97" t="s">
        <v>50</v>
      </c>
      <c r="V537" s="94">
        <v>5978464</v>
      </c>
      <c r="W537" s="94">
        <v>0</v>
      </c>
      <c r="X537" s="97" t="s">
        <v>49</v>
      </c>
      <c r="Y537" s="94">
        <v>0</v>
      </c>
      <c r="Z537" s="94">
        <v>0</v>
      </c>
      <c r="AA537" s="97" t="s">
        <v>49</v>
      </c>
      <c r="AB537" s="94">
        <v>0</v>
      </c>
      <c r="AC537" s="94">
        <v>0</v>
      </c>
      <c r="AD537" s="97" t="s">
        <v>49</v>
      </c>
      <c r="AE537" s="94">
        <v>0</v>
      </c>
      <c r="AF537" s="97">
        <v>0</v>
      </c>
      <c r="AG537" s="97" t="s">
        <v>49</v>
      </c>
      <c r="AH537" s="94">
        <v>0</v>
      </c>
      <c r="AI537" s="94">
        <v>0</v>
      </c>
      <c r="AJ537" s="97" t="s">
        <v>49</v>
      </c>
      <c r="AK537" s="94">
        <v>0</v>
      </c>
      <c r="AL537" s="94">
        <v>0</v>
      </c>
      <c r="AM537" s="99" t="s">
        <v>47</v>
      </c>
      <c r="AN537" s="97" t="s">
        <v>47</v>
      </c>
      <c r="AO537" s="215" t="s">
        <v>47</v>
      </c>
      <c r="AP537" s="97" t="s">
        <v>47</v>
      </c>
      <c r="AR537" s="5"/>
      <c r="AS537" s="100"/>
    </row>
    <row r="538" spans="1:45" ht="15" customHeight="1" x14ac:dyDescent="0.25">
      <c r="A538" s="97" t="s">
        <v>714</v>
      </c>
      <c r="B538" s="98">
        <v>44282</v>
      </c>
      <c r="C538" s="97" t="s">
        <v>973</v>
      </c>
      <c r="D538" s="97" t="s">
        <v>58</v>
      </c>
      <c r="E538" s="97" t="s">
        <v>1356</v>
      </c>
      <c r="F538" s="97" t="s">
        <v>1350</v>
      </c>
      <c r="G538" s="97" t="s">
        <v>48</v>
      </c>
      <c r="H538" s="97" t="s">
        <v>1422</v>
      </c>
      <c r="I538" s="94" t="s">
        <v>47</v>
      </c>
      <c r="J538" s="94" t="s">
        <v>47</v>
      </c>
      <c r="K538" s="94" t="s">
        <v>47</v>
      </c>
      <c r="L538" s="94" t="s">
        <v>47</v>
      </c>
      <c r="M538" s="94">
        <v>0</v>
      </c>
      <c r="N538" s="97" t="s">
        <v>47</v>
      </c>
      <c r="O538" s="97" t="s">
        <v>56</v>
      </c>
      <c r="P538" s="97" t="s">
        <v>47</v>
      </c>
      <c r="Q538" s="94">
        <f>18639608-38950</f>
        <v>18600658</v>
      </c>
      <c r="R538" s="94">
        <v>0</v>
      </c>
      <c r="S538" s="94">
        <f>8276400-38950</f>
        <v>8237450</v>
      </c>
      <c r="T538" s="94">
        <v>0</v>
      </c>
      <c r="U538" s="97" t="s">
        <v>49</v>
      </c>
      <c r="V538" s="94">
        <v>0</v>
      </c>
      <c r="W538" s="94">
        <v>8933800</v>
      </c>
      <c r="X538" s="97" t="s">
        <v>50</v>
      </c>
      <c r="Y538" s="94">
        <v>1429408</v>
      </c>
      <c r="Z538" s="94">
        <v>0</v>
      </c>
      <c r="AA538" s="97" t="s">
        <v>49</v>
      </c>
      <c r="AB538" s="94">
        <v>0</v>
      </c>
      <c r="AC538" s="94">
        <v>0</v>
      </c>
      <c r="AD538" s="97" t="s">
        <v>49</v>
      </c>
      <c r="AE538" s="94">
        <v>0</v>
      </c>
      <c r="AF538" s="97">
        <v>0</v>
      </c>
      <c r="AG538" s="97" t="s">
        <v>49</v>
      </c>
      <c r="AH538" s="94">
        <v>0</v>
      </c>
      <c r="AI538" s="94">
        <v>0</v>
      </c>
      <c r="AJ538" s="97" t="s">
        <v>49</v>
      </c>
      <c r="AK538" s="94">
        <v>0</v>
      </c>
      <c r="AL538" s="94">
        <v>0</v>
      </c>
      <c r="AM538" s="99" t="s">
        <v>47</v>
      </c>
      <c r="AN538" s="97" t="s">
        <v>47</v>
      </c>
      <c r="AO538" s="215" t="s">
        <v>47</v>
      </c>
      <c r="AP538" s="97" t="s">
        <v>47</v>
      </c>
      <c r="AR538" s="5"/>
      <c r="AS538" s="100"/>
    </row>
    <row r="539" spans="1:45" ht="15" customHeight="1" x14ac:dyDescent="0.25">
      <c r="A539" s="97" t="s">
        <v>716</v>
      </c>
      <c r="B539" s="98">
        <v>44282</v>
      </c>
      <c r="C539" s="97" t="s">
        <v>973</v>
      </c>
      <c r="D539" s="97" t="s">
        <v>58</v>
      </c>
      <c r="E539" s="97" t="s">
        <v>1356</v>
      </c>
      <c r="F539" s="97" t="s">
        <v>1348</v>
      </c>
      <c r="G539" s="97" t="s">
        <v>96</v>
      </c>
      <c r="H539" s="97" t="s">
        <v>47</v>
      </c>
      <c r="I539" s="94" t="s">
        <v>1420</v>
      </c>
      <c r="J539" s="94" t="s">
        <v>47</v>
      </c>
      <c r="K539" s="94" t="s">
        <v>1419</v>
      </c>
      <c r="L539" s="94" t="s">
        <v>1418</v>
      </c>
      <c r="M539" s="94">
        <v>7126140</v>
      </c>
      <c r="N539" s="97" t="s">
        <v>100</v>
      </c>
      <c r="O539" s="97" t="s">
        <v>1417</v>
      </c>
      <c r="P539" s="97" t="s">
        <v>1416</v>
      </c>
      <c r="Q539" s="94">
        <v>-15703595</v>
      </c>
      <c r="R539" s="94">
        <v>0</v>
      </c>
      <c r="S539" s="94">
        <v>-15703595</v>
      </c>
      <c r="T539" s="94">
        <v>0</v>
      </c>
      <c r="U539" s="97" t="s">
        <v>49</v>
      </c>
      <c r="V539" s="94">
        <v>0</v>
      </c>
      <c r="W539" s="94">
        <v>0</v>
      </c>
      <c r="X539" s="97" t="s">
        <v>49</v>
      </c>
      <c r="Y539" s="94">
        <v>0</v>
      </c>
      <c r="Z539" s="94">
        <v>0</v>
      </c>
      <c r="AA539" s="97" t="s">
        <v>49</v>
      </c>
      <c r="AB539" s="94">
        <v>0</v>
      </c>
      <c r="AC539" s="94">
        <v>0</v>
      </c>
      <c r="AD539" s="97" t="s">
        <v>49</v>
      </c>
      <c r="AE539" s="94">
        <v>0</v>
      </c>
      <c r="AF539" s="97">
        <v>0</v>
      </c>
      <c r="AG539" s="97" t="s">
        <v>49</v>
      </c>
      <c r="AH539" s="94">
        <v>0</v>
      </c>
      <c r="AI539" s="94">
        <v>0</v>
      </c>
      <c r="AJ539" s="97" t="s">
        <v>49</v>
      </c>
      <c r="AK539" s="94">
        <v>0</v>
      </c>
      <c r="AL539" s="94">
        <v>0</v>
      </c>
      <c r="AM539" s="99" t="s">
        <v>47</v>
      </c>
      <c r="AN539" s="97" t="s">
        <v>47</v>
      </c>
      <c r="AO539" s="215" t="s">
        <v>47</v>
      </c>
      <c r="AP539" s="97" t="s">
        <v>47</v>
      </c>
      <c r="AR539" s="5"/>
      <c r="AS539" s="100"/>
    </row>
    <row r="540" spans="1:45" ht="15" customHeight="1" x14ac:dyDescent="0.25">
      <c r="A540" s="97" t="s">
        <v>721</v>
      </c>
      <c r="B540" s="98">
        <v>44282</v>
      </c>
      <c r="C540" s="97" t="s">
        <v>2267</v>
      </c>
      <c r="D540" s="97" t="s">
        <v>62</v>
      </c>
      <c r="E540" s="97" t="s">
        <v>2308</v>
      </c>
      <c r="F540" s="97" t="s">
        <v>2277</v>
      </c>
      <c r="G540" s="97" t="s">
        <v>48</v>
      </c>
      <c r="H540" s="97" t="s">
        <v>2327</v>
      </c>
      <c r="I540" s="94" t="s">
        <v>47</v>
      </c>
      <c r="J540" s="94" t="s">
        <v>47</v>
      </c>
      <c r="K540" s="94" t="s">
        <v>47</v>
      </c>
      <c r="L540" s="94" t="s">
        <v>47</v>
      </c>
      <c r="M540" s="94">
        <v>0</v>
      </c>
      <c r="N540" s="97" t="s">
        <v>47</v>
      </c>
      <c r="O540" s="97" t="s">
        <v>56</v>
      </c>
      <c r="P540" s="97" t="s">
        <v>47</v>
      </c>
      <c r="Q540" s="94">
        <v>996545079.84920001</v>
      </c>
      <c r="R540" s="94">
        <v>0</v>
      </c>
      <c r="S540" s="94">
        <v>905239691.86000001</v>
      </c>
      <c r="T540" s="94"/>
      <c r="U540" s="97"/>
      <c r="V540" s="94"/>
      <c r="W540" s="94">
        <v>78711541.370000005</v>
      </c>
      <c r="X540" s="97" t="s">
        <v>49</v>
      </c>
      <c r="Y540" s="94">
        <v>12593846.619200001</v>
      </c>
      <c r="Z540" s="94">
        <v>0</v>
      </c>
      <c r="AA540" s="97" t="s">
        <v>49</v>
      </c>
      <c r="AB540" s="94">
        <v>0</v>
      </c>
      <c r="AC540" s="94">
        <v>0</v>
      </c>
      <c r="AD540" s="97" t="s">
        <v>49</v>
      </c>
      <c r="AE540" s="94">
        <v>0</v>
      </c>
      <c r="AF540" s="97">
        <v>0</v>
      </c>
      <c r="AG540" s="97" t="s">
        <v>49</v>
      </c>
      <c r="AH540" s="109"/>
      <c r="AI540" s="109"/>
      <c r="AJ540" s="109"/>
      <c r="AK540" s="109"/>
      <c r="AL540" s="109"/>
      <c r="AM540" s="109"/>
      <c r="AN540" s="109"/>
      <c r="AO540" s="214"/>
      <c r="AP540" s="109"/>
      <c r="AR540" s="5"/>
      <c r="AS540" s="100"/>
    </row>
    <row r="541" spans="1:45" ht="15" customHeight="1" x14ac:dyDescent="0.25">
      <c r="A541" s="97" t="s">
        <v>723</v>
      </c>
      <c r="B541" s="98">
        <v>44282</v>
      </c>
      <c r="C541" s="97" t="s">
        <v>46</v>
      </c>
      <c r="D541" s="97" t="s">
        <v>62</v>
      </c>
      <c r="E541" s="97" t="s">
        <v>63</v>
      </c>
      <c r="F541" s="97" t="s">
        <v>1020</v>
      </c>
      <c r="G541" s="97" t="s">
        <v>48</v>
      </c>
      <c r="H541" s="97" t="s">
        <v>755</v>
      </c>
      <c r="I541" s="94" t="s">
        <v>47</v>
      </c>
      <c r="J541" s="94" t="s">
        <v>47</v>
      </c>
      <c r="K541" s="94" t="s">
        <v>47</v>
      </c>
      <c r="L541" s="94" t="s">
        <v>47</v>
      </c>
      <c r="M541" s="94">
        <v>0</v>
      </c>
      <c r="N541" s="97" t="s">
        <v>47</v>
      </c>
      <c r="O541" s="97" t="s">
        <v>56</v>
      </c>
      <c r="P541" s="97" t="s">
        <v>47</v>
      </c>
      <c r="Q541" s="94">
        <v>2704094677.6347995</v>
      </c>
      <c r="R541" s="94">
        <v>0</v>
      </c>
      <c r="S541" s="94">
        <v>2091792783.9999998</v>
      </c>
      <c r="T541" s="94">
        <v>0</v>
      </c>
      <c r="U541" s="97" t="s">
        <v>49</v>
      </c>
      <c r="V541" s="94">
        <v>0</v>
      </c>
      <c r="W541" s="94">
        <v>527846460.03000003</v>
      </c>
      <c r="X541" s="97" t="s">
        <v>50</v>
      </c>
      <c r="Y541" s="94">
        <v>84455433.604800001</v>
      </c>
      <c r="Z541" s="94">
        <v>0</v>
      </c>
      <c r="AA541" s="97" t="s">
        <v>49</v>
      </c>
      <c r="AB541" s="94">
        <v>0</v>
      </c>
      <c r="AC541" s="94">
        <v>0</v>
      </c>
      <c r="AD541" s="97" t="s">
        <v>49</v>
      </c>
      <c r="AE541" s="94">
        <v>0</v>
      </c>
      <c r="AF541" s="97">
        <v>0</v>
      </c>
      <c r="AG541" s="97" t="s">
        <v>49</v>
      </c>
      <c r="AH541" s="94">
        <v>0</v>
      </c>
      <c r="AI541" s="94">
        <v>0</v>
      </c>
      <c r="AJ541" s="97" t="s">
        <v>49</v>
      </c>
      <c r="AK541" s="94">
        <v>0</v>
      </c>
      <c r="AL541" s="94">
        <v>0</v>
      </c>
      <c r="AM541" s="99" t="s">
        <v>47</v>
      </c>
      <c r="AN541" s="97" t="s">
        <v>47</v>
      </c>
      <c r="AO541" s="215" t="s">
        <v>47</v>
      </c>
      <c r="AP541" s="97" t="s">
        <v>47</v>
      </c>
      <c r="AR541" s="5"/>
      <c r="AS541" s="100"/>
    </row>
    <row r="542" spans="1:45" ht="15" customHeight="1" x14ac:dyDescent="0.25">
      <c r="A542" s="97" t="s">
        <v>725</v>
      </c>
      <c r="B542" s="98">
        <v>44282</v>
      </c>
      <c r="C542" s="97" t="s">
        <v>46</v>
      </c>
      <c r="D542" s="97" t="s">
        <v>62</v>
      </c>
      <c r="E542" s="97" t="s">
        <v>63</v>
      </c>
      <c r="F542" s="97" t="s">
        <v>1020</v>
      </c>
      <c r="G542" s="97" t="s">
        <v>96</v>
      </c>
      <c r="H542" s="97" t="s">
        <v>47</v>
      </c>
      <c r="I542" s="94" t="s">
        <v>757</v>
      </c>
      <c r="J542" s="94" t="s">
        <v>47</v>
      </c>
      <c r="K542" s="94" t="s">
        <v>758</v>
      </c>
      <c r="L542" s="94" t="s">
        <v>673</v>
      </c>
      <c r="M542" s="94">
        <v>12811320</v>
      </c>
      <c r="N542" s="97" t="s">
        <v>100</v>
      </c>
      <c r="O542" s="97" t="s">
        <v>759</v>
      </c>
      <c r="P542" s="97" t="s">
        <v>760</v>
      </c>
      <c r="Q542" s="94">
        <v>-4750000</v>
      </c>
      <c r="R542" s="94">
        <v>0</v>
      </c>
      <c r="S542" s="94">
        <v>-4750000</v>
      </c>
      <c r="T542" s="94">
        <v>0</v>
      </c>
      <c r="U542" s="97" t="s">
        <v>49</v>
      </c>
      <c r="V542" s="94">
        <v>0</v>
      </c>
      <c r="W542" s="94">
        <v>0</v>
      </c>
      <c r="X542" s="97" t="s">
        <v>49</v>
      </c>
      <c r="Y542" s="94">
        <v>0</v>
      </c>
      <c r="Z542" s="94">
        <v>0</v>
      </c>
      <c r="AA542" s="97" t="s">
        <v>49</v>
      </c>
      <c r="AB542" s="94">
        <v>0</v>
      </c>
      <c r="AC542" s="94">
        <v>0</v>
      </c>
      <c r="AD542" s="97" t="s">
        <v>49</v>
      </c>
      <c r="AE542" s="94">
        <v>0</v>
      </c>
      <c r="AF542" s="97">
        <v>0</v>
      </c>
      <c r="AG542" s="97" t="s">
        <v>49</v>
      </c>
      <c r="AH542" s="94">
        <v>0</v>
      </c>
      <c r="AI542" s="94">
        <v>0</v>
      </c>
      <c r="AJ542" s="97" t="s">
        <v>49</v>
      </c>
      <c r="AK542" s="94">
        <v>0</v>
      </c>
      <c r="AL542" s="94">
        <v>0</v>
      </c>
      <c r="AM542" s="99" t="s">
        <v>47</v>
      </c>
      <c r="AN542" s="97" t="s">
        <v>47</v>
      </c>
      <c r="AO542" s="215" t="s">
        <v>47</v>
      </c>
      <c r="AP542" s="97" t="s">
        <v>47</v>
      </c>
      <c r="AR542" s="5"/>
      <c r="AS542" s="100"/>
    </row>
    <row r="543" spans="1:45" ht="15" customHeight="1" x14ac:dyDescent="0.25">
      <c r="A543" s="97" t="s">
        <v>727</v>
      </c>
      <c r="B543" s="98">
        <v>44282</v>
      </c>
      <c r="C543" s="97" t="s">
        <v>973</v>
      </c>
      <c r="D543" s="97" t="s">
        <v>62</v>
      </c>
      <c r="E543" s="97" t="s">
        <v>1318</v>
      </c>
      <c r="F543" s="97" t="s">
        <v>1336</v>
      </c>
      <c r="G543" s="97" t="s">
        <v>48</v>
      </c>
      <c r="H543" s="97" t="s">
        <v>1487</v>
      </c>
      <c r="I543" s="94" t="s">
        <v>47</v>
      </c>
      <c r="J543" s="94" t="s">
        <v>47</v>
      </c>
      <c r="K543" s="94" t="s">
        <v>47</v>
      </c>
      <c r="L543" s="94" t="s">
        <v>47</v>
      </c>
      <c r="M543" s="94">
        <v>0</v>
      </c>
      <c r="N543" s="97" t="s">
        <v>47</v>
      </c>
      <c r="O543" s="97" t="s">
        <v>56</v>
      </c>
      <c r="P543" s="97" t="s">
        <v>47</v>
      </c>
      <c r="Q543" s="94">
        <v>341339994.92000002</v>
      </c>
      <c r="R543" s="94">
        <v>0</v>
      </c>
      <c r="S543" s="94">
        <v>187774135</v>
      </c>
      <c r="T543" s="94">
        <v>0</v>
      </c>
      <c r="U543" s="97" t="s">
        <v>49</v>
      </c>
      <c r="V543" s="94">
        <v>0</v>
      </c>
      <c r="W543" s="94">
        <v>132384362</v>
      </c>
      <c r="X543" s="97" t="s">
        <v>49</v>
      </c>
      <c r="Y543" s="94">
        <v>21181497.920000002</v>
      </c>
      <c r="Z543" s="94">
        <v>0</v>
      </c>
      <c r="AA543" s="97" t="s">
        <v>49</v>
      </c>
      <c r="AB543" s="94">
        <v>0</v>
      </c>
      <c r="AC543" s="94">
        <v>0</v>
      </c>
      <c r="AD543" s="97" t="s">
        <v>49</v>
      </c>
      <c r="AE543" s="94">
        <v>0</v>
      </c>
      <c r="AF543" s="97">
        <v>0</v>
      </c>
      <c r="AG543" s="97" t="s">
        <v>49</v>
      </c>
      <c r="AH543" s="94">
        <v>0</v>
      </c>
      <c r="AI543" s="94">
        <v>0</v>
      </c>
      <c r="AJ543" s="97" t="s">
        <v>49</v>
      </c>
      <c r="AK543" s="94">
        <v>0</v>
      </c>
      <c r="AL543" s="94">
        <v>0</v>
      </c>
      <c r="AM543" s="99" t="s">
        <v>47</v>
      </c>
      <c r="AN543" s="97" t="s">
        <v>47</v>
      </c>
      <c r="AO543" s="215" t="s">
        <v>47</v>
      </c>
      <c r="AP543" s="97" t="s">
        <v>47</v>
      </c>
      <c r="AR543" s="5"/>
      <c r="AS543" s="100"/>
    </row>
    <row r="544" spans="1:45" ht="15" customHeight="1" x14ac:dyDescent="0.25">
      <c r="A544" s="97" t="s">
        <v>731</v>
      </c>
      <c r="B544" s="98">
        <v>44282</v>
      </c>
      <c r="C544" s="97" t="s">
        <v>973</v>
      </c>
      <c r="D544" s="97" t="s">
        <v>62</v>
      </c>
      <c r="E544" s="97" t="s">
        <v>1318</v>
      </c>
      <c r="F544" s="97" t="s">
        <v>1467</v>
      </c>
      <c r="G544" s="97" t="s">
        <v>48</v>
      </c>
      <c r="H544" s="97" t="s">
        <v>1485</v>
      </c>
      <c r="I544" s="94" t="s">
        <v>47</v>
      </c>
      <c r="J544" s="94" t="s">
        <v>47</v>
      </c>
      <c r="K544" s="94" t="s">
        <v>47</v>
      </c>
      <c r="L544" s="94" t="s">
        <v>47</v>
      </c>
      <c r="M544" s="94">
        <v>0</v>
      </c>
      <c r="N544" s="97" t="s">
        <v>47</v>
      </c>
      <c r="O544" s="97" t="s">
        <v>1446</v>
      </c>
      <c r="P544" s="97" t="s">
        <v>1445</v>
      </c>
      <c r="Q544" s="94">
        <v>19409032</v>
      </c>
      <c r="R544" s="94">
        <v>0</v>
      </c>
      <c r="S544" s="94">
        <v>18620000</v>
      </c>
      <c r="T544" s="94">
        <v>680200</v>
      </c>
      <c r="U544" s="97" t="s">
        <v>50</v>
      </c>
      <c r="V544" s="94">
        <v>108832</v>
      </c>
      <c r="W544" s="94">
        <v>0</v>
      </c>
      <c r="X544" s="97" t="s">
        <v>49</v>
      </c>
      <c r="Y544" s="94">
        <v>0</v>
      </c>
      <c r="Z544" s="94">
        <v>0</v>
      </c>
      <c r="AA544" s="97" t="s">
        <v>49</v>
      </c>
      <c r="AB544" s="94">
        <v>0</v>
      </c>
      <c r="AC544" s="94">
        <v>0</v>
      </c>
      <c r="AD544" s="97" t="s">
        <v>49</v>
      </c>
      <c r="AE544" s="94">
        <v>0</v>
      </c>
      <c r="AF544" s="97">
        <v>0</v>
      </c>
      <c r="AG544" s="97" t="s">
        <v>49</v>
      </c>
      <c r="AH544" s="94">
        <v>0</v>
      </c>
      <c r="AI544" s="94">
        <v>0</v>
      </c>
      <c r="AJ544" s="97" t="s">
        <v>49</v>
      </c>
      <c r="AK544" s="94">
        <v>0</v>
      </c>
      <c r="AL544" s="94">
        <v>0</v>
      </c>
      <c r="AM544" s="99" t="s">
        <v>47</v>
      </c>
      <c r="AN544" s="97" t="s">
        <v>47</v>
      </c>
      <c r="AO544" s="215" t="s">
        <v>47</v>
      </c>
      <c r="AP544" s="97" t="s">
        <v>47</v>
      </c>
      <c r="AR544" s="5"/>
      <c r="AS544" s="100"/>
    </row>
    <row r="545" spans="1:45" ht="15" customHeight="1" x14ac:dyDescent="0.25">
      <c r="A545" s="97" t="s">
        <v>733</v>
      </c>
      <c r="B545" s="98">
        <v>44282</v>
      </c>
      <c r="C545" s="97" t="s">
        <v>973</v>
      </c>
      <c r="D545" s="97" t="s">
        <v>62</v>
      </c>
      <c r="E545" s="97" t="s">
        <v>1318</v>
      </c>
      <c r="F545" s="97" t="s">
        <v>1336</v>
      </c>
      <c r="G545" s="97" t="s">
        <v>48</v>
      </c>
      <c r="H545" s="97" t="s">
        <v>1483</v>
      </c>
      <c r="I545" s="94" t="s">
        <v>47</v>
      </c>
      <c r="J545" s="94" t="s">
        <v>47</v>
      </c>
      <c r="K545" s="94" t="s">
        <v>47</v>
      </c>
      <c r="L545" s="94" t="s">
        <v>47</v>
      </c>
      <c r="M545" s="94">
        <v>0</v>
      </c>
      <c r="N545" s="97" t="s">
        <v>47</v>
      </c>
      <c r="O545" s="97" t="s">
        <v>56</v>
      </c>
      <c r="P545" s="97" t="s">
        <v>47</v>
      </c>
      <c r="Q545" s="94">
        <v>849567416.42159998</v>
      </c>
      <c r="R545" s="94">
        <v>0</v>
      </c>
      <c r="S545" s="94">
        <v>486411602</v>
      </c>
      <c r="T545" s="94">
        <v>0</v>
      </c>
      <c r="U545" s="97" t="s">
        <v>49</v>
      </c>
      <c r="V545" s="94">
        <v>0</v>
      </c>
      <c r="W545" s="94">
        <v>313065357.25999999</v>
      </c>
      <c r="X545" s="97" t="s">
        <v>49</v>
      </c>
      <c r="Y545" s="94">
        <v>50090457.161600001</v>
      </c>
      <c r="Z545" s="94">
        <v>0</v>
      </c>
      <c r="AA545" s="97" t="s">
        <v>49</v>
      </c>
      <c r="AB545" s="94">
        <v>0</v>
      </c>
      <c r="AC545" s="94">
        <v>0</v>
      </c>
      <c r="AD545" s="97" t="s">
        <v>49</v>
      </c>
      <c r="AE545" s="94">
        <v>0</v>
      </c>
      <c r="AF545" s="97">
        <v>0</v>
      </c>
      <c r="AG545" s="97" t="s">
        <v>49</v>
      </c>
      <c r="AH545" s="94">
        <v>0</v>
      </c>
      <c r="AI545" s="94">
        <v>0</v>
      </c>
      <c r="AJ545" s="97" t="s">
        <v>49</v>
      </c>
      <c r="AK545" s="94">
        <v>0</v>
      </c>
      <c r="AL545" s="94">
        <v>0</v>
      </c>
      <c r="AM545" s="99" t="s">
        <v>47</v>
      </c>
      <c r="AN545" s="97" t="s">
        <v>47</v>
      </c>
      <c r="AO545" s="215" t="s">
        <v>47</v>
      </c>
      <c r="AP545" s="97" t="s">
        <v>47</v>
      </c>
      <c r="AR545" s="5"/>
      <c r="AS545" s="100"/>
    </row>
    <row r="546" spans="1:45" ht="15" customHeight="1" x14ac:dyDescent="0.25">
      <c r="A546" s="97" t="s">
        <v>735</v>
      </c>
      <c r="B546" s="98">
        <v>44282</v>
      </c>
      <c r="C546" s="97" t="s">
        <v>973</v>
      </c>
      <c r="D546" s="97" t="s">
        <v>62</v>
      </c>
      <c r="E546" s="97" t="s">
        <v>1318</v>
      </c>
      <c r="F546" s="97" t="s">
        <v>1467</v>
      </c>
      <c r="G546" s="97" t="s">
        <v>48</v>
      </c>
      <c r="H546" s="97" t="s">
        <v>1481</v>
      </c>
      <c r="I546" s="94" t="s">
        <v>47</v>
      </c>
      <c r="J546" s="94" t="s">
        <v>47</v>
      </c>
      <c r="K546" s="94" t="s">
        <v>47</v>
      </c>
      <c r="L546" s="94" t="s">
        <v>47</v>
      </c>
      <c r="M546" s="94">
        <v>0</v>
      </c>
      <c r="N546" s="97" t="s">
        <v>47</v>
      </c>
      <c r="O546" s="97" t="s">
        <v>1480</v>
      </c>
      <c r="P546" s="97" t="s">
        <v>1479</v>
      </c>
      <c r="Q546" s="94">
        <v>15177200</v>
      </c>
      <c r="R546" s="94">
        <v>0</v>
      </c>
      <c r="S546" s="94">
        <v>15044960</v>
      </c>
      <c r="T546" s="94">
        <v>114000</v>
      </c>
      <c r="U546" s="97" t="s">
        <v>50</v>
      </c>
      <c r="V546" s="94">
        <v>18240</v>
      </c>
      <c r="W546" s="94">
        <v>0</v>
      </c>
      <c r="X546" s="97" t="s">
        <v>49</v>
      </c>
      <c r="Y546" s="94">
        <v>0</v>
      </c>
      <c r="Z546" s="94">
        <v>0</v>
      </c>
      <c r="AA546" s="97" t="s">
        <v>49</v>
      </c>
      <c r="AB546" s="94">
        <v>0</v>
      </c>
      <c r="AC546" s="94">
        <v>0</v>
      </c>
      <c r="AD546" s="97" t="s">
        <v>49</v>
      </c>
      <c r="AE546" s="94">
        <v>0</v>
      </c>
      <c r="AF546" s="97">
        <v>0</v>
      </c>
      <c r="AG546" s="97" t="s">
        <v>49</v>
      </c>
      <c r="AH546" s="94">
        <v>0</v>
      </c>
      <c r="AI546" s="94">
        <v>0</v>
      </c>
      <c r="AJ546" s="97" t="s">
        <v>49</v>
      </c>
      <c r="AK546" s="94">
        <v>0</v>
      </c>
      <c r="AL546" s="94">
        <v>0</v>
      </c>
      <c r="AM546" s="99" t="s">
        <v>47</v>
      </c>
      <c r="AN546" s="97" t="s">
        <v>47</v>
      </c>
      <c r="AO546" s="215" t="s">
        <v>47</v>
      </c>
      <c r="AP546" s="97" t="s">
        <v>47</v>
      </c>
      <c r="AR546" s="5"/>
      <c r="AS546" s="100"/>
    </row>
    <row r="547" spans="1:45" ht="15" customHeight="1" x14ac:dyDescent="0.25">
      <c r="A547" s="97" t="s">
        <v>737</v>
      </c>
      <c r="B547" s="98">
        <v>44282</v>
      </c>
      <c r="C547" s="97" t="s">
        <v>973</v>
      </c>
      <c r="D547" s="97" t="s">
        <v>62</v>
      </c>
      <c r="E547" s="97" t="s">
        <v>1318</v>
      </c>
      <c r="F547" s="97" t="s">
        <v>1336</v>
      </c>
      <c r="G547" s="97" t="s">
        <v>48</v>
      </c>
      <c r="H547" s="97" t="s">
        <v>1477</v>
      </c>
      <c r="I547" s="94" t="s">
        <v>47</v>
      </c>
      <c r="J547" s="94" t="s">
        <v>47</v>
      </c>
      <c r="K547" s="94" t="s">
        <v>47</v>
      </c>
      <c r="L547" s="94" t="s">
        <v>47</v>
      </c>
      <c r="M547" s="94">
        <v>0</v>
      </c>
      <c r="N547" s="97" t="s">
        <v>47</v>
      </c>
      <c r="O547" s="97" t="s">
        <v>56</v>
      </c>
      <c r="P547" s="97" t="s">
        <v>47</v>
      </c>
      <c r="Q547" s="94">
        <v>633646055.01479995</v>
      </c>
      <c r="R547" s="94">
        <v>0</v>
      </c>
      <c r="S547" s="94">
        <v>409108273.5</v>
      </c>
      <c r="T547" s="94">
        <v>0</v>
      </c>
      <c r="U547" s="97" t="s">
        <v>49</v>
      </c>
      <c r="V547" s="94">
        <v>0</v>
      </c>
      <c r="W547" s="94">
        <v>193567053.03</v>
      </c>
      <c r="X547" s="97" t="s">
        <v>49</v>
      </c>
      <c r="Y547" s="94">
        <v>30970728.484799996</v>
      </c>
      <c r="Z547" s="94">
        <v>0</v>
      </c>
      <c r="AA547" s="97" t="s">
        <v>49</v>
      </c>
      <c r="AB547" s="94">
        <v>0</v>
      </c>
      <c r="AC547" s="94">
        <v>0</v>
      </c>
      <c r="AD547" s="97" t="s">
        <v>49</v>
      </c>
      <c r="AE547" s="94">
        <v>0</v>
      </c>
      <c r="AF547" s="97">
        <v>0</v>
      </c>
      <c r="AG547" s="97" t="s">
        <v>49</v>
      </c>
      <c r="AH547" s="94">
        <v>0</v>
      </c>
      <c r="AI547" s="94">
        <v>0</v>
      </c>
      <c r="AJ547" s="97" t="s">
        <v>49</v>
      </c>
      <c r="AK547" s="94">
        <v>0</v>
      </c>
      <c r="AL547" s="94">
        <v>0</v>
      </c>
      <c r="AM547" s="99" t="s">
        <v>47</v>
      </c>
      <c r="AN547" s="97" t="s">
        <v>47</v>
      </c>
      <c r="AO547" s="218" t="s">
        <v>47</v>
      </c>
      <c r="AP547" s="116" t="s">
        <v>47</v>
      </c>
      <c r="AR547" s="5"/>
      <c r="AS547" s="100"/>
    </row>
    <row r="548" spans="1:45" ht="15" customHeight="1" x14ac:dyDescent="0.25">
      <c r="A548" s="97" t="s">
        <v>741</v>
      </c>
      <c r="B548" s="98">
        <v>44282</v>
      </c>
      <c r="C548" s="97" t="s">
        <v>973</v>
      </c>
      <c r="D548" s="97" t="s">
        <v>62</v>
      </c>
      <c r="E548" s="97" t="s">
        <v>1318</v>
      </c>
      <c r="F548" s="97" t="s">
        <v>1467</v>
      </c>
      <c r="G548" s="97" t="s">
        <v>48</v>
      </c>
      <c r="H548" s="97" t="s">
        <v>1475</v>
      </c>
      <c r="I548" s="94" t="s">
        <v>47</v>
      </c>
      <c r="J548" s="94" t="s">
        <v>47</v>
      </c>
      <c r="K548" s="94" t="s">
        <v>47</v>
      </c>
      <c r="L548" s="94" t="s">
        <v>47</v>
      </c>
      <c r="M548" s="94">
        <v>0</v>
      </c>
      <c r="N548" s="97" t="s">
        <v>47</v>
      </c>
      <c r="O548" s="97" t="s">
        <v>1474</v>
      </c>
      <c r="P548" s="97" t="s">
        <v>1473</v>
      </c>
      <c r="Q548" s="94">
        <v>18815700</v>
      </c>
      <c r="R548" s="94">
        <v>0</v>
      </c>
      <c r="S548" s="94">
        <v>18815700</v>
      </c>
      <c r="T548" s="94">
        <v>0</v>
      </c>
      <c r="U548" s="97" t="s">
        <v>49</v>
      </c>
      <c r="V548" s="94">
        <v>0</v>
      </c>
      <c r="W548" s="94">
        <v>0</v>
      </c>
      <c r="X548" s="97" t="s">
        <v>49</v>
      </c>
      <c r="Y548" s="94">
        <v>0</v>
      </c>
      <c r="Z548" s="94">
        <v>0</v>
      </c>
      <c r="AA548" s="97" t="s">
        <v>49</v>
      </c>
      <c r="AB548" s="94">
        <v>0</v>
      </c>
      <c r="AC548" s="94">
        <v>0</v>
      </c>
      <c r="AD548" s="97" t="s">
        <v>49</v>
      </c>
      <c r="AE548" s="94">
        <v>0</v>
      </c>
      <c r="AF548" s="97">
        <v>0</v>
      </c>
      <c r="AG548" s="97" t="s">
        <v>49</v>
      </c>
      <c r="AH548" s="94">
        <v>0</v>
      </c>
      <c r="AI548" s="94">
        <v>0</v>
      </c>
      <c r="AJ548" s="97" t="s">
        <v>49</v>
      </c>
      <c r="AK548" s="94">
        <v>0</v>
      </c>
      <c r="AL548" s="94">
        <v>0</v>
      </c>
      <c r="AM548" s="99" t="s">
        <v>47</v>
      </c>
      <c r="AN548" s="97" t="s">
        <v>47</v>
      </c>
      <c r="AO548" s="215" t="s">
        <v>47</v>
      </c>
      <c r="AP548" s="97" t="s">
        <v>47</v>
      </c>
    </row>
    <row r="549" spans="1:45" ht="15" customHeight="1" x14ac:dyDescent="0.25">
      <c r="A549" s="97" t="s">
        <v>2152</v>
      </c>
      <c r="B549" s="98">
        <v>44282</v>
      </c>
      <c r="C549" s="97" t="s">
        <v>973</v>
      </c>
      <c r="D549" s="97" t="s">
        <v>62</v>
      </c>
      <c r="E549" s="97" t="s">
        <v>1318</v>
      </c>
      <c r="F549" s="97" t="s">
        <v>1467</v>
      </c>
      <c r="G549" s="97" t="s">
        <v>48</v>
      </c>
      <c r="H549" s="97" t="s">
        <v>1471</v>
      </c>
      <c r="I549" s="94" t="s">
        <v>47</v>
      </c>
      <c r="J549" s="94" t="s">
        <v>47</v>
      </c>
      <c r="K549" s="94" t="s">
        <v>47</v>
      </c>
      <c r="L549" s="94" t="s">
        <v>47</v>
      </c>
      <c r="M549" s="94">
        <v>0</v>
      </c>
      <c r="N549" s="97" t="s">
        <v>47</v>
      </c>
      <c r="O549" s="97" t="s">
        <v>1470</v>
      </c>
      <c r="P549" s="97" t="s">
        <v>1469</v>
      </c>
      <c r="Q549" s="94">
        <v>4495400</v>
      </c>
      <c r="R549" s="94">
        <v>0</v>
      </c>
      <c r="S549" s="94">
        <v>4495400</v>
      </c>
      <c r="T549" s="94">
        <v>0</v>
      </c>
      <c r="U549" s="97" t="s">
        <v>49</v>
      </c>
      <c r="V549" s="94">
        <v>0</v>
      </c>
      <c r="W549" s="94">
        <v>0</v>
      </c>
      <c r="X549" s="97" t="s">
        <v>49</v>
      </c>
      <c r="Y549" s="94">
        <v>0</v>
      </c>
      <c r="Z549" s="94">
        <v>0</v>
      </c>
      <c r="AA549" s="97" t="s">
        <v>49</v>
      </c>
      <c r="AB549" s="94">
        <v>0</v>
      </c>
      <c r="AC549" s="94">
        <v>0</v>
      </c>
      <c r="AD549" s="97" t="s">
        <v>49</v>
      </c>
      <c r="AE549" s="94">
        <v>0</v>
      </c>
      <c r="AF549" s="97">
        <v>0</v>
      </c>
      <c r="AG549" s="97" t="s">
        <v>49</v>
      </c>
      <c r="AH549" s="94">
        <v>0</v>
      </c>
      <c r="AI549" s="94">
        <v>0</v>
      </c>
      <c r="AJ549" s="97" t="s">
        <v>49</v>
      </c>
      <c r="AK549" s="94">
        <v>0</v>
      </c>
      <c r="AL549" s="94">
        <v>0</v>
      </c>
      <c r="AM549" s="99" t="s">
        <v>47</v>
      </c>
      <c r="AN549" s="97" t="s">
        <v>47</v>
      </c>
      <c r="AO549" s="217" t="s">
        <v>47</v>
      </c>
      <c r="AP549" s="117" t="s">
        <v>47</v>
      </c>
      <c r="AR549" s="5"/>
      <c r="AS549" s="100"/>
    </row>
    <row r="550" spans="1:45" ht="15" customHeight="1" x14ac:dyDescent="0.25">
      <c r="A550" s="97" t="s">
        <v>2153</v>
      </c>
      <c r="B550" s="98">
        <v>44282</v>
      </c>
      <c r="C550" s="97" t="s">
        <v>973</v>
      </c>
      <c r="D550" s="97" t="s">
        <v>62</v>
      </c>
      <c r="E550" s="97" t="s">
        <v>1318</v>
      </c>
      <c r="F550" s="97" t="s">
        <v>1467</v>
      </c>
      <c r="G550" s="97" t="s">
        <v>48</v>
      </c>
      <c r="H550" s="97" t="s">
        <v>1466</v>
      </c>
      <c r="I550" s="94" t="s">
        <v>47</v>
      </c>
      <c r="J550" s="94" t="s">
        <v>47</v>
      </c>
      <c r="K550" s="94" t="s">
        <v>47</v>
      </c>
      <c r="L550" s="94" t="s">
        <v>47</v>
      </c>
      <c r="M550" s="94">
        <v>0</v>
      </c>
      <c r="N550" s="97" t="s">
        <v>47</v>
      </c>
      <c r="O550" s="97" t="s">
        <v>1320</v>
      </c>
      <c r="P550" s="97" t="s">
        <v>1319</v>
      </c>
      <c r="Q550" s="94">
        <v>5071100</v>
      </c>
      <c r="R550" s="94">
        <v>0</v>
      </c>
      <c r="S550" s="94">
        <v>2205900</v>
      </c>
      <c r="T550" s="94">
        <v>2470000</v>
      </c>
      <c r="U550" s="97" t="s">
        <v>50</v>
      </c>
      <c r="V550" s="94">
        <v>395200</v>
      </c>
      <c r="W550" s="94">
        <v>0</v>
      </c>
      <c r="X550" s="97" t="s">
        <v>49</v>
      </c>
      <c r="Y550" s="94">
        <v>0</v>
      </c>
      <c r="Z550" s="94">
        <v>0</v>
      </c>
      <c r="AA550" s="97" t="s">
        <v>49</v>
      </c>
      <c r="AB550" s="94">
        <v>0</v>
      </c>
      <c r="AC550" s="94">
        <v>0</v>
      </c>
      <c r="AD550" s="97" t="s">
        <v>49</v>
      </c>
      <c r="AE550" s="94">
        <v>0</v>
      </c>
      <c r="AF550" s="97">
        <v>0</v>
      </c>
      <c r="AG550" s="97" t="s">
        <v>49</v>
      </c>
      <c r="AH550" s="94">
        <v>0</v>
      </c>
      <c r="AI550" s="94">
        <v>0</v>
      </c>
      <c r="AJ550" s="97" t="s">
        <v>49</v>
      </c>
      <c r="AK550" s="94">
        <v>0</v>
      </c>
      <c r="AL550" s="94">
        <v>0</v>
      </c>
      <c r="AM550" s="99" t="s">
        <v>47</v>
      </c>
      <c r="AN550" s="97" t="s">
        <v>47</v>
      </c>
      <c r="AO550" s="215" t="s">
        <v>47</v>
      </c>
      <c r="AP550" s="97" t="s">
        <v>47</v>
      </c>
      <c r="AR550" s="5"/>
      <c r="AS550" s="100"/>
    </row>
    <row r="551" spans="1:45" ht="15" customHeight="1" x14ac:dyDescent="0.25">
      <c r="A551" s="97" t="s">
        <v>2154</v>
      </c>
      <c r="B551" s="98">
        <v>44282</v>
      </c>
      <c r="C551" s="97" t="s">
        <v>973</v>
      </c>
      <c r="D551" s="97" t="s">
        <v>62</v>
      </c>
      <c r="E551" s="97" t="s">
        <v>1318</v>
      </c>
      <c r="F551" s="97" t="s">
        <v>1336</v>
      </c>
      <c r="G551" s="97" t="s">
        <v>48</v>
      </c>
      <c r="H551" s="97" t="s">
        <v>1464</v>
      </c>
      <c r="I551" s="94" t="s">
        <v>47</v>
      </c>
      <c r="J551" s="94" t="s">
        <v>47</v>
      </c>
      <c r="K551" s="94" t="s">
        <v>47</v>
      </c>
      <c r="L551" s="94" t="s">
        <v>47</v>
      </c>
      <c r="M551" s="94">
        <v>0</v>
      </c>
      <c r="N551" s="97" t="s">
        <v>47</v>
      </c>
      <c r="O551" s="97" t="s">
        <v>56</v>
      </c>
      <c r="P551" s="97" t="s">
        <v>47</v>
      </c>
      <c r="Q551" s="94">
        <f>95057651.1328+18902416.02</f>
        <v>113960067.15279999</v>
      </c>
      <c r="R551" s="94">
        <v>0</v>
      </c>
      <c r="S551" s="94">
        <f>58792230+7432800</f>
        <v>66225030</v>
      </c>
      <c r="T551" s="94">
        <v>0</v>
      </c>
      <c r="U551" s="97" t="s">
        <v>49</v>
      </c>
      <c r="V551" s="94">
        <v>0</v>
      </c>
      <c r="W551" s="94">
        <f>31263294.08+9887600</f>
        <v>41150894.079999998</v>
      </c>
      <c r="X551" s="97" t="s">
        <v>50</v>
      </c>
      <c r="Y551" s="94">
        <v>6584143.0527999997</v>
      </c>
      <c r="Z551" s="94">
        <v>0</v>
      </c>
      <c r="AA551" s="97" t="s">
        <v>49</v>
      </c>
      <c r="AB551" s="94">
        <v>0</v>
      </c>
      <c r="AC551" s="94">
        <v>0</v>
      </c>
      <c r="AD551" s="97" t="s">
        <v>49</v>
      </c>
      <c r="AE551" s="94">
        <v>0</v>
      </c>
      <c r="AF551" s="97">
        <v>0</v>
      </c>
      <c r="AG551" s="97" t="s">
        <v>49</v>
      </c>
      <c r="AH551" s="94">
        <v>0</v>
      </c>
      <c r="AI551" s="94">
        <v>0</v>
      </c>
      <c r="AJ551" s="97" t="s">
        <v>49</v>
      </c>
      <c r="AK551" s="94">
        <v>0</v>
      </c>
      <c r="AL551" s="94">
        <v>0</v>
      </c>
      <c r="AM551" s="99" t="s">
        <v>47</v>
      </c>
      <c r="AN551" s="97" t="s">
        <v>47</v>
      </c>
      <c r="AO551" s="215" t="s">
        <v>47</v>
      </c>
      <c r="AP551" s="97" t="s">
        <v>47</v>
      </c>
      <c r="AR551" s="5"/>
      <c r="AS551" s="100"/>
    </row>
    <row r="552" spans="1:45" ht="15" customHeight="1" x14ac:dyDescent="0.25">
      <c r="A552" s="97" t="s">
        <v>2155</v>
      </c>
      <c r="B552" s="98">
        <v>44282</v>
      </c>
      <c r="C552" s="97" t="s">
        <v>46</v>
      </c>
      <c r="D552" s="97" t="s">
        <v>66</v>
      </c>
      <c r="E552" s="97" t="s">
        <v>67</v>
      </c>
      <c r="F552" s="97" t="s">
        <v>1035</v>
      </c>
      <c r="G552" s="97" t="s">
        <v>48</v>
      </c>
      <c r="H552" s="97" t="s">
        <v>762</v>
      </c>
      <c r="I552" s="94" t="s">
        <v>47</v>
      </c>
      <c r="J552" s="94" t="s">
        <v>47</v>
      </c>
      <c r="K552" s="94" t="s">
        <v>47</v>
      </c>
      <c r="L552" s="94" t="s">
        <v>47</v>
      </c>
      <c r="M552" s="94">
        <v>0</v>
      </c>
      <c r="N552" s="97" t="s">
        <v>47</v>
      </c>
      <c r="O552" s="97" t="s">
        <v>56</v>
      </c>
      <c r="P552" s="97" t="s">
        <v>47</v>
      </c>
      <c r="Q552" s="94">
        <v>2966510337.2876005</v>
      </c>
      <c r="R552" s="94">
        <v>0</v>
      </c>
      <c r="S552" s="94">
        <v>2305910244.4999995</v>
      </c>
      <c r="T552" s="94">
        <v>0</v>
      </c>
      <c r="U552" s="97" t="s">
        <v>49</v>
      </c>
      <c r="V552" s="94">
        <v>0</v>
      </c>
      <c r="W552" s="94">
        <v>569482838.61000013</v>
      </c>
      <c r="X552" s="97" t="s">
        <v>50</v>
      </c>
      <c r="Y552" s="94">
        <v>91117254.177600011</v>
      </c>
      <c r="Z552" s="94">
        <v>0</v>
      </c>
      <c r="AA552" s="97" t="s">
        <v>49</v>
      </c>
      <c r="AB552" s="94">
        <v>0</v>
      </c>
      <c r="AC552" s="94">
        <v>0</v>
      </c>
      <c r="AD552" s="97" t="s">
        <v>49</v>
      </c>
      <c r="AE552" s="94">
        <v>0</v>
      </c>
      <c r="AF552" s="97">
        <v>0</v>
      </c>
      <c r="AG552" s="97" t="s">
        <v>49</v>
      </c>
      <c r="AH552" s="94">
        <v>0</v>
      </c>
      <c r="AI552" s="94">
        <v>0</v>
      </c>
      <c r="AJ552" s="97" t="s">
        <v>49</v>
      </c>
      <c r="AK552" s="94">
        <v>0</v>
      </c>
      <c r="AL552" s="94">
        <v>0</v>
      </c>
      <c r="AM552" s="99" t="s">
        <v>47</v>
      </c>
      <c r="AN552" s="97" t="s">
        <v>47</v>
      </c>
      <c r="AO552" s="215" t="s">
        <v>47</v>
      </c>
      <c r="AP552" s="97" t="s">
        <v>47</v>
      </c>
      <c r="AR552" s="5"/>
      <c r="AS552" s="100"/>
    </row>
    <row r="553" spans="1:45" ht="15" customHeight="1" x14ac:dyDescent="0.25">
      <c r="A553" s="97" t="s">
        <v>2156</v>
      </c>
      <c r="B553" s="98">
        <v>44282</v>
      </c>
      <c r="C553" s="97" t="s">
        <v>973</v>
      </c>
      <c r="D553" s="97" t="s">
        <v>66</v>
      </c>
      <c r="E553" s="97" t="s">
        <v>1339</v>
      </c>
      <c r="F553" s="97" t="s">
        <v>1350</v>
      </c>
      <c r="G553" s="97" t="s">
        <v>48</v>
      </c>
      <c r="H553" s="97" t="s">
        <v>1462</v>
      </c>
      <c r="I553" s="94" t="s">
        <v>47</v>
      </c>
      <c r="J553" s="94" t="s">
        <v>47</v>
      </c>
      <c r="K553" s="94" t="s">
        <v>47</v>
      </c>
      <c r="L553" s="94" t="s">
        <v>47</v>
      </c>
      <c r="M553" s="94">
        <v>0</v>
      </c>
      <c r="N553" s="97" t="s">
        <v>47</v>
      </c>
      <c r="O553" s="97" t="s">
        <v>56</v>
      </c>
      <c r="P553" s="97" t="s">
        <v>47</v>
      </c>
      <c r="Q553" s="94">
        <v>1373811688.0824006</v>
      </c>
      <c r="R553" s="94">
        <v>0</v>
      </c>
      <c r="S553" s="94">
        <v>963001951.49999952</v>
      </c>
      <c r="T553" s="94">
        <v>0</v>
      </c>
      <c r="U553" s="97" t="s">
        <v>49</v>
      </c>
      <c r="V553" s="94">
        <v>0</v>
      </c>
      <c r="W553" s="94">
        <v>354146324.64000005</v>
      </c>
      <c r="X553" s="97" t="s">
        <v>50</v>
      </c>
      <c r="Y553" s="94">
        <v>56663411.942400001</v>
      </c>
      <c r="Z553" s="94">
        <v>0</v>
      </c>
      <c r="AA553" s="97" t="s">
        <v>49</v>
      </c>
      <c r="AB553" s="94">
        <v>0</v>
      </c>
      <c r="AC553" s="94">
        <v>0</v>
      </c>
      <c r="AD553" s="97" t="s">
        <v>49</v>
      </c>
      <c r="AE553" s="94">
        <v>0</v>
      </c>
      <c r="AF553" s="97">
        <v>0</v>
      </c>
      <c r="AG553" s="97" t="s">
        <v>49</v>
      </c>
      <c r="AH553" s="94">
        <v>0</v>
      </c>
      <c r="AI553" s="94">
        <v>0</v>
      </c>
      <c r="AJ553" s="97" t="s">
        <v>49</v>
      </c>
      <c r="AK553" s="94">
        <v>0</v>
      </c>
      <c r="AL553" s="94">
        <v>0</v>
      </c>
      <c r="AM553" s="99" t="s">
        <v>47</v>
      </c>
      <c r="AN553" s="97" t="s">
        <v>47</v>
      </c>
      <c r="AO553" s="215" t="s">
        <v>47</v>
      </c>
      <c r="AP553" s="97" t="s">
        <v>47</v>
      </c>
      <c r="AR553" s="5"/>
      <c r="AS553" s="100"/>
    </row>
    <row r="554" spans="1:45" ht="15" customHeight="1" x14ac:dyDescent="0.25">
      <c r="A554" s="97" t="s">
        <v>2157</v>
      </c>
      <c r="B554" s="98">
        <v>44282</v>
      </c>
      <c r="C554" s="97" t="s">
        <v>46</v>
      </c>
      <c r="D554" s="97" t="s">
        <v>70</v>
      </c>
      <c r="E554" s="97" t="s">
        <v>71</v>
      </c>
      <c r="F554" s="97" t="s">
        <v>1014</v>
      </c>
      <c r="G554" s="97" t="s">
        <v>48</v>
      </c>
      <c r="H554" s="97" t="s">
        <v>764</v>
      </c>
      <c r="I554" s="94" t="s">
        <v>47</v>
      </c>
      <c r="J554" s="94" t="s">
        <v>47</v>
      </c>
      <c r="K554" s="94" t="s">
        <v>47</v>
      </c>
      <c r="L554" s="94" t="s">
        <v>47</v>
      </c>
      <c r="M554" s="94">
        <v>0</v>
      </c>
      <c r="N554" s="97" t="s">
        <v>47</v>
      </c>
      <c r="O554" s="97" t="s">
        <v>56</v>
      </c>
      <c r="P554" s="97" t="s">
        <v>47</v>
      </c>
      <c r="Q554" s="94">
        <v>1834618703.8655999</v>
      </c>
      <c r="R554" s="94">
        <v>0</v>
      </c>
      <c r="S554" s="94">
        <v>1446523523.5</v>
      </c>
      <c r="T554" s="94">
        <v>0</v>
      </c>
      <c r="U554" s="97" t="s">
        <v>49</v>
      </c>
      <c r="V554" s="94">
        <v>0</v>
      </c>
      <c r="W554" s="94">
        <v>334564810.65999997</v>
      </c>
      <c r="X554" s="97" t="s">
        <v>50</v>
      </c>
      <c r="Y554" s="94">
        <v>53530369.705599993</v>
      </c>
      <c r="Z554" s="94">
        <v>0</v>
      </c>
      <c r="AA554" s="97" t="s">
        <v>49</v>
      </c>
      <c r="AB554" s="94">
        <v>0</v>
      </c>
      <c r="AC554" s="94">
        <v>0</v>
      </c>
      <c r="AD554" s="97" t="s">
        <v>49</v>
      </c>
      <c r="AE554" s="94">
        <v>0</v>
      </c>
      <c r="AF554" s="97">
        <v>0</v>
      </c>
      <c r="AG554" s="97" t="s">
        <v>49</v>
      </c>
      <c r="AH554" s="94">
        <v>0</v>
      </c>
      <c r="AI554" s="94">
        <v>0</v>
      </c>
      <c r="AJ554" s="97" t="s">
        <v>49</v>
      </c>
      <c r="AK554" s="94">
        <v>0</v>
      </c>
      <c r="AL554" s="94">
        <v>0</v>
      </c>
      <c r="AM554" s="99" t="s">
        <v>47</v>
      </c>
      <c r="AN554" s="97" t="s">
        <v>47</v>
      </c>
      <c r="AO554" s="215" t="s">
        <v>47</v>
      </c>
      <c r="AP554" s="97" t="s">
        <v>47</v>
      </c>
      <c r="AR554" s="5"/>
      <c r="AS554" s="100"/>
    </row>
    <row r="555" spans="1:45" ht="15" customHeight="1" x14ac:dyDescent="0.25">
      <c r="A555" s="97" t="s">
        <v>2158</v>
      </c>
      <c r="B555" s="98">
        <v>44282</v>
      </c>
      <c r="C555" s="97" t="s">
        <v>973</v>
      </c>
      <c r="D555" s="97" t="s">
        <v>70</v>
      </c>
      <c r="E555" s="97" t="s">
        <v>977</v>
      </c>
      <c r="F555" s="97" t="s">
        <v>1460</v>
      </c>
      <c r="G555" s="97" t="s">
        <v>48</v>
      </c>
      <c r="H555" s="97" t="s">
        <v>1459</v>
      </c>
      <c r="I555" s="94" t="s">
        <v>47</v>
      </c>
      <c r="J555" s="94" t="s">
        <v>47</v>
      </c>
      <c r="K555" s="94" t="s">
        <v>47</v>
      </c>
      <c r="L555" s="94" t="s">
        <v>47</v>
      </c>
      <c r="M555" s="94">
        <v>0</v>
      </c>
      <c r="N555" s="97" t="s">
        <v>47</v>
      </c>
      <c r="O555" s="97" t="s">
        <v>56</v>
      </c>
      <c r="P555" s="97" t="s">
        <v>47</v>
      </c>
      <c r="Q555" s="94">
        <v>72615557.009599999</v>
      </c>
      <c r="R555" s="94">
        <v>0</v>
      </c>
      <c r="S555" s="94">
        <v>43246710</v>
      </c>
      <c r="T555" s="94">
        <v>0</v>
      </c>
      <c r="U555" s="97" t="s">
        <v>49</v>
      </c>
      <c r="V555" s="94">
        <v>0</v>
      </c>
      <c r="W555" s="94">
        <v>25317971.559999999</v>
      </c>
      <c r="X555" s="97" t="s">
        <v>50</v>
      </c>
      <c r="Y555" s="94">
        <v>4050875.4495999999</v>
      </c>
      <c r="Z555" s="94">
        <v>0</v>
      </c>
      <c r="AA555" s="97" t="s">
        <v>49</v>
      </c>
      <c r="AB555" s="94">
        <v>0</v>
      </c>
      <c r="AC555" s="94">
        <v>0</v>
      </c>
      <c r="AD555" s="97" t="s">
        <v>49</v>
      </c>
      <c r="AE555" s="94">
        <v>0</v>
      </c>
      <c r="AF555" s="97">
        <v>0</v>
      </c>
      <c r="AG555" s="97" t="s">
        <v>49</v>
      </c>
      <c r="AH555" s="94">
        <v>0</v>
      </c>
      <c r="AI555" s="94">
        <v>0</v>
      </c>
      <c r="AJ555" s="97" t="s">
        <v>49</v>
      </c>
      <c r="AK555" s="94">
        <v>0</v>
      </c>
      <c r="AL555" s="94">
        <v>0</v>
      </c>
      <c r="AM555" s="99" t="s">
        <v>47</v>
      </c>
      <c r="AN555" s="97" t="s">
        <v>47</v>
      </c>
      <c r="AO555" s="218" t="s">
        <v>47</v>
      </c>
      <c r="AP555" s="116" t="s">
        <v>47</v>
      </c>
      <c r="AR555" s="5"/>
      <c r="AS555" s="100"/>
    </row>
    <row r="556" spans="1:45" ht="15" customHeight="1" x14ac:dyDescent="0.25">
      <c r="A556" s="97" t="s">
        <v>2159</v>
      </c>
      <c r="B556" s="98">
        <v>44282</v>
      </c>
      <c r="C556" s="97" t="s">
        <v>973</v>
      </c>
      <c r="D556" s="97" t="s">
        <v>70</v>
      </c>
      <c r="E556" s="97" t="s">
        <v>977</v>
      </c>
      <c r="F556" s="97" t="s">
        <v>1457</v>
      </c>
      <c r="G556" s="97" t="s">
        <v>48</v>
      </c>
      <c r="H556" s="97" t="s">
        <v>1456</v>
      </c>
      <c r="I556" s="94" t="s">
        <v>47</v>
      </c>
      <c r="J556" s="94" t="s">
        <v>47</v>
      </c>
      <c r="K556" s="94" t="s">
        <v>47</v>
      </c>
      <c r="L556" s="94" t="s">
        <v>47</v>
      </c>
      <c r="M556" s="94">
        <v>0</v>
      </c>
      <c r="N556" s="97" t="s">
        <v>47</v>
      </c>
      <c r="O556" s="97" t="s">
        <v>1455</v>
      </c>
      <c r="P556" s="97" t="s">
        <v>1454</v>
      </c>
      <c r="Q556" s="94">
        <v>43072544</v>
      </c>
      <c r="R556" s="94">
        <v>0</v>
      </c>
      <c r="S556" s="94">
        <v>36496910</v>
      </c>
      <c r="T556" s="94">
        <v>5668650</v>
      </c>
      <c r="U556" s="97" t="s">
        <v>50</v>
      </c>
      <c r="V556" s="94">
        <v>906984</v>
      </c>
      <c r="W556" s="94">
        <v>0</v>
      </c>
      <c r="X556" s="97" t="s">
        <v>49</v>
      </c>
      <c r="Y556" s="94">
        <v>0</v>
      </c>
      <c r="Z556" s="94">
        <v>0</v>
      </c>
      <c r="AA556" s="97" t="s">
        <v>49</v>
      </c>
      <c r="AB556" s="94">
        <v>0</v>
      </c>
      <c r="AC556" s="94">
        <v>0</v>
      </c>
      <c r="AD556" s="97" t="s">
        <v>49</v>
      </c>
      <c r="AE556" s="94">
        <v>0</v>
      </c>
      <c r="AF556" s="97">
        <v>0</v>
      </c>
      <c r="AG556" s="97" t="s">
        <v>49</v>
      </c>
      <c r="AH556" s="94">
        <v>0</v>
      </c>
      <c r="AI556" s="94">
        <v>0</v>
      </c>
      <c r="AJ556" s="97" t="s">
        <v>49</v>
      </c>
      <c r="AK556" s="94">
        <v>0</v>
      </c>
      <c r="AL556" s="94">
        <v>0</v>
      </c>
      <c r="AM556" s="99" t="s">
        <v>47</v>
      </c>
      <c r="AN556" s="97" t="s">
        <v>47</v>
      </c>
      <c r="AO556" s="215" t="s">
        <v>47</v>
      </c>
      <c r="AP556" s="97" t="s">
        <v>47</v>
      </c>
      <c r="AR556" s="5"/>
      <c r="AS556" s="100"/>
    </row>
    <row r="557" spans="1:45" ht="15" customHeight="1" x14ac:dyDescent="0.25">
      <c r="A557" s="97" t="s">
        <v>2160</v>
      </c>
      <c r="B557" s="98">
        <v>44282</v>
      </c>
      <c r="C557" s="97" t="s">
        <v>973</v>
      </c>
      <c r="D557" s="97" t="s">
        <v>70</v>
      </c>
      <c r="E557" s="97" t="s">
        <v>977</v>
      </c>
      <c r="F557" s="97" t="s">
        <v>1452</v>
      </c>
      <c r="G557" s="97" t="s">
        <v>48</v>
      </c>
      <c r="H557" s="97" t="s">
        <v>1451</v>
      </c>
      <c r="I557" s="94" t="s">
        <v>47</v>
      </c>
      <c r="J557" s="94" t="s">
        <v>47</v>
      </c>
      <c r="K557" s="94" t="s">
        <v>47</v>
      </c>
      <c r="L557" s="94" t="s">
        <v>47</v>
      </c>
      <c r="M557" s="94">
        <v>0</v>
      </c>
      <c r="N557" s="97" t="s">
        <v>47</v>
      </c>
      <c r="O557" s="97" t="s">
        <v>56</v>
      </c>
      <c r="P557" s="97" t="s">
        <v>47</v>
      </c>
      <c r="Q557" s="94">
        <v>889019185.53279996</v>
      </c>
      <c r="R557" s="94">
        <v>0</v>
      </c>
      <c r="S557" s="94">
        <v>685080662.49999988</v>
      </c>
      <c r="T557" s="94">
        <v>0</v>
      </c>
      <c r="U557" s="97" t="s">
        <v>49</v>
      </c>
      <c r="V557" s="94">
        <v>0</v>
      </c>
      <c r="W557" s="94">
        <v>175809071.58000001</v>
      </c>
      <c r="X557" s="97" t="s">
        <v>50</v>
      </c>
      <c r="Y557" s="94">
        <v>28129451.452799998</v>
      </c>
      <c r="Z557" s="94">
        <v>0</v>
      </c>
      <c r="AA557" s="97" t="s">
        <v>49</v>
      </c>
      <c r="AB557" s="94">
        <v>0</v>
      </c>
      <c r="AC557" s="94">
        <v>0</v>
      </c>
      <c r="AD557" s="97" t="s">
        <v>49</v>
      </c>
      <c r="AE557" s="94">
        <v>0</v>
      </c>
      <c r="AF557" s="97">
        <v>0</v>
      </c>
      <c r="AG557" s="97" t="s">
        <v>49</v>
      </c>
      <c r="AH557" s="94">
        <v>0</v>
      </c>
      <c r="AI557" s="94">
        <v>0</v>
      </c>
      <c r="AJ557" s="97" t="s">
        <v>49</v>
      </c>
      <c r="AK557" s="94">
        <v>0</v>
      </c>
      <c r="AL557" s="94">
        <v>0</v>
      </c>
      <c r="AM557" s="99" t="s">
        <v>47</v>
      </c>
      <c r="AN557" s="97" t="s">
        <v>47</v>
      </c>
      <c r="AO557" s="215" t="s">
        <v>47</v>
      </c>
      <c r="AP557" s="97" t="s">
        <v>47</v>
      </c>
      <c r="AR557" s="5"/>
      <c r="AS557" s="100"/>
    </row>
    <row r="558" spans="1:45" ht="15" customHeight="1" x14ac:dyDescent="0.25">
      <c r="A558" s="97" t="s">
        <v>2161</v>
      </c>
      <c r="B558" s="98">
        <v>44282</v>
      </c>
      <c r="C558" s="97" t="s">
        <v>46</v>
      </c>
      <c r="D558" s="97" t="s">
        <v>74</v>
      </c>
      <c r="E558" s="97" t="s">
        <v>75</v>
      </c>
      <c r="F558" s="97" t="s">
        <v>997</v>
      </c>
      <c r="G558" s="97" t="s">
        <v>48</v>
      </c>
      <c r="H558" s="97" t="s">
        <v>766</v>
      </c>
      <c r="I558" s="94" t="s">
        <v>47</v>
      </c>
      <c r="J558" s="94" t="s">
        <v>47</v>
      </c>
      <c r="K558" s="94" t="s">
        <v>47</v>
      </c>
      <c r="L558" s="94" t="s">
        <v>47</v>
      </c>
      <c r="M558" s="94">
        <v>0</v>
      </c>
      <c r="N558" s="97" t="s">
        <v>47</v>
      </c>
      <c r="O558" s="97" t="s">
        <v>56</v>
      </c>
      <c r="P558" s="97" t="s">
        <v>47</v>
      </c>
      <c r="Q558" s="94">
        <v>1770417384.3004003</v>
      </c>
      <c r="R558" s="94">
        <v>0</v>
      </c>
      <c r="S558" s="94">
        <v>1368970644.4999995</v>
      </c>
      <c r="T558" s="94">
        <v>0</v>
      </c>
      <c r="U558" s="97" t="s">
        <v>49</v>
      </c>
      <c r="V558" s="94">
        <v>0</v>
      </c>
      <c r="W558" s="94">
        <v>346074775.69</v>
      </c>
      <c r="X558" s="97" t="s">
        <v>49</v>
      </c>
      <c r="Y558" s="94">
        <v>55371964.110399999</v>
      </c>
      <c r="Z558" s="94">
        <v>0</v>
      </c>
      <c r="AA558" s="97" t="s">
        <v>49</v>
      </c>
      <c r="AB558" s="94">
        <v>0</v>
      </c>
      <c r="AC558" s="94">
        <v>0</v>
      </c>
      <c r="AD558" s="97" t="s">
        <v>49</v>
      </c>
      <c r="AE558" s="94">
        <v>0</v>
      </c>
      <c r="AF558" s="97">
        <v>0</v>
      </c>
      <c r="AG558" s="97" t="s">
        <v>49</v>
      </c>
      <c r="AH558" s="94">
        <v>0</v>
      </c>
      <c r="AI558" s="94">
        <v>0</v>
      </c>
      <c r="AJ558" s="97" t="s">
        <v>49</v>
      </c>
      <c r="AK558" s="94">
        <v>0</v>
      </c>
      <c r="AL558" s="94">
        <v>0</v>
      </c>
      <c r="AM558" s="99" t="s">
        <v>47</v>
      </c>
      <c r="AN558" s="97" t="s">
        <v>47</v>
      </c>
      <c r="AO558" s="217" t="s">
        <v>47</v>
      </c>
      <c r="AP558" s="117" t="s">
        <v>47</v>
      </c>
      <c r="AR558" s="5"/>
      <c r="AS558" s="100"/>
    </row>
    <row r="559" spans="1:45" ht="15" customHeight="1" x14ac:dyDescent="0.25">
      <c r="A559" s="97" t="s">
        <v>2162</v>
      </c>
      <c r="B559" s="98">
        <v>44282</v>
      </c>
      <c r="C559" s="97" t="s">
        <v>46</v>
      </c>
      <c r="D559" s="97" t="s">
        <v>74</v>
      </c>
      <c r="E559" s="97" t="s">
        <v>75</v>
      </c>
      <c r="F559" s="97" t="s">
        <v>997</v>
      </c>
      <c r="G559" s="97" t="s">
        <v>96</v>
      </c>
      <c r="H559" s="97" t="s">
        <v>47</v>
      </c>
      <c r="I559" s="94" t="s">
        <v>768</v>
      </c>
      <c r="J559" s="94" t="s">
        <v>47</v>
      </c>
      <c r="K559" s="94" t="s">
        <v>769</v>
      </c>
      <c r="L559" s="94" t="s">
        <v>743</v>
      </c>
      <c r="M559" s="94">
        <v>63178508</v>
      </c>
      <c r="N559" s="97" t="s">
        <v>100</v>
      </c>
      <c r="O559" s="97" t="s">
        <v>770</v>
      </c>
      <c r="P559" s="97" t="s">
        <v>771</v>
      </c>
      <c r="Q559" s="94">
        <v>-7155400</v>
      </c>
      <c r="R559" s="94">
        <v>0</v>
      </c>
      <c r="S559" s="94">
        <v>-7155400</v>
      </c>
      <c r="T559" s="94">
        <v>0</v>
      </c>
      <c r="U559" s="97" t="s">
        <v>49</v>
      </c>
      <c r="V559" s="94">
        <v>0</v>
      </c>
      <c r="W559" s="94">
        <v>0</v>
      </c>
      <c r="X559" s="97" t="s">
        <v>49</v>
      </c>
      <c r="Y559" s="94">
        <v>0</v>
      </c>
      <c r="Z559" s="94">
        <v>0</v>
      </c>
      <c r="AA559" s="97" t="s">
        <v>49</v>
      </c>
      <c r="AB559" s="94">
        <v>0</v>
      </c>
      <c r="AC559" s="94">
        <v>0</v>
      </c>
      <c r="AD559" s="97" t="s">
        <v>49</v>
      </c>
      <c r="AE559" s="94">
        <v>0</v>
      </c>
      <c r="AF559" s="97">
        <v>0</v>
      </c>
      <c r="AG559" s="97" t="s">
        <v>49</v>
      </c>
      <c r="AH559" s="94">
        <v>0</v>
      </c>
      <c r="AI559" s="94">
        <v>0</v>
      </c>
      <c r="AJ559" s="97" t="s">
        <v>49</v>
      </c>
      <c r="AK559" s="94">
        <v>0</v>
      </c>
      <c r="AL559" s="94">
        <v>0</v>
      </c>
      <c r="AM559" s="99" t="s">
        <v>47</v>
      </c>
      <c r="AN559" s="97" t="s">
        <v>47</v>
      </c>
      <c r="AO559" s="215" t="s">
        <v>47</v>
      </c>
      <c r="AP559" s="97" t="s">
        <v>47</v>
      </c>
      <c r="AR559" s="5"/>
      <c r="AS559" s="100"/>
    </row>
    <row r="560" spans="1:45" ht="15" customHeight="1" x14ac:dyDescent="0.25">
      <c r="A560" s="97" t="s">
        <v>2163</v>
      </c>
      <c r="B560" s="98">
        <v>44282</v>
      </c>
      <c r="C560" s="97" t="s">
        <v>46</v>
      </c>
      <c r="D560" s="97" t="s">
        <v>74</v>
      </c>
      <c r="E560" s="97" t="s">
        <v>75</v>
      </c>
      <c r="F560" s="97" t="s">
        <v>997</v>
      </c>
      <c r="G560" s="97" t="s">
        <v>96</v>
      </c>
      <c r="H560" s="97" t="s">
        <v>47</v>
      </c>
      <c r="I560" s="94" t="s">
        <v>773</v>
      </c>
      <c r="J560" s="94" t="s">
        <v>47</v>
      </c>
      <c r="K560" s="94" t="s">
        <v>774</v>
      </c>
      <c r="L560" s="94" t="s">
        <v>743</v>
      </c>
      <c r="M560" s="94">
        <v>4943800</v>
      </c>
      <c r="N560" s="97" t="s">
        <v>100</v>
      </c>
      <c r="O560" s="97" t="s">
        <v>770</v>
      </c>
      <c r="P560" s="97" t="s">
        <v>771</v>
      </c>
      <c r="Q560" s="94">
        <v>-4943800</v>
      </c>
      <c r="R560" s="94">
        <v>0</v>
      </c>
      <c r="S560" s="94">
        <v>-4943800</v>
      </c>
      <c r="T560" s="94">
        <v>0</v>
      </c>
      <c r="U560" s="97" t="s">
        <v>49</v>
      </c>
      <c r="V560" s="94">
        <v>0</v>
      </c>
      <c r="W560" s="94">
        <v>0</v>
      </c>
      <c r="X560" s="97" t="s">
        <v>49</v>
      </c>
      <c r="Y560" s="94">
        <v>0</v>
      </c>
      <c r="Z560" s="94">
        <v>0</v>
      </c>
      <c r="AA560" s="97" t="s">
        <v>49</v>
      </c>
      <c r="AB560" s="94">
        <v>0</v>
      </c>
      <c r="AC560" s="94">
        <v>0</v>
      </c>
      <c r="AD560" s="97" t="s">
        <v>49</v>
      </c>
      <c r="AE560" s="94">
        <v>0</v>
      </c>
      <c r="AF560" s="97">
        <v>0</v>
      </c>
      <c r="AG560" s="97" t="s">
        <v>49</v>
      </c>
      <c r="AH560" s="94">
        <v>0</v>
      </c>
      <c r="AI560" s="94">
        <v>0</v>
      </c>
      <c r="AJ560" s="97" t="s">
        <v>49</v>
      </c>
      <c r="AK560" s="94">
        <v>0</v>
      </c>
      <c r="AL560" s="94">
        <v>0</v>
      </c>
      <c r="AM560" s="99" t="s">
        <v>47</v>
      </c>
      <c r="AN560" s="97" t="s">
        <v>47</v>
      </c>
      <c r="AO560" s="215" t="s">
        <v>47</v>
      </c>
      <c r="AP560" s="97" t="s">
        <v>47</v>
      </c>
      <c r="AR560" s="5"/>
      <c r="AS560" s="100"/>
    </row>
    <row r="561" spans="1:45" ht="15" customHeight="1" x14ac:dyDescent="0.25">
      <c r="A561" s="97" t="s">
        <v>2164</v>
      </c>
      <c r="B561" s="98">
        <v>44282</v>
      </c>
      <c r="C561" s="97" t="s">
        <v>973</v>
      </c>
      <c r="D561" s="97" t="s">
        <v>74</v>
      </c>
      <c r="E561" s="97" t="s">
        <v>980</v>
      </c>
      <c r="F561" s="97" t="s">
        <v>1443</v>
      </c>
      <c r="G561" s="97" t="s">
        <v>48</v>
      </c>
      <c r="H561" s="97" t="s">
        <v>1449</v>
      </c>
      <c r="I561" s="94" t="s">
        <v>47</v>
      </c>
      <c r="J561" s="94" t="s">
        <v>47</v>
      </c>
      <c r="K561" s="94" t="s">
        <v>47</v>
      </c>
      <c r="L561" s="94" t="s">
        <v>47</v>
      </c>
      <c r="M561" s="94">
        <v>0</v>
      </c>
      <c r="N561" s="97" t="s">
        <v>47</v>
      </c>
      <c r="O561" s="97" t="s">
        <v>56</v>
      </c>
      <c r="P561" s="97" t="s">
        <v>47</v>
      </c>
      <c r="Q561" s="94">
        <v>135546457.96000001</v>
      </c>
      <c r="R561" s="94">
        <v>0</v>
      </c>
      <c r="S561" s="94">
        <v>91886617.5</v>
      </c>
      <c r="T561" s="94">
        <v>0</v>
      </c>
      <c r="U561" s="97" t="s">
        <v>49</v>
      </c>
      <c r="V561" s="94">
        <v>0</v>
      </c>
      <c r="W561" s="94">
        <v>37637793.5</v>
      </c>
      <c r="X561" s="97" t="s">
        <v>50</v>
      </c>
      <c r="Y561" s="94">
        <v>6022046.96</v>
      </c>
      <c r="Z561" s="94">
        <v>0</v>
      </c>
      <c r="AA561" s="97" t="s">
        <v>49</v>
      </c>
      <c r="AB561" s="94">
        <v>0</v>
      </c>
      <c r="AC561" s="94">
        <v>0</v>
      </c>
      <c r="AD561" s="97" t="s">
        <v>49</v>
      </c>
      <c r="AE561" s="94">
        <v>0</v>
      </c>
      <c r="AF561" s="97">
        <v>0</v>
      </c>
      <c r="AG561" s="97" t="s">
        <v>49</v>
      </c>
      <c r="AH561" s="94">
        <v>0</v>
      </c>
      <c r="AI561" s="94">
        <v>0</v>
      </c>
      <c r="AJ561" s="97" t="s">
        <v>49</v>
      </c>
      <c r="AK561" s="94">
        <v>0</v>
      </c>
      <c r="AL561" s="94">
        <v>0</v>
      </c>
      <c r="AM561" s="99" t="s">
        <v>47</v>
      </c>
      <c r="AN561" s="97" t="s">
        <v>47</v>
      </c>
      <c r="AO561" s="215" t="s">
        <v>47</v>
      </c>
      <c r="AP561" s="97" t="s">
        <v>47</v>
      </c>
      <c r="AR561" s="5"/>
      <c r="AS561" s="100"/>
    </row>
    <row r="562" spans="1:45" ht="15" customHeight="1" x14ac:dyDescent="0.25">
      <c r="A562" s="97" t="s">
        <v>2165</v>
      </c>
      <c r="B562" s="98">
        <v>44282</v>
      </c>
      <c r="C562" s="97" t="s">
        <v>973</v>
      </c>
      <c r="D562" s="97" t="s">
        <v>74</v>
      </c>
      <c r="E562" s="97" t="s">
        <v>980</v>
      </c>
      <c r="F562" s="97" t="s">
        <v>1440</v>
      </c>
      <c r="G562" s="97" t="s">
        <v>48</v>
      </c>
      <c r="H562" s="97" t="s">
        <v>1447</v>
      </c>
      <c r="I562" s="94" t="s">
        <v>47</v>
      </c>
      <c r="J562" s="94" t="s">
        <v>47</v>
      </c>
      <c r="K562" s="94" t="s">
        <v>47</v>
      </c>
      <c r="L562" s="94" t="s">
        <v>47</v>
      </c>
      <c r="M562" s="94">
        <v>0</v>
      </c>
      <c r="N562" s="97" t="s">
        <v>47</v>
      </c>
      <c r="O562" s="97" t="s">
        <v>1446</v>
      </c>
      <c r="P562" s="97" t="s">
        <v>1445</v>
      </c>
      <c r="Q562" s="94">
        <v>57535581.5</v>
      </c>
      <c r="R562" s="94">
        <v>0</v>
      </c>
      <c r="S562" s="94">
        <v>48199437.5</v>
      </c>
      <c r="T562" s="94">
        <v>8048400</v>
      </c>
      <c r="U562" s="97" t="s">
        <v>50</v>
      </c>
      <c r="V562" s="94">
        <v>1287744</v>
      </c>
      <c r="W562" s="94">
        <v>0</v>
      </c>
      <c r="X562" s="97" t="s">
        <v>49</v>
      </c>
      <c r="Y562" s="94">
        <v>0</v>
      </c>
      <c r="Z562" s="94">
        <v>0</v>
      </c>
      <c r="AA562" s="97" t="s">
        <v>49</v>
      </c>
      <c r="AB562" s="94">
        <v>0</v>
      </c>
      <c r="AC562" s="94">
        <v>0</v>
      </c>
      <c r="AD562" s="97" t="s">
        <v>49</v>
      </c>
      <c r="AE562" s="94">
        <v>0</v>
      </c>
      <c r="AF562" s="97">
        <v>0</v>
      </c>
      <c r="AG562" s="97" t="s">
        <v>49</v>
      </c>
      <c r="AH562" s="94">
        <v>0</v>
      </c>
      <c r="AI562" s="94">
        <v>0</v>
      </c>
      <c r="AJ562" s="97" t="s">
        <v>49</v>
      </c>
      <c r="AK562" s="94">
        <v>0</v>
      </c>
      <c r="AL562" s="94">
        <v>0</v>
      </c>
      <c r="AM562" s="99" t="s">
        <v>47</v>
      </c>
      <c r="AN562" s="97" t="s">
        <v>47</v>
      </c>
      <c r="AO562" s="215" t="s">
        <v>47</v>
      </c>
      <c r="AP562" s="97" t="s">
        <v>47</v>
      </c>
      <c r="AR562" s="5"/>
      <c r="AS562" s="100"/>
    </row>
    <row r="563" spans="1:45" ht="15" customHeight="1" x14ac:dyDescent="0.25">
      <c r="A563" s="97" t="s">
        <v>744</v>
      </c>
      <c r="B563" s="98">
        <v>44282</v>
      </c>
      <c r="C563" s="97" t="s">
        <v>973</v>
      </c>
      <c r="D563" s="97" t="s">
        <v>74</v>
      </c>
      <c r="E563" s="97" t="s">
        <v>980</v>
      </c>
      <c r="F563" s="97" t="s">
        <v>1443</v>
      </c>
      <c r="G563" s="97" t="s">
        <v>48</v>
      </c>
      <c r="H563" s="97" t="s">
        <v>1442</v>
      </c>
      <c r="I563" s="94" t="s">
        <v>47</v>
      </c>
      <c r="J563" s="94" t="s">
        <v>47</v>
      </c>
      <c r="K563" s="94" t="s">
        <v>47</v>
      </c>
      <c r="L563" s="94" t="s">
        <v>47</v>
      </c>
      <c r="M563" s="94">
        <v>0</v>
      </c>
      <c r="N563" s="97" t="s">
        <v>47</v>
      </c>
      <c r="O563" s="97" t="s">
        <v>56</v>
      </c>
      <c r="P563" s="97" t="s">
        <v>47</v>
      </c>
      <c r="Q563" s="94">
        <v>1079781168.6328001</v>
      </c>
      <c r="R563" s="94">
        <v>0</v>
      </c>
      <c r="S563" s="94">
        <v>828495160.49999988</v>
      </c>
      <c r="T563" s="94">
        <v>0</v>
      </c>
      <c r="U563" s="97" t="s">
        <v>49</v>
      </c>
      <c r="V563" s="94">
        <v>0</v>
      </c>
      <c r="W563" s="94">
        <v>216625869.08000001</v>
      </c>
      <c r="X563" s="97" t="s">
        <v>50</v>
      </c>
      <c r="Y563" s="94">
        <v>34660139.0528</v>
      </c>
      <c r="Z563" s="94">
        <v>0</v>
      </c>
      <c r="AA563" s="97" t="s">
        <v>49</v>
      </c>
      <c r="AB563" s="94">
        <v>0</v>
      </c>
      <c r="AC563" s="94">
        <v>0</v>
      </c>
      <c r="AD563" s="97" t="s">
        <v>49</v>
      </c>
      <c r="AE563" s="94">
        <v>0</v>
      </c>
      <c r="AF563" s="97">
        <v>0</v>
      </c>
      <c r="AG563" s="97" t="s">
        <v>49</v>
      </c>
      <c r="AH563" s="94">
        <v>0</v>
      </c>
      <c r="AI563" s="94">
        <v>0</v>
      </c>
      <c r="AJ563" s="97" t="s">
        <v>49</v>
      </c>
      <c r="AK563" s="94">
        <v>0</v>
      </c>
      <c r="AL563" s="94">
        <v>0</v>
      </c>
      <c r="AM563" s="99" t="s">
        <v>47</v>
      </c>
      <c r="AN563" s="97" t="s">
        <v>47</v>
      </c>
      <c r="AO563" s="215" t="s">
        <v>47</v>
      </c>
      <c r="AP563" s="97" t="s">
        <v>47</v>
      </c>
      <c r="AR563" s="5"/>
      <c r="AS563" s="100"/>
    </row>
    <row r="564" spans="1:45" ht="15" customHeight="1" x14ac:dyDescent="0.25">
      <c r="A564" s="97" t="s">
        <v>746</v>
      </c>
      <c r="B564" s="98">
        <v>44282</v>
      </c>
      <c r="C564" s="97" t="s">
        <v>973</v>
      </c>
      <c r="D564" s="97" t="s">
        <v>74</v>
      </c>
      <c r="E564" s="97" t="s">
        <v>980</v>
      </c>
      <c r="F564" s="97" t="s">
        <v>1440</v>
      </c>
      <c r="G564" s="97" t="s">
        <v>96</v>
      </c>
      <c r="H564" s="97" t="s">
        <v>47</v>
      </c>
      <c r="I564" s="94" t="s">
        <v>1439</v>
      </c>
      <c r="J564" s="94" t="s">
        <v>47</v>
      </c>
      <c r="K564" s="94" t="s">
        <v>1438</v>
      </c>
      <c r="L564" s="94" t="s">
        <v>1418</v>
      </c>
      <c r="M564" s="94">
        <v>13550800</v>
      </c>
      <c r="N564" s="97" t="s">
        <v>100</v>
      </c>
      <c r="O564" s="97" t="s">
        <v>1437</v>
      </c>
      <c r="P564" s="97" t="s">
        <v>1436</v>
      </c>
      <c r="Q564" s="94">
        <v>-3577700</v>
      </c>
      <c r="R564" s="94">
        <v>0</v>
      </c>
      <c r="S564" s="94">
        <v>-3577700</v>
      </c>
      <c r="T564" s="94">
        <v>0</v>
      </c>
      <c r="U564" s="97" t="s">
        <v>49</v>
      </c>
      <c r="V564" s="94">
        <v>0</v>
      </c>
      <c r="W564" s="94">
        <v>0</v>
      </c>
      <c r="X564" s="97" t="s">
        <v>49</v>
      </c>
      <c r="Y564" s="94">
        <v>0</v>
      </c>
      <c r="Z564" s="94">
        <v>0</v>
      </c>
      <c r="AA564" s="97" t="s">
        <v>49</v>
      </c>
      <c r="AB564" s="94">
        <v>0</v>
      </c>
      <c r="AC564" s="94">
        <v>0</v>
      </c>
      <c r="AD564" s="97" t="s">
        <v>49</v>
      </c>
      <c r="AE564" s="94">
        <v>0</v>
      </c>
      <c r="AF564" s="97">
        <v>0</v>
      </c>
      <c r="AG564" s="97" t="s">
        <v>49</v>
      </c>
      <c r="AH564" s="94">
        <v>0</v>
      </c>
      <c r="AI564" s="94">
        <v>0</v>
      </c>
      <c r="AJ564" s="97" t="s">
        <v>49</v>
      </c>
      <c r="AK564" s="94">
        <v>0</v>
      </c>
      <c r="AL564" s="94">
        <v>0</v>
      </c>
      <c r="AM564" s="99" t="s">
        <v>47</v>
      </c>
      <c r="AN564" s="97" t="s">
        <v>47</v>
      </c>
      <c r="AO564" s="215" t="s">
        <v>47</v>
      </c>
      <c r="AP564" s="97" t="s">
        <v>47</v>
      </c>
      <c r="AR564" s="5"/>
      <c r="AS564" s="100"/>
    </row>
    <row r="565" spans="1:45" ht="15" customHeight="1" x14ac:dyDescent="0.25">
      <c r="A565" s="97" t="s">
        <v>748</v>
      </c>
      <c r="B565" s="98">
        <v>44282</v>
      </c>
      <c r="C565" s="97" t="s">
        <v>46</v>
      </c>
      <c r="D565" s="97" t="s">
        <v>164</v>
      </c>
      <c r="E565" s="97" t="s">
        <v>165</v>
      </c>
      <c r="F565" s="97" t="s">
        <v>1067</v>
      </c>
      <c r="G565" s="97" t="s">
        <v>48</v>
      </c>
      <c r="H565" s="97" t="s">
        <v>776</v>
      </c>
      <c r="I565" s="94" t="s">
        <v>47</v>
      </c>
      <c r="J565" s="94" t="s">
        <v>47</v>
      </c>
      <c r="K565" s="94" t="s">
        <v>47</v>
      </c>
      <c r="L565" s="94" t="s">
        <v>47</v>
      </c>
      <c r="M565" s="94">
        <v>0</v>
      </c>
      <c r="N565" s="97" t="s">
        <v>47</v>
      </c>
      <c r="O565" s="97" t="s">
        <v>56</v>
      </c>
      <c r="P565" s="97" t="s">
        <v>47</v>
      </c>
      <c r="Q565" s="94">
        <v>2589150257.5747995</v>
      </c>
      <c r="R565" s="94">
        <v>0</v>
      </c>
      <c r="S565" s="94">
        <v>1971325172.9999995</v>
      </c>
      <c r="T565" s="94">
        <v>0</v>
      </c>
      <c r="U565" s="97" t="s">
        <v>49</v>
      </c>
      <c r="V565" s="94">
        <v>0</v>
      </c>
      <c r="W565" s="94">
        <v>532607831.53000009</v>
      </c>
      <c r="X565" s="97" t="s">
        <v>50</v>
      </c>
      <c r="Y565" s="94">
        <v>85217253.044800013</v>
      </c>
      <c r="Z565" s="94">
        <v>0</v>
      </c>
      <c r="AA565" s="97" t="s">
        <v>49</v>
      </c>
      <c r="AB565" s="94">
        <v>0</v>
      </c>
      <c r="AC565" s="94">
        <v>0</v>
      </c>
      <c r="AD565" s="97" t="s">
        <v>49</v>
      </c>
      <c r="AE565" s="94">
        <v>0</v>
      </c>
      <c r="AF565" s="97">
        <v>0</v>
      </c>
      <c r="AG565" s="97" t="s">
        <v>49</v>
      </c>
      <c r="AH565" s="94">
        <v>0</v>
      </c>
      <c r="AI565" s="94">
        <v>0</v>
      </c>
      <c r="AJ565" s="97" t="s">
        <v>49</v>
      </c>
      <c r="AK565" s="94">
        <v>0</v>
      </c>
      <c r="AL565" s="94">
        <v>0</v>
      </c>
      <c r="AM565" s="99" t="s">
        <v>47</v>
      </c>
      <c r="AN565" s="97" t="s">
        <v>47</v>
      </c>
      <c r="AO565" s="215" t="s">
        <v>47</v>
      </c>
      <c r="AP565" s="97" t="s">
        <v>47</v>
      </c>
      <c r="AR565" s="5"/>
      <c r="AS565" s="100"/>
    </row>
    <row r="566" spans="1:45" ht="15" customHeight="1" x14ac:dyDescent="0.25">
      <c r="A566" s="97" t="s">
        <v>752</v>
      </c>
      <c r="B566" s="98">
        <v>44282</v>
      </c>
      <c r="C566" s="97" t="s">
        <v>46</v>
      </c>
      <c r="D566" s="97" t="s">
        <v>164</v>
      </c>
      <c r="E566" s="97" t="s">
        <v>165</v>
      </c>
      <c r="F566" s="97" t="s">
        <v>1067</v>
      </c>
      <c r="G566" s="97" t="s">
        <v>96</v>
      </c>
      <c r="H566" s="97" t="s">
        <v>47</v>
      </c>
      <c r="I566" s="94" t="s">
        <v>778</v>
      </c>
      <c r="J566" s="94" t="s">
        <v>47</v>
      </c>
      <c r="K566" s="94" t="s">
        <v>779</v>
      </c>
      <c r="L566" s="94" t="s">
        <v>673</v>
      </c>
      <c r="M566" s="94">
        <v>89151508.200000003</v>
      </c>
      <c r="N566" s="97" t="s">
        <v>100</v>
      </c>
      <c r="O566" s="97" t="s">
        <v>780</v>
      </c>
      <c r="P566" s="97" t="s">
        <v>781</v>
      </c>
      <c r="Q566" s="94">
        <v>-4700000</v>
      </c>
      <c r="R566" s="94">
        <v>0</v>
      </c>
      <c r="S566" s="94">
        <v>-4700000</v>
      </c>
      <c r="T566" s="94">
        <v>0</v>
      </c>
      <c r="U566" s="97" t="s">
        <v>49</v>
      </c>
      <c r="V566" s="94">
        <v>0</v>
      </c>
      <c r="W566" s="94">
        <v>0</v>
      </c>
      <c r="X566" s="97" t="s">
        <v>49</v>
      </c>
      <c r="Y566" s="94">
        <v>0</v>
      </c>
      <c r="Z566" s="94">
        <v>0</v>
      </c>
      <c r="AA566" s="97" t="s">
        <v>49</v>
      </c>
      <c r="AB566" s="94">
        <v>0</v>
      </c>
      <c r="AC566" s="94">
        <v>0</v>
      </c>
      <c r="AD566" s="97" t="s">
        <v>49</v>
      </c>
      <c r="AE566" s="94">
        <v>0</v>
      </c>
      <c r="AF566" s="97">
        <v>0</v>
      </c>
      <c r="AG566" s="97" t="s">
        <v>49</v>
      </c>
      <c r="AH566" s="94">
        <v>0</v>
      </c>
      <c r="AI566" s="94">
        <v>0</v>
      </c>
      <c r="AJ566" s="97" t="s">
        <v>49</v>
      </c>
      <c r="AK566" s="94">
        <v>0</v>
      </c>
      <c r="AL566" s="94">
        <v>0</v>
      </c>
      <c r="AM566" s="99" t="s">
        <v>47</v>
      </c>
      <c r="AN566" s="97" t="s">
        <v>47</v>
      </c>
      <c r="AO566" s="215" t="s">
        <v>47</v>
      </c>
      <c r="AP566" s="97" t="s">
        <v>47</v>
      </c>
      <c r="AR566" s="5"/>
      <c r="AS566" s="100"/>
    </row>
    <row r="567" spans="1:45" ht="15" customHeight="1" x14ac:dyDescent="0.25">
      <c r="A567" s="97" t="s">
        <v>754</v>
      </c>
      <c r="B567" s="98">
        <v>44282</v>
      </c>
      <c r="C567" s="97" t="s">
        <v>46</v>
      </c>
      <c r="D567" s="97" t="s">
        <v>164</v>
      </c>
      <c r="E567" s="97" t="s">
        <v>165</v>
      </c>
      <c r="F567" s="97" t="s">
        <v>1067</v>
      </c>
      <c r="G567" s="97" t="s">
        <v>96</v>
      </c>
      <c r="H567" s="97" t="s">
        <v>47</v>
      </c>
      <c r="I567" s="94" t="s">
        <v>783</v>
      </c>
      <c r="J567" s="94" t="s">
        <v>47</v>
      </c>
      <c r="K567" s="94" t="s">
        <v>784</v>
      </c>
      <c r="L567" s="94" t="s">
        <v>673</v>
      </c>
      <c r="M567" s="94">
        <v>78845649.200000003</v>
      </c>
      <c r="N567" s="97" t="s">
        <v>100</v>
      </c>
      <c r="O567" s="97" t="s">
        <v>785</v>
      </c>
      <c r="P567" s="97" t="s">
        <v>786</v>
      </c>
      <c r="Q567" s="94">
        <v>-5303480</v>
      </c>
      <c r="R567" s="94">
        <v>0</v>
      </c>
      <c r="S567" s="94">
        <v>-5303480</v>
      </c>
      <c r="T567" s="94">
        <v>0</v>
      </c>
      <c r="U567" s="97" t="s">
        <v>49</v>
      </c>
      <c r="V567" s="94">
        <v>0</v>
      </c>
      <c r="W567" s="94">
        <v>0</v>
      </c>
      <c r="X567" s="97" t="s">
        <v>49</v>
      </c>
      <c r="Y567" s="94">
        <v>0</v>
      </c>
      <c r="Z567" s="94">
        <v>0</v>
      </c>
      <c r="AA567" s="97" t="s">
        <v>49</v>
      </c>
      <c r="AB567" s="94">
        <v>0</v>
      </c>
      <c r="AC567" s="94">
        <v>0</v>
      </c>
      <c r="AD567" s="97" t="s">
        <v>49</v>
      </c>
      <c r="AE567" s="94">
        <v>0</v>
      </c>
      <c r="AF567" s="97">
        <v>0</v>
      </c>
      <c r="AG567" s="97" t="s">
        <v>49</v>
      </c>
      <c r="AH567" s="94">
        <v>0</v>
      </c>
      <c r="AI567" s="94">
        <v>0</v>
      </c>
      <c r="AJ567" s="97" t="s">
        <v>49</v>
      </c>
      <c r="AK567" s="94">
        <v>0</v>
      </c>
      <c r="AL567" s="94">
        <v>0</v>
      </c>
      <c r="AM567" s="99" t="s">
        <v>47</v>
      </c>
      <c r="AN567" s="97" t="s">
        <v>47</v>
      </c>
      <c r="AO567" s="215" t="s">
        <v>47</v>
      </c>
      <c r="AP567" s="97" t="s">
        <v>47</v>
      </c>
      <c r="AR567" s="5"/>
      <c r="AS567" s="100"/>
    </row>
    <row r="568" spans="1:45" ht="15" customHeight="1" x14ac:dyDescent="0.25">
      <c r="A568" s="97" t="s">
        <v>756</v>
      </c>
      <c r="B568" s="98">
        <v>44282</v>
      </c>
      <c r="C568" s="97" t="s">
        <v>46</v>
      </c>
      <c r="D568" s="97" t="s">
        <v>84</v>
      </c>
      <c r="E568" s="97" t="s">
        <v>85</v>
      </c>
      <c r="F568" s="97" t="s">
        <v>1080</v>
      </c>
      <c r="G568" s="97" t="s">
        <v>48</v>
      </c>
      <c r="H568" s="97" t="s">
        <v>788</v>
      </c>
      <c r="I568" s="94" t="s">
        <v>47</v>
      </c>
      <c r="J568" s="94" t="s">
        <v>47</v>
      </c>
      <c r="K568" s="94" t="s">
        <v>47</v>
      </c>
      <c r="L568" s="94" t="s">
        <v>47</v>
      </c>
      <c r="M568" s="94">
        <v>0</v>
      </c>
      <c r="N568" s="97" t="s">
        <v>47</v>
      </c>
      <c r="O568" s="97" t="s">
        <v>56</v>
      </c>
      <c r="P568" s="97" t="s">
        <v>47</v>
      </c>
      <c r="Q568" s="94">
        <v>1813516753.6404002</v>
      </c>
      <c r="R568" s="94">
        <v>0</v>
      </c>
      <c r="S568" s="94">
        <v>1233165128.9999998</v>
      </c>
      <c r="T568" s="94">
        <v>0</v>
      </c>
      <c r="U568" s="97" t="s">
        <v>49</v>
      </c>
      <c r="V568" s="94">
        <v>0</v>
      </c>
      <c r="W568" s="94">
        <v>500303124.69</v>
      </c>
      <c r="X568" s="97" t="s">
        <v>50</v>
      </c>
      <c r="Y568" s="94">
        <v>80048499.95040001</v>
      </c>
      <c r="Z568" s="94">
        <v>0</v>
      </c>
      <c r="AA568" s="97" t="s">
        <v>49</v>
      </c>
      <c r="AB568" s="94">
        <v>0</v>
      </c>
      <c r="AC568" s="94">
        <v>0</v>
      </c>
      <c r="AD568" s="97" t="s">
        <v>49</v>
      </c>
      <c r="AE568" s="94">
        <v>0</v>
      </c>
      <c r="AF568" s="97">
        <v>0</v>
      </c>
      <c r="AG568" s="97" t="s">
        <v>49</v>
      </c>
      <c r="AH568" s="94">
        <v>0</v>
      </c>
      <c r="AI568" s="94">
        <v>0</v>
      </c>
      <c r="AJ568" s="97" t="s">
        <v>49</v>
      </c>
      <c r="AK568" s="94">
        <v>0</v>
      </c>
      <c r="AL568" s="94">
        <v>0</v>
      </c>
      <c r="AM568" s="99" t="s">
        <v>47</v>
      </c>
      <c r="AN568" s="97" t="s">
        <v>47</v>
      </c>
      <c r="AO568" s="215" t="s">
        <v>47</v>
      </c>
      <c r="AP568" s="97" t="s">
        <v>47</v>
      </c>
      <c r="AR568" s="5"/>
      <c r="AS568" s="100"/>
    </row>
    <row r="569" spans="1:45" ht="15" customHeight="1" x14ac:dyDescent="0.25">
      <c r="A569" s="97" t="s">
        <v>761</v>
      </c>
      <c r="B569" s="98">
        <v>44282</v>
      </c>
      <c r="C569" s="97" t="s">
        <v>46</v>
      </c>
      <c r="D569" s="97" t="s">
        <v>84</v>
      </c>
      <c r="E569" s="97" t="s">
        <v>85</v>
      </c>
      <c r="F569" s="97" t="s">
        <v>1080</v>
      </c>
      <c r="G569" s="97" t="s">
        <v>48</v>
      </c>
      <c r="H569" s="97" t="s">
        <v>790</v>
      </c>
      <c r="I569" s="94" t="s">
        <v>47</v>
      </c>
      <c r="J569" s="94" t="s">
        <v>47</v>
      </c>
      <c r="K569" s="94" t="s">
        <v>47</v>
      </c>
      <c r="L569" s="94" t="s">
        <v>47</v>
      </c>
      <c r="M569" s="94">
        <v>0</v>
      </c>
      <c r="N569" s="97" t="s">
        <v>47</v>
      </c>
      <c r="O569" s="97" t="s">
        <v>678</v>
      </c>
      <c r="P569" s="97" t="s">
        <v>679</v>
      </c>
      <c r="Q569" s="94">
        <v>29289621</v>
      </c>
      <c r="R569" s="94">
        <v>0</v>
      </c>
      <c r="S569" s="94">
        <v>10844345</v>
      </c>
      <c r="T569" s="94">
        <v>15901100</v>
      </c>
      <c r="U569" s="97" t="s">
        <v>50</v>
      </c>
      <c r="V569" s="94">
        <v>2544176</v>
      </c>
      <c r="W569" s="94">
        <v>0</v>
      </c>
      <c r="X569" s="97" t="s">
        <v>49</v>
      </c>
      <c r="Y569" s="94">
        <v>0</v>
      </c>
      <c r="Z569" s="94">
        <v>0</v>
      </c>
      <c r="AA569" s="97" t="s">
        <v>49</v>
      </c>
      <c r="AB569" s="94">
        <v>0</v>
      </c>
      <c r="AC569" s="94">
        <v>0</v>
      </c>
      <c r="AD569" s="97" t="s">
        <v>49</v>
      </c>
      <c r="AE569" s="94">
        <v>0</v>
      </c>
      <c r="AF569" s="97">
        <v>0</v>
      </c>
      <c r="AG569" s="97" t="s">
        <v>49</v>
      </c>
      <c r="AH569" s="94">
        <v>0</v>
      </c>
      <c r="AI569" s="94">
        <v>0</v>
      </c>
      <c r="AJ569" s="97" t="s">
        <v>49</v>
      </c>
      <c r="AK569" s="94">
        <v>0</v>
      </c>
      <c r="AL569" s="94">
        <v>0</v>
      </c>
      <c r="AM569" s="99" t="s">
        <v>47</v>
      </c>
      <c r="AN569" s="97" t="s">
        <v>47</v>
      </c>
      <c r="AO569" s="215" t="s">
        <v>47</v>
      </c>
      <c r="AP569" s="97" t="s">
        <v>47</v>
      </c>
      <c r="AR569" s="5"/>
      <c r="AS569" s="100"/>
    </row>
    <row r="570" spans="1:45" ht="15" customHeight="1" x14ac:dyDescent="0.25">
      <c r="A570" s="97" t="s">
        <v>763</v>
      </c>
      <c r="B570" s="98">
        <v>44282</v>
      </c>
      <c r="C570" s="97" t="s">
        <v>46</v>
      </c>
      <c r="D570" s="97" t="s">
        <v>84</v>
      </c>
      <c r="E570" s="97" t="s">
        <v>85</v>
      </c>
      <c r="F570" s="97" t="s">
        <v>1080</v>
      </c>
      <c r="G570" s="97" t="s">
        <v>48</v>
      </c>
      <c r="H570" s="97" t="s">
        <v>792</v>
      </c>
      <c r="I570" s="94" t="s">
        <v>47</v>
      </c>
      <c r="J570" s="94" t="s">
        <v>47</v>
      </c>
      <c r="K570" s="94" t="s">
        <v>47</v>
      </c>
      <c r="L570" s="94" t="s">
        <v>47</v>
      </c>
      <c r="M570" s="94">
        <v>0</v>
      </c>
      <c r="N570" s="97" t="s">
        <v>47</v>
      </c>
      <c r="O570" s="97" t="s">
        <v>56</v>
      </c>
      <c r="P570" s="97" t="s">
        <v>47</v>
      </c>
      <c r="Q570" s="94">
        <v>375269568.98000002</v>
      </c>
      <c r="R570" s="94">
        <v>0</v>
      </c>
      <c r="S570" s="94">
        <v>278620047.5</v>
      </c>
      <c r="T570" s="94">
        <v>0</v>
      </c>
      <c r="U570" s="97" t="s">
        <v>49</v>
      </c>
      <c r="V570" s="94">
        <v>0</v>
      </c>
      <c r="W570" s="94">
        <v>83318553</v>
      </c>
      <c r="X570" s="97" t="s">
        <v>50</v>
      </c>
      <c r="Y570" s="94">
        <v>13330968.48</v>
      </c>
      <c r="Z570" s="94">
        <v>0</v>
      </c>
      <c r="AA570" s="97" t="s">
        <v>49</v>
      </c>
      <c r="AB570" s="94">
        <v>0</v>
      </c>
      <c r="AC570" s="94">
        <v>0</v>
      </c>
      <c r="AD570" s="97" t="s">
        <v>49</v>
      </c>
      <c r="AE570" s="94">
        <v>0</v>
      </c>
      <c r="AF570" s="97">
        <v>0</v>
      </c>
      <c r="AG570" s="97" t="s">
        <v>49</v>
      </c>
      <c r="AH570" s="94">
        <v>0</v>
      </c>
      <c r="AI570" s="94">
        <v>0</v>
      </c>
      <c r="AJ570" s="97" t="s">
        <v>49</v>
      </c>
      <c r="AK570" s="94">
        <v>0</v>
      </c>
      <c r="AL570" s="94">
        <v>0</v>
      </c>
      <c r="AM570" s="99" t="s">
        <v>47</v>
      </c>
      <c r="AN570" s="97" t="s">
        <v>47</v>
      </c>
      <c r="AO570" s="215" t="s">
        <v>47</v>
      </c>
      <c r="AP570" s="97" t="s">
        <v>47</v>
      </c>
      <c r="AR570" s="5"/>
      <c r="AS570" s="100"/>
    </row>
    <row r="571" spans="1:45" ht="15" customHeight="1" x14ac:dyDescent="0.25">
      <c r="A571" s="97" t="s">
        <v>765</v>
      </c>
      <c r="B571" s="98">
        <v>44282</v>
      </c>
      <c r="C571" s="97" t="s">
        <v>973</v>
      </c>
      <c r="D571" s="97" t="s">
        <v>84</v>
      </c>
      <c r="E571" s="97" t="s">
        <v>1298</v>
      </c>
      <c r="F571" s="97" t="s">
        <v>1405</v>
      </c>
      <c r="G571" s="97" t="s">
        <v>48</v>
      </c>
      <c r="H571" s="97" t="s">
        <v>1404</v>
      </c>
      <c r="I571" s="94" t="s">
        <v>47</v>
      </c>
      <c r="J571" s="94" t="s">
        <v>47</v>
      </c>
      <c r="K571" s="94" t="s">
        <v>47</v>
      </c>
      <c r="L571" s="94" t="s">
        <v>47</v>
      </c>
      <c r="M571" s="94">
        <v>0</v>
      </c>
      <c r="N571" s="97" t="s">
        <v>47</v>
      </c>
      <c r="O571" s="97" t="s">
        <v>56</v>
      </c>
      <c r="P571" s="97" t="s">
        <v>47</v>
      </c>
      <c r="Q571" s="94">
        <v>124547432</v>
      </c>
      <c r="R571" s="94">
        <v>0</v>
      </c>
      <c r="S571" s="94">
        <v>6175000</v>
      </c>
      <c r="T571" s="94">
        <v>0</v>
      </c>
      <c r="U571" s="97" t="s">
        <v>49</v>
      </c>
      <c r="V571" s="94">
        <v>0</v>
      </c>
      <c r="W571" s="94">
        <v>102045200</v>
      </c>
      <c r="X571" s="97" t="s">
        <v>50</v>
      </c>
      <c r="Y571" s="94">
        <v>16327232</v>
      </c>
      <c r="Z571" s="94">
        <v>0</v>
      </c>
      <c r="AA571" s="97" t="s">
        <v>49</v>
      </c>
      <c r="AB571" s="94">
        <v>0</v>
      </c>
      <c r="AC571" s="94">
        <v>0</v>
      </c>
      <c r="AD571" s="97" t="s">
        <v>49</v>
      </c>
      <c r="AE571" s="94">
        <v>0</v>
      </c>
      <c r="AF571" s="97">
        <v>0</v>
      </c>
      <c r="AG571" s="97" t="s">
        <v>49</v>
      </c>
      <c r="AH571" s="94">
        <v>0</v>
      </c>
      <c r="AI571" s="94">
        <v>0</v>
      </c>
      <c r="AJ571" s="97" t="s">
        <v>49</v>
      </c>
      <c r="AK571" s="94">
        <v>0</v>
      </c>
      <c r="AL571" s="94">
        <v>0</v>
      </c>
      <c r="AM571" s="99" t="s">
        <v>47</v>
      </c>
      <c r="AN571" s="97" t="s">
        <v>47</v>
      </c>
      <c r="AO571" s="215" t="s">
        <v>47</v>
      </c>
      <c r="AP571" s="97" t="s">
        <v>47</v>
      </c>
      <c r="AR571" s="5"/>
      <c r="AS571" s="100"/>
    </row>
    <row r="572" spans="1:45" ht="15" customHeight="1" x14ac:dyDescent="0.25">
      <c r="A572" s="97" t="s">
        <v>767</v>
      </c>
      <c r="B572" s="98">
        <v>44282</v>
      </c>
      <c r="C572" s="97" t="s">
        <v>46</v>
      </c>
      <c r="D572" s="97" t="s">
        <v>88</v>
      </c>
      <c r="E572" s="97" t="s">
        <v>89</v>
      </c>
      <c r="F572" s="97" t="s">
        <v>1005</v>
      </c>
      <c r="G572" s="97" t="s">
        <v>48</v>
      </c>
      <c r="H572" s="97" t="s">
        <v>794</v>
      </c>
      <c r="I572" s="94" t="s">
        <v>47</v>
      </c>
      <c r="J572" s="94" t="s">
        <v>47</v>
      </c>
      <c r="K572" s="94" t="s">
        <v>47</v>
      </c>
      <c r="L572" s="94" t="s">
        <v>47</v>
      </c>
      <c r="M572" s="94">
        <v>0</v>
      </c>
      <c r="N572" s="97" t="s">
        <v>47</v>
      </c>
      <c r="O572" s="97" t="s">
        <v>56</v>
      </c>
      <c r="P572" s="97" t="s">
        <v>47</v>
      </c>
      <c r="Q572" s="94">
        <v>2326630494.9547997</v>
      </c>
      <c r="R572" s="94">
        <v>0</v>
      </c>
      <c r="S572" s="94">
        <v>1751152494.4999998</v>
      </c>
      <c r="T572" s="94">
        <v>0</v>
      </c>
      <c r="U572" s="97" t="s">
        <v>49</v>
      </c>
      <c r="V572" s="94">
        <v>0</v>
      </c>
      <c r="W572" s="94">
        <v>496101724.53000003</v>
      </c>
      <c r="X572" s="97" t="s">
        <v>49</v>
      </c>
      <c r="Y572" s="94">
        <v>79376275.924800009</v>
      </c>
      <c r="Z572" s="94">
        <v>0</v>
      </c>
      <c r="AA572" s="97" t="s">
        <v>49</v>
      </c>
      <c r="AB572" s="94">
        <v>0</v>
      </c>
      <c r="AC572" s="94">
        <v>0</v>
      </c>
      <c r="AD572" s="97" t="s">
        <v>49</v>
      </c>
      <c r="AE572" s="94">
        <v>0</v>
      </c>
      <c r="AF572" s="97">
        <v>0</v>
      </c>
      <c r="AG572" s="97" t="s">
        <v>49</v>
      </c>
      <c r="AH572" s="94">
        <v>0</v>
      </c>
      <c r="AI572" s="94">
        <v>0</v>
      </c>
      <c r="AJ572" s="97" t="s">
        <v>49</v>
      </c>
      <c r="AK572" s="94">
        <v>0</v>
      </c>
      <c r="AL572" s="94">
        <v>0</v>
      </c>
      <c r="AM572" s="99" t="s">
        <v>47</v>
      </c>
      <c r="AN572" s="97" t="s">
        <v>47</v>
      </c>
      <c r="AO572" s="215" t="s">
        <v>47</v>
      </c>
      <c r="AP572" s="97" t="s">
        <v>47</v>
      </c>
      <c r="AR572" s="5"/>
      <c r="AS572" s="100"/>
    </row>
    <row r="573" spans="1:45" ht="15" customHeight="1" x14ac:dyDescent="0.25">
      <c r="A573" s="97" t="s">
        <v>772</v>
      </c>
      <c r="B573" s="98">
        <v>44282</v>
      </c>
      <c r="C573" s="97" t="s">
        <v>46</v>
      </c>
      <c r="D573" s="97" t="s">
        <v>88</v>
      </c>
      <c r="E573" s="97" t="s">
        <v>89</v>
      </c>
      <c r="F573" s="97" t="s">
        <v>1005</v>
      </c>
      <c r="G573" s="97" t="s">
        <v>96</v>
      </c>
      <c r="H573" s="97" t="s">
        <v>47</v>
      </c>
      <c r="I573" s="94" t="s">
        <v>796</v>
      </c>
      <c r="J573" s="94" t="s">
        <v>47</v>
      </c>
      <c r="K573" s="94" t="s">
        <v>797</v>
      </c>
      <c r="L573" s="94" t="s">
        <v>743</v>
      </c>
      <c r="M573" s="94">
        <v>4750000</v>
      </c>
      <c r="N573" s="97" t="s">
        <v>100</v>
      </c>
      <c r="O573" s="97" t="s">
        <v>798</v>
      </c>
      <c r="P573" s="97" t="s">
        <v>799</v>
      </c>
      <c r="Q573" s="94">
        <v>-4750000</v>
      </c>
      <c r="R573" s="94">
        <v>0</v>
      </c>
      <c r="S573" s="94">
        <v>-4750000</v>
      </c>
      <c r="T573" s="94">
        <v>0</v>
      </c>
      <c r="U573" s="97" t="s">
        <v>49</v>
      </c>
      <c r="V573" s="94">
        <v>0</v>
      </c>
      <c r="W573" s="94">
        <v>0</v>
      </c>
      <c r="X573" s="97" t="s">
        <v>49</v>
      </c>
      <c r="Y573" s="94">
        <v>0</v>
      </c>
      <c r="Z573" s="94">
        <v>0</v>
      </c>
      <c r="AA573" s="97" t="s">
        <v>49</v>
      </c>
      <c r="AB573" s="94">
        <v>0</v>
      </c>
      <c r="AC573" s="94">
        <v>0</v>
      </c>
      <c r="AD573" s="97" t="s">
        <v>49</v>
      </c>
      <c r="AE573" s="94">
        <v>0</v>
      </c>
      <c r="AF573" s="97">
        <v>0</v>
      </c>
      <c r="AG573" s="97" t="s">
        <v>49</v>
      </c>
      <c r="AH573" s="94">
        <v>0</v>
      </c>
      <c r="AI573" s="94">
        <v>0</v>
      </c>
      <c r="AJ573" s="97" t="s">
        <v>49</v>
      </c>
      <c r="AK573" s="94">
        <v>0</v>
      </c>
      <c r="AL573" s="94">
        <v>0</v>
      </c>
      <c r="AM573" s="99" t="s">
        <v>47</v>
      </c>
      <c r="AN573" s="97" t="s">
        <v>47</v>
      </c>
      <c r="AO573" s="215" t="s">
        <v>47</v>
      </c>
      <c r="AP573" s="97" t="s">
        <v>47</v>
      </c>
      <c r="AR573" s="5"/>
      <c r="AS573" s="100"/>
    </row>
    <row r="574" spans="1:45" ht="15" customHeight="1" x14ac:dyDescent="0.25">
      <c r="A574" s="97" t="s">
        <v>775</v>
      </c>
      <c r="B574" s="98">
        <v>44282</v>
      </c>
      <c r="C574" s="97" t="s">
        <v>46</v>
      </c>
      <c r="D574" s="97" t="s">
        <v>2230</v>
      </c>
      <c r="E574" s="97" t="s">
        <v>2231</v>
      </c>
      <c r="F574" s="97" t="s">
        <v>2254</v>
      </c>
      <c r="G574" s="97" t="s">
        <v>48</v>
      </c>
      <c r="H574" s="97" t="s">
        <v>2255</v>
      </c>
      <c r="I574" s="94" t="s">
        <v>47</v>
      </c>
      <c r="J574" s="94" t="s">
        <v>47</v>
      </c>
      <c r="K574" s="94" t="s">
        <v>47</v>
      </c>
      <c r="L574" s="94" t="s">
        <v>47</v>
      </c>
      <c r="M574" s="94">
        <v>0</v>
      </c>
      <c r="N574" s="97" t="s">
        <v>47</v>
      </c>
      <c r="O574" s="97" t="s">
        <v>56</v>
      </c>
      <c r="P574" s="97" t="s">
        <v>47</v>
      </c>
      <c r="Q574" s="94">
        <f>SUM(R574:Y574)</f>
        <v>590767032.47839999</v>
      </c>
      <c r="R574" s="94">
        <v>0</v>
      </c>
      <c r="S574" s="94">
        <v>545132188.5</v>
      </c>
      <c r="T574" s="94">
        <v>0</v>
      </c>
      <c r="U574" s="97" t="s">
        <v>49</v>
      </c>
      <c r="V574" s="94">
        <v>0</v>
      </c>
      <c r="W574" s="94">
        <v>39340382.740000002</v>
      </c>
      <c r="X574" s="97" t="s">
        <v>49</v>
      </c>
      <c r="Y574" s="94">
        <f>+W574*0.16</f>
        <v>6294461.2384000001</v>
      </c>
      <c r="Z574" s="94">
        <v>0</v>
      </c>
      <c r="AA574" s="97" t="s">
        <v>49</v>
      </c>
      <c r="AB574" s="94">
        <v>0</v>
      </c>
      <c r="AC574" s="94">
        <v>0</v>
      </c>
      <c r="AD574" s="97" t="s">
        <v>49</v>
      </c>
      <c r="AE574" s="94">
        <v>0</v>
      </c>
      <c r="AF574" s="97">
        <v>0</v>
      </c>
      <c r="AG574" s="97" t="s">
        <v>49</v>
      </c>
      <c r="AH574" s="109"/>
      <c r="AI574" s="109"/>
      <c r="AJ574" s="109"/>
      <c r="AK574" s="109"/>
      <c r="AL574" s="109"/>
      <c r="AM574" s="109"/>
      <c r="AN574" s="109"/>
      <c r="AO574" s="214"/>
      <c r="AP574" s="109"/>
      <c r="AR574" s="5"/>
      <c r="AS574" s="100"/>
    </row>
    <row r="575" spans="1:45" ht="15" customHeight="1" x14ac:dyDescent="0.25">
      <c r="A575" s="97" t="s">
        <v>777</v>
      </c>
      <c r="B575" s="98">
        <v>44282</v>
      </c>
      <c r="C575" s="97" t="s">
        <v>46</v>
      </c>
      <c r="D575" s="97" t="s">
        <v>92</v>
      </c>
      <c r="E575" s="97" t="s">
        <v>93</v>
      </c>
      <c r="F575" s="97" t="s">
        <v>1097</v>
      </c>
      <c r="G575" s="97" t="s">
        <v>48</v>
      </c>
      <c r="H575" s="97" t="s">
        <v>801</v>
      </c>
      <c r="I575" s="94" t="s">
        <v>47</v>
      </c>
      <c r="J575" s="94" t="s">
        <v>47</v>
      </c>
      <c r="K575" s="94" t="s">
        <v>47</v>
      </c>
      <c r="L575" s="94" t="s">
        <v>47</v>
      </c>
      <c r="M575" s="94">
        <v>0</v>
      </c>
      <c r="N575" s="97" t="s">
        <v>47</v>
      </c>
      <c r="O575" s="97" t="s">
        <v>56</v>
      </c>
      <c r="P575" s="97" t="s">
        <v>47</v>
      </c>
      <c r="Q575" s="94">
        <v>668638134.07840002</v>
      </c>
      <c r="R575" s="94">
        <v>0</v>
      </c>
      <c r="S575" s="94">
        <v>569119321</v>
      </c>
      <c r="T575" s="94">
        <v>0</v>
      </c>
      <c r="U575" s="97" t="s">
        <v>49</v>
      </c>
      <c r="V575" s="94">
        <v>0</v>
      </c>
      <c r="W575" s="94">
        <v>85792080.239999995</v>
      </c>
      <c r="X575" s="97" t="s">
        <v>50</v>
      </c>
      <c r="Y575" s="94">
        <v>13726732.838399999</v>
      </c>
      <c r="Z575" s="94">
        <v>0</v>
      </c>
      <c r="AA575" s="97" t="s">
        <v>49</v>
      </c>
      <c r="AB575" s="94">
        <v>0</v>
      </c>
      <c r="AC575" s="94">
        <v>0</v>
      </c>
      <c r="AD575" s="97" t="s">
        <v>49</v>
      </c>
      <c r="AE575" s="94">
        <v>0</v>
      </c>
      <c r="AF575" s="97">
        <v>0</v>
      </c>
      <c r="AG575" s="97" t="s">
        <v>49</v>
      </c>
      <c r="AH575" s="94">
        <v>0</v>
      </c>
      <c r="AI575" s="94">
        <v>0</v>
      </c>
      <c r="AJ575" s="97" t="s">
        <v>49</v>
      </c>
      <c r="AK575" s="94">
        <v>0</v>
      </c>
      <c r="AL575" s="94">
        <v>0</v>
      </c>
      <c r="AM575" s="99" t="s">
        <v>47</v>
      </c>
      <c r="AN575" s="97" t="s">
        <v>47</v>
      </c>
      <c r="AO575" s="215" t="s">
        <v>47</v>
      </c>
      <c r="AP575" s="97" t="s">
        <v>47</v>
      </c>
      <c r="AR575" s="5"/>
      <c r="AS575" s="100"/>
    </row>
    <row r="576" spans="1:45" ht="15" customHeight="1" x14ac:dyDescent="0.25">
      <c r="A576" s="97" t="s">
        <v>782</v>
      </c>
      <c r="B576" s="98">
        <v>44282</v>
      </c>
      <c r="C576" s="97" t="s">
        <v>46</v>
      </c>
      <c r="D576" s="97" t="s">
        <v>92</v>
      </c>
      <c r="E576" s="97" t="s">
        <v>93</v>
      </c>
      <c r="F576" s="97" t="s">
        <v>1097</v>
      </c>
      <c r="G576" s="97" t="s">
        <v>48</v>
      </c>
      <c r="H576" s="97" t="s">
        <v>803</v>
      </c>
      <c r="I576" s="94" t="s">
        <v>47</v>
      </c>
      <c r="J576" s="94" t="s">
        <v>47</v>
      </c>
      <c r="K576" s="94" t="s">
        <v>47</v>
      </c>
      <c r="L576" s="94" t="s">
        <v>47</v>
      </c>
      <c r="M576" s="94">
        <v>0</v>
      </c>
      <c r="N576" s="97" t="s">
        <v>47</v>
      </c>
      <c r="O576" s="97" t="s">
        <v>804</v>
      </c>
      <c r="P576" s="97" t="s">
        <v>805</v>
      </c>
      <c r="Q576" s="94">
        <v>14210670</v>
      </c>
      <c r="R576" s="94">
        <v>0</v>
      </c>
      <c r="S576" s="94">
        <v>14210670</v>
      </c>
      <c r="T576" s="94">
        <v>0</v>
      </c>
      <c r="U576" s="97" t="s">
        <v>49</v>
      </c>
      <c r="V576" s="94">
        <v>0</v>
      </c>
      <c r="W576" s="94">
        <v>0</v>
      </c>
      <c r="X576" s="97" t="s">
        <v>49</v>
      </c>
      <c r="Y576" s="94">
        <v>0</v>
      </c>
      <c r="Z576" s="94">
        <v>0</v>
      </c>
      <c r="AA576" s="97" t="s">
        <v>49</v>
      </c>
      <c r="AB576" s="94">
        <v>0</v>
      </c>
      <c r="AC576" s="94">
        <v>0</v>
      </c>
      <c r="AD576" s="97" t="s">
        <v>49</v>
      </c>
      <c r="AE576" s="94">
        <v>0</v>
      </c>
      <c r="AF576" s="97">
        <v>0</v>
      </c>
      <c r="AG576" s="97" t="s">
        <v>49</v>
      </c>
      <c r="AH576" s="94">
        <v>0</v>
      </c>
      <c r="AI576" s="94">
        <v>0</v>
      </c>
      <c r="AJ576" s="97" t="s">
        <v>49</v>
      </c>
      <c r="AK576" s="94">
        <v>0</v>
      </c>
      <c r="AL576" s="94">
        <v>0</v>
      </c>
      <c r="AM576" s="99" t="s">
        <v>47</v>
      </c>
      <c r="AN576" s="97" t="s">
        <v>47</v>
      </c>
      <c r="AO576" s="215" t="s">
        <v>47</v>
      </c>
      <c r="AP576" s="97" t="s">
        <v>47</v>
      </c>
      <c r="AR576" s="5"/>
      <c r="AS576" s="100"/>
    </row>
    <row r="577" spans="1:45" ht="15" customHeight="1" x14ac:dyDescent="0.25">
      <c r="A577" s="97" t="s">
        <v>787</v>
      </c>
      <c r="B577" s="98">
        <v>44282</v>
      </c>
      <c r="C577" s="97" t="s">
        <v>46</v>
      </c>
      <c r="D577" s="97" t="s">
        <v>92</v>
      </c>
      <c r="E577" s="97" t="s">
        <v>93</v>
      </c>
      <c r="F577" s="97" t="s">
        <v>1097</v>
      </c>
      <c r="G577" s="97" t="s">
        <v>48</v>
      </c>
      <c r="H577" s="97" t="s">
        <v>807</v>
      </c>
      <c r="I577" s="94" t="s">
        <v>47</v>
      </c>
      <c r="J577" s="94" t="s">
        <v>47</v>
      </c>
      <c r="K577" s="94" t="s">
        <v>47</v>
      </c>
      <c r="L577" s="94" t="s">
        <v>47</v>
      </c>
      <c r="M577" s="94">
        <v>0</v>
      </c>
      <c r="N577" s="97" t="s">
        <v>47</v>
      </c>
      <c r="O577" s="97" t="s">
        <v>56</v>
      </c>
      <c r="P577" s="97" t="s">
        <v>47</v>
      </c>
      <c r="Q577" s="94">
        <v>1348499066.6935999</v>
      </c>
      <c r="R577" s="94">
        <v>0</v>
      </c>
      <c r="S577" s="94">
        <f>893372239+38726512.5</f>
        <v>932098751.5</v>
      </c>
      <c r="T577" s="94">
        <v>0</v>
      </c>
      <c r="U577" s="97" t="s">
        <v>49</v>
      </c>
      <c r="V577" s="94">
        <v>0</v>
      </c>
      <c r="W577" s="94">
        <f>358851788.85+114000.11</f>
        <v>358965788.96000004</v>
      </c>
      <c r="X577" s="97" t="s">
        <v>50</v>
      </c>
      <c r="Y577" s="94">
        <v>57434526.233600006</v>
      </c>
      <c r="Z577" s="94">
        <v>0</v>
      </c>
      <c r="AA577" s="97" t="s">
        <v>49</v>
      </c>
      <c r="AB577" s="94">
        <v>0</v>
      </c>
      <c r="AC577" s="94">
        <v>0</v>
      </c>
      <c r="AD577" s="97" t="s">
        <v>49</v>
      </c>
      <c r="AE577" s="94">
        <v>0</v>
      </c>
      <c r="AF577" s="97">
        <v>0</v>
      </c>
      <c r="AG577" s="97" t="s">
        <v>49</v>
      </c>
      <c r="AH577" s="94">
        <v>0</v>
      </c>
      <c r="AI577" s="94">
        <v>0</v>
      </c>
      <c r="AJ577" s="97" t="s">
        <v>49</v>
      </c>
      <c r="AK577" s="94">
        <v>0</v>
      </c>
      <c r="AL577" s="94">
        <v>0</v>
      </c>
      <c r="AM577" s="99" t="s">
        <v>47</v>
      </c>
      <c r="AN577" s="97" t="s">
        <v>47</v>
      </c>
      <c r="AO577" s="215" t="s">
        <v>47</v>
      </c>
      <c r="AP577" s="97" t="s">
        <v>47</v>
      </c>
      <c r="AR577" s="5"/>
      <c r="AS577" s="100"/>
    </row>
    <row r="578" spans="1:45" ht="15" customHeight="1" x14ac:dyDescent="0.25">
      <c r="A578" s="97" t="s">
        <v>789</v>
      </c>
      <c r="B578" s="98">
        <v>44282</v>
      </c>
      <c r="C578" s="97" t="s">
        <v>46</v>
      </c>
      <c r="D578" s="97" t="s">
        <v>2332</v>
      </c>
      <c r="E578" s="97" t="s">
        <v>2333</v>
      </c>
      <c r="F578" s="97" t="s">
        <v>2354</v>
      </c>
      <c r="G578" s="97" t="s">
        <v>48</v>
      </c>
      <c r="H578" s="97" t="s">
        <v>2355</v>
      </c>
      <c r="I578" s="94" t="s">
        <v>47</v>
      </c>
      <c r="J578" s="94" t="s">
        <v>47</v>
      </c>
      <c r="K578" s="94" t="s">
        <v>47</v>
      </c>
      <c r="L578" s="94" t="s">
        <v>47</v>
      </c>
      <c r="M578" s="94"/>
      <c r="N578" s="97" t="s">
        <v>47</v>
      </c>
      <c r="O578" s="97" t="s">
        <v>56</v>
      </c>
      <c r="P578" s="97"/>
      <c r="Q578" s="94">
        <v>462495680.47479999</v>
      </c>
      <c r="R578" s="94">
        <v>0</v>
      </c>
      <c r="S578" s="94">
        <v>413291384.5</v>
      </c>
      <c r="T578" s="94">
        <v>0</v>
      </c>
      <c r="U578" s="97" t="s">
        <v>49</v>
      </c>
      <c r="V578" s="94">
        <v>0</v>
      </c>
      <c r="W578" s="94">
        <v>42417496.530000001</v>
      </c>
      <c r="X578" s="97" t="s">
        <v>49</v>
      </c>
      <c r="Y578" s="94">
        <v>6786799.4448000006</v>
      </c>
      <c r="Z578" s="94">
        <v>0</v>
      </c>
      <c r="AA578" s="97" t="s">
        <v>49</v>
      </c>
      <c r="AB578" s="94">
        <v>0</v>
      </c>
      <c r="AC578" s="94">
        <v>0</v>
      </c>
      <c r="AD578" s="97" t="s">
        <v>49</v>
      </c>
      <c r="AE578" s="94">
        <v>0</v>
      </c>
      <c r="AF578" s="97">
        <v>0</v>
      </c>
      <c r="AG578" s="97" t="s">
        <v>49</v>
      </c>
      <c r="AH578" s="109"/>
      <c r="AI578" s="109"/>
      <c r="AJ578" s="109"/>
      <c r="AK578" s="109"/>
      <c r="AL578" s="109"/>
      <c r="AM578" s="109"/>
      <c r="AN578" s="109"/>
      <c r="AO578" s="214"/>
      <c r="AP578" s="109"/>
      <c r="AR578" s="5"/>
      <c r="AS578" s="100"/>
    </row>
    <row r="579" spans="1:45" ht="15" customHeight="1" x14ac:dyDescent="0.25">
      <c r="A579" s="97" t="s">
        <v>791</v>
      </c>
      <c r="B579" s="98">
        <v>44282</v>
      </c>
      <c r="C579" s="97" t="s">
        <v>46</v>
      </c>
      <c r="D579" s="97" t="s">
        <v>104</v>
      </c>
      <c r="E579" s="97" t="s">
        <v>105</v>
      </c>
      <c r="F579" s="97" t="s">
        <v>1110</v>
      </c>
      <c r="G579" s="97" t="s">
        <v>48</v>
      </c>
      <c r="H579" s="97" t="s">
        <v>809</v>
      </c>
      <c r="I579" s="94" t="s">
        <v>47</v>
      </c>
      <c r="J579" s="94" t="s">
        <v>47</v>
      </c>
      <c r="K579" s="94" t="s">
        <v>47</v>
      </c>
      <c r="L579" s="94" t="s">
        <v>47</v>
      </c>
      <c r="M579" s="94">
        <v>0</v>
      </c>
      <c r="N579" s="97" t="s">
        <v>47</v>
      </c>
      <c r="O579" s="97" t="s">
        <v>56</v>
      </c>
      <c r="P579" s="97" t="s">
        <v>47</v>
      </c>
      <c r="Q579" s="94">
        <v>274811136</v>
      </c>
      <c r="R579" s="94">
        <v>0</v>
      </c>
      <c r="S579" s="94">
        <v>190378100</v>
      </c>
      <c r="T579" s="94">
        <v>0</v>
      </c>
      <c r="U579" s="97" t="s">
        <v>49</v>
      </c>
      <c r="V579" s="94">
        <v>0</v>
      </c>
      <c r="W579" s="94">
        <v>72787100</v>
      </c>
      <c r="X579" s="97" t="s">
        <v>50</v>
      </c>
      <c r="Y579" s="94">
        <v>11645936</v>
      </c>
      <c r="Z579" s="94">
        <v>0</v>
      </c>
      <c r="AA579" s="97" t="s">
        <v>49</v>
      </c>
      <c r="AB579" s="94">
        <v>0</v>
      </c>
      <c r="AC579" s="94">
        <v>0</v>
      </c>
      <c r="AD579" s="97" t="s">
        <v>49</v>
      </c>
      <c r="AE579" s="94">
        <v>0</v>
      </c>
      <c r="AF579" s="97">
        <v>0</v>
      </c>
      <c r="AG579" s="97" t="s">
        <v>49</v>
      </c>
      <c r="AH579" s="94">
        <v>0</v>
      </c>
      <c r="AI579" s="94">
        <v>0</v>
      </c>
      <c r="AJ579" s="97" t="s">
        <v>49</v>
      </c>
      <c r="AK579" s="94">
        <v>0</v>
      </c>
      <c r="AL579" s="94">
        <v>0</v>
      </c>
      <c r="AM579" s="99" t="s">
        <v>47</v>
      </c>
      <c r="AN579" s="97" t="s">
        <v>47</v>
      </c>
      <c r="AO579" s="215" t="s">
        <v>47</v>
      </c>
      <c r="AP579" s="97" t="s">
        <v>47</v>
      </c>
      <c r="AR579" s="5"/>
      <c r="AS579" s="100"/>
    </row>
    <row r="580" spans="1:45" ht="15" customHeight="1" x14ac:dyDescent="0.25">
      <c r="A580" s="97" t="s">
        <v>793</v>
      </c>
      <c r="B580" s="98">
        <v>44282</v>
      </c>
      <c r="C580" s="97" t="s">
        <v>46</v>
      </c>
      <c r="D580" s="97" t="s">
        <v>114</v>
      </c>
      <c r="E580" s="97" t="s">
        <v>115</v>
      </c>
      <c r="F580" s="97" t="s">
        <v>1123</v>
      </c>
      <c r="G580" s="97" t="s">
        <v>48</v>
      </c>
      <c r="H580" s="97" t="s">
        <v>811</v>
      </c>
      <c r="I580" s="94" t="s">
        <v>47</v>
      </c>
      <c r="J580" s="94" t="s">
        <v>47</v>
      </c>
      <c r="K580" s="94" t="s">
        <v>47</v>
      </c>
      <c r="L580" s="94" t="s">
        <v>47</v>
      </c>
      <c r="M580" s="94">
        <v>0</v>
      </c>
      <c r="N580" s="97" t="s">
        <v>47</v>
      </c>
      <c r="O580" s="97" t="s">
        <v>56</v>
      </c>
      <c r="P580" s="97" t="s">
        <v>47</v>
      </c>
      <c r="Q580" s="94">
        <v>2223832874.4439998</v>
      </c>
      <c r="R580" s="94">
        <v>0</v>
      </c>
      <c r="S580" s="94">
        <v>1784470168.4999995</v>
      </c>
      <c r="T580" s="94">
        <v>0</v>
      </c>
      <c r="U580" s="97" t="s">
        <v>49</v>
      </c>
      <c r="V580" s="94">
        <v>0</v>
      </c>
      <c r="W580" s="94">
        <v>378760953.39999998</v>
      </c>
      <c r="X580" s="97" t="s">
        <v>50</v>
      </c>
      <c r="Y580" s="94">
        <v>60601752.544</v>
      </c>
      <c r="Z580" s="94">
        <v>0</v>
      </c>
      <c r="AA580" s="97" t="s">
        <v>49</v>
      </c>
      <c r="AB580" s="94">
        <v>0</v>
      </c>
      <c r="AC580" s="94">
        <v>0</v>
      </c>
      <c r="AD580" s="97" t="s">
        <v>49</v>
      </c>
      <c r="AE580" s="94">
        <v>0</v>
      </c>
      <c r="AF580" s="97">
        <v>0</v>
      </c>
      <c r="AG580" s="97" t="s">
        <v>49</v>
      </c>
      <c r="AH580" s="94">
        <v>0</v>
      </c>
      <c r="AI580" s="94">
        <v>0</v>
      </c>
      <c r="AJ580" s="97" t="s">
        <v>49</v>
      </c>
      <c r="AK580" s="94">
        <v>0</v>
      </c>
      <c r="AL580" s="94">
        <v>0</v>
      </c>
      <c r="AM580" s="99" t="s">
        <v>47</v>
      </c>
      <c r="AN580" s="97" t="s">
        <v>47</v>
      </c>
      <c r="AO580" s="215" t="s">
        <v>47</v>
      </c>
      <c r="AP580" s="97" t="s">
        <v>47</v>
      </c>
      <c r="AR580" s="5"/>
      <c r="AS580" s="100"/>
    </row>
    <row r="581" spans="1:45" ht="15" customHeight="1" x14ac:dyDescent="0.25">
      <c r="A581" s="97" t="s">
        <v>795</v>
      </c>
      <c r="B581" s="98">
        <v>44282</v>
      </c>
      <c r="C581" s="97" t="s">
        <v>46</v>
      </c>
      <c r="D581" s="97" t="s">
        <v>114</v>
      </c>
      <c r="E581" s="97" t="s">
        <v>115</v>
      </c>
      <c r="F581" s="97" t="s">
        <v>1123</v>
      </c>
      <c r="G581" s="97" t="s">
        <v>96</v>
      </c>
      <c r="H581" s="97" t="s">
        <v>47</v>
      </c>
      <c r="I581" s="94" t="s">
        <v>813</v>
      </c>
      <c r="J581" s="94" t="s">
        <v>47</v>
      </c>
      <c r="K581" s="94" t="s">
        <v>814</v>
      </c>
      <c r="L581" s="94" t="s">
        <v>246</v>
      </c>
      <c r="M581" s="94">
        <v>7357762.6500000004</v>
      </c>
      <c r="N581" s="97" t="s">
        <v>100</v>
      </c>
      <c r="O581" s="97" t="s">
        <v>815</v>
      </c>
      <c r="P581" s="97" t="s">
        <v>816</v>
      </c>
      <c r="Q581" s="94">
        <v>-2574275</v>
      </c>
      <c r="R581" s="94">
        <v>0</v>
      </c>
      <c r="S581" s="94">
        <v>-2574275</v>
      </c>
      <c r="T581" s="94">
        <v>0</v>
      </c>
      <c r="U581" s="97" t="s">
        <v>49</v>
      </c>
      <c r="V581" s="94">
        <v>0</v>
      </c>
      <c r="W581" s="94">
        <v>0</v>
      </c>
      <c r="X581" s="97" t="s">
        <v>49</v>
      </c>
      <c r="Y581" s="94">
        <v>0</v>
      </c>
      <c r="Z581" s="94">
        <v>0</v>
      </c>
      <c r="AA581" s="97" t="s">
        <v>49</v>
      </c>
      <c r="AB581" s="94">
        <v>0</v>
      </c>
      <c r="AC581" s="94">
        <v>0</v>
      </c>
      <c r="AD581" s="97" t="s">
        <v>49</v>
      </c>
      <c r="AE581" s="94">
        <v>0</v>
      </c>
      <c r="AF581" s="97">
        <v>0</v>
      </c>
      <c r="AG581" s="97" t="s">
        <v>49</v>
      </c>
      <c r="AH581" s="94">
        <v>0</v>
      </c>
      <c r="AI581" s="94">
        <v>0</v>
      </c>
      <c r="AJ581" s="97" t="s">
        <v>49</v>
      </c>
      <c r="AK581" s="94">
        <v>0</v>
      </c>
      <c r="AL581" s="94">
        <v>0</v>
      </c>
      <c r="AM581" s="99" t="s">
        <v>47</v>
      </c>
      <c r="AN581" s="97" t="s">
        <v>47</v>
      </c>
      <c r="AO581" s="215" t="s">
        <v>47</v>
      </c>
      <c r="AP581" s="97" t="s">
        <v>47</v>
      </c>
      <c r="AR581" s="5"/>
      <c r="AS581" s="100"/>
    </row>
    <row r="582" spans="1:45" ht="15" customHeight="1" x14ac:dyDescent="0.25">
      <c r="A582" s="97" t="s">
        <v>800</v>
      </c>
      <c r="B582" s="98">
        <v>44282</v>
      </c>
      <c r="C582" s="97" t="s">
        <v>46</v>
      </c>
      <c r="D582" s="97" t="s">
        <v>738</v>
      </c>
      <c r="E582" s="97" t="s">
        <v>739</v>
      </c>
      <c r="F582" s="97" t="s">
        <v>1129</v>
      </c>
      <c r="G582" s="97" t="s">
        <v>48</v>
      </c>
      <c r="H582" s="97" t="s">
        <v>818</v>
      </c>
      <c r="I582" s="94" t="s">
        <v>47</v>
      </c>
      <c r="J582" s="94" t="s">
        <v>47</v>
      </c>
      <c r="K582" s="94" t="s">
        <v>47</v>
      </c>
      <c r="L582" s="94" t="s">
        <v>47</v>
      </c>
      <c r="M582" s="94">
        <v>0</v>
      </c>
      <c r="N582" s="97" t="s">
        <v>47</v>
      </c>
      <c r="O582" s="97" t="s">
        <v>56</v>
      </c>
      <c r="P582" s="97" t="s">
        <v>47</v>
      </c>
      <c r="Q582" s="94">
        <v>423613357.75639999</v>
      </c>
      <c r="R582" s="94">
        <v>0</v>
      </c>
      <c r="S582" s="94">
        <v>353458442.99999994</v>
      </c>
      <c r="T582" s="94">
        <v>0</v>
      </c>
      <c r="U582" s="97" t="s">
        <v>49</v>
      </c>
      <c r="V582" s="94">
        <v>0</v>
      </c>
      <c r="W582" s="94">
        <v>60478374.789999999</v>
      </c>
      <c r="X582" s="97" t="s">
        <v>49</v>
      </c>
      <c r="Y582" s="94">
        <v>9676539.9664000012</v>
      </c>
      <c r="Z582" s="94">
        <v>0</v>
      </c>
      <c r="AA582" s="97" t="s">
        <v>49</v>
      </c>
      <c r="AB582" s="94">
        <v>0</v>
      </c>
      <c r="AC582" s="94">
        <v>0</v>
      </c>
      <c r="AD582" s="97" t="s">
        <v>49</v>
      </c>
      <c r="AE582" s="94">
        <v>0</v>
      </c>
      <c r="AF582" s="97">
        <v>0</v>
      </c>
      <c r="AG582" s="97" t="s">
        <v>49</v>
      </c>
      <c r="AH582" s="94">
        <v>0</v>
      </c>
      <c r="AI582" s="94">
        <v>0</v>
      </c>
      <c r="AJ582" s="97" t="s">
        <v>49</v>
      </c>
      <c r="AK582" s="94">
        <v>0</v>
      </c>
      <c r="AL582" s="94">
        <v>0</v>
      </c>
      <c r="AM582" s="99" t="s">
        <v>47</v>
      </c>
      <c r="AN582" s="97" t="s">
        <v>47</v>
      </c>
      <c r="AO582" s="215" t="s">
        <v>47</v>
      </c>
      <c r="AP582" s="97" t="s">
        <v>47</v>
      </c>
      <c r="AR582" s="5"/>
      <c r="AS582" s="100"/>
    </row>
    <row r="583" spans="1:45" ht="15" customHeight="1" x14ac:dyDescent="0.25">
      <c r="A583" s="97" t="s">
        <v>802</v>
      </c>
      <c r="B583" s="98">
        <v>44282</v>
      </c>
      <c r="C583" s="97" t="s">
        <v>46</v>
      </c>
      <c r="D583" s="97" t="s">
        <v>738</v>
      </c>
      <c r="E583" s="97" t="s">
        <v>739</v>
      </c>
      <c r="F583" s="97" t="s">
        <v>1129</v>
      </c>
      <c r="G583" s="97" t="s">
        <v>48</v>
      </c>
      <c r="H583" s="97" t="s">
        <v>820</v>
      </c>
      <c r="I583" s="94" t="s">
        <v>47</v>
      </c>
      <c r="J583" s="94" t="s">
        <v>47</v>
      </c>
      <c r="K583" s="94" t="s">
        <v>47</v>
      </c>
      <c r="L583" s="94" t="s">
        <v>47</v>
      </c>
      <c r="M583" s="94">
        <v>0</v>
      </c>
      <c r="N583" s="97" t="s">
        <v>47</v>
      </c>
      <c r="O583" s="97" t="s">
        <v>821</v>
      </c>
      <c r="P583" s="97" t="s">
        <v>822</v>
      </c>
      <c r="Q583" s="94">
        <v>60312498</v>
      </c>
      <c r="R583" s="94">
        <v>0</v>
      </c>
      <c r="S583" s="94">
        <v>38631750</v>
      </c>
      <c r="T583" s="94">
        <v>18690300</v>
      </c>
      <c r="U583" s="97" t="s">
        <v>50</v>
      </c>
      <c r="V583" s="94">
        <v>2990448</v>
      </c>
      <c r="W583" s="94">
        <v>0</v>
      </c>
      <c r="X583" s="97" t="s">
        <v>49</v>
      </c>
      <c r="Y583" s="94">
        <v>0</v>
      </c>
      <c r="Z583" s="94">
        <v>0</v>
      </c>
      <c r="AA583" s="97" t="s">
        <v>49</v>
      </c>
      <c r="AB583" s="94">
        <v>0</v>
      </c>
      <c r="AC583" s="94">
        <v>0</v>
      </c>
      <c r="AD583" s="97" t="s">
        <v>49</v>
      </c>
      <c r="AE583" s="94">
        <v>0</v>
      </c>
      <c r="AF583" s="97">
        <v>0</v>
      </c>
      <c r="AG583" s="97" t="s">
        <v>49</v>
      </c>
      <c r="AH583" s="94">
        <v>0</v>
      </c>
      <c r="AI583" s="94">
        <v>0</v>
      </c>
      <c r="AJ583" s="97" t="s">
        <v>49</v>
      </c>
      <c r="AK583" s="94">
        <v>0</v>
      </c>
      <c r="AL583" s="94">
        <v>0</v>
      </c>
      <c r="AM583" s="99" t="s">
        <v>47</v>
      </c>
      <c r="AN583" s="97" t="s">
        <v>47</v>
      </c>
      <c r="AO583" s="215" t="s">
        <v>47</v>
      </c>
      <c r="AP583" s="97" t="s">
        <v>47</v>
      </c>
      <c r="AR583" s="5"/>
      <c r="AS583" s="100"/>
    </row>
    <row r="584" spans="1:45" ht="15" customHeight="1" x14ac:dyDescent="0.25">
      <c r="A584" s="97" t="s">
        <v>806</v>
      </c>
      <c r="B584" s="98">
        <v>44282</v>
      </c>
      <c r="C584" s="97" t="s">
        <v>46</v>
      </c>
      <c r="D584" s="97" t="s">
        <v>738</v>
      </c>
      <c r="E584" s="97" t="s">
        <v>739</v>
      </c>
      <c r="F584" s="97" t="s">
        <v>1129</v>
      </c>
      <c r="G584" s="97" t="s">
        <v>48</v>
      </c>
      <c r="H584" s="97" t="s">
        <v>824</v>
      </c>
      <c r="I584" s="94" t="s">
        <v>47</v>
      </c>
      <c r="J584" s="94" t="s">
        <v>47</v>
      </c>
      <c r="K584" s="94" t="s">
        <v>47</v>
      </c>
      <c r="L584" s="94" t="s">
        <v>47</v>
      </c>
      <c r="M584" s="94">
        <v>0</v>
      </c>
      <c r="N584" s="97" t="s">
        <v>47</v>
      </c>
      <c r="O584" s="97" t="s">
        <v>56</v>
      </c>
      <c r="P584" s="97" t="s">
        <v>47</v>
      </c>
      <c r="Q584" s="94">
        <v>536027466.98559999</v>
      </c>
      <c r="R584" s="94">
        <v>0</v>
      </c>
      <c r="S584" s="94">
        <v>372245118</v>
      </c>
      <c r="T584" s="94">
        <v>0</v>
      </c>
      <c r="U584" s="97" t="s">
        <v>49</v>
      </c>
      <c r="V584" s="94">
        <v>0</v>
      </c>
      <c r="W584" s="94">
        <v>141191680.16</v>
      </c>
      <c r="X584" s="97" t="s">
        <v>50</v>
      </c>
      <c r="Y584" s="94">
        <v>22590668.825599998</v>
      </c>
      <c r="Z584" s="94">
        <v>0</v>
      </c>
      <c r="AA584" s="97" t="s">
        <v>49</v>
      </c>
      <c r="AB584" s="94">
        <v>0</v>
      </c>
      <c r="AC584" s="94">
        <v>0</v>
      </c>
      <c r="AD584" s="97" t="s">
        <v>49</v>
      </c>
      <c r="AE584" s="94">
        <v>0</v>
      </c>
      <c r="AF584" s="97">
        <v>0</v>
      </c>
      <c r="AG584" s="97" t="s">
        <v>49</v>
      </c>
      <c r="AH584" s="94">
        <v>0</v>
      </c>
      <c r="AI584" s="94">
        <v>0</v>
      </c>
      <c r="AJ584" s="97" t="s">
        <v>49</v>
      </c>
      <c r="AK584" s="94">
        <v>0</v>
      </c>
      <c r="AL584" s="94">
        <v>0</v>
      </c>
      <c r="AM584" s="99" t="s">
        <v>47</v>
      </c>
      <c r="AN584" s="97" t="s">
        <v>47</v>
      </c>
      <c r="AO584" s="215" t="s">
        <v>47</v>
      </c>
      <c r="AP584" s="97" t="s">
        <v>47</v>
      </c>
      <c r="AR584" s="5"/>
      <c r="AS584" s="100"/>
    </row>
    <row r="585" spans="1:45" ht="15" customHeight="1" x14ac:dyDescent="0.25">
      <c r="A585" s="97" t="s">
        <v>808</v>
      </c>
      <c r="B585" s="111">
        <v>44282</v>
      </c>
      <c r="C585" s="97" t="s">
        <v>46</v>
      </c>
      <c r="D585" s="97" t="s">
        <v>1975</v>
      </c>
      <c r="E585" s="97" t="s">
        <v>1976</v>
      </c>
      <c r="F585" s="106" t="s">
        <v>1993</v>
      </c>
      <c r="G585" s="97" t="s">
        <v>48</v>
      </c>
      <c r="H585" s="97" t="s">
        <v>1994</v>
      </c>
      <c r="I585" s="94" t="s">
        <v>47</v>
      </c>
      <c r="J585" s="94" t="s">
        <v>47</v>
      </c>
      <c r="K585" s="94" t="s">
        <v>47</v>
      </c>
      <c r="L585" s="94" t="s">
        <v>47</v>
      </c>
      <c r="M585" s="94">
        <v>0</v>
      </c>
      <c r="N585" s="97" t="s">
        <v>47</v>
      </c>
      <c r="O585" s="97" t="s">
        <v>1062</v>
      </c>
      <c r="P585" s="97" t="s">
        <v>47</v>
      </c>
      <c r="Q585" s="94">
        <f>SUM(R585:AC585)</f>
        <v>0</v>
      </c>
      <c r="R585" s="94">
        <v>0</v>
      </c>
      <c r="S585" s="94">
        <v>0</v>
      </c>
      <c r="T585" s="94">
        <v>0</v>
      </c>
      <c r="U585" s="97" t="s">
        <v>49</v>
      </c>
      <c r="V585" s="94">
        <v>0</v>
      </c>
      <c r="W585" s="94"/>
      <c r="X585" s="97" t="s">
        <v>50</v>
      </c>
      <c r="Y585" s="94">
        <f>+W585*0.16</f>
        <v>0</v>
      </c>
      <c r="Z585" s="94">
        <v>0</v>
      </c>
      <c r="AA585" s="97" t="s">
        <v>49</v>
      </c>
      <c r="AB585" s="94">
        <v>0</v>
      </c>
      <c r="AC585" s="94">
        <v>0</v>
      </c>
      <c r="AD585" s="97" t="s">
        <v>49</v>
      </c>
      <c r="AE585" s="94">
        <v>0</v>
      </c>
      <c r="AF585" s="109"/>
      <c r="AG585" s="109"/>
      <c r="AH585" s="109"/>
      <c r="AI585" s="94">
        <v>0</v>
      </c>
      <c r="AJ585" s="109"/>
      <c r="AK585" s="94">
        <v>0</v>
      </c>
      <c r="AL585" s="94">
        <v>0</v>
      </c>
      <c r="AM585" s="109"/>
      <c r="AN585" s="109"/>
      <c r="AO585" s="214"/>
      <c r="AP585" s="109"/>
      <c r="AR585" s="5"/>
      <c r="AS585" s="100"/>
    </row>
    <row r="586" spans="1:45" ht="15" customHeight="1" x14ac:dyDescent="0.25">
      <c r="A586" s="97" t="s">
        <v>810</v>
      </c>
      <c r="B586" s="98">
        <v>44283</v>
      </c>
      <c r="C586" s="97" t="s">
        <v>973</v>
      </c>
      <c r="D586" s="97" t="s">
        <v>53</v>
      </c>
      <c r="E586" s="97" t="s">
        <v>974</v>
      </c>
      <c r="F586" s="97" t="s">
        <v>1701</v>
      </c>
      <c r="G586" s="97" t="s">
        <v>48</v>
      </c>
      <c r="H586" s="97" t="s">
        <v>1700</v>
      </c>
      <c r="I586" s="94" t="s">
        <v>47</v>
      </c>
      <c r="J586" s="94" t="s">
        <v>47</v>
      </c>
      <c r="K586" s="94" t="s">
        <v>47</v>
      </c>
      <c r="L586" s="94" t="s">
        <v>47</v>
      </c>
      <c r="M586" s="94">
        <v>0</v>
      </c>
      <c r="N586" s="97" t="s">
        <v>47</v>
      </c>
      <c r="O586" s="97" t="s">
        <v>56</v>
      </c>
      <c r="P586" s="97" t="s">
        <v>47</v>
      </c>
      <c r="Q586" s="94">
        <v>940802368.57439995</v>
      </c>
      <c r="R586" s="94">
        <v>0</v>
      </c>
      <c r="S586" s="94">
        <v>588161746.99999988</v>
      </c>
      <c r="T586" s="94">
        <v>0</v>
      </c>
      <c r="U586" s="97" t="s">
        <v>49</v>
      </c>
      <c r="V586" s="94">
        <v>0</v>
      </c>
      <c r="W586" s="94">
        <v>304000535.84000003</v>
      </c>
      <c r="X586" s="97" t="s">
        <v>50</v>
      </c>
      <c r="Y586" s="94">
        <v>48640085.734400004</v>
      </c>
      <c r="Z586" s="94">
        <v>0</v>
      </c>
      <c r="AA586" s="97" t="s">
        <v>49</v>
      </c>
      <c r="AB586" s="94">
        <v>0</v>
      </c>
      <c r="AC586" s="94">
        <v>0</v>
      </c>
      <c r="AD586" s="97" t="s">
        <v>49</v>
      </c>
      <c r="AE586" s="94">
        <v>0</v>
      </c>
      <c r="AF586" s="97">
        <v>0</v>
      </c>
      <c r="AG586" s="97" t="s">
        <v>49</v>
      </c>
      <c r="AH586" s="94">
        <v>0</v>
      </c>
      <c r="AI586" s="94">
        <v>0</v>
      </c>
      <c r="AJ586" s="97" t="s">
        <v>49</v>
      </c>
      <c r="AK586" s="94">
        <v>0</v>
      </c>
      <c r="AL586" s="94">
        <v>0</v>
      </c>
      <c r="AM586" s="99" t="s">
        <v>47</v>
      </c>
      <c r="AN586" s="97" t="s">
        <v>47</v>
      </c>
      <c r="AO586" s="215" t="s">
        <v>47</v>
      </c>
      <c r="AP586" s="97" t="s">
        <v>47</v>
      </c>
      <c r="AR586" s="5"/>
      <c r="AS586" s="100"/>
    </row>
    <row r="587" spans="1:45" ht="15" customHeight="1" x14ac:dyDescent="0.25">
      <c r="A587" s="97" t="s">
        <v>812</v>
      </c>
      <c r="B587" s="98">
        <v>44283</v>
      </c>
      <c r="C587" s="97" t="s">
        <v>973</v>
      </c>
      <c r="D587" s="97" t="s">
        <v>53</v>
      </c>
      <c r="E587" s="97" t="s">
        <v>974</v>
      </c>
      <c r="F587" s="97" t="s">
        <v>1698</v>
      </c>
      <c r="G587" s="97" t="s">
        <v>96</v>
      </c>
      <c r="H587" s="97" t="s">
        <v>47</v>
      </c>
      <c r="I587" s="94" t="s">
        <v>1697</v>
      </c>
      <c r="J587" s="94" t="s">
        <v>47</v>
      </c>
      <c r="K587" s="94" t="s">
        <v>1696</v>
      </c>
      <c r="L587" s="94" t="s">
        <v>1695</v>
      </c>
      <c r="M587" s="94">
        <v>38907924.5</v>
      </c>
      <c r="N587" s="97" t="s">
        <v>100</v>
      </c>
      <c r="O587" s="97" t="s">
        <v>1694</v>
      </c>
      <c r="P587" s="97" t="s">
        <v>1693</v>
      </c>
      <c r="Q587" s="94">
        <v>-1704661</v>
      </c>
      <c r="R587" s="94">
        <v>0</v>
      </c>
      <c r="S587" s="94">
        <v>-1704661</v>
      </c>
      <c r="T587" s="94">
        <v>0</v>
      </c>
      <c r="U587" s="97" t="s">
        <v>49</v>
      </c>
      <c r="V587" s="94">
        <v>0</v>
      </c>
      <c r="W587" s="94">
        <v>0</v>
      </c>
      <c r="X587" s="97" t="s">
        <v>49</v>
      </c>
      <c r="Y587" s="94">
        <v>0</v>
      </c>
      <c r="Z587" s="94">
        <v>0</v>
      </c>
      <c r="AA587" s="97" t="s">
        <v>49</v>
      </c>
      <c r="AB587" s="94">
        <v>0</v>
      </c>
      <c r="AC587" s="94">
        <v>0</v>
      </c>
      <c r="AD587" s="97" t="s">
        <v>49</v>
      </c>
      <c r="AE587" s="94">
        <v>0</v>
      </c>
      <c r="AF587" s="97">
        <v>0</v>
      </c>
      <c r="AG587" s="97" t="s">
        <v>49</v>
      </c>
      <c r="AH587" s="94">
        <v>0</v>
      </c>
      <c r="AI587" s="94">
        <v>0</v>
      </c>
      <c r="AJ587" s="97" t="s">
        <v>49</v>
      </c>
      <c r="AK587" s="94">
        <v>0</v>
      </c>
      <c r="AL587" s="94">
        <v>0</v>
      </c>
      <c r="AM587" s="99" t="s">
        <v>47</v>
      </c>
      <c r="AN587" s="97" t="s">
        <v>47</v>
      </c>
      <c r="AO587" s="215" t="s">
        <v>47</v>
      </c>
      <c r="AP587" s="97" t="s">
        <v>47</v>
      </c>
      <c r="AR587" s="5"/>
      <c r="AS587" s="100"/>
    </row>
    <row r="588" spans="1:45" ht="15" customHeight="1" x14ac:dyDescent="0.25">
      <c r="A588" s="97" t="s">
        <v>817</v>
      </c>
      <c r="B588" s="98">
        <v>44283</v>
      </c>
      <c r="C588" s="97" t="s">
        <v>46</v>
      </c>
      <c r="D588" s="97" t="s">
        <v>53</v>
      </c>
      <c r="E588" s="97" t="s">
        <v>54</v>
      </c>
      <c r="F588" s="97" t="s">
        <v>995</v>
      </c>
      <c r="G588" s="97" t="s">
        <v>48</v>
      </c>
      <c r="H588" s="97" t="s">
        <v>827</v>
      </c>
      <c r="I588" s="94" t="s">
        <v>47</v>
      </c>
      <c r="J588" s="94" t="s">
        <v>47</v>
      </c>
      <c r="K588" s="94" t="s">
        <v>47</v>
      </c>
      <c r="L588" s="94" t="s">
        <v>47</v>
      </c>
      <c r="M588" s="94">
        <v>0</v>
      </c>
      <c r="N588" s="97" t="s">
        <v>47</v>
      </c>
      <c r="O588" s="97" t="s">
        <v>56</v>
      </c>
      <c r="P588" s="97" t="s">
        <v>47</v>
      </c>
      <c r="Q588" s="94">
        <v>1539627886.8692002</v>
      </c>
      <c r="R588" s="94">
        <v>0</v>
      </c>
      <c r="S588" s="94">
        <v>1110626801.4999998</v>
      </c>
      <c r="T588" s="94">
        <v>0</v>
      </c>
      <c r="U588" s="97" t="s">
        <v>49</v>
      </c>
      <c r="V588" s="94">
        <v>0</v>
      </c>
      <c r="W588" s="94">
        <v>369828521.87000006</v>
      </c>
      <c r="X588" s="97" t="s">
        <v>50</v>
      </c>
      <c r="Y588" s="94">
        <v>59172563.499200001</v>
      </c>
      <c r="Z588" s="94">
        <v>0</v>
      </c>
      <c r="AA588" s="97" t="s">
        <v>49</v>
      </c>
      <c r="AB588" s="94">
        <v>0</v>
      </c>
      <c r="AC588" s="94">
        <v>0</v>
      </c>
      <c r="AD588" s="97" t="s">
        <v>49</v>
      </c>
      <c r="AE588" s="94">
        <v>0</v>
      </c>
      <c r="AF588" s="97">
        <v>0</v>
      </c>
      <c r="AG588" s="97" t="s">
        <v>49</v>
      </c>
      <c r="AH588" s="94">
        <v>0</v>
      </c>
      <c r="AI588" s="94">
        <v>0</v>
      </c>
      <c r="AJ588" s="97" t="s">
        <v>49</v>
      </c>
      <c r="AK588" s="94">
        <v>0</v>
      </c>
      <c r="AL588" s="94">
        <v>0</v>
      </c>
      <c r="AM588" s="99" t="s">
        <v>47</v>
      </c>
      <c r="AN588" s="97" t="s">
        <v>47</v>
      </c>
      <c r="AO588" s="215" t="s">
        <v>47</v>
      </c>
      <c r="AP588" s="97" t="s">
        <v>47</v>
      </c>
      <c r="AR588" s="5"/>
      <c r="AS588" s="100"/>
    </row>
    <row r="589" spans="1:45" ht="15" customHeight="1" x14ac:dyDescent="0.25">
      <c r="A589" s="97" t="s">
        <v>819</v>
      </c>
      <c r="B589" s="98">
        <v>44283</v>
      </c>
      <c r="C589" s="97" t="s">
        <v>2267</v>
      </c>
      <c r="D589" s="97" t="s">
        <v>58</v>
      </c>
      <c r="E589" s="97" t="s">
        <v>2268</v>
      </c>
      <c r="F589" s="97" t="s">
        <v>2299</v>
      </c>
      <c r="G589" s="97" t="s">
        <v>48</v>
      </c>
      <c r="H589" s="97" t="s">
        <v>2300</v>
      </c>
      <c r="I589" s="94" t="s">
        <v>47</v>
      </c>
      <c r="J589" s="94" t="s">
        <v>47</v>
      </c>
      <c r="K589" s="94" t="s">
        <v>47</v>
      </c>
      <c r="L589" s="94" t="s">
        <v>47</v>
      </c>
      <c r="M589" s="94">
        <v>0</v>
      </c>
      <c r="N589" s="97" t="s">
        <v>47</v>
      </c>
      <c r="O589" s="97" t="s">
        <v>56</v>
      </c>
      <c r="P589" s="97" t="s">
        <v>47</v>
      </c>
      <c r="Q589" s="94">
        <v>648996115.5</v>
      </c>
      <c r="R589" s="94">
        <v>0</v>
      </c>
      <c r="S589" s="94">
        <v>599209959.5</v>
      </c>
      <c r="T589" s="94">
        <v>0</v>
      </c>
      <c r="U589" s="97" t="s">
        <v>49</v>
      </c>
      <c r="V589" s="94">
        <v>0</v>
      </c>
      <c r="W589" s="94">
        <v>42919100</v>
      </c>
      <c r="X589" s="97" t="s">
        <v>49</v>
      </c>
      <c r="Y589" s="94">
        <v>6867056</v>
      </c>
      <c r="Z589" s="94">
        <v>0</v>
      </c>
      <c r="AA589" s="97" t="s">
        <v>49</v>
      </c>
      <c r="AB589" s="94">
        <v>0</v>
      </c>
      <c r="AC589" s="94">
        <v>0</v>
      </c>
      <c r="AD589" s="97" t="s">
        <v>49</v>
      </c>
      <c r="AE589" s="94">
        <v>0</v>
      </c>
      <c r="AF589" s="97">
        <v>0</v>
      </c>
      <c r="AG589" s="97" t="s">
        <v>49</v>
      </c>
      <c r="AH589" s="109"/>
      <c r="AI589" s="109"/>
      <c r="AJ589" s="109"/>
      <c r="AK589" s="109"/>
      <c r="AL589" s="109"/>
      <c r="AM589" s="109"/>
      <c r="AN589" s="109"/>
      <c r="AO589" s="214"/>
      <c r="AP589" s="109"/>
      <c r="AR589" s="5"/>
      <c r="AS589" s="100"/>
    </row>
    <row r="590" spans="1:45" ht="15" customHeight="1" x14ac:dyDescent="0.25">
      <c r="A590" s="97" t="s">
        <v>823</v>
      </c>
      <c r="B590" s="98">
        <v>44283</v>
      </c>
      <c r="C590" s="97" t="s">
        <v>46</v>
      </c>
      <c r="D590" s="97" t="s">
        <v>58</v>
      </c>
      <c r="E590" s="97" t="s">
        <v>59</v>
      </c>
      <c r="F590" s="97" t="s">
        <v>1007</v>
      </c>
      <c r="G590" s="97" t="s">
        <v>48</v>
      </c>
      <c r="H590" s="97" t="s">
        <v>829</v>
      </c>
      <c r="I590" s="94" t="s">
        <v>47</v>
      </c>
      <c r="J590" s="94" t="s">
        <v>47</v>
      </c>
      <c r="K590" s="94" t="s">
        <v>47</v>
      </c>
      <c r="L590" s="94" t="s">
        <v>47</v>
      </c>
      <c r="M590" s="94">
        <v>0</v>
      </c>
      <c r="N590" s="97" t="s">
        <v>47</v>
      </c>
      <c r="O590" s="97" t="s">
        <v>56</v>
      </c>
      <c r="P590" s="97" t="s">
        <v>47</v>
      </c>
      <c r="Q590" s="94">
        <v>374947245.56200004</v>
      </c>
      <c r="R590" s="94">
        <v>0</v>
      </c>
      <c r="S590" s="94">
        <v>267835041.50000006</v>
      </c>
      <c r="T590" s="94">
        <v>0</v>
      </c>
      <c r="U590" s="97" t="s">
        <v>49</v>
      </c>
      <c r="V590" s="94">
        <v>0</v>
      </c>
      <c r="W590" s="94">
        <v>92338106.950000003</v>
      </c>
      <c r="X590" s="97" t="s">
        <v>49</v>
      </c>
      <c r="Y590" s="94">
        <v>14774097.112</v>
      </c>
      <c r="Z590" s="94">
        <v>0</v>
      </c>
      <c r="AA590" s="97" t="s">
        <v>49</v>
      </c>
      <c r="AB590" s="94">
        <v>0</v>
      </c>
      <c r="AC590" s="94">
        <v>0</v>
      </c>
      <c r="AD590" s="97" t="s">
        <v>49</v>
      </c>
      <c r="AE590" s="94">
        <v>0</v>
      </c>
      <c r="AF590" s="97">
        <v>0</v>
      </c>
      <c r="AG590" s="97" t="s">
        <v>49</v>
      </c>
      <c r="AH590" s="94">
        <v>0</v>
      </c>
      <c r="AI590" s="94">
        <v>0</v>
      </c>
      <c r="AJ590" s="97" t="s">
        <v>49</v>
      </c>
      <c r="AK590" s="94">
        <v>0</v>
      </c>
      <c r="AL590" s="94">
        <v>0</v>
      </c>
      <c r="AM590" s="99" t="s">
        <v>47</v>
      </c>
      <c r="AN590" s="97" t="s">
        <v>47</v>
      </c>
      <c r="AO590" s="215" t="s">
        <v>47</v>
      </c>
      <c r="AP590" s="97" t="s">
        <v>47</v>
      </c>
      <c r="AR590" s="5"/>
      <c r="AS590" s="100"/>
    </row>
    <row r="591" spans="1:45" ht="15" customHeight="1" x14ac:dyDescent="0.25">
      <c r="A591" s="97" t="s">
        <v>2166</v>
      </c>
      <c r="B591" s="98">
        <v>44283</v>
      </c>
      <c r="C591" s="97" t="s">
        <v>46</v>
      </c>
      <c r="D591" s="97" t="s">
        <v>58</v>
      </c>
      <c r="E591" s="97" t="s">
        <v>59</v>
      </c>
      <c r="F591" s="97" t="s">
        <v>1007</v>
      </c>
      <c r="G591" s="97" t="s">
        <v>48</v>
      </c>
      <c r="H591" s="97" t="s">
        <v>831</v>
      </c>
      <c r="I591" s="94" t="s">
        <v>47</v>
      </c>
      <c r="J591" s="94" t="s">
        <v>47</v>
      </c>
      <c r="K591" s="94" t="s">
        <v>47</v>
      </c>
      <c r="L591" s="94" t="s">
        <v>47</v>
      </c>
      <c r="M591" s="94">
        <v>0</v>
      </c>
      <c r="N591" s="97" t="s">
        <v>47</v>
      </c>
      <c r="O591" s="97" t="s">
        <v>282</v>
      </c>
      <c r="P591" s="97" t="s">
        <v>283</v>
      </c>
      <c r="Q591" s="94">
        <v>41157752.5</v>
      </c>
      <c r="R591" s="94">
        <v>0</v>
      </c>
      <c r="S591" s="94">
        <v>36749752.5</v>
      </c>
      <c r="T591" s="94">
        <v>3800000</v>
      </c>
      <c r="U591" s="97" t="s">
        <v>50</v>
      </c>
      <c r="V591" s="94">
        <v>608000</v>
      </c>
      <c r="W591" s="94">
        <v>0</v>
      </c>
      <c r="X591" s="97" t="s">
        <v>49</v>
      </c>
      <c r="Y591" s="94">
        <v>0</v>
      </c>
      <c r="Z591" s="94">
        <v>0</v>
      </c>
      <c r="AA591" s="97" t="s">
        <v>49</v>
      </c>
      <c r="AB591" s="94">
        <v>0</v>
      </c>
      <c r="AC591" s="94">
        <v>0</v>
      </c>
      <c r="AD591" s="97" t="s">
        <v>49</v>
      </c>
      <c r="AE591" s="94">
        <v>0</v>
      </c>
      <c r="AF591" s="97">
        <v>0</v>
      </c>
      <c r="AG591" s="97" t="s">
        <v>49</v>
      </c>
      <c r="AH591" s="94">
        <v>0</v>
      </c>
      <c r="AI591" s="94">
        <v>0</v>
      </c>
      <c r="AJ591" s="97" t="s">
        <v>49</v>
      </c>
      <c r="AK591" s="94">
        <v>0</v>
      </c>
      <c r="AL591" s="94">
        <v>0</v>
      </c>
      <c r="AM591" s="99" t="s">
        <v>47</v>
      </c>
      <c r="AN591" s="97" t="s">
        <v>47</v>
      </c>
      <c r="AO591" s="215" t="s">
        <v>47</v>
      </c>
      <c r="AP591" s="97" t="s">
        <v>47</v>
      </c>
      <c r="AR591" s="5"/>
      <c r="AS591" s="100"/>
    </row>
    <row r="592" spans="1:45" ht="15" customHeight="1" x14ac:dyDescent="0.25">
      <c r="A592" s="97" t="s">
        <v>826</v>
      </c>
      <c r="B592" s="98">
        <v>44283</v>
      </c>
      <c r="C592" s="97" t="s">
        <v>46</v>
      </c>
      <c r="D592" s="97" t="s">
        <v>58</v>
      </c>
      <c r="E592" s="97" t="s">
        <v>59</v>
      </c>
      <c r="F592" s="97" t="s">
        <v>1007</v>
      </c>
      <c r="G592" s="97" t="s">
        <v>48</v>
      </c>
      <c r="H592" s="97" t="s">
        <v>833</v>
      </c>
      <c r="I592" s="94" t="s">
        <v>47</v>
      </c>
      <c r="J592" s="94" t="s">
        <v>47</v>
      </c>
      <c r="K592" s="94" t="s">
        <v>47</v>
      </c>
      <c r="L592" s="94" t="s">
        <v>47</v>
      </c>
      <c r="M592" s="94">
        <v>0</v>
      </c>
      <c r="N592" s="97" t="s">
        <v>47</v>
      </c>
      <c r="O592" s="97" t="s">
        <v>56</v>
      </c>
      <c r="P592" s="97" t="s">
        <v>47</v>
      </c>
      <c r="Q592" s="94">
        <v>1411462860.5948</v>
      </c>
      <c r="R592" s="94">
        <v>0</v>
      </c>
      <c r="S592" s="94">
        <v>1141354058</v>
      </c>
      <c r="T592" s="94">
        <v>0</v>
      </c>
      <c r="U592" s="97" t="s">
        <v>49</v>
      </c>
      <c r="V592" s="94">
        <v>0</v>
      </c>
      <c r="W592" s="94">
        <v>232852416.03</v>
      </c>
      <c r="X592" s="97" t="s">
        <v>50</v>
      </c>
      <c r="Y592" s="94">
        <v>37256386.564799994</v>
      </c>
      <c r="Z592" s="94">
        <v>0</v>
      </c>
      <c r="AA592" s="97" t="s">
        <v>49</v>
      </c>
      <c r="AB592" s="94">
        <v>0</v>
      </c>
      <c r="AC592" s="94">
        <v>0</v>
      </c>
      <c r="AD592" s="97" t="s">
        <v>49</v>
      </c>
      <c r="AE592" s="94">
        <v>0</v>
      </c>
      <c r="AF592" s="97">
        <v>0</v>
      </c>
      <c r="AG592" s="97" t="s">
        <v>49</v>
      </c>
      <c r="AH592" s="94">
        <v>0</v>
      </c>
      <c r="AI592" s="94">
        <v>0</v>
      </c>
      <c r="AJ592" s="97" t="s">
        <v>49</v>
      </c>
      <c r="AK592" s="94">
        <v>0</v>
      </c>
      <c r="AL592" s="94">
        <v>0</v>
      </c>
      <c r="AM592" s="99" t="s">
        <v>47</v>
      </c>
      <c r="AN592" s="97" t="s">
        <v>47</v>
      </c>
      <c r="AO592" s="215" t="s">
        <v>47</v>
      </c>
      <c r="AP592" s="97" t="s">
        <v>47</v>
      </c>
      <c r="AR592" s="5"/>
      <c r="AS592" s="100"/>
    </row>
    <row r="593" spans="1:45" ht="15" customHeight="1" x14ac:dyDescent="0.25">
      <c r="A593" s="97" t="s">
        <v>828</v>
      </c>
      <c r="B593" s="98">
        <v>44283</v>
      </c>
      <c r="C593" s="97" t="s">
        <v>46</v>
      </c>
      <c r="D593" s="97" t="s">
        <v>58</v>
      </c>
      <c r="E593" s="97" t="s">
        <v>59</v>
      </c>
      <c r="F593" s="97" t="s">
        <v>1007</v>
      </c>
      <c r="G593" s="97" t="s">
        <v>48</v>
      </c>
      <c r="H593" s="97" t="s">
        <v>835</v>
      </c>
      <c r="I593" s="94" t="s">
        <v>47</v>
      </c>
      <c r="J593" s="94" t="s">
        <v>47</v>
      </c>
      <c r="K593" s="94" t="s">
        <v>47</v>
      </c>
      <c r="L593" s="94" t="s">
        <v>47</v>
      </c>
      <c r="M593" s="94">
        <v>0</v>
      </c>
      <c r="N593" s="97" t="s">
        <v>47</v>
      </c>
      <c r="O593" s="97" t="s">
        <v>678</v>
      </c>
      <c r="P593" s="97" t="s">
        <v>679</v>
      </c>
      <c r="Q593" s="94">
        <v>8875565</v>
      </c>
      <c r="R593" s="94">
        <v>0</v>
      </c>
      <c r="S593" s="94">
        <v>3167205</v>
      </c>
      <c r="T593" s="94">
        <v>4921000</v>
      </c>
      <c r="U593" s="97" t="s">
        <v>50</v>
      </c>
      <c r="V593" s="94">
        <v>787360</v>
      </c>
      <c r="W593" s="94">
        <v>0</v>
      </c>
      <c r="X593" s="97" t="s">
        <v>49</v>
      </c>
      <c r="Y593" s="94">
        <v>0</v>
      </c>
      <c r="Z593" s="94">
        <v>0</v>
      </c>
      <c r="AA593" s="97" t="s">
        <v>49</v>
      </c>
      <c r="AB593" s="94">
        <v>0</v>
      </c>
      <c r="AC593" s="94">
        <v>0</v>
      </c>
      <c r="AD593" s="97" t="s">
        <v>49</v>
      </c>
      <c r="AE593" s="94">
        <v>0</v>
      </c>
      <c r="AF593" s="97">
        <v>0</v>
      </c>
      <c r="AG593" s="97" t="s">
        <v>49</v>
      </c>
      <c r="AH593" s="94">
        <v>0</v>
      </c>
      <c r="AI593" s="94">
        <v>0</v>
      </c>
      <c r="AJ593" s="97" t="s">
        <v>49</v>
      </c>
      <c r="AK593" s="94">
        <v>0</v>
      </c>
      <c r="AL593" s="94">
        <v>0</v>
      </c>
      <c r="AM593" s="99" t="s">
        <v>47</v>
      </c>
      <c r="AN593" s="97" t="s">
        <v>47</v>
      </c>
      <c r="AO593" s="215" t="s">
        <v>47</v>
      </c>
      <c r="AP593" s="97" t="s">
        <v>47</v>
      </c>
      <c r="AR593" s="5"/>
      <c r="AS593" s="100"/>
    </row>
    <row r="594" spans="1:45" ht="15" customHeight="1" x14ac:dyDescent="0.25">
      <c r="A594" s="97" t="s">
        <v>830</v>
      </c>
      <c r="B594" s="98">
        <v>44283</v>
      </c>
      <c r="C594" s="97" t="s">
        <v>46</v>
      </c>
      <c r="D594" s="97" t="s">
        <v>58</v>
      </c>
      <c r="E594" s="97" t="s">
        <v>59</v>
      </c>
      <c r="F594" s="97" t="s">
        <v>1007</v>
      </c>
      <c r="G594" s="97" t="s">
        <v>48</v>
      </c>
      <c r="H594" s="97" t="s">
        <v>837</v>
      </c>
      <c r="I594" s="94" t="s">
        <v>47</v>
      </c>
      <c r="J594" s="94" t="s">
        <v>47</v>
      </c>
      <c r="K594" s="94" t="s">
        <v>47</v>
      </c>
      <c r="L594" s="94" t="s">
        <v>47</v>
      </c>
      <c r="M594" s="94">
        <v>0</v>
      </c>
      <c r="N594" s="97" t="s">
        <v>47</v>
      </c>
      <c r="O594" s="97" t="s">
        <v>56</v>
      </c>
      <c r="P594" s="97" t="s">
        <v>47</v>
      </c>
      <c r="Q594" s="94">
        <v>454277808.9964</v>
      </c>
      <c r="R594" s="94">
        <v>0</v>
      </c>
      <c r="S594" s="94">
        <v>299529080.5</v>
      </c>
      <c r="T594" s="94">
        <v>0</v>
      </c>
      <c r="U594" s="97" t="s">
        <v>49</v>
      </c>
      <c r="V594" s="94">
        <v>0</v>
      </c>
      <c r="W594" s="94">
        <v>133404076.28999999</v>
      </c>
      <c r="X594" s="97" t="s">
        <v>50</v>
      </c>
      <c r="Y594" s="94">
        <v>21344652.2064</v>
      </c>
      <c r="Z594" s="94">
        <v>0</v>
      </c>
      <c r="AA594" s="97" t="s">
        <v>49</v>
      </c>
      <c r="AB594" s="94">
        <v>0</v>
      </c>
      <c r="AC594" s="94">
        <v>0</v>
      </c>
      <c r="AD594" s="97" t="s">
        <v>49</v>
      </c>
      <c r="AE594" s="94">
        <v>0</v>
      </c>
      <c r="AF594" s="97">
        <v>0</v>
      </c>
      <c r="AG594" s="97" t="s">
        <v>49</v>
      </c>
      <c r="AH594" s="94">
        <v>0</v>
      </c>
      <c r="AI594" s="94">
        <v>0</v>
      </c>
      <c r="AJ594" s="97" t="s">
        <v>49</v>
      </c>
      <c r="AK594" s="94">
        <v>0</v>
      </c>
      <c r="AL594" s="94">
        <v>0</v>
      </c>
      <c r="AM594" s="99" t="s">
        <v>47</v>
      </c>
      <c r="AN594" s="97" t="s">
        <v>47</v>
      </c>
      <c r="AO594" s="215" t="s">
        <v>47</v>
      </c>
      <c r="AP594" s="97" t="s">
        <v>47</v>
      </c>
      <c r="AR594" s="5"/>
      <c r="AS594" s="100"/>
    </row>
    <row r="595" spans="1:45" ht="15" customHeight="1" x14ac:dyDescent="0.25">
      <c r="A595" s="97" t="s">
        <v>832</v>
      </c>
      <c r="B595" s="98">
        <v>44283</v>
      </c>
      <c r="C595" s="97" t="s">
        <v>46</v>
      </c>
      <c r="D595" s="97" t="s">
        <v>58</v>
      </c>
      <c r="E595" s="97" t="s">
        <v>59</v>
      </c>
      <c r="F595" s="97" t="s">
        <v>1007</v>
      </c>
      <c r="G595" s="97" t="s">
        <v>96</v>
      </c>
      <c r="H595" s="97" t="s">
        <v>47</v>
      </c>
      <c r="I595" s="94" t="s">
        <v>839</v>
      </c>
      <c r="J595" s="94" t="s">
        <v>47</v>
      </c>
      <c r="K595" s="94" t="s">
        <v>840</v>
      </c>
      <c r="L595" s="94" t="s">
        <v>743</v>
      </c>
      <c r="M595" s="94">
        <v>41822872.200000003</v>
      </c>
      <c r="N595" s="97" t="s">
        <v>100</v>
      </c>
      <c r="O595" s="97" t="s">
        <v>841</v>
      </c>
      <c r="P595" s="97" t="s">
        <v>842</v>
      </c>
      <c r="Q595" s="94">
        <v>-4750000</v>
      </c>
      <c r="R595" s="94">
        <v>0</v>
      </c>
      <c r="S595" s="94">
        <v>-4750000</v>
      </c>
      <c r="T595" s="94">
        <v>0</v>
      </c>
      <c r="U595" s="97" t="s">
        <v>49</v>
      </c>
      <c r="V595" s="94">
        <v>0</v>
      </c>
      <c r="W595" s="94">
        <v>0</v>
      </c>
      <c r="X595" s="97" t="s">
        <v>49</v>
      </c>
      <c r="Y595" s="94">
        <v>0</v>
      </c>
      <c r="Z595" s="94">
        <v>0</v>
      </c>
      <c r="AA595" s="97" t="s">
        <v>49</v>
      </c>
      <c r="AB595" s="94">
        <v>0</v>
      </c>
      <c r="AC595" s="94">
        <v>0</v>
      </c>
      <c r="AD595" s="97" t="s">
        <v>49</v>
      </c>
      <c r="AE595" s="94">
        <v>0</v>
      </c>
      <c r="AF595" s="97">
        <v>0</v>
      </c>
      <c r="AG595" s="97" t="s">
        <v>49</v>
      </c>
      <c r="AH595" s="94">
        <v>0</v>
      </c>
      <c r="AI595" s="94">
        <v>0</v>
      </c>
      <c r="AJ595" s="97" t="s">
        <v>49</v>
      </c>
      <c r="AK595" s="94">
        <v>0</v>
      </c>
      <c r="AL595" s="94">
        <v>0</v>
      </c>
      <c r="AM595" s="99" t="s">
        <v>47</v>
      </c>
      <c r="AN595" s="97" t="s">
        <v>47</v>
      </c>
      <c r="AO595" s="215" t="s">
        <v>47</v>
      </c>
      <c r="AP595" s="97" t="s">
        <v>47</v>
      </c>
      <c r="AR595" s="5"/>
      <c r="AS595" s="100"/>
    </row>
    <row r="596" spans="1:45" ht="15" customHeight="1" x14ac:dyDescent="0.25">
      <c r="A596" s="97" t="s">
        <v>834</v>
      </c>
      <c r="B596" s="98">
        <v>44283</v>
      </c>
      <c r="C596" s="97" t="s">
        <v>973</v>
      </c>
      <c r="D596" s="97" t="s">
        <v>58</v>
      </c>
      <c r="E596" s="97" t="s">
        <v>1356</v>
      </c>
      <c r="F596" s="97" t="s">
        <v>1317</v>
      </c>
      <c r="G596" s="97" t="s">
        <v>48</v>
      </c>
      <c r="H596" s="97" t="s">
        <v>1414</v>
      </c>
      <c r="I596" s="94" t="s">
        <v>47</v>
      </c>
      <c r="J596" s="94" t="s">
        <v>47</v>
      </c>
      <c r="K596" s="94" t="s">
        <v>47</v>
      </c>
      <c r="L596" s="94" t="s">
        <v>47</v>
      </c>
      <c r="M596" s="94">
        <v>0</v>
      </c>
      <c r="N596" s="97" t="s">
        <v>47</v>
      </c>
      <c r="O596" s="97" t="s">
        <v>56</v>
      </c>
      <c r="P596" s="97" t="s">
        <v>47</v>
      </c>
      <c r="Q596" s="94">
        <v>1048286775.5384001</v>
      </c>
      <c r="R596" s="94">
        <v>0</v>
      </c>
      <c r="S596" s="94">
        <v>797517570.99999976</v>
      </c>
      <c r="T596" s="94">
        <v>0</v>
      </c>
      <c r="U596" s="97" t="s">
        <v>49</v>
      </c>
      <c r="V596" s="94">
        <v>0</v>
      </c>
      <c r="W596" s="94">
        <v>216180348.73999998</v>
      </c>
      <c r="X596" s="97" t="s">
        <v>50</v>
      </c>
      <c r="Y596" s="94">
        <v>34588855.7984</v>
      </c>
      <c r="Z596" s="94">
        <v>0</v>
      </c>
      <c r="AA596" s="97" t="s">
        <v>49</v>
      </c>
      <c r="AB596" s="94">
        <v>0</v>
      </c>
      <c r="AC596" s="94">
        <v>0</v>
      </c>
      <c r="AD596" s="97" t="s">
        <v>49</v>
      </c>
      <c r="AE596" s="94">
        <v>0</v>
      </c>
      <c r="AF596" s="97">
        <v>0</v>
      </c>
      <c r="AG596" s="97" t="s">
        <v>49</v>
      </c>
      <c r="AH596" s="94">
        <v>0</v>
      </c>
      <c r="AI596" s="94">
        <v>0</v>
      </c>
      <c r="AJ596" s="97" t="s">
        <v>49</v>
      </c>
      <c r="AK596" s="94">
        <v>0</v>
      </c>
      <c r="AL596" s="94">
        <v>0</v>
      </c>
      <c r="AM596" s="99" t="s">
        <v>47</v>
      </c>
      <c r="AN596" s="97" t="s">
        <v>47</v>
      </c>
      <c r="AO596" s="215" t="s">
        <v>47</v>
      </c>
      <c r="AP596" s="97" t="s">
        <v>47</v>
      </c>
      <c r="AR596" s="5"/>
      <c r="AS596" s="100"/>
    </row>
    <row r="597" spans="1:45" ht="15" customHeight="1" x14ac:dyDescent="0.25">
      <c r="A597" s="97" t="s">
        <v>836</v>
      </c>
      <c r="B597" s="98">
        <v>44283</v>
      </c>
      <c r="C597" s="97" t="s">
        <v>973</v>
      </c>
      <c r="D597" s="97" t="s">
        <v>58</v>
      </c>
      <c r="E597" s="97" t="s">
        <v>1356</v>
      </c>
      <c r="F597" s="97" t="s">
        <v>1322</v>
      </c>
      <c r="G597" s="97" t="s">
        <v>48</v>
      </c>
      <c r="H597" s="97" t="s">
        <v>1403</v>
      </c>
      <c r="I597" s="94" t="s">
        <v>47</v>
      </c>
      <c r="J597" s="94" t="s">
        <v>47</v>
      </c>
      <c r="K597" s="94" t="s">
        <v>47</v>
      </c>
      <c r="L597" s="94" t="s">
        <v>47</v>
      </c>
      <c r="M597" s="94">
        <v>0</v>
      </c>
      <c r="N597" s="97" t="s">
        <v>47</v>
      </c>
      <c r="O597" s="97" t="s">
        <v>1402</v>
      </c>
      <c r="P597" s="97" t="s">
        <v>1401</v>
      </c>
      <c r="Q597" s="94">
        <v>6988200</v>
      </c>
      <c r="R597" s="94">
        <v>0</v>
      </c>
      <c r="S597" s="94">
        <v>6988200</v>
      </c>
      <c r="T597" s="94">
        <v>0</v>
      </c>
      <c r="U597" s="97" t="s">
        <v>49</v>
      </c>
      <c r="V597" s="94">
        <v>0</v>
      </c>
      <c r="W597" s="94">
        <v>0</v>
      </c>
      <c r="X597" s="97" t="s">
        <v>49</v>
      </c>
      <c r="Y597" s="94">
        <v>0</v>
      </c>
      <c r="Z597" s="94">
        <v>0</v>
      </c>
      <c r="AA597" s="97" t="s">
        <v>49</v>
      </c>
      <c r="AB597" s="94">
        <v>0</v>
      </c>
      <c r="AC597" s="94">
        <v>0</v>
      </c>
      <c r="AD597" s="97" t="s">
        <v>49</v>
      </c>
      <c r="AE597" s="94">
        <v>0</v>
      </c>
      <c r="AF597" s="97">
        <v>0</v>
      </c>
      <c r="AG597" s="97" t="s">
        <v>49</v>
      </c>
      <c r="AH597" s="94">
        <v>0</v>
      </c>
      <c r="AI597" s="94">
        <v>0</v>
      </c>
      <c r="AJ597" s="97" t="s">
        <v>49</v>
      </c>
      <c r="AK597" s="94">
        <v>0</v>
      </c>
      <c r="AL597" s="94">
        <v>0</v>
      </c>
      <c r="AM597" s="99" t="s">
        <v>47</v>
      </c>
      <c r="AN597" s="97" t="s">
        <v>47</v>
      </c>
      <c r="AO597" s="215" t="s">
        <v>47</v>
      </c>
      <c r="AP597" s="97" t="s">
        <v>47</v>
      </c>
      <c r="AR597" s="5"/>
      <c r="AS597" s="100"/>
    </row>
    <row r="598" spans="1:45" ht="15" customHeight="1" x14ac:dyDescent="0.25">
      <c r="A598" s="97" t="s">
        <v>838</v>
      </c>
      <c r="B598" s="98">
        <v>44283</v>
      </c>
      <c r="C598" s="97" t="s">
        <v>973</v>
      </c>
      <c r="D598" s="97" t="s">
        <v>58</v>
      </c>
      <c r="E598" s="97" t="s">
        <v>1356</v>
      </c>
      <c r="F598" s="97" t="s">
        <v>1317</v>
      </c>
      <c r="G598" s="97" t="s">
        <v>48</v>
      </c>
      <c r="H598" s="97" t="s">
        <v>1399</v>
      </c>
      <c r="I598" s="94" t="s">
        <v>47</v>
      </c>
      <c r="J598" s="94" t="s">
        <v>47</v>
      </c>
      <c r="K598" s="94" t="s">
        <v>47</v>
      </c>
      <c r="L598" s="94" t="s">
        <v>47</v>
      </c>
      <c r="M598" s="94">
        <v>0</v>
      </c>
      <c r="N598" s="97" t="s">
        <v>47</v>
      </c>
      <c r="O598" s="97" t="s">
        <v>56</v>
      </c>
      <c r="P598" s="97" t="s">
        <v>47</v>
      </c>
      <c r="Q598" s="94">
        <v>209599642.3964</v>
      </c>
      <c r="R598" s="94">
        <v>0</v>
      </c>
      <c r="S598" s="94">
        <v>114231412.5</v>
      </c>
      <c r="T598" s="94">
        <v>0</v>
      </c>
      <c r="U598" s="97" t="s">
        <v>49</v>
      </c>
      <c r="V598" s="94">
        <v>0</v>
      </c>
      <c r="W598" s="94">
        <v>82213991.289999992</v>
      </c>
      <c r="X598" s="97" t="s">
        <v>49</v>
      </c>
      <c r="Y598" s="94">
        <v>13154238.606400002</v>
      </c>
      <c r="Z598" s="94">
        <v>0</v>
      </c>
      <c r="AA598" s="97" t="s">
        <v>49</v>
      </c>
      <c r="AB598" s="94">
        <v>0</v>
      </c>
      <c r="AC598" s="94">
        <v>0</v>
      </c>
      <c r="AD598" s="97" t="s">
        <v>49</v>
      </c>
      <c r="AE598" s="94">
        <v>0</v>
      </c>
      <c r="AF598" s="97">
        <v>0</v>
      </c>
      <c r="AG598" s="97" t="s">
        <v>49</v>
      </c>
      <c r="AH598" s="94">
        <v>0</v>
      </c>
      <c r="AI598" s="94">
        <v>0</v>
      </c>
      <c r="AJ598" s="97" t="s">
        <v>49</v>
      </c>
      <c r="AK598" s="94">
        <v>0</v>
      </c>
      <c r="AL598" s="94">
        <v>0</v>
      </c>
      <c r="AM598" s="99" t="s">
        <v>47</v>
      </c>
      <c r="AN598" s="97" t="s">
        <v>47</v>
      </c>
      <c r="AO598" s="215" t="s">
        <v>47</v>
      </c>
      <c r="AP598" s="97" t="s">
        <v>47</v>
      </c>
      <c r="AR598" s="5"/>
      <c r="AS598" s="100"/>
    </row>
    <row r="599" spans="1:45" ht="15" customHeight="1" x14ac:dyDescent="0.25">
      <c r="A599" s="97" t="s">
        <v>843</v>
      </c>
      <c r="B599" s="98">
        <v>44283</v>
      </c>
      <c r="C599" s="97" t="s">
        <v>973</v>
      </c>
      <c r="D599" s="97" t="s">
        <v>58</v>
      </c>
      <c r="E599" s="97" t="s">
        <v>1356</v>
      </c>
      <c r="F599" s="97" t="s">
        <v>1322</v>
      </c>
      <c r="G599" s="97" t="s">
        <v>96</v>
      </c>
      <c r="H599" s="97" t="s">
        <v>47</v>
      </c>
      <c r="I599" s="94" t="s">
        <v>1370</v>
      </c>
      <c r="J599" s="94" t="s">
        <v>47</v>
      </c>
      <c r="K599" s="94" t="s">
        <v>1369</v>
      </c>
      <c r="L599" s="94" t="s">
        <v>1368</v>
      </c>
      <c r="M599" s="94">
        <v>10480875</v>
      </c>
      <c r="N599" s="97" t="s">
        <v>100</v>
      </c>
      <c r="O599" s="97" t="s">
        <v>1367</v>
      </c>
      <c r="P599" s="97" t="s">
        <v>1366</v>
      </c>
      <c r="Q599" s="94">
        <v>-4370000</v>
      </c>
      <c r="R599" s="94">
        <v>0</v>
      </c>
      <c r="S599" s="94">
        <v>-4370000</v>
      </c>
      <c r="T599" s="94">
        <v>0</v>
      </c>
      <c r="U599" s="97" t="s">
        <v>49</v>
      </c>
      <c r="V599" s="94">
        <v>0</v>
      </c>
      <c r="W599" s="94">
        <v>0</v>
      </c>
      <c r="X599" s="97" t="s">
        <v>49</v>
      </c>
      <c r="Y599" s="94">
        <v>0</v>
      </c>
      <c r="Z599" s="94">
        <v>0</v>
      </c>
      <c r="AA599" s="97" t="s">
        <v>49</v>
      </c>
      <c r="AB599" s="94">
        <v>0</v>
      </c>
      <c r="AC599" s="94">
        <v>0</v>
      </c>
      <c r="AD599" s="97" t="s">
        <v>49</v>
      </c>
      <c r="AE599" s="94">
        <v>0</v>
      </c>
      <c r="AF599" s="97">
        <v>0</v>
      </c>
      <c r="AG599" s="97" t="s">
        <v>49</v>
      </c>
      <c r="AH599" s="94">
        <v>0</v>
      </c>
      <c r="AI599" s="94">
        <v>0</v>
      </c>
      <c r="AJ599" s="97" t="s">
        <v>49</v>
      </c>
      <c r="AK599" s="94">
        <v>0</v>
      </c>
      <c r="AL599" s="94">
        <v>0</v>
      </c>
      <c r="AM599" s="99" t="s">
        <v>47</v>
      </c>
      <c r="AN599" s="97" t="s">
        <v>47</v>
      </c>
      <c r="AO599" s="215" t="s">
        <v>47</v>
      </c>
      <c r="AP599" s="97" t="s">
        <v>47</v>
      </c>
      <c r="AR599" s="5"/>
      <c r="AS599" s="100"/>
    </row>
    <row r="600" spans="1:45" ht="15" customHeight="1" x14ac:dyDescent="0.25">
      <c r="A600" s="97" t="s">
        <v>845</v>
      </c>
      <c r="B600" s="98">
        <v>44283</v>
      </c>
      <c r="C600" s="97" t="s">
        <v>2267</v>
      </c>
      <c r="D600" s="97" t="s">
        <v>62</v>
      </c>
      <c r="E600" s="97" t="s">
        <v>2308</v>
      </c>
      <c r="F600" s="97" t="s">
        <v>2279</v>
      </c>
      <c r="G600" s="97" t="s">
        <v>48</v>
      </c>
      <c r="H600" s="97" t="s">
        <v>2328</v>
      </c>
      <c r="I600" s="94" t="s">
        <v>47</v>
      </c>
      <c r="J600" s="94" t="s">
        <v>47</v>
      </c>
      <c r="K600" s="94" t="s">
        <v>47</v>
      </c>
      <c r="L600" s="94" t="s">
        <v>47</v>
      </c>
      <c r="M600" s="94">
        <v>0</v>
      </c>
      <c r="N600" s="97" t="s">
        <v>47</v>
      </c>
      <c r="O600" s="97" t="s">
        <v>56</v>
      </c>
      <c r="P600" s="97" t="s">
        <v>47</v>
      </c>
      <c r="Q600" s="94">
        <v>626506439.9928</v>
      </c>
      <c r="R600" s="94">
        <v>0</v>
      </c>
      <c r="S600" s="94">
        <v>576440228</v>
      </c>
      <c r="T600" s="94"/>
      <c r="U600" s="97"/>
      <c r="V600" s="94"/>
      <c r="W600" s="94">
        <v>43160527.579999998</v>
      </c>
      <c r="X600" s="97" t="s">
        <v>49</v>
      </c>
      <c r="Y600" s="94">
        <v>6905684.4128</v>
      </c>
      <c r="Z600" s="94">
        <v>0</v>
      </c>
      <c r="AA600" s="97" t="s">
        <v>49</v>
      </c>
      <c r="AB600" s="94">
        <v>0</v>
      </c>
      <c r="AC600" s="94">
        <v>0</v>
      </c>
      <c r="AD600" s="97" t="s">
        <v>49</v>
      </c>
      <c r="AE600" s="94">
        <v>0</v>
      </c>
      <c r="AF600" s="97">
        <v>0</v>
      </c>
      <c r="AG600" s="97" t="s">
        <v>49</v>
      </c>
      <c r="AH600" s="109"/>
      <c r="AI600" s="109"/>
      <c r="AJ600" s="109"/>
      <c r="AK600" s="109"/>
      <c r="AL600" s="109"/>
      <c r="AM600" s="109"/>
      <c r="AN600" s="109"/>
      <c r="AO600" s="214"/>
      <c r="AP600" s="109"/>
      <c r="AR600" s="5"/>
      <c r="AS600" s="100"/>
    </row>
    <row r="601" spans="1:45" ht="15" customHeight="1" x14ac:dyDescent="0.25">
      <c r="A601" s="97" t="s">
        <v>847</v>
      </c>
      <c r="B601" s="98">
        <v>44283</v>
      </c>
      <c r="C601" s="97" t="s">
        <v>46</v>
      </c>
      <c r="D601" s="97" t="s">
        <v>62</v>
      </c>
      <c r="E601" s="97" t="s">
        <v>63</v>
      </c>
      <c r="F601" s="97" t="s">
        <v>1021</v>
      </c>
      <c r="G601" s="97" t="s">
        <v>48</v>
      </c>
      <c r="H601" s="97" t="s">
        <v>844</v>
      </c>
      <c r="I601" s="94" t="s">
        <v>47</v>
      </c>
      <c r="J601" s="94" t="s">
        <v>47</v>
      </c>
      <c r="K601" s="94" t="s">
        <v>47</v>
      </c>
      <c r="L601" s="94" t="s">
        <v>47</v>
      </c>
      <c r="M601" s="94">
        <v>0</v>
      </c>
      <c r="N601" s="97" t="s">
        <v>47</v>
      </c>
      <c r="O601" s="97" t="s">
        <v>56</v>
      </c>
      <c r="P601" s="97" t="s">
        <v>47</v>
      </c>
      <c r="Q601" s="94">
        <v>1769596616.0584002</v>
      </c>
      <c r="R601" s="94">
        <v>0</v>
      </c>
      <c r="S601" s="94">
        <v>1320786762.9999998</v>
      </c>
      <c r="T601" s="94">
        <v>0</v>
      </c>
      <c r="U601" s="97" t="s">
        <v>49</v>
      </c>
      <c r="V601" s="94">
        <v>0</v>
      </c>
      <c r="W601" s="94">
        <v>386905045.74000001</v>
      </c>
      <c r="X601" s="97" t="s">
        <v>49</v>
      </c>
      <c r="Y601" s="94">
        <v>61904807.318400003</v>
      </c>
      <c r="Z601" s="94">
        <v>0</v>
      </c>
      <c r="AA601" s="97" t="s">
        <v>49</v>
      </c>
      <c r="AB601" s="94">
        <v>0</v>
      </c>
      <c r="AC601" s="94">
        <v>0</v>
      </c>
      <c r="AD601" s="97" t="s">
        <v>49</v>
      </c>
      <c r="AE601" s="94">
        <v>0</v>
      </c>
      <c r="AF601" s="97">
        <v>0</v>
      </c>
      <c r="AG601" s="97" t="s">
        <v>49</v>
      </c>
      <c r="AH601" s="94">
        <v>0</v>
      </c>
      <c r="AI601" s="94">
        <v>0</v>
      </c>
      <c r="AJ601" s="97" t="s">
        <v>49</v>
      </c>
      <c r="AK601" s="94">
        <v>0</v>
      </c>
      <c r="AL601" s="94">
        <v>0</v>
      </c>
      <c r="AM601" s="99" t="s">
        <v>47</v>
      </c>
      <c r="AN601" s="97" t="s">
        <v>47</v>
      </c>
      <c r="AO601" s="215" t="s">
        <v>47</v>
      </c>
      <c r="AP601" s="97" t="s">
        <v>47</v>
      </c>
      <c r="AR601" s="5"/>
      <c r="AS601" s="100"/>
    </row>
    <row r="602" spans="1:45" ht="15" customHeight="1" x14ac:dyDescent="0.25">
      <c r="A602" s="97" t="s">
        <v>851</v>
      </c>
      <c r="B602" s="98">
        <v>44283</v>
      </c>
      <c r="C602" s="97" t="s">
        <v>973</v>
      </c>
      <c r="D602" s="97" t="s">
        <v>62</v>
      </c>
      <c r="E602" s="97" t="s">
        <v>1318</v>
      </c>
      <c r="F602" s="97" t="s">
        <v>1314</v>
      </c>
      <c r="G602" s="97" t="s">
        <v>48</v>
      </c>
      <c r="H602" s="97" t="s">
        <v>1412</v>
      </c>
      <c r="I602" s="94" t="s">
        <v>47</v>
      </c>
      <c r="J602" s="94" t="s">
        <v>47</v>
      </c>
      <c r="K602" s="94" t="s">
        <v>47</v>
      </c>
      <c r="L602" s="94" t="s">
        <v>47</v>
      </c>
      <c r="M602" s="94">
        <v>0</v>
      </c>
      <c r="N602" s="97" t="s">
        <v>47</v>
      </c>
      <c r="O602" s="97" t="s">
        <v>1320</v>
      </c>
      <c r="P602" s="97" t="s">
        <v>1319</v>
      </c>
      <c r="Q602" s="94">
        <v>3173760</v>
      </c>
      <c r="R602" s="94">
        <v>0</v>
      </c>
      <c r="S602" s="94">
        <v>0</v>
      </c>
      <c r="T602" s="94">
        <v>2736000</v>
      </c>
      <c r="U602" s="97" t="s">
        <v>50</v>
      </c>
      <c r="V602" s="94">
        <v>437760</v>
      </c>
      <c r="W602" s="94">
        <v>0</v>
      </c>
      <c r="X602" s="97" t="s">
        <v>49</v>
      </c>
      <c r="Y602" s="94">
        <v>0</v>
      </c>
      <c r="Z602" s="94">
        <v>0</v>
      </c>
      <c r="AA602" s="97" t="s">
        <v>49</v>
      </c>
      <c r="AB602" s="94">
        <v>0</v>
      </c>
      <c r="AC602" s="94">
        <v>0</v>
      </c>
      <c r="AD602" s="97" t="s">
        <v>49</v>
      </c>
      <c r="AE602" s="94">
        <v>0</v>
      </c>
      <c r="AF602" s="97">
        <v>0</v>
      </c>
      <c r="AG602" s="97" t="s">
        <v>49</v>
      </c>
      <c r="AH602" s="94">
        <v>0</v>
      </c>
      <c r="AI602" s="94">
        <v>0</v>
      </c>
      <c r="AJ602" s="97" t="s">
        <v>49</v>
      </c>
      <c r="AK602" s="94">
        <v>0</v>
      </c>
      <c r="AL602" s="94">
        <v>0</v>
      </c>
      <c r="AM602" s="99" t="s">
        <v>47</v>
      </c>
      <c r="AN602" s="97" t="s">
        <v>47</v>
      </c>
      <c r="AO602" s="215" t="s">
        <v>47</v>
      </c>
      <c r="AP602" s="97" t="s">
        <v>47</v>
      </c>
      <c r="AR602" s="5"/>
      <c r="AS602" s="100"/>
    </row>
    <row r="603" spans="1:45" ht="15" customHeight="1" x14ac:dyDescent="0.25">
      <c r="A603" s="97" t="s">
        <v>853</v>
      </c>
      <c r="B603" s="98">
        <v>44283</v>
      </c>
      <c r="C603" s="97" t="s">
        <v>973</v>
      </c>
      <c r="D603" s="97" t="s">
        <v>62</v>
      </c>
      <c r="E603" s="97" t="s">
        <v>1318</v>
      </c>
      <c r="F603" s="97" t="s">
        <v>1310</v>
      </c>
      <c r="G603" s="97" t="s">
        <v>48</v>
      </c>
      <c r="H603" s="97" t="s">
        <v>1411</v>
      </c>
      <c r="I603" s="94" t="s">
        <v>47</v>
      </c>
      <c r="J603" s="94" t="s">
        <v>47</v>
      </c>
      <c r="K603" s="94" t="s">
        <v>47</v>
      </c>
      <c r="L603" s="94" t="s">
        <v>47</v>
      </c>
      <c r="M603" s="94">
        <v>0</v>
      </c>
      <c r="N603" s="97" t="s">
        <v>47</v>
      </c>
      <c r="O603" s="97" t="s">
        <v>56</v>
      </c>
      <c r="P603" s="97" t="s">
        <v>47</v>
      </c>
      <c r="Q603" s="94">
        <f>1367578411.4716-38950</f>
        <v>1367539461.4716001</v>
      </c>
      <c r="R603" s="94">
        <v>0</v>
      </c>
      <c r="S603" s="94">
        <f>1001492279-38950</f>
        <v>1001453329</v>
      </c>
      <c r="T603" s="94">
        <v>0</v>
      </c>
      <c r="U603" s="97" t="s">
        <v>49</v>
      </c>
      <c r="V603" s="94">
        <v>0</v>
      </c>
      <c r="W603" s="94">
        <v>315591493.50999999</v>
      </c>
      <c r="X603" s="97" t="s">
        <v>50</v>
      </c>
      <c r="Y603" s="94">
        <v>50494638.961599998</v>
      </c>
      <c r="Z603" s="94">
        <v>0</v>
      </c>
      <c r="AA603" s="97" t="s">
        <v>49</v>
      </c>
      <c r="AB603" s="94">
        <v>0</v>
      </c>
      <c r="AC603" s="94">
        <v>0</v>
      </c>
      <c r="AD603" s="97" t="s">
        <v>49</v>
      </c>
      <c r="AE603" s="94">
        <v>0</v>
      </c>
      <c r="AF603" s="97">
        <v>0</v>
      </c>
      <c r="AG603" s="97" t="s">
        <v>49</v>
      </c>
      <c r="AH603" s="94">
        <v>0</v>
      </c>
      <c r="AI603" s="94">
        <v>0</v>
      </c>
      <c r="AJ603" s="97" t="s">
        <v>49</v>
      </c>
      <c r="AK603" s="94">
        <v>0</v>
      </c>
      <c r="AL603" s="94">
        <v>0</v>
      </c>
      <c r="AM603" s="99" t="s">
        <v>47</v>
      </c>
      <c r="AN603" s="97" t="s">
        <v>47</v>
      </c>
      <c r="AO603" s="218" t="s">
        <v>47</v>
      </c>
      <c r="AP603" s="116" t="s">
        <v>47</v>
      </c>
      <c r="AR603" s="5"/>
      <c r="AS603" s="100"/>
    </row>
    <row r="604" spans="1:45" ht="15" customHeight="1" x14ac:dyDescent="0.25">
      <c r="A604" s="97" t="s">
        <v>855</v>
      </c>
      <c r="B604" s="98">
        <v>44283</v>
      </c>
      <c r="C604" s="97" t="s">
        <v>46</v>
      </c>
      <c r="D604" s="97" t="s">
        <v>66</v>
      </c>
      <c r="E604" s="97" t="s">
        <v>67</v>
      </c>
      <c r="F604" s="97" t="s">
        <v>1036</v>
      </c>
      <c r="G604" s="97" t="s">
        <v>48</v>
      </c>
      <c r="H604" s="97" t="s">
        <v>846</v>
      </c>
      <c r="I604" s="94" t="s">
        <v>47</v>
      </c>
      <c r="J604" s="94" t="s">
        <v>47</v>
      </c>
      <c r="K604" s="94" t="s">
        <v>47</v>
      </c>
      <c r="L604" s="94" t="s">
        <v>47</v>
      </c>
      <c r="M604" s="94">
        <v>0</v>
      </c>
      <c r="N604" s="97" t="s">
        <v>47</v>
      </c>
      <c r="O604" s="97" t="s">
        <v>56</v>
      </c>
      <c r="P604" s="97" t="s">
        <v>47</v>
      </c>
      <c r="Q604" s="94">
        <v>848285895.9727999</v>
      </c>
      <c r="R604" s="94">
        <v>0</v>
      </c>
      <c r="S604" s="94">
        <v>687890456.5</v>
      </c>
      <c r="T604" s="94">
        <v>0</v>
      </c>
      <c r="U604" s="97" t="s">
        <v>49</v>
      </c>
      <c r="V604" s="94">
        <v>0</v>
      </c>
      <c r="W604" s="94">
        <v>138271930.57999998</v>
      </c>
      <c r="X604" s="97" t="s">
        <v>50</v>
      </c>
      <c r="Y604" s="94">
        <v>22123508.8928</v>
      </c>
      <c r="Z604" s="94">
        <v>0</v>
      </c>
      <c r="AA604" s="97" t="s">
        <v>49</v>
      </c>
      <c r="AB604" s="94">
        <v>0</v>
      </c>
      <c r="AC604" s="94">
        <v>0</v>
      </c>
      <c r="AD604" s="97" t="s">
        <v>49</v>
      </c>
      <c r="AE604" s="94">
        <v>0</v>
      </c>
      <c r="AF604" s="97">
        <v>0</v>
      </c>
      <c r="AG604" s="97" t="s">
        <v>49</v>
      </c>
      <c r="AH604" s="94">
        <v>0</v>
      </c>
      <c r="AI604" s="94">
        <v>0</v>
      </c>
      <c r="AJ604" s="97" t="s">
        <v>49</v>
      </c>
      <c r="AK604" s="94">
        <v>0</v>
      </c>
      <c r="AL604" s="94">
        <v>0</v>
      </c>
      <c r="AM604" s="99" t="s">
        <v>47</v>
      </c>
      <c r="AN604" s="97" t="s">
        <v>47</v>
      </c>
      <c r="AO604" s="215" t="s">
        <v>47</v>
      </c>
      <c r="AP604" s="97" t="s">
        <v>47</v>
      </c>
    </row>
    <row r="605" spans="1:45" ht="15" customHeight="1" x14ac:dyDescent="0.25">
      <c r="A605" s="97" t="s">
        <v>857</v>
      </c>
      <c r="B605" s="98">
        <v>44283</v>
      </c>
      <c r="C605" s="97" t="s">
        <v>46</v>
      </c>
      <c r="D605" s="97" t="s">
        <v>66</v>
      </c>
      <c r="E605" s="97" t="s">
        <v>67</v>
      </c>
      <c r="F605" s="97" t="s">
        <v>1036</v>
      </c>
      <c r="G605" s="97" t="s">
        <v>48</v>
      </c>
      <c r="H605" s="97" t="s">
        <v>848</v>
      </c>
      <c r="I605" s="94" t="s">
        <v>47</v>
      </c>
      <c r="J605" s="94" t="s">
        <v>47</v>
      </c>
      <c r="K605" s="94" t="s">
        <v>47</v>
      </c>
      <c r="L605" s="94" t="s">
        <v>47</v>
      </c>
      <c r="M605" s="94">
        <v>0</v>
      </c>
      <c r="N605" s="97" t="s">
        <v>47</v>
      </c>
      <c r="O605" s="97" t="s">
        <v>849</v>
      </c>
      <c r="P605" s="97" t="s">
        <v>850</v>
      </c>
      <c r="Q605" s="94">
        <v>57888107.5</v>
      </c>
      <c r="R605" s="94">
        <v>0</v>
      </c>
      <c r="S605" s="94">
        <v>33043242</v>
      </c>
      <c r="T605" s="94">
        <v>21417987.5</v>
      </c>
      <c r="U605" s="97" t="s">
        <v>50</v>
      </c>
      <c r="V605" s="94">
        <v>3426878</v>
      </c>
      <c r="W605" s="94">
        <v>0</v>
      </c>
      <c r="X605" s="97" t="s">
        <v>49</v>
      </c>
      <c r="Y605" s="94">
        <v>0</v>
      </c>
      <c r="Z605" s="94">
        <v>0</v>
      </c>
      <c r="AA605" s="97" t="s">
        <v>49</v>
      </c>
      <c r="AB605" s="94">
        <v>0</v>
      </c>
      <c r="AC605" s="94">
        <v>0</v>
      </c>
      <c r="AD605" s="97" t="s">
        <v>49</v>
      </c>
      <c r="AE605" s="94">
        <v>0</v>
      </c>
      <c r="AF605" s="97">
        <v>0</v>
      </c>
      <c r="AG605" s="97" t="s">
        <v>49</v>
      </c>
      <c r="AH605" s="94">
        <v>0</v>
      </c>
      <c r="AI605" s="94">
        <v>0</v>
      </c>
      <c r="AJ605" s="97" t="s">
        <v>49</v>
      </c>
      <c r="AK605" s="94">
        <v>0</v>
      </c>
      <c r="AL605" s="94">
        <v>0</v>
      </c>
      <c r="AM605" s="99" t="s">
        <v>47</v>
      </c>
      <c r="AN605" s="97" t="s">
        <v>47</v>
      </c>
      <c r="AO605" s="217" t="s">
        <v>47</v>
      </c>
      <c r="AP605" s="117" t="s">
        <v>47</v>
      </c>
      <c r="AR605" s="5"/>
      <c r="AS605" s="100"/>
    </row>
    <row r="606" spans="1:45" ht="15" customHeight="1" x14ac:dyDescent="0.25">
      <c r="A606" s="97" t="s">
        <v>862</v>
      </c>
      <c r="B606" s="98">
        <v>44283</v>
      </c>
      <c r="C606" s="97" t="s">
        <v>46</v>
      </c>
      <c r="D606" s="97" t="s">
        <v>66</v>
      </c>
      <c r="E606" s="97" t="s">
        <v>67</v>
      </c>
      <c r="F606" s="97" t="s">
        <v>1036</v>
      </c>
      <c r="G606" s="97" t="s">
        <v>48</v>
      </c>
      <c r="H606" s="97" t="s">
        <v>852</v>
      </c>
      <c r="I606" s="94" t="s">
        <v>47</v>
      </c>
      <c r="J606" s="94" t="s">
        <v>47</v>
      </c>
      <c r="K606" s="94" t="s">
        <v>47</v>
      </c>
      <c r="L606" s="94" t="s">
        <v>47</v>
      </c>
      <c r="M606" s="94">
        <v>0</v>
      </c>
      <c r="N606" s="97" t="s">
        <v>47</v>
      </c>
      <c r="O606" s="97" t="s">
        <v>56</v>
      </c>
      <c r="P606" s="97" t="s">
        <v>47</v>
      </c>
      <c r="Q606" s="94">
        <v>1685936695.1259997</v>
      </c>
      <c r="R606" s="94">
        <v>0</v>
      </c>
      <c r="S606" s="94">
        <v>1250143206</v>
      </c>
      <c r="T606" s="94">
        <v>0</v>
      </c>
      <c r="U606" s="97" t="s">
        <v>49</v>
      </c>
      <c r="V606" s="94">
        <v>0</v>
      </c>
      <c r="W606" s="94">
        <v>375684042.34999996</v>
      </c>
      <c r="X606" s="97" t="s">
        <v>50</v>
      </c>
      <c r="Y606" s="94">
        <v>60109446.775999986</v>
      </c>
      <c r="Z606" s="94">
        <v>0</v>
      </c>
      <c r="AA606" s="97" t="s">
        <v>49</v>
      </c>
      <c r="AB606" s="94">
        <v>0</v>
      </c>
      <c r="AC606" s="94">
        <v>0</v>
      </c>
      <c r="AD606" s="97" t="s">
        <v>49</v>
      </c>
      <c r="AE606" s="94">
        <v>0</v>
      </c>
      <c r="AF606" s="97">
        <v>0</v>
      </c>
      <c r="AG606" s="97" t="s">
        <v>49</v>
      </c>
      <c r="AH606" s="94">
        <v>0</v>
      </c>
      <c r="AI606" s="94">
        <v>0</v>
      </c>
      <c r="AJ606" s="97" t="s">
        <v>49</v>
      </c>
      <c r="AK606" s="94">
        <v>0</v>
      </c>
      <c r="AL606" s="94">
        <v>0</v>
      </c>
      <c r="AM606" s="99" t="s">
        <v>47</v>
      </c>
      <c r="AN606" s="97" t="s">
        <v>47</v>
      </c>
      <c r="AO606" s="215" t="s">
        <v>47</v>
      </c>
      <c r="AP606" s="97" t="s">
        <v>47</v>
      </c>
      <c r="AR606" s="5"/>
      <c r="AS606" s="100"/>
    </row>
    <row r="607" spans="1:45" ht="15" customHeight="1" x14ac:dyDescent="0.25">
      <c r="A607" s="97" t="s">
        <v>864</v>
      </c>
      <c r="B607" s="98">
        <v>44283</v>
      </c>
      <c r="C607" s="97" t="s">
        <v>973</v>
      </c>
      <c r="D607" s="97" t="s">
        <v>66</v>
      </c>
      <c r="E607" s="97" t="s">
        <v>1339</v>
      </c>
      <c r="F607" s="97" t="s">
        <v>1317</v>
      </c>
      <c r="G607" s="97" t="s">
        <v>48</v>
      </c>
      <c r="H607" s="97" t="s">
        <v>1410</v>
      </c>
      <c r="I607" s="94" t="s">
        <v>47</v>
      </c>
      <c r="J607" s="94" t="s">
        <v>47</v>
      </c>
      <c r="K607" s="94" t="s">
        <v>47</v>
      </c>
      <c r="L607" s="94" t="s">
        <v>47</v>
      </c>
      <c r="M607" s="94">
        <v>0</v>
      </c>
      <c r="N607" s="97" t="s">
        <v>47</v>
      </c>
      <c r="O607" s="97" t="s">
        <v>56</v>
      </c>
      <c r="P607" s="97" t="s">
        <v>47</v>
      </c>
      <c r="Q607" s="94">
        <v>60488654.229199998</v>
      </c>
      <c r="R607" s="94">
        <v>0</v>
      </c>
      <c r="S607" s="94">
        <v>31118840</v>
      </c>
      <c r="T607" s="94">
        <v>0</v>
      </c>
      <c r="U607" s="97" t="s">
        <v>49</v>
      </c>
      <c r="V607" s="94">
        <v>0</v>
      </c>
      <c r="W607" s="94">
        <v>25318805.369999997</v>
      </c>
      <c r="X607" s="97" t="s">
        <v>50</v>
      </c>
      <c r="Y607" s="94">
        <v>4051008.8591999998</v>
      </c>
      <c r="Z607" s="94">
        <v>0</v>
      </c>
      <c r="AA607" s="97" t="s">
        <v>49</v>
      </c>
      <c r="AB607" s="94">
        <v>0</v>
      </c>
      <c r="AC607" s="94">
        <v>0</v>
      </c>
      <c r="AD607" s="97" t="s">
        <v>49</v>
      </c>
      <c r="AE607" s="94">
        <v>0</v>
      </c>
      <c r="AF607" s="97">
        <v>0</v>
      </c>
      <c r="AG607" s="97" t="s">
        <v>49</v>
      </c>
      <c r="AH607" s="94">
        <v>0</v>
      </c>
      <c r="AI607" s="94">
        <v>0</v>
      </c>
      <c r="AJ607" s="97" t="s">
        <v>49</v>
      </c>
      <c r="AK607" s="94">
        <v>0</v>
      </c>
      <c r="AL607" s="94">
        <v>0</v>
      </c>
      <c r="AM607" s="99" t="s">
        <v>47</v>
      </c>
      <c r="AN607" s="97" t="s">
        <v>47</v>
      </c>
      <c r="AO607" s="215" t="s">
        <v>47</v>
      </c>
      <c r="AP607" s="97" t="s">
        <v>47</v>
      </c>
      <c r="AR607" s="5"/>
      <c r="AS607" s="100"/>
    </row>
    <row r="608" spans="1:45" ht="15" customHeight="1" x14ac:dyDescent="0.25">
      <c r="A608" s="97" t="s">
        <v>866</v>
      </c>
      <c r="B608" s="98">
        <v>44283</v>
      </c>
      <c r="C608" s="97" t="s">
        <v>46</v>
      </c>
      <c r="D608" s="97" t="s">
        <v>70</v>
      </c>
      <c r="E608" s="97" t="s">
        <v>71</v>
      </c>
      <c r="F608" s="97" t="s">
        <v>1015</v>
      </c>
      <c r="G608" s="97" t="s">
        <v>48</v>
      </c>
      <c r="H608" s="97" t="s">
        <v>854</v>
      </c>
      <c r="I608" s="94" t="s">
        <v>47</v>
      </c>
      <c r="J608" s="94" t="s">
        <v>47</v>
      </c>
      <c r="K608" s="94" t="s">
        <v>47</v>
      </c>
      <c r="L608" s="94" t="s">
        <v>47</v>
      </c>
      <c r="M608" s="94">
        <v>0</v>
      </c>
      <c r="N608" s="97" t="s">
        <v>47</v>
      </c>
      <c r="O608" s="97" t="s">
        <v>56</v>
      </c>
      <c r="P608" s="97" t="s">
        <v>47</v>
      </c>
      <c r="Q608" s="94">
        <v>2256032962.0948005</v>
      </c>
      <c r="R608" s="94">
        <v>0</v>
      </c>
      <c r="S608" s="94">
        <v>1639233001.9999995</v>
      </c>
      <c r="T608" s="94">
        <v>0</v>
      </c>
      <c r="U608" s="97" t="s">
        <v>49</v>
      </c>
      <c r="V608" s="94">
        <v>0</v>
      </c>
      <c r="W608" s="94">
        <v>531724103.53000009</v>
      </c>
      <c r="X608" s="97" t="s">
        <v>50</v>
      </c>
      <c r="Y608" s="94">
        <v>85075856.564800009</v>
      </c>
      <c r="Z608" s="94">
        <v>0</v>
      </c>
      <c r="AA608" s="97" t="s">
        <v>49</v>
      </c>
      <c r="AB608" s="94">
        <v>0</v>
      </c>
      <c r="AC608" s="94">
        <v>0</v>
      </c>
      <c r="AD608" s="97" t="s">
        <v>49</v>
      </c>
      <c r="AE608" s="94">
        <v>0</v>
      </c>
      <c r="AF608" s="97">
        <v>0</v>
      </c>
      <c r="AG608" s="97" t="s">
        <v>49</v>
      </c>
      <c r="AH608" s="94">
        <v>0</v>
      </c>
      <c r="AI608" s="94">
        <v>0</v>
      </c>
      <c r="AJ608" s="97" t="s">
        <v>49</v>
      </c>
      <c r="AK608" s="94">
        <v>0</v>
      </c>
      <c r="AL608" s="94">
        <v>0</v>
      </c>
      <c r="AM608" s="99" t="s">
        <v>47</v>
      </c>
      <c r="AN608" s="97" t="s">
        <v>47</v>
      </c>
      <c r="AO608" s="215" t="s">
        <v>47</v>
      </c>
      <c r="AP608" s="97" t="s">
        <v>47</v>
      </c>
      <c r="AR608" s="5"/>
      <c r="AS608" s="100"/>
    </row>
    <row r="609" spans="1:45" ht="15" customHeight="1" x14ac:dyDescent="0.25">
      <c r="A609" s="97" t="s">
        <v>870</v>
      </c>
      <c r="B609" s="98">
        <v>44283</v>
      </c>
      <c r="C609" s="97" t="s">
        <v>973</v>
      </c>
      <c r="D609" s="97" t="s">
        <v>70</v>
      </c>
      <c r="E609" s="97" t="s">
        <v>977</v>
      </c>
      <c r="F609" s="97" t="s">
        <v>1409</v>
      </c>
      <c r="G609" s="97" t="s">
        <v>48</v>
      </c>
      <c r="H609" s="97" t="s">
        <v>1408</v>
      </c>
      <c r="I609" s="94" t="s">
        <v>47</v>
      </c>
      <c r="J609" s="94" t="s">
        <v>47</v>
      </c>
      <c r="K609" s="94" t="s">
        <v>47</v>
      </c>
      <c r="L609" s="94" t="s">
        <v>47</v>
      </c>
      <c r="M609" s="94">
        <v>0</v>
      </c>
      <c r="N609" s="97" t="s">
        <v>47</v>
      </c>
      <c r="O609" s="97" t="s">
        <v>56</v>
      </c>
      <c r="P609" s="97" t="s">
        <v>47</v>
      </c>
      <c r="Q609" s="94">
        <v>1071327408.6944</v>
      </c>
      <c r="R609" s="94">
        <v>0</v>
      </c>
      <c r="S609" s="94">
        <v>692306798.49999988</v>
      </c>
      <c r="T609" s="94">
        <v>0</v>
      </c>
      <c r="U609" s="97" t="s">
        <v>49</v>
      </c>
      <c r="V609" s="94">
        <v>0</v>
      </c>
      <c r="W609" s="94">
        <v>326741905.34000003</v>
      </c>
      <c r="X609" s="97" t="s">
        <v>49</v>
      </c>
      <c r="Y609" s="94">
        <v>52278704.854399994</v>
      </c>
      <c r="Z609" s="94">
        <v>0</v>
      </c>
      <c r="AA609" s="97" t="s">
        <v>49</v>
      </c>
      <c r="AB609" s="94">
        <v>0</v>
      </c>
      <c r="AC609" s="94">
        <v>0</v>
      </c>
      <c r="AD609" s="97" t="s">
        <v>49</v>
      </c>
      <c r="AE609" s="94">
        <v>0</v>
      </c>
      <c r="AF609" s="97">
        <v>0</v>
      </c>
      <c r="AG609" s="97" t="s">
        <v>49</v>
      </c>
      <c r="AH609" s="94">
        <v>0</v>
      </c>
      <c r="AI609" s="94">
        <v>0</v>
      </c>
      <c r="AJ609" s="97" t="s">
        <v>49</v>
      </c>
      <c r="AK609" s="94">
        <v>0</v>
      </c>
      <c r="AL609" s="94">
        <v>0</v>
      </c>
      <c r="AM609" s="99" t="s">
        <v>47</v>
      </c>
      <c r="AN609" s="97" t="s">
        <v>47</v>
      </c>
      <c r="AO609" s="215" t="s">
        <v>47</v>
      </c>
      <c r="AP609" s="97" t="s">
        <v>47</v>
      </c>
      <c r="AR609" s="5"/>
      <c r="AS609" s="100"/>
    </row>
    <row r="610" spans="1:45" ht="15" customHeight="1" x14ac:dyDescent="0.25">
      <c r="A610" s="97" t="s">
        <v>872</v>
      </c>
      <c r="B610" s="98">
        <v>44283</v>
      </c>
      <c r="C610" s="97" t="s">
        <v>46</v>
      </c>
      <c r="D610" s="97" t="s">
        <v>74</v>
      </c>
      <c r="E610" s="97" t="s">
        <v>75</v>
      </c>
      <c r="F610" s="97" t="s">
        <v>998</v>
      </c>
      <c r="G610" s="97" t="s">
        <v>48</v>
      </c>
      <c r="H610" s="97" t="s">
        <v>856</v>
      </c>
      <c r="I610" s="94" t="s">
        <v>47</v>
      </c>
      <c r="J610" s="94" t="s">
        <v>47</v>
      </c>
      <c r="K610" s="94" t="s">
        <v>47</v>
      </c>
      <c r="L610" s="94" t="s">
        <v>47</v>
      </c>
      <c r="M610" s="94">
        <v>0</v>
      </c>
      <c r="N610" s="97" t="s">
        <v>47</v>
      </c>
      <c r="O610" s="97" t="s">
        <v>56</v>
      </c>
      <c r="P610" s="97" t="s">
        <v>47</v>
      </c>
      <c r="Q610" s="94">
        <v>1179774057.1344001</v>
      </c>
      <c r="R610" s="94">
        <v>0</v>
      </c>
      <c r="S610" s="94">
        <v>839996715.00000024</v>
      </c>
      <c r="T610" s="94">
        <v>0</v>
      </c>
      <c r="U610" s="97" t="s">
        <v>49</v>
      </c>
      <c r="V610" s="94">
        <v>0</v>
      </c>
      <c r="W610" s="94">
        <v>292911501.83999997</v>
      </c>
      <c r="X610" s="97" t="s">
        <v>50</v>
      </c>
      <c r="Y610" s="94">
        <v>46865840.294399999</v>
      </c>
      <c r="Z610" s="94">
        <v>0</v>
      </c>
      <c r="AA610" s="97" t="s">
        <v>49</v>
      </c>
      <c r="AB610" s="94">
        <v>0</v>
      </c>
      <c r="AC610" s="94">
        <v>0</v>
      </c>
      <c r="AD610" s="97" t="s">
        <v>49</v>
      </c>
      <c r="AE610" s="94">
        <v>0</v>
      </c>
      <c r="AF610" s="97">
        <v>0</v>
      </c>
      <c r="AG610" s="97" t="s">
        <v>49</v>
      </c>
      <c r="AH610" s="94">
        <v>0</v>
      </c>
      <c r="AI610" s="94">
        <v>0</v>
      </c>
      <c r="AJ610" s="97" t="s">
        <v>49</v>
      </c>
      <c r="AK610" s="94">
        <v>0</v>
      </c>
      <c r="AL610" s="94">
        <v>0</v>
      </c>
      <c r="AM610" s="99" t="s">
        <v>47</v>
      </c>
      <c r="AN610" s="97" t="s">
        <v>47</v>
      </c>
      <c r="AO610" s="215" t="s">
        <v>47</v>
      </c>
      <c r="AP610" s="97" t="s">
        <v>47</v>
      </c>
      <c r="AR610" s="5"/>
      <c r="AS610" s="100"/>
    </row>
    <row r="611" spans="1:45" ht="15" customHeight="1" x14ac:dyDescent="0.25">
      <c r="A611" s="97" t="s">
        <v>875</v>
      </c>
      <c r="B611" s="98">
        <v>44283</v>
      </c>
      <c r="C611" s="97" t="s">
        <v>46</v>
      </c>
      <c r="D611" s="97" t="s">
        <v>74</v>
      </c>
      <c r="E611" s="97" t="s">
        <v>75</v>
      </c>
      <c r="F611" s="97" t="s">
        <v>998</v>
      </c>
      <c r="G611" s="97" t="s">
        <v>96</v>
      </c>
      <c r="H611" s="97" t="s">
        <v>47</v>
      </c>
      <c r="I611" s="94" t="s">
        <v>858</v>
      </c>
      <c r="J611" s="94" t="s">
        <v>47</v>
      </c>
      <c r="K611" s="94" t="s">
        <v>859</v>
      </c>
      <c r="L611" s="94" t="s">
        <v>825</v>
      </c>
      <c r="M611" s="94">
        <v>9394541.5999999996</v>
      </c>
      <c r="N611" s="97" t="s">
        <v>100</v>
      </c>
      <c r="O611" s="97" t="s">
        <v>860</v>
      </c>
      <c r="P611" s="97" t="s">
        <v>861</v>
      </c>
      <c r="Q611" s="94">
        <v>-12113.6016</v>
      </c>
      <c r="R611" s="94">
        <v>0</v>
      </c>
      <c r="S611" s="94">
        <v>0</v>
      </c>
      <c r="T611" s="94">
        <v>0</v>
      </c>
      <c r="U611" s="97" t="s">
        <v>49</v>
      </c>
      <c r="V611" s="94">
        <v>0</v>
      </c>
      <c r="W611" s="94">
        <v>-10442.76</v>
      </c>
      <c r="X611" s="97" t="s">
        <v>50</v>
      </c>
      <c r="Y611" s="94">
        <v>-1670.8416</v>
      </c>
      <c r="Z611" s="94">
        <v>0</v>
      </c>
      <c r="AA611" s="97" t="s">
        <v>49</v>
      </c>
      <c r="AB611" s="94">
        <v>0</v>
      </c>
      <c r="AC611" s="94">
        <v>0</v>
      </c>
      <c r="AD611" s="97" t="s">
        <v>49</v>
      </c>
      <c r="AE611" s="94">
        <v>0</v>
      </c>
      <c r="AF611" s="97">
        <v>0</v>
      </c>
      <c r="AG611" s="97" t="s">
        <v>49</v>
      </c>
      <c r="AH611" s="94">
        <v>0</v>
      </c>
      <c r="AI611" s="94">
        <v>0</v>
      </c>
      <c r="AJ611" s="97" t="s">
        <v>49</v>
      </c>
      <c r="AK611" s="94">
        <v>0</v>
      </c>
      <c r="AL611" s="94">
        <v>0</v>
      </c>
      <c r="AM611" s="99" t="s">
        <v>47</v>
      </c>
      <c r="AN611" s="97" t="s">
        <v>47</v>
      </c>
      <c r="AO611" s="215" t="s">
        <v>47</v>
      </c>
      <c r="AP611" s="97" t="s">
        <v>47</v>
      </c>
      <c r="AR611" s="5"/>
      <c r="AS611" s="100"/>
    </row>
    <row r="612" spans="1:45" ht="15" customHeight="1" x14ac:dyDescent="0.25">
      <c r="A612" s="97" t="s">
        <v>877</v>
      </c>
      <c r="B612" s="98">
        <v>44283</v>
      </c>
      <c r="C612" s="97" t="s">
        <v>973</v>
      </c>
      <c r="D612" s="97" t="s">
        <v>74</v>
      </c>
      <c r="E612" s="97" t="s">
        <v>980</v>
      </c>
      <c r="F612" s="97" t="s">
        <v>1407</v>
      </c>
      <c r="G612" s="97" t="s">
        <v>48</v>
      </c>
      <c r="H612" s="97" t="s">
        <v>1406</v>
      </c>
      <c r="I612" s="94" t="s">
        <v>47</v>
      </c>
      <c r="J612" s="94" t="s">
        <v>47</v>
      </c>
      <c r="K612" s="94" t="s">
        <v>47</v>
      </c>
      <c r="L612" s="94" t="s">
        <v>47</v>
      </c>
      <c r="M612" s="94">
        <v>0</v>
      </c>
      <c r="N612" s="97" t="s">
        <v>47</v>
      </c>
      <c r="O612" s="97" t="s">
        <v>56</v>
      </c>
      <c r="P612" s="97" t="s">
        <v>47</v>
      </c>
      <c r="Q612" s="94">
        <v>293680555</v>
      </c>
      <c r="R612" s="94">
        <v>0</v>
      </c>
      <c r="S612" s="94">
        <v>201147091</v>
      </c>
      <c r="T612" s="94">
        <v>0</v>
      </c>
      <c r="U612" s="97" t="s">
        <v>49</v>
      </c>
      <c r="V612" s="94">
        <v>0</v>
      </c>
      <c r="W612" s="94">
        <v>79770227.579999998</v>
      </c>
      <c r="X612" s="97" t="s">
        <v>50</v>
      </c>
      <c r="Y612" s="94">
        <v>12763236.412799999</v>
      </c>
      <c r="Z612" s="94">
        <v>0</v>
      </c>
      <c r="AA612" s="97" t="s">
        <v>49</v>
      </c>
      <c r="AB612" s="94">
        <v>0</v>
      </c>
      <c r="AC612" s="94">
        <v>0</v>
      </c>
      <c r="AD612" s="97" t="s">
        <v>49</v>
      </c>
      <c r="AE612" s="94">
        <v>0</v>
      </c>
      <c r="AF612" s="97">
        <v>0</v>
      </c>
      <c r="AG612" s="97" t="s">
        <v>49</v>
      </c>
      <c r="AH612" s="94">
        <v>0</v>
      </c>
      <c r="AI612" s="94">
        <v>0</v>
      </c>
      <c r="AJ612" s="97" t="s">
        <v>49</v>
      </c>
      <c r="AK612" s="94">
        <v>0</v>
      </c>
      <c r="AL612" s="94">
        <v>0</v>
      </c>
      <c r="AM612" s="99" t="s">
        <v>47</v>
      </c>
      <c r="AN612" s="97" t="s">
        <v>47</v>
      </c>
      <c r="AO612" s="215" t="s">
        <v>47</v>
      </c>
      <c r="AP612" s="97" t="s">
        <v>47</v>
      </c>
      <c r="AR612" s="5"/>
      <c r="AS612" s="100"/>
    </row>
    <row r="613" spans="1:45" ht="15" customHeight="1" x14ac:dyDescent="0.25">
      <c r="A613" s="97" t="s">
        <v>882</v>
      </c>
      <c r="B613" s="98">
        <v>44283</v>
      </c>
      <c r="C613" s="97" t="s">
        <v>46</v>
      </c>
      <c r="D613" s="97" t="s">
        <v>164</v>
      </c>
      <c r="E613" s="97" t="s">
        <v>165</v>
      </c>
      <c r="F613" s="97" t="s">
        <v>1068</v>
      </c>
      <c r="G613" s="97" t="s">
        <v>48</v>
      </c>
      <c r="H613" s="97" t="s">
        <v>863</v>
      </c>
      <c r="I613" s="94" t="s">
        <v>47</v>
      </c>
      <c r="J613" s="94" t="s">
        <v>47</v>
      </c>
      <c r="K613" s="94" t="s">
        <v>47</v>
      </c>
      <c r="L613" s="94" t="s">
        <v>47</v>
      </c>
      <c r="M613" s="94">
        <v>0</v>
      </c>
      <c r="N613" s="97" t="s">
        <v>47</v>
      </c>
      <c r="O613" s="97" t="s">
        <v>56</v>
      </c>
      <c r="P613" s="97" t="s">
        <v>47</v>
      </c>
      <c r="Q613" s="94">
        <v>2619164072.2768002</v>
      </c>
      <c r="R613" s="94">
        <v>0</v>
      </c>
      <c r="S613" s="94">
        <v>2088900588.9999995</v>
      </c>
      <c r="T613" s="94">
        <v>0</v>
      </c>
      <c r="U613" s="97" t="s">
        <v>49</v>
      </c>
      <c r="V613" s="94">
        <v>0</v>
      </c>
      <c r="W613" s="94">
        <v>457123692.48000002</v>
      </c>
      <c r="X613" s="97" t="s">
        <v>49</v>
      </c>
      <c r="Y613" s="94">
        <v>73139790.796799988</v>
      </c>
      <c r="Z613" s="94">
        <v>0</v>
      </c>
      <c r="AA613" s="97" t="s">
        <v>49</v>
      </c>
      <c r="AB613" s="94">
        <v>0</v>
      </c>
      <c r="AC613" s="94">
        <v>0</v>
      </c>
      <c r="AD613" s="97" t="s">
        <v>49</v>
      </c>
      <c r="AE613" s="94">
        <v>0</v>
      </c>
      <c r="AF613" s="97">
        <v>0</v>
      </c>
      <c r="AG613" s="97" t="s">
        <v>49</v>
      </c>
      <c r="AH613" s="94">
        <v>0</v>
      </c>
      <c r="AI613" s="94">
        <v>0</v>
      </c>
      <c r="AJ613" s="97" t="s">
        <v>49</v>
      </c>
      <c r="AK613" s="94">
        <v>0</v>
      </c>
      <c r="AL613" s="94">
        <v>0</v>
      </c>
      <c r="AM613" s="99" t="s">
        <v>47</v>
      </c>
      <c r="AN613" s="97" t="s">
        <v>47</v>
      </c>
      <c r="AO613" s="215" t="s">
        <v>47</v>
      </c>
      <c r="AP613" s="97" t="s">
        <v>47</v>
      </c>
      <c r="AR613" s="5"/>
      <c r="AS613" s="100"/>
    </row>
    <row r="614" spans="1:45" ht="15" customHeight="1" x14ac:dyDescent="0.25">
      <c r="A614" s="97" t="s">
        <v>884</v>
      </c>
      <c r="B614" s="98">
        <v>44283</v>
      </c>
      <c r="C614" s="97" t="s">
        <v>46</v>
      </c>
      <c r="D614" s="97" t="s">
        <v>84</v>
      </c>
      <c r="E614" s="97" t="s">
        <v>85</v>
      </c>
      <c r="F614" s="97" t="s">
        <v>1081</v>
      </c>
      <c r="G614" s="97" t="s">
        <v>48</v>
      </c>
      <c r="H614" s="97" t="s">
        <v>865</v>
      </c>
      <c r="I614" s="94" t="s">
        <v>47</v>
      </c>
      <c r="J614" s="94" t="s">
        <v>47</v>
      </c>
      <c r="K614" s="94" t="s">
        <v>47</v>
      </c>
      <c r="L614" s="94" t="s">
        <v>47</v>
      </c>
      <c r="M614" s="94">
        <v>0</v>
      </c>
      <c r="N614" s="97" t="s">
        <v>47</v>
      </c>
      <c r="O614" s="97" t="s">
        <v>56</v>
      </c>
      <c r="P614" s="97" t="s">
        <v>47</v>
      </c>
      <c r="Q614" s="94">
        <v>570810398.68000007</v>
      </c>
      <c r="R614" s="94">
        <v>0</v>
      </c>
      <c r="S614" s="94">
        <v>432956160.5</v>
      </c>
      <c r="T614" s="94">
        <v>0</v>
      </c>
      <c r="U614" s="97" t="s">
        <v>49</v>
      </c>
      <c r="V614" s="94">
        <v>0</v>
      </c>
      <c r="W614" s="94">
        <v>118839860.5</v>
      </c>
      <c r="X614" s="97" t="s">
        <v>50</v>
      </c>
      <c r="Y614" s="94">
        <v>19014377.68</v>
      </c>
      <c r="Z614" s="94">
        <v>0</v>
      </c>
      <c r="AA614" s="97" t="s">
        <v>49</v>
      </c>
      <c r="AB614" s="94">
        <v>0</v>
      </c>
      <c r="AC614" s="94">
        <v>0</v>
      </c>
      <c r="AD614" s="97" t="s">
        <v>49</v>
      </c>
      <c r="AE614" s="94">
        <v>0</v>
      </c>
      <c r="AF614" s="97">
        <v>0</v>
      </c>
      <c r="AG614" s="97" t="s">
        <v>49</v>
      </c>
      <c r="AH614" s="94">
        <v>0</v>
      </c>
      <c r="AI614" s="94">
        <v>0</v>
      </c>
      <c r="AJ614" s="97" t="s">
        <v>49</v>
      </c>
      <c r="AK614" s="94">
        <v>0</v>
      </c>
      <c r="AL614" s="94">
        <v>0</v>
      </c>
      <c r="AM614" s="99" t="s">
        <v>47</v>
      </c>
      <c r="AN614" s="97" t="s">
        <v>47</v>
      </c>
      <c r="AO614" s="215" t="s">
        <v>47</v>
      </c>
      <c r="AP614" s="97" t="s">
        <v>47</v>
      </c>
      <c r="AR614" s="5"/>
      <c r="AS614" s="100"/>
    </row>
    <row r="615" spans="1:45" ht="15" customHeight="1" x14ac:dyDescent="0.25">
      <c r="A615" s="97" t="s">
        <v>886</v>
      </c>
      <c r="B615" s="98">
        <v>44283</v>
      </c>
      <c r="C615" s="97" t="s">
        <v>46</v>
      </c>
      <c r="D615" s="97" t="s">
        <v>84</v>
      </c>
      <c r="E615" s="97" t="s">
        <v>85</v>
      </c>
      <c r="F615" s="97" t="s">
        <v>1081</v>
      </c>
      <c r="G615" s="97" t="s">
        <v>48</v>
      </c>
      <c r="H615" s="97" t="s">
        <v>867</v>
      </c>
      <c r="I615" s="94" t="s">
        <v>47</v>
      </c>
      <c r="J615" s="94" t="s">
        <v>47</v>
      </c>
      <c r="K615" s="94" t="s">
        <v>47</v>
      </c>
      <c r="L615" s="94" t="s">
        <v>47</v>
      </c>
      <c r="M615" s="94">
        <v>0</v>
      </c>
      <c r="N615" s="97" t="s">
        <v>47</v>
      </c>
      <c r="O615" s="97" t="s">
        <v>868</v>
      </c>
      <c r="P615" s="97" t="s">
        <v>869</v>
      </c>
      <c r="Q615" s="94">
        <v>24829510.460000001</v>
      </c>
      <c r="R615" s="94">
        <v>0</v>
      </c>
      <c r="S615" s="94">
        <v>12179950</v>
      </c>
      <c r="T615" s="94">
        <v>10904793.5</v>
      </c>
      <c r="U615" s="97" t="s">
        <v>50</v>
      </c>
      <c r="V615" s="94">
        <v>1744766.96</v>
      </c>
      <c r="W615" s="94">
        <v>0</v>
      </c>
      <c r="X615" s="97" t="s">
        <v>49</v>
      </c>
      <c r="Y615" s="94">
        <v>0</v>
      </c>
      <c r="Z615" s="94">
        <v>0</v>
      </c>
      <c r="AA615" s="97" t="s">
        <v>49</v>
      </c>
      <c r="AB615" s="94">
        <v>0</v>
      </c>
      <c r="AC615" s="94">
        <v>0</v>
      </c>
      <c r="AD615" s="97" t="s">
        <v>49</v>
      </c>
      <c r="AE615" s="94">
        <v>0</v>
      </c>
      <c r="AF615" s="97">
        <v>0</v>
      </c>
      <c r="AG615" s="97" t="s">
        <v>49</v>
      </c>
      <c r="AH615" s="94">
        <v>0</v>
      </c>
      <c r="AI615" s="94">
        <v>0</v>
      </c>
      <c r="AJ615" s="97" t="s">
        <v>49</v>
      </c>
      <c r="AK615" s="94">
        <v>0</v>
      </c>
      <c r="AL615" s="94">
        <v>0</v>
      </c>
      <c r="AM615" s="99" t="s">
        <v>47</v>
      </c>
      <c r="AN615" s="97" t="s">
        <v>47</v>
      </c>
      <c r="AO615" s="215" t="s">
        <v>47</v>
      </c>
      <c r="AP615" s="97" t="s">
        <v>47</v>
      </c>
      <c r="AR615" s="5"/>
      <c r="AS615" s="100"/>
    </row>
    <row r="616" spans="1:45" ht="15" customHeight="1" x14ac:dyDescent="0.25">
      <c r="A616" s="97" t="s">
        <v>891</v>
      </c>
      <c r="B616" s="98">
        <v>44283</v>
      </c>
      <c r="C616" s="97" t="s">
        <v>46</v>
      </c>
      <c r="D616" s="97" t="s">
        <v>84</v>
      </c>
      <c r="E616" s="97" t="s">
        <v>85</v>
      </c>
      <c r="F616" s="97" t="s">
        <v>1081</v>
      </c>
      <c r="G616" s="97" t="s">
        <v>48</v>
      </c>
      <c r="H616" s="97" t="s">
        <v>871</v>
      </c>
      <c r="I616" s="94" t="s">
        <v>47</v>
      </c>
      <c r="J616" s="94" t="s">
        <v>47</v>
      </c>
      <c r="K616" s="94" t="s">
        <v>47</v>
      </c>
      <c r="L616" s="94" t="s">
        <v>47</v>
      </c>
      <c r="M616" s="94">
        <v>0</v>
      </c>
      <c r="N616" s="97" t="s">
        <v>47</v>
      </c>
      <c r="O616" s="97" t="s">
        <v>56</v>
      </c>
      <c r="P616" s="97" t="s">
        <v>47</v>
      </c>
      <c r="Q616" s="94">
        <v>1213975955.2856002</v>
      </c>
      <c r="R616" s="94">
        <v>0</v>
      </c>
      <c r="S616" s="94">
        <v>911872083.00000012</v>
      </c>
      <c r="T616" s="94">
        <v>0</v>
      </c>
      <c r="U616" s="97" t="s">
        <v>49</v>
      </c>
      <c r="V616" s="94">
        <v>0</v>
      </c>
      <c r="W616" s="94">
        <v>260434372.66</v>
      </c>
      <c r="X616" s="97" t="s">
        <v>50</v>
      </c>
      <c r="Y616" s="94">
        <v>41669499.625600003</v>
      </c>
      <c r="Z616" s="94">
        <v>0</v>
      </c>
      <c r="AA616" s="97" t="s">
        <v>49</v>
      </c>
      <c r="AB616" s="94">
        <v>0</v>
      </c>
      <c r="AC616" s="94">
        <v>0</v>
      </c>
      <c r="AD616" s="97" t="s">
        <v>49</v>
      </c>
      <c r="AE616" s="94">
        <v>0</v>
      </c>
      <c r="AF616" s="97">
        <v>0</v>
      </c>
      <c r="AG616" s="97" t="s">
        <v>49</v>
      </c>
      <c r="AH616" s="94">
        <v>0</v>
      </c>
      <c r="AI616" s="94">
        <v>0</v>
      </c>
      <c r="AJ616" s="97" t="s">
        <v>49</v>
      </c>
      <c r="AK616" s="94">
        <v>0</v>
      </c>
      <c r="AL616" s="94">
        <v>0</v>
      </c>
      <c r="AM616" s="99" t="s">
        <v>47</v>
      </c>
      <c r="AN616" s="97" t="s">
        <v>47</v>
      </c>
      <c r="AO616" s="215" t="s">
        <v>47</v>
      </c>
      <c r="AP616" s="97" t="s">
        <v>47</v>
      </c>
      <c r="AR616" s="5"/>
      <c r="AS616" s="100"/>
    </row>
    <row r="617" spans="1:45" ht="15" customHeight="1" x14ac:dyDescent="0.25">
      <c r="A617" s="97" t="s">
        <v>893</v>
      </c>
      <c r="B617" s="98">
        <v>44283</v>
      </c>
      <c r="C617" s="97" t="s">
        <v>46</v>
      </c>
      <c r="D617" s="97" t="s">
        <v>84</v>
      </c>
      <c r="E617" s="97" t="s">
        <v>85</v>
      </c>
      <c r="F617" s="97" t="s">
        <v>1081</v>
      </c>
      <c r="G617" s="97" t="s">
        <v>96</v>
      </c>
      <c r="H617" s="97" t="s">
        <v>47</v>
      </c>
      <c r="I617" s="94" t="s">
        <v>873</v>
      </c>
      <c r="J617" s="94" t="s">
        <v>47</v>
      </c>
      <c r="K617" s="94" t="s">
        <v>874</v>
      </c>
      <c r="L617" s="94" t="s">
        <v>825</v>
      </c>
      <c r="M617" s="94">
        <v>4691860</v>
      </c>
      <c r="N617" s="97" t="s">
        <v>100</v>
      </c>
      <c r="O617" s="97" t="s">
        <v>841</v>
      </c>
      <c r="P617" s="97" t="s">
        <v>842</v>
      </c>
      <c r="Q617" s="94">
        <v>-2675200</v>
      </c>
      <c r="R617" s="94">
        <v>0</v>
      </c>
      <c r="S617" s="94">
        <v>-2675200</v>
      </c>
      <c r="T617" s="94">
        <v>0</v>
      </c>
      <c r="U617" s="97" t="s">
        <v>49</v>
      </c>
      <c r="V617" s="94">
        <v>0</v>
      </c>
      <c r="W617" s="94">
        <v>0</v>
      </c>
      <c r="X617" s="97" t="s">
        <v>49</v>
      </c>
      <c r="Y617" s="94">
        <v>0</v>
      </c>
      <c r="Z617" s="94">
        <v>0</v>
      </c>
      <c r="AA617" s="97" t="s">
        <v>49</v>
      </c>
      <c r="AB617" s="94">
        <v>0</v>
      </c>
      <c r="AC617" s="94">
        <v>0</v>
      </c>
      <c r="AD617" s="97" t="s">
        <v>49</v>
      </c>
      <c r="AE617" s="94">
        <v>0</v>
      </c>
      <c r="AF617" s="97">
        <v>0</v>
      </c>
      <c r="AG617" s="97" t="s">
        <v>49</v>
      </c>
      <c r="AH617" s="94">
        <v>0</v>
      </c>
      <c r="AI617" s="94">
        <v>0</v>
      </c>
      <c r="AJ617" s="97" t="s">
        <v>49</v>
      </c>
      <c r="AK617" s="94">
        <v>0</v>
      </c>
      <c r="AL617" s="94">
        <v>0</v>
      </c>
      <c r="AM617" s="99" t="s">
        <v>47</v>
      </c>
      <c r="AN617" s="97" t="s">
        <v>47</v>
      </c>
      <c r="AO617" s="215" t="s">
        <v>47</v>
      </c>
      <c r="AP617" s="97" t="s">
        <v>47</v>
      </c>
      <c r="AR617" s="5"/>
      <c r="AS617" s="100"/>
    </row>
    <row r="618" spans="1:45" ht="15" customHeight="1" x14ac:dyDescent="0.25">
      <c r="A618" s="97" t="s">
        <v>2167</v>
      </c>
      <c r="B618" s="98">
        <v>44283</v>
      </c>
      <c r="C618" s="97" t="s">
        <v>973</v>
      </c>
      <c r="D618" s="97" t="s">
        <v>84</v>
      </c>
      <c r="E618" s="97" t="s">
        <v>1298</v>
      </c>
      <c r="F618" s="97" t="s">
        <v>1372</v>
      </c>
      <c r="G618" s="97" t="s">
        <v>48</v>
      </c>
      <c r="H618" s="97" t="s">
        <v>1371</v>
      </c>
      <c r="I618" s="94" t="s">
        <v>47</v>
      </c>
      <c r="J618" s="94" t="s">
        <v>47</v>
      </c>
      <c r="K618" s="94" t="s">
        <v>47</v>
      </c>
      <c r="L618" s="94" t="s">
        <v>47</v>
      </c>
      <c r="M618" s="94">
        <v>0</v>
      </c>
      <c r="N618" s="97" t="s">
        <v>47</v>
      </c>
      <c r="O618" s="97" t="s">
        <v>56</v>
      </c>
      <c r="P618" s="97" t="s">
        <v>47</v>
      </c>
      <c r="Q618" s="94">
        <v>92034328</v>
      </c>
      <c r="R618" s="94">
        <v>0</v>
      </c>
      <c r="S618" s="94">
        <v>21546000</v>
      </c>
      <c r="T618" s="94">
        <v>0</v>
      </c>
      <c r="U618" s="97" t="s">
        <v>49</v>
      </c>
      <c r="V618" s="94">
        <v>0</v>
      </c>
      <c r="W618" s="94">
        <v>60765800</v>
      </c>
      <c r="X618" s="97" t="s">
        <v>50</v>
      </c>
      <c r="Y618" s="94">
        <v>9722528</v>
      </c>
      <c r="Z618" s="94">
        <v>0</v>
      </c>
      <c r="AA618" s="97" t="s">
        <v>49</v>
      </c>
      <c r="AB618" s="94">
        <v>0</v>
      </c>
      <c r="AC618" s="94">
        <v>0</v>
      </c>
      <c r="AD618" s="97" t="s">
        <v>49</v>
      </c>
      <c r="AE618" s="94">
        <v>0</v>
      </c>
      <c r="AF618" s="97">
        <v>0</v>
      </c>
      <c r="AG618" s="97" t="s">
        <v>49</v>
      </c>
      <c r="AH618" s="94">
        <v>0</v>
      </c>
      <c r="AI618" s="94">
        <v>0</v>
      </c>
      <c r="AJ618" s="97" t="s">
        <v>49</v>
      </c>
      <c r="AK618" s="94">
        <v>0</v>
      </c>
      <c r="AL618" s="94">
        <v>0</v>
      </c>
      <c r="AM618" s="99" t="s">
        <v>47</v>
      </c>
      <c r="AN618" s="97" t="s">
        <v>47</v>
      </c>
      <c r="AO618" s="215" t="s">
        <v>47</v>
      </c>
      <c r="AP618" s="97" t="s">
        <v>47</v>
      </c>
      <c r="AR618" s="5"/>
      <c r="AS618" s="100"/>
    </row>
    <row r="619" spans="1:45" ht="15" customHeight="1" x14ac:dyDescent="0.25">
      <c r="A619" s="97" t="s">
        <v>2168</v>
      </c>
      <c r="B619" s="98">
        <v>44283</v>
      </c>
      <c r="C619" s="97" t="s">
        <v>46</v>
      </c>
      <c r="D619" s="97" t="s">
        <v>88</v>
      </c>
      <c r="E619" s="97" t="s">
        <v>89</v>
      </c>
      <c r="F619" s="97" t="s">
        <v>1006</v>
      </c>
      <c r="G619" s="97" t="s">
        <v>48</v>
      </c>
      <c r="H619" s="97" t="s">
        <v>876</v>
      </c>
      <c r="I619" s="94" t="s">
        <v>47</v>
      </c>
      <c r="J619" s="94" t="s">
        <v>47</v>
      </c>
      <c r="K619" s="94" t="s">
        <v>47</v>
      </c>
      <c r="L619" s="94" t="s">
        <v>47</v>
      </c>
      <c r="M619" s="94">
        <v>0</v>
      </c>
      <c r="N619" s="97" t="s">
        <v>47</v>
      </c>
      <c r="O619" s="97" t="s">
        <v>56</v>
      </c>
      <c r="P619" s="97" t="s">
        <v>47</v>
      </c>
      <c r="Q619" s="94">
        <v>1899733230.2071998</v>
      </c>
      <c r="R619" s="94">
        <v>0</v>
      </c>
      <c r="S619" s="94">
        <v>1414786640.4999998</v>
      </c>
      <c r="T619" s="94">
        <v>0</v>
      </c>
      <c r="U619" s="97" t="s">
        <v>49</v>
      </c>
      <c r="V619" s="94">
        <v>0</v>
      </c>
      <c r="W619" s="94">
        <v>418057404.92000002</v>
      </c>
      <c r="X619" s="97" t="s">
        <v>50</v>
      </c>
      <c r="Y619" s="94">
        <v>66889184.787199996</v>
      </c>
      <c r="Z619" s="94">
        <v>0</v>
      </c>
      <c r="AA619" s="97" t="s">
        <v>49</v>
      </c>
      <c r="AB619" s="94">
        <v>0</v>
      </c>
      <c r="AC619" s="94">
        <v>0</v>
      </c>
      <c r="AD619" s="97" t="s">
        <v>49</v>
      </c>
      <c r="AE619" s="94">
        <v>0</v>
      </c>
      <c r="AF619" s="97">
        <v>0</v>
      </c>
      <c r="AG619" s="97" t="s">
        <v>49</v>
      </c>
      <c r="AH619" s="94">
        <v>0</v>
      </c>
      <c r="AI619" s="94">
        <v>0</v>
      </c>
      <c r="AJ619" s="97" t="s">
        <v>49</v>
      </c>
      <c r="AK619" s="94">
        <v>0</v>
      </c>
      <c r="AL619" s="94">
        <v>0</v>
      </c>
      <c r="AM619" s="99" t="s">
        <v>47</v>
      </c>
      <c r="AN619" s="97" t="s">
        <v>47</v>
      </c>
      <c r="AO619" s="215" t="s">
        <v>47</v>
      </c>
      <c r="AP619" s="97" t="s">
        <v>47</v>
      </c>
      <c r="AR619" s="5"/>
      <c r="AS619" s="100"/>
    </row>
    <row r="620" spans="1:45" ht="15" customHeight="1" x14ac:dyDescent="0.25">
      <c r="A620" s="97" t="s">
        <v>2169</v>
      </c>
      <c r="B620" s="98">
        <v>44283</v>
      </c>
      <c r="C620" s="97" t="s">
        <v>46</v>
      </c>
      <c r="D620" s="97" t="s">
        <v>88</v>
      </c>
      <c r="E620" s="97" t="s">
        <v>89</v>
      </c>
      <c r="F620" s="97" t="s">
        <v>1006</v>
      </c>
      <c r="G620" s="97" t="s">
        <v>96</v>
      </c>
      <c r="H620" s="97" t="s">
        <v>47</v>
      </c>
      <c r="I620" s="94" t="s">
        <v>878</v>
      </c>
      <c r="J620" s="94" t="s">
        <v>47</v>
      </c>
      <c r="K620" s="94" t="s">
        <v>879</v>
      </c>
      <c r="L620" s="94" t="s">
        <v>825</v>
      </c>
      <c r="M620" s="94">
        <v>75931816.5</v>
      </c>
      <c r="N620" s="97" t="s">
        <v>100</v>
      </c>
      <c r="O620" s="97" t="s">
        <v>880</v>
      </c>
      <c r="P620" s="97" t="s">
        <v>881</v>
      </c>
      <c r="Q620" s="94">
        <v>-4750000</v>
      </c>
      <c r="R620" s="94">
        <v>0</v>
      </c>
      <c r="S620" s="94">
        <v>-4750000</v>
      </c>
      <c r="T620" s="94">
        <v>0</v>
      </c>
      <c r="U620" s="97" t="s">
        <v>49</v>
      </c>
      <c r="V620" s="94">
        <v>0</v>
      </c>
      <c r="W620" s="94">
        <v>0</v>
      </c>
      <c r="X620" s="97" t="s">
        <v>49</v>
      </c>
      <c r="Y620" s="94">
        <v>0</v>
      </c>
      <c r="Z620" s="94">
        <v>0</v>
      </c>
      <c r="AA620" s="97" t="s">
        <v>49</v>
      </c>
      <c r="AB620" s="94">
        <v>0</v>
      </c>
      <c r="AC620" s="94">
        <v>0</v>
      </c>
      <c r="AD620" s="97" t="s">
        <v>49</v>
      </c>
      <c r="AE620" s="94">
        <v>0</v>
      </c>
      <c r="AF620" s="97">
        <v>0</v>
      </c>
      <c r="AG620" s="97" t="s">
        <v>49</v>
      </c>
      <c r="AH620" s="94">
        <v>0</v>
      </c>
      <c r="AI620" s="94">
        <v>0</v>
      </c>
      <c r="AJ620" s="97" t="s">
        <v>49</v>
      </c>
      <c r="AK620" s="94">
        <v>0</v>
      </c>
      <c r="AL620" s="94">
        <v>0</v>
      </c>
      <c r="AM620" s="99" t="s">
        <v>47</v>
      </c>
      <c r="AN620" s="97" t="s">
        <v>47</v>
      </c>
      <c r="AO620" s="215" t="s">
        <v>47</v>
      </c>
      <c r="AP620" s="97" t="s">
        <v>47</v>
      </c>
      <c r="AR620" s="5"/>
      <c r="AS620" s="100"/>
    </row>
    <row r="621" spans="1:45" ht="15" customHeight="1" x14ac:dyDescent="0.25">
      <c r="A621" s="97" t="s">
        <v>2170</v>
      </c>
      <c r="B621" s="98">
        <v>44283</v>
      </c>
      <c r="C621" s="97" t="s">
        <v>46</v>
      </c>
      <c r="D621" s="97" t="s">
        <v>2230</v>
      </c>
      <c r="E621" s="97" t="s">
        <v>2231</v>
      </c>
      <c r="F621" s="97" t="s">
        <v>2256</v>
      </c>
      <c r="G621" s="97" t="s">
        <v>48</v>
      </c>
      <c r="H621" s="97" t="s">
        <v>2257</v>
      </c>
      <c r="I621" s="94" t="s">
        <v>47</v>
      </c>
      <c r="J621" s="94" t="s">
        <v>47</v>
      </c>
      <c r="K621" s="94" t="s">
        <v>47</v>
      </c>
      <c r="L621" s="94" t="s">
        <v>47</v>
      </c>
      <c r="M621" s="94">
        <v>0</v>
      </c>
      <c r="N621" s="97" t="s">
        <v>47</v>
      </c>
      <c r="O621" s="97" t="s">
        <v>56</v>
      </c>
      <c r="P621" s="97" t="s">
        <v>47</v>
      </c>
      <c r="Q621" s="94">
        <f>SUM(R621:Y621)</f>
        <v>739871229.4928</v>
      </c>
      <c r="R621" s="94">
        <v>0</v>
      </c>
      <c r="S621" s="94">
        <v>684006293.5</v>
      </c>
      <c r="T621" s="94">
        <v>0</v>
      </c>
      <c r="U621" s="97" t="s">
        <v>49</v>
      </c>
      <c r="V621" s="94">
        <v>0</v>
      </c>
      <c r="W621" s="94">
        <v>48159427.579999998</v>
      </c>
      <c r="X621" s="97" t="s">
        <v>49</v>
      </c>
      <c r="Y621" s="94">
        <f>+W621*0.16</f>
        <v>7705508.4128</v>
      </c>
      <c r="Z621" s="94">
        <v>0</v>
      </c>
      <c r="AA621" s="97" t="s">
        <v>49</v>
      </c>
      <c r="AB621" s="94">
        <v>0</v>
      </c>
      <c r="AC621" s="94">
        <v>0</v>
      </c>
      <c r="AD621" s="97" t="s">
        <v>49</v>
      </c>
      <c r="AE621" s="94">
        <v>0</v>
      </c>
      <c r="AF621" s="97">
        <v>0</v>
      </c>
      <c r="AG621" s="97" t="s">
        <v>49</v>
      </c>
      <c r="AH621" s="109"/>
      <c r="AI621" s="109"/>
      <c r="AJ621" s="109"/>
      <c r="AK621" s="109"/>
      <c r="AL621" s="109"/>
      <c r="AM621" s="109"/>
      <c r="AN621" s="109"/>
      <c r="AO621" s="214"/>
      <c r="AP621" s="109"/>
      <c r="AR621" s="5"/>
      <c r="AS621" s="100"/>
    </row>
    <row r="622" spans="1:45" ht="15" customHeight="1" x14ac:dyDescent="0.25">
      <c r="A622" s="97" t="s">
        <v>2171</v>
      </c>
      <c r="B622" s="98">
        <v>44283</v>
      </c>
      <c r="C622" s="97" t="s">
        <v>46</v>
      </c>
      <c r="D622" s="97" t="s">
        <v>2230</v>
      </c>
      <c r="E622" s="97" t="s">
        <v>2231</v>
      </c>
      <c r="F622" s="97" t="s">
        <v>2256</v>
      </c>
      <c r="G622" s="97" t="s">
        <v>96</v>
      </c>
      <c r="H622" s="97"/>
      <c r="I622" s="97" t="s">
        <v>2258</v>
      </c>
      <c r="J622" s="94" t="s">
        <v>47</v>
      </c>
      <c r="K622" s="94" t="s">
        <v>47</v>
      </c>
      <c r="L622" s="94" t="s">
        <v>47</v>
      </c>
      <c r="M622" s="94">
        <v>0</v>
      </c>
      <c r="N622" s="97" t="s">
        <v>47</v>
      </c>
      <c r="O622" s="97" t="s">
        <v>2266</v>
      </c>
      <c r="P622" s="97" t="s">
        <v>47</v>
      </c>
      <c r="Q622" s="94">
        <f>SUM(R622:Y622)</f>
        <v>-494000</v>
      </c>
      <c r="R622" s="94">
        <v>0</v>
      </c>
      <c r="S622" s="94">
        <v>-494000</v>
      </c>
      <c r="T622" s="94">
        <v>0</v>
      </c>
      <c r="U622" s="97" t="s">
        <v>49</v>
      </c>
      <c r="V622" s="94">
        <v>0</v>
      </c>
      <c r="W622" s="94"/>
      <c r="X622" s="97" t="s">
        <v>49</v>
      </c>
      <c r="Y622" s="94">
        <f>+W622*0.16</f>
        <v>0</v>
      </c>
      <c r="Z622" s="94">
        <v>0</v>
      </c>
      <c r="AA622" s="97" t="s">
        <v>49</v>
      </c>
      <c r="AB622" s="94">
        <v>0</v>
      </c>
      <c r="AC622" s="94">
        <v>0</v>
      </c>
      <c r="AD622" s="97" t="s">
        <v>49</v>
      </c>
      <c r="AE622" s="94">
        <v>0</v>
      </c>
      <c r="AF622" s="97">
        <v>0</v>
      </c>
      <c r="AG622" s="97" t="s">
        <v>49</v>
      </c>
      <c r="AH622" s="109"/>
      <c r="AI622" s="109"/>
      <c r="AJ622" s="109"/>
      <c r="AK622" s="109"/>
      <c r="AL622" s="109"/>
      <c r="AM622" s="109"/>
      <c r="AN622" s="109"/>
      <c r="AO622" s="214"/>
      <c r="AP622" s="109"/>
      <c r="AR622" s="5"/>
      <c r="AS622" s="100"/>
    </row>
    <row r="623" spans="1:45" ht="15" customHeight="1" x14ac:dyDescent="0.25">
      <c r="A623" s="97" t="s">
        <v>2172</v>
      </c>
      <c r="B623" s="98">
        <v>44283</v>
      </c>
      <c r="C623" s="97" t="s">
        <v>46</v>
      </c>
      <c r="D623" s="97" t="s">
        <v>92</v>
      </c>
      <c r="E623" s="97" t="s">
        <v>93</v>
      </c>
      <c r="F623" s="97" t="s">
        <v>1096</v>
      </c>
      <c r="G623" s="97" t="s">
        <v>48</v>
      </c>
      <c r="H623" s="97" t="s">
        <v>883</v>
      </c>
      <c r="I623" s="94" t="s">
        <v>47</v>
      </c>
      <c r="J623" s="94" t="s">
        <v>47</v>
      </c>
      <c r="K623" s="94" t="s">
        <v>47</v>
      </c>
      <c r="L623" s="94" t="s">
        <v>47</v>
      </c>
      <c r="M623" s="94">
        <v>0</v>
      </c>
      <c r="N623" s="97" t="s">
        <v>47</v>
      </c>
      <c r="O623" s="97" t="s">
        <v>56</v>
      </c>
      <c r="P623" s="97" t="s">
        <v>47</v>
      </c>
      <c r="Q623" s="94">
        <v>552786736.96000004</v>
      </c>
      <c r="R623" s="94">
        <v>0</v>
      </c>
      <c r="S623" s="94">
        <v>390300165</v>
      </c>
      <c r="T623" s="94">
        <v>0</v>
      </c>
      <c r="U623" s="97" t="s">
        <v>49</v>
      </c>
      <c r="V623" s="94">
        <v>0</v>
      </c>
      <c r="W623" s="94">
        <v>140074631</v>
      </c>
      <c r="X623" s="97" t="s">
        <v>50</v>
      </c>
      <c r="Y623" s="94">
        <v>22411940.960000001</v>
      </c>
      <c r="Z623" s="94">
        <v>0</v>
      </c>
      <c r="AA623" s="97" t="s">
        <v>49</v>
      </c>
      <c r="AB623" s="94">
        <v>0</v>
      </c>
      <c r="AC623" s="94">
        <v>0</v>
      </c>
      <c r="AD623" s="97" t="s">
        <v>49</v>
      </c>
      <c r="AE623" s="94">
        <v>0</v>
      </c>
      <c r="AF623" s="97">
        <v>0</v>
      </c>
      <c r="AG623" s="97" t="s">
        <v>49</v>
      </c>
      <c r="AH623" s="94">
        <v>0</v>
      </c>
      <c r="AI623" s="94">
        <v>0</v>
      </c>
      <c r="AJ623" s="97" t="s">
        <v>49</v>
      </c>
      <c r="AK623" s="94">
        <v>0</v>
      </c>
      <c r="AL623" s="94">
        <v>0</v>
      </c>
      <c r="AM623" s="99" t="s">
        <v>47</v>
      </c>
      <c r="AN623" s="97" t="s">
        <v>47</v>
      </c>
      <c r="AO623" s="215" t="s">
        <v>47</v>
      </c>
      <c r="AP623" s="97" t="s">
        <v>47</v>
      </c>
      <c r="AR623" s="5"/>
      <c r="AS623" s="100"/>
    </row>
    <row r="624" spans="1:45" ht="15" customHeight="1" x14ac:dyDescent="0.25">
      <c r="A624" s="97" t="s">
        <v>2173</v>
      </c>
      <c r="B624" s="98">
        <v>44283</v>
      </c>
      <c r="C624" s="97" t="s">
        <v>46</v>
      </c>
      <c r="D624" s="97" t="s">
        <v>2332</v>
      </c>
      <c r="E624" s="97" t="s">
        <v>2333</v>
      </c>
      <c r="F624" s="97" t="s">
        <v>2356</v>
      </c>
      <c r="G624" s="97" t="s">
        <v>48</v>
      </c>
      <c r="H624" s="97" t="s">
        <v>2357</v>
      </c>
      <c r="I624" s="94" t="s">
        <v>47</v>
      </c>
      <c r="J624" s="94" t="s">
        <v>47</v>
      </c>
      <c r="K624" s="94" t="s">
        <v>47</v>
      </c>
      <c r="L624" s="94" t="s">
        <v>47</v>
      </c>
      <c r="M624" s="94"/>
      <c r="N624" s="97" t="s">
        <v>47</v>
      </c>
      <c r="O624" s="97" t="s">
        <v>56</v>
      </c>
      <c r="P624" s="97"/>
      <c r="Q624" s="94">
        <v>139909066</v>
      </c>
      <c r="R624" s="94">
        <v>0</v>
      </c>
      <c r="S624" s="94">
        <v>128781070</v>
      </c>
      <c r="T624" s="94">
        <v>0</v>
      </c>
      <c r="U624" s="97" t="s">
        <v>49</v>
      </c>
      <c r="V624" s="94">
        <v>0</v>
      </c>
      <c r="W624" s="94">
        <v>9593100</v>
      </c>
      <c r="X624" s="97" t="s">
        <v>49</v>
      </c>
      <c r="Y624" s="94">
        <v>1534896</v>
      </c>
      <c r="Z624" s="94">
        <v>0</v>
      </c>
      <c r="AA624" s="97" t="s">
        <v>49</v>
      </c>
      <c r="AB624" s="94">
        <v>0</v>
      </c>
      <c r="AC624" s="94">
        <v>0</v>
      </c>
      <c r="AD624" s="97" t="s">
        <v>49</v>
      </c>
      <c r="AE624" s="94">
        <v>0</v>
      </c>
      <c r="AF624" s="97">
        <v>0</v>
      </c>
      <c r="AG624" s="97" t="s">
        <v>49</v>
      </c>
      <c r="AH624" s="109"/>
      <c r="AI624" s="109"/>
      <c r="AJ624" s="109"/>
      <c r="AK624" s="109"/>
      <c r="AL624" s="109"/>
      <c r="AM624" s="109"/>
      <c r="AN624" s="109"/>
      <c r="AO624" s="214"/>
      <c r="AP624" s="109"/>
      <c r="AR624" s="5"/>
      <c r="AS624" s="100"/>
    </row>
    <row r="625" spans="1:45" ht="15" customHeight="1" x14ac:dyDescent="0.25">
      <c r="A625" s="97" t="s">
        <v>2174</v>
      </c>
      <c r="B625" s="98">
        <v>44283</v>
      </c>
      <c r="C625" s="97" t="s">
        <v>46</v>
      </c>
      <c r="D625" s="97" t="s">
        <v>104</v>
      </c>
      <c r="E625" s="106" t="s">
        <v>105</v>
      </c>
      <c r="F625" s="106" t="s">
        <v>1112</v>
      </c>
      <c r="G625" s="97" t="s">
        <v>48</v>
      </c>
      <c r="H625" s="97" t="s">
        <v>885</v>
      </c>
      <c r="I625" s="94" t="s">
        <v>47</v>
      </c>
      <c r="J625" s="94" t="s">
        <v>47</v>
      </c>
      <c r="K625" s="94" t="s">
        <v>47</v>
      </c>
      <c r="L625" s="94" t="s">
        <v>47</v>
      </c>
      <c r="M625" s="94">
        <v>0</v>
      </c>
      <c r="N625" s="97" t="s">
        <v>47</v>
      </c>
      <c r="O625" s="97" t="s">
        <v>56</v>
      </c>
      <c r="P625" s="97" t="s">
        <v>47</v>
      </c>
      <c r="Q625" s="94">
        <v>255887668</v>
      </c>
      <c r="R625" s="94">
        <v>0</v>
      </c>
      <c r="S625" s="94">
        <v>176726600</v>
      </c>
      <c r="T625" s="94">
        <v>0</v>
      </c>
      <c r="U625" s="97" t="s">
        <v>49</v>
      </c>
      <c r="V625" s="94">
        <v>0</v>
      </c>
      <c r="W625" s="94">
        <v>68242300</v>
      </c>
      <c r="X625" s="97" t="s">
        <v>50</v>
      </c>
      <c r="Y625" s="94">
        <v>10918768</v>
      </c>
      <c r="Z625" s="94">
        <v>0</v>
      </c>
      <c r="AA625" s="97" t="s">
        <v>49</v>
      </c>
      <c r="AB625" s="94">
        <v>0</v>
      </c>
      <c r="AC625" s="94">
        <v>0</v>
      </c>
      <c r="AD625" s="97" t="s">
        <v>49</v>
      </c>
      <c r="AE625" s="94">
        <v>0</v>
      </c>
      <c r="AF625" s="97">
        <v>0</v>
      </c>
      <c r="AG625" s="97" t="s">
        <v>49</v>
      </c>
      <c r="AH625" s="94">
        <v>0</v>
      </c>
      <c r="AI625" s="94">
        <v>0</v>
      </c>
      <c r="AJ625" s="97" t="s">
        <v>49</v>
      </c>
      <c r="AK625" s="94">
        <v>0</v>
      </c>
      <c r="AL625" s="94">
        <v>0</v>
      </c>
      <c r="AM625" s="99" t="s">
        <v>47</v>
      </c>
      <c r="AN625" s="97" t="s">
        <v>47</v>
      </c>
      <c r="AO625" s="215" t="s">
        <v>47</v>
      </c>
      <c r="AP625" s="97" t="s">
        <v>47</v>
      </c>
      <c r="AR625" s="5"/>
      <c r="AS625" s="100"/>
    </row>
    <row r="626" spans="1:45" ht="15" customHeight="1" x14ac:dyDescent="0.25">
      <c r="A626" s="97" t="s">
        <v>2175</v>
      </c>
      <c r="B626" s="98">
        <v>44283</v>
      </c>
      <c r="C626" s="97" t="s">
        <v>46</v>
      </c>
      <c r="D626" s="97" t="s">
        <v>104</v>
      </c>
      <c r="E626" s="106" t="s">
        <v>105</v>
      </c>
      <c r="F626" s="106" t="s">
        <v>1112</v>
      </c>
      <c r="G626" s="97" t="s">
        <v>96</v>
      </c>
      <c r="H626" s="97" t="s">
        <v>47</v>
      </c>
      <c r="I626" s="94" t="s">
        <v>887</v>
      </c>
      <c r="J626" s="94" t="s">
        <v>47</v>
      </c>
      <c r="K626" s="94" t="s">
        <v>888</v>
      </c>
      <c r="L626" s="94" t="s">
        <v>825</v>
      </c>
      <c r="M626" s="94">
        <v>4408000</v>
      </c>
      <c r="N626" s="97" t="s">
        <v>100</v>
      </c>
      <c r="O626" s="97" t="s">
        <v>889</v>
      </c>
      <c r="P626" s="97" t="s">
        <v>890</v>
      </c>
      <c r="Q626" s="94">
        <v>-4408000</v>
      </c>
      <c r="R626" s="94">
        <v>0</v>
      </c>
      <c r="S626" s="94">
        <v>0</v>
      </c>
      <c r="T626" s="94">
        <v>0</v>
      </c>
      <c r="U626" s="97" t="s">
        <v>49</v>
      </c>
      <c r="V626" s="94">
        <v>0</v>
      </c>
      <c r="W626" s="94">
        <v>-3800000</v>
      </c>
      <c r="X626" s="97" t="s">
        <v>50</v>
      </c>
      <c r="Y626" s="94">
        <v>-608000</v>
      </c>
      <c r="Z626" s="94">
        <v>0</v>
      </c>
      <c r="AA626" s="97" t="s">
        <v>49</v>
      </c>
      <c r="AB626" s="94">
        <v>0</v>
      </c>
      <c r="AC626" s="94">
        <v>0</v>
      </c>
      <c r="AD626" s="97" t="s">
        <v>49</v>
      </c>
      <c r="AE626" s="94">
        <v>0</v>
      </c>
      <c r="AF626" s="97">
        <v>0</v>
      </c>
      <c r="AG626" s="97" t="s">
        <v>49</v>
      </c>
      <c r="AH626" s="94">
        <v>0</v>
      </c>
      <c r="AI626" s="94">
        <v>0</v>
      </c>
      <c r="AJ626" s="97" t="s">
        <v>49</v>
      </c>
      <c r="AK626" s="94">
        <v>0</v>
      </c>
      <c r="AL626" s="94">
        <v>0</v>
      </c>
      <c r="AM626" s="99" t="s">
        <v>47</v>
      </c>
      <c r="AN626" s="97" t="s">
        <v>47</v>
      </c>
      <c r="AO626" s="215" t="s">
        <v>47</v>
      </c>
      <c r="AP626" s="97" t="s">
        <v>47</v>
      </c>
      <c r="AR626" s="5"/>
      <c r="AS626" s="100"/>
    </row>
    <row r="627" spans="1:45" ht="15" customHeight="1" x14ac:dyDescent="0.25">
      <c r="A627" s="97" t="s">
        <v>2176</v>
      </c>
      <c r="B627" s="98">
        <v>44283</v>
      </c>
      <c r="C627" s="97" t="s">
        <v>46</v>
      </c>
      <c r="D627" s="97" t="s">
        <v>114</v>
      </c>
      <c r="E627" s="97" t="s">
        <v>115</v>
      </c>
      <c r="F627" s="97" t="s">
        <v>1124</v>
      </c>
      <c r="G627" s="97" t="s">
        <v>48</v>
      </c>
      <c r="H627" s="97" t="s">
        <v>892</v>
      </c>
      <c r="I627" s="94" t="s">
        <v>47</v>
      </c>
      <c r="J627" s="94" t="s">
        <v>47</v>
      </c>
      <c r="K627" s="94" t="s">
        <v>47</v>
      </c>
      <c r="L627" s="94" t="s">
        <v>47</v>
      </c>
      <c r="M627" s="94">
        <v>0</v>
      </c>
      <c r="N627" s="97" t="s">
        <v>47</v>
      </c>
      <c r="O627" s="97" t="s">
        <v>56</v>
      </c>
      <c r="P627" s="97" t="s">
        <v>47</v>
      </c>
      <c r="Q627" s="94">
        <v>981850637.15480006</v>
      </c>
      <c r="R627" s="94">
        <v>0</v>
      </c>
      <c r="S627" s="94">
        <v>610711819</v>
      </c>
      <c r="T627" s="94">
        <v>0</v>
      </c>
      <c r="U627" s="97" t="s">
        <v>49</v>
      </c>
      <c r="V627" s="94">
        <v>0</v>
      </c>
      <c r="W627" s="94">
        <v>319947257.03000003</v>
      </c>
      <c r="X627" s="97" t="s">
        <v>49</v>
      </c>
      <c r="Y627" s="94">
        <v>51191561.124800004</v>
      </c>
      <c r="Z627" s="94">
        <v>0</v>
      </c>
      <c r="AA627" s="97" t="s">
        <v>49</v>
      </c>
      <c r="AB627" s="94">
        <v>0</v>
      </c>
      <c r="AC627" s="94">
        <v>0</v>
      </c>
      <c r="AD627" s="97" t="s">
        <v>49</v>
      </c>
      <c r="AE627" s="94">
        <v>0</v>
      </c>
      <c r="AF627" s="97">
        <v>0</v>
      </c>
      <c r="AG627" s="97" t="s">
        <v>49</v>
      </c>
      <c r="AH627" s="94">
        <v>0</v>
      </c>
      <c r="AI627" s="94">
        <v>0</v>
      </c>
      <c r="AJ627" s="97" t="s">
        <v>49</v>
      </c>
      <c r="AK627" s="94">
        <v>0</v>
      </c>
      <c r="AL627" s="94">
        <v>0</v>
      </c>
      <c r="AM627" s="99" t="s">
        <v>47</v>
      </c>
      <c r="AN627" s="97" t="s">
        <v>47</v>
      </c>
      <c r="AO627" s="215" t="s">
        <v>47</v>
      </c>
      <c r="AP627" s="97" t="s">
        <v>47</v>
      </c>
      <c r="AR627" s="5"/>
      <c r="AS627" s="100"/>
    </row>
    <row r="628" spans="1:45" ht="15" customHeight="1" x14ac:dyDescent="0.25">
      <c r="A628" s="97" t="s">
        <v>2177</v>
      </c>
      <c r="B628" s="98">
        <v>44283</v>
      </c>
      <c r="C628" s="97" t="s">
        <v>46</v>
      </c>
      <c r="D628" s="97" t="s">
        <v>738</v>
      </c>
      <c r="E628" s="97" t="s">
        <v>739</v>
      </c>
      <c r="F628" s="97" t="s">
        <v>1130</v>
      </c>
      <c r="G628" s="97" t="s">
        <v>48</v>
      </c>
      <c r="H628" s="97" t="s">
        <v>894</v>
      </c>
      <c r="I628" s="94" t="s">
        <v>47</v>
      </c>
      <c r="J628" s="94" t="s">
        <v>47</v>
      </c>
      <c r="K628" s="94" t="s">
        <v>47</v>
      </c>
      <c r="L628" s="94" t="s">
        <v>47</v>
      </c>
      <c r="M628" s="94">
        <v>0</v>
      </c>
      <c r="N628" s="97" t="s">
        <v>47</v>
      </c>
      <c r="O628" s="97" t="s">
        <v>56</v>
      </c>
      <c r="P628" s="97" t="s">
        <v>47</v>
      </c>
      <c r="Q628" s="94">
        <v>954958114.56920004</v>
      </c>
      <c r="R628" s="94">
        <v>0</v>
      </c>
      <c r="S628" s="94">
        <v>692507645.5</v>
      </c>
      <c r="T628" s="94">
        <v>0</v>
      </c>
      <c r="U628" s="97" t="s">
        <v>49</v>
      </c>
      <c r="V628" s="94">
        <v>0</v>
      </c>
      <c r="W628" s="94">
        <v>226250404.36999997</v>
      </c>
      <c r="X628" s="97" t="s">
        <v>49</v>
      </c>
      <c r="Y628" s="94">
        <v>36200064.699200004</v>
      </c>
      <c r="Z628" s="94">
        <v>0</v>
      </c>
      <c r="AA628" s="97" t="s">
        <v>49</v>
      </c>
      <c r="AB628" s="94">
        <v>0</v>
      </c>
      <c r="AC628" s="94">
        <v>0</v>
      </c>
      <c r="AD628" s="97" t="s">
        <v>49</v>
      </c>
      <c r="AE628" s="94">
        <v>0</v>
      </c>
      <c r="AF628" s="97">
        <v>0</v>
      </c>
      <c r="AG628" s="97" t="s">
        <v>49</v>
      </c>
      <c r="AH628" s="94">
        <v>0</v>
      </c>
      <c r="AI628" s="94">
        <v>0</v>
      </c>
      <c r="AJ628" s="97" t="s">
        <v>49</v>
      </c>
      <c r="AK628" s="94">
        <v>0</v>
      </c>
      <c r="AL628" s="94">
        <v>0</v>
      </c>
      <c r="AM628" s="99" t="s">
        <v>47</v>
      </c>
      <c r="AN628" s="97" t="s">
        <v>47</v>
      </c>
      <c r="AO628" s="215" t="s">
        <v>47</v>
      </c>
      <c r="AP628" s="97" t="s">
        <v>47</v>
      </c>
      <c r="AR628" s="5"/>
      <c r="AS628" s="100"/>
    </row>
    <row r="629" spans="1:45" ht="15" customHeight="1" x14ac:dyDescent="0.25">
      <c r="A629" s="97" t="s">
        <v>2178</v>
      </c>
      <c r="B629" s="111">
        <v>44283</v>
      </c>
      <c r="C629" s="97" t="s">
        <v>46</v>
      </c>
      <c r="D629" s="97" t="s">
        <v>1975</v>
      </c>
      <c r="E629" s="97" t="s">
        <v>1976</v>
      </c>
      <c r="F629" s="106" t="s">
        <v>1995</v>
      </c>
      <c r="G629" s="97" t="s">
        <v>48</v>
      </c>
      <c r="H629" s="97" t="s">
        <v>1994</v>
      </c>
      <c r="I629" s="94" t="s">
        <v>47</v>
      </c>
      <c r="J629" s="94" t="s">
        <v>47</v>
      </c>
      <c r="K629" s="94" t="s">
        <v>47</v>
      </c>
      <c r="L629" s="94" t="s">
        <v>47</v>
      </c>
      <c r="M629" s="94">
        <v>0</v>
      </c>
      <c r="N629" s="97" t="s">
        <v>47</v>
      </c>
      <c r="O629" s="97" t="s">
        <v>1062</v>
      </c>
      <c r="P629" s="97" t="s">
        <v>47</v>
      </c>
      <c r="Q629" s="94">
        <f>SUM(R629:AC629)</f>
        <v>0</v>
      </c>
      <c r="R629" s="94">
        <v>0</v>
      </c>
      <c r="S629" s="94"/>
      <c r="T629" s="94">
        <v>0</v>
      </c>
      <c r="U629" s="97" t="s">
        <v>49</v>
      </c>
      <c r="V629" s="94">
        <v>0</v>
      </c>
      <c r="W629" s="94"/>
      <c r="X629" s="97" t="s">
        <v>50</v>
      </c>
      <c r="Y629" s="94">
        <f>+W629*0.16</f>
        <v>0</v>
      </c>
      <c r="Z629" s="94">
        <v>0</v>
      </c>
      <c r="AA629" s="97" t="s">
        <v>49</v>
      </c>
      <c r="AB629" s="94">
        <v>0</v>
      </c>
      <c r="AC629" s="94">
        <v>0</v>
      </c>
      <c r="AD629" s="97" t="s">
        <v>49</v>
      </c>
      <c r="AE629" s="94">
        <v>0</v>
      </c>
      <c r="AF629" s="109"/>
      <c r="AG629" s="109"/>
      <c r="AH629" s="109"/>
      <c r="AI629" s="94">
        <v>0</v>
      </c>
      <c r="AJ629" s="109"/>
      <c r="AK629" s="94">
        <v>0</v>
      </c>
      <c r="AL629" s="94">
        <v>0</v>
      </c>
      <c r="AM629" s="109"/>
      <c r="AN629" s="109"/>
      <c r="AO629" s="214"/>
      <c r="AP629" s="109"/>
      <c r="AR629" s="5"/>
      <c r="AS629" s="100"/>
    </row>
    <row r="630" spans="1:45" ht="15" customHeight="1" x14ac:dyDescent="0.25">
      <c r="A630" s="97" t="s">
        <v>2179</v>
      </c>
      <c r="B630" s="98">
        <v>44284</v>
      </c>
      <c r="C630" s="97" t="s">
        <v>973</v>
      </c>
      <c r="D630" s="97" t="s">
        <v>53</v>
      </c>
      <c r="E630" s="97" t="s">
        <v>974</v>
      </c>
      <c r="F630" s="97" t="s">
        <v>1692</v>
      </c>
      <c r="G630" s="97" t="s">
        <v>48</v>
      </c>
      <c r="H630" s="97" t="s">
        <v>1691</v>
      </c>
      <c r="I630" s="94" t="s">
        <v>47</v>
      </c>
      <c r="J630" s="94" t="s">
        <v>47</v>
      </c>
      <c r="K630" s="94" t="s">
        <v>47</v>
      </c>
      <c r="L630" s="94" t="s">
        <v>47</v>
      </c>
      <c r="M630" s="94">
        <v>0</v>
      </c>
      <c r="N630" s="97" t="s">
        <v>47</v>
      </c>
      <c r="O630" s="97" t="s">
        <v>56</v>
      </c>
      <c r="P630" s="97" t="s">
        <v>47</v>
      </c>
      <c r="Q630" s="94">
        <f>1324480116.7508+39565.02</f>
        <v>1324519681.7707999</v>
      </c>
      <c r="R630" s="94">
        <v>0</v>
      </c>
      <c r="S630" s="94">
        <v>947082239.79999995</v>
      </c>
      <c r="T630" s="94">
        <v>0</v>
      </c>
      <c r="U630" s="97" t="s">
        <v>49</v>
      </c>
      <c r="V630" s="94">
        <v>0</v>
      </c>
      <c r="W630" s="94">
        <v>325377105.13</v>
      </c>
      <c r="X630" s="97" t="s">
        <v>49</v>
      </c>
      <c r="Y630" s="94">
        <v>52060336.820799999</v>
      </c>
      <c r="Z630" s="94">
        <v>0</v>
      </c>
      <c r="AA630" s="97" t="s">
        <v>49</v>
      </c>
      <c r="AB630" s="94">
        <v>0</v>
      </c>
      <c r="AC630" s="94">
        <v>0</v>
      </c>
      <c r="AD630" s="97" t="s">
        <v>49</v>
      </c>
      <c r="AE630" s="94">
        <v>0</v>
      </c>
      <c r="AF630" s="97">
        <v>0</v>
      </c>
      <c r="AG630" s="97" t="s">
        <v>49</v>
      </c>
      <c r="AH630" s="94">
        <v>0</v>
      </c>
      <c r="AI630" s="94">
        <v>0</v>
      </c>
      <c r="AJ630" s="97" t="s">
        <v>49</v>
      </c>
      <c r="AK630" s="94">
        <v>0</v>
      </c>
      <c r="AL630" s="94">
        <v>0</v>
      </c>
      <c r="AM630" s="99" t="s">
        <v>47</v>
      </c>
      <c r="AN630" s="97" t="s">
        <v>47</v>
      </c>
      <c r="AO630" s="215" t="s">
        <v>47</v>
      </c>
      <c r="AP630" s="97" t="s">
        <v>47</v>
      </c>
      <c r="AR630" s="5"/>
      <c r="AS630" s="100"/>
    </row>
    <row r="631" spans="1:45" ht="15" customHeight="1" x14ac:dyDescent="0.25">
      <c r="A631" s="97" t="s">
        <v>2180</v>
      </c>
      <c r="B631" s="98">
        <v>44284</v>
      </c>
      <c r="C631" s="97" t="s">
        <v>46</v>
      </c>
      <c r="D631" s="97" t="s">
        <v>53</v>
      </c>
      <c r="E631" s="97" t="s">
        <v>54</v>
      </c>
      <c r="F631" s="97" t="s">
        <v>996</v>
      </c>
      <c r="G631" s="97" t="s">
        <v>48</v>
      </c>
      <c r="H631" s="97" t="s">
        <v>897</v>
      </c>
      <c r="I631" s="94" t="s">
        <v>47</v>
      </c>
      <c r="J631" s="94" t="s">
        <v>47</v>
      </c>
      <c r="K631" s="94" t="s">
        <v>47</v>
      </c>
      <c r="L631" s="94" t="s">
        <v>47</v>
      </c>
      <c r="M631" s="94">
        <v>0</v>
      </c>
      <c r="N631" s="97" t="s">
        <v>47</v>
      </c>
      <c r="O631" s="97" t="s">
        <v>56</v>
      </c>
      <c r="P631" s="97" t="s">
        <v>47</v>
      </c>
      <c r="Q631" s="94">
        <v>1429988300.6616001</v>
      </c>
      <c r="R631" s="94">
        <v>0</v>
      </c>
      <c r="S631" s="94">
        <v>1079766989.0999999</v>
      </c>
      <c r="T631" s="94">
        <v>0</v>
      </c>
      <c r="U631" s="97" t="s">
        <v>49</v>
      </c>
      <c r="V631" s="94">
        <v>0</v>
      </c>
      <c r="W631" s="94">
        <v>301914923.75999999</v>
      </c>
      <c r="X631" s="97" t="s">
        <v>50</v>
      </c>
      <c r="Y631" s="94">
        <v>48306387.801599994</v>
      </c>
      <c r="Z631" s="94">
        <v>0</v>
      </c>
      <c r="AA631" s="97" t="s">
        <v>49</v>
      </c>
      <c r="AB631" s="94">
        <v>0</v>
      </c>
      <c r="AC631" s="94">
        <v>0</v>
      </c>
      <c r="AD631" s="97" t="s">
        <v>49</v>
      </c>
      <c r="AE631" s="94">
        <v>0</v>
      </c>
      <c r="AF631" s="97">
        <v>0</v>
      </c>
      <c r="AG631" s="97" t="s">
        <v>49</v>
      </c>
      <c r="AH631" s="94">
        <v>0</v>
      </c>
      <c r="AI631" s="94">
        <v>0</v>
      </c>
      <c r="AJ631" s="97" t="s">
        <v>49</v>
      </c>
      <c r="AK631" s="94">
        <v>0</v>
      </c>
      <c r="AL631" s="94">
        <v>0</v>
      </c>
      <c r="AM631" s="99" t="s">
        <v>47</v>
      </c>
      <c r="AN631" s="97" t="s">
        <v>47</v>
      </c>
      <c r="AO631" s="215" t="s">
        <v>47</v>
      </c>
      <c r="AP631" s="97" t="s">
        <v>47</v>
      </c>
      <c r="AR631" s="5"/>
      <c r="AS631" s="100"/>
    </row>
    <row r="632" spans="1:45" ht="15" customHeight="1" x14ac:dyDescent="0.25">
      <c r="A632" s="97" t="s">
        <v>2181</v>
      </c>
      <c r="B632" s="98">
        <v>44284</v>
      </c>
      <c r="C632" s="97" t="s">
        <v>2267</v>
      </c>
      <c r="D632" s="97" t="s">
        <v>58</v>
      </c>
      <c r="E632" s="97" t="s">
        <v>2268</v>
      </c>
      <c r="F632" s="97" t="s">
        <v>2301</v>
      </c>
      <c r="G632" s="97" t="s">
        <v>48</v>
      </c>
      <c r="H632" s="97" t="s">
        <v>2302</v>
      </c>
      <c r="I632" s="94" t="s">
        <v>47</v>
      </c>
      <c r="J632" s="94" t="s">
        <v>47</v>
      </c>
      <c r="K632" s="94" t="s">
        <v>47</v>
      </c>
      <c r="L632" s="94" t="s">
        <v>47</v>
      </c>
      <c r="M632" s="94">
        <v>0</v>
      </c>
      <c r="N632" s="97" t="s">
        <v>47</v>
      </c>
      <c r="O632" s="97" t="s">
        <v>56</v>
      </c>
      <c r="P632" s="97" t="s">
        <v>47</v>
      </c>
      <c r="Q632" s="94">
        <v>490580532.75</v>
      </c>
      <c r="R632" s="94">
        <v>0</v>
      </c>
      <c r="S632" s="94">
        <v>433825444.75</v>
      </c>
      <c r="T632" s="94">
        <v>0</v>
      </c>
      <c r="U632" s="97" t="s">
        <v>49</v>
      </c>
      <c r="V632" s="94">
        <v>0</v>
      </c>
      <c r="W632" s="94">
        <v>48926800</v>
      </c>
      <c r="X632" s="97" t="s">
        <v>49</v>
      </c>
      <c r="Y632" s="94">
        <v>7828288</v>
      </c>
      <c r="Z632" s="94">
        <v>0</v>
      </c>
      <c r="AA632" s="97" t="s">
        <v>49</v>
      </c>
      <c r="AB632" s="94">
        <v>0</v>
      </c>
      <c r="AC632" s="94">
        <v>0</v>
      </c>
      <c r="AD632" s="97" t="s">
        <v>49</v>
      </c>
      <c r="AE632" s="94">
        <v>0</v>
      </c>
      <c r="AF632" s="97">
        <v>0</v>
      </c>
      <c r="AG632" s="97" t="s">
        <v>49</v>
      </c>
      <c r="AH632" s="109"/>
      <c r="AI632" s="109"/>
      <c r="AJ632" s="109"/>
      <c r="AK632" s="109"/>
      <c r="AL632" s="109"/>
      <c r="AM632" s="109"/>
      <c r="AN632" s="109"/>
      <c r="AO632" s="214"/>
      <c r="AP632" s="109"/>
      <c r="AR632" s="5"/>
      <c r="AS632" s="100"/>
    </row>
    <row r="633" spans="1:45" ht="15" customHeight="1" x14ac:dyDescent="0.25">
      <c r="A633" s="97" t="s">
        <v>2182</v>
      </c>
      <c r="B633" s="98">
        <v>44284</v>
      </c>
      <c r="C633" s="97" t="s">
        <v>46</v>
      </c>
      <c r="D633" s="97" t="s">
        <v>58</v>
      </c>
      <c r="E633" s="97" t="s">
        <v>59</v>
      </c>
      <c r="F633" s="97" t="s">
        <v>1008</v>
      </c>
      <c r="G633" s="97" t="s">
        <v>48</v>
      </c>
      <c r="H633" s="97" t="s">
        <v>899</v>
      </c>
      <c r="I633" s="94" t="s">
        <v>47</v>
      </c>
      <c r="J633" s="94" t="s">
        <v>47</v>
      </c>
      <c r="K633" s="94" t="s">
        <v>47</v>
      </c>
      <c r="L633" s="94" t="s">
        <v>47</v>
      </c>
      <c r="M633" s="94">
        <v>0</v>
      </c>
      <c r="N633" s="97" t="s">
        <v>47</v>
      </c>
      <c r="O633" s="97" t="s">
        <v>56</v>
      </c>
      <c r="P633" s="97" t="s">
        <v>47</v>
      </c>
      <c r="Q633" s="94">
        <v>1034961345.1800001</v>
      </c>
      <c r="R633" s="94">
        <v>0</v>
      </c>
      <c r="S633" s="94">
        <v>805735731.0999999</v>
      </c>
      <c r="T633" s="94">
        <v>0</v>
      </c>
      <c r="U633" s="97" t="s">
        <v>49</v>
      </c>
      <c r="V633" s="94">
        <v>0</v>
      </c>
      <c r="W633" s="94">
        <v>197608288</v>
      </c>
      <c r="X633" s="97" t="s">
        <v>50</v>
      </c>
      <c r="Y633" s="94">
        <v>31617326.079999998</v>
      </c>
      <c r="Z633" s="94">
        <v>0</v>
      </c>
      <c r="AA633" s="97" t="s">
        <v>49</v>
      </c>
      <c r="AB633" s="94">
        <v>0</v>
      </c>
      <c r="AC633" s="94">
        <v>0</v>
      </c>
      <c r="AD633" s="97" t="s">
        <v>49</v>
      </c>
      <c r="AE633" s="94">
        <v>0</v>
      </c>
      <c r="AF633" s="97">
        <v>0</v>
      </c>
      <c r="AG633" s="97" t="s">
        <v>49</v>
      </c>
      <c r="AH633" s="94">
        <v>0</v>
      </c>
      <c r="AI633" s="94">
        <v>0</v>
      </c>
      <c r="AJ633" s="97" t="s">
        <v>49</v>
      </c>
      <c r="AK633" s="94">
        <v>0</v>
      </c>
      <c r="AL633" s="94">
        <v>0</v>
      </c>
      <c r="AM633" s="99" t="s">
        <v>47</v>
      </c>
      <c r="AN633" s="97" t="s">
        <v>47</v>
      </c>
      <c r="AO633" s="215" t="s">
        <v>47</v>
      </c>
      <c r="AP633" s="97" t="s">
        <v>47</v>
      </c>
      <c r="AR633" s="5"/>
      <c r="AS633" s="100"/>
    </row>
    <row r="634" spans="1:45" ht="15" customHeight="1" x14ac:dyDescent="0.25">
      <c r="A634" s="97" t="s">
        <v>2183</v>
      </c>
      <c r="B634" s="98">
        <v>44284</v>
      </c>
      <c r="C634" s="97" t="s">
        <v>46</v>
      </c>
      <c r="D634" s="97" t="s">
        <v>58</v>
      </c>
      <c r="E634" s="97" t="s">
        <v>59</v>
      </c>
      <c r="F634" s="97" t="s">
        <v>1008</v>
      </c>
      <c r="G634" s="97" t="s">
        <v>48</v>
      </c>
      <c r="H634" s="97" t="s">
        <v>901</v>
      </c>
      <c r="I634" s="94" t="s">
        <v>47</v>
      </c>
      <c r="J634" s="94" t="s">
        <v>47</v>
      </c>
      <c r="K634" s="94" t="s">
        <v>47</v>
      </c>
      <c r="L634" s="94" t="s">
        <v>47</v>
      </c>
      <c r="M634" s="94">
        <v>0</v>
      </c>
      <c r="N634" s="97" t="s">
        <v>47</v>
      </c>
      <c r="O634" s="97" t="s">
        <v>902</v>
      </c>
      <c r="P634" s="97" t="s">
        <v>903</v>
      </c>
      <c r="Q634" s="94">
        <v>161749440</v>
      </c>
      <c r="R634" s="94">
        <v>0</v>
      </c>
      <c r="S634" s="94">
        <v>161749440</v>
      </c>
      <c r="T634" s="94">
        <v>0</v>
      </c>
      <c r="U634" s="97" t="s">
        <v>49</v>
      </c>
      <c r="V634" s="94">
        <v>0</v>
      </c>
      <c r="W634" s="94">
        <v>0</v>
      </c>
      <c r="X634" s="97" t="s">
        <v>49</v>
      </c>
      <c r="Y634" s="94">
        <v>0</v>
      </c>
      <c r="Z634" s="94">
        <v>0</v>
      </c>
      <c r="AA634" s="97" t="s">
        <v>49</v>
      </c>
      <c r="AB634" s="94">
        <v>0</v>
      </c>
      <c r="AC634" s="94">
        <v>0</v>
      </c>
      <c r="AD634" s="97" t="s">
        <v>49</v>
      </c>
      <c r="AE634" s="94">
        <v>0</v>
      </c>
      <c r="AF634" s="97">
        <v>0</v>
      </c>
      <c r="AG634" s="97" t="s">
        <v>49</v>
      </c>
      <c r="AH634" s="94">
        <v>0</v>
      </c>
      <c r="AI634" s="94">
        <v>0</v>
      </c>
      <c r="AJ634" s="97" t="s">
        <v>49</v>
      </c>
      <c r="AK634" s="94">
        <v>0</v>
      </c>
      <c r="AL634" s="94">
        <v>0</v>
      </c>
      <c r="AM634" s="99" t="s">
        <v>47</v>
      </c>
      <c r="AN634" s="97" t="s">
        <v>47</v>
      </c>
      <c r="AO634" s="215" t="s">
        <v>47</v>
      </c>
      <c r="AP634" s="97" t="s">
        <v>47</v>
      </c>
      <c r="AR634" s="5"/>
      <c r="AS634" s="100"/>
    </row>
    <row r="635" spans="1:45" ht="15" customHeight="1" x14ac:dyDescent="0.25">
      <c r="A635" s="97" t="s">
        <v>2184</v>
      </c>
      <c r="B635" s="98">
        <v>44284</v>
      </c>
      <c r="C635" s="97" t="s">
        <v>46</v>
      </c>
      <c r="D635" s="97" t="s">
        <v>58</v>
      </c>
      <c r="E635" s="97" t="s">
        <v>59</v>
      </c>
      <c r="F635" s="97" t="s">
        <v>1008</v>
      </c>
      <c r="G635" s="97" t="s">
        <v>48</v>
      </c>
      <c r="H635" s="97" t="s">
        <v>905</v>
      </c>
      <c r="I635" s="94" t="s">
        <v>47</v>
      </c>
      <c r="J635" s="94" t="s">
        <v>47</v>
      </c>
      <c r="K635" s="94" t="s">
        <v>47</v>
      </c>
      <c r="L635" s="94" t="s">
        <v>47</v>
      </c>
      <c r="M635" s="94">
        <v>0</v>
      </c>
      <c r="N635" s="97" t="s">
        <v>47</v>
      </c>
      <c r="O635" s="97" t="s">
        <v>56</v>
      </c>
      <c r="P635" s="97" t="s">
        <v>47</v>
      </c>
      <c r="Q635" s="94">
        <v>410915727.19640011</v>
      </c>
      <c r="R635" s="94">
        <v>0</v>
      </c>
      <c r="S635" s="94">
        <v>356305416.80000001</v>
      </c>
      <c r="T635" s="94">
        <v>0</v>
      </c>
      <c r="U635" s="97" t="s">
        <v>49</v>
      </c>
      <c r="V635" s="94">
        <v>0</v>
      </c>
      <c r="W635" s="94">
        <v>47077853.789999999</v>
      </c>
      <c r="X635" s="97" t="s">
        <v>49</v>
      </c>
      <c r="Y635" s="94">
        <v>7532456.6064000009</v>
      </c>
      <c r="Z635" s="94">
        <v>0</v>
      </c>
      <c r="AA635" s="97" t="s">
        <v>49</v>
      </c>
      <c r="AB635" s="94">
        <v>0</v>
      </c>
      <c r="AC635" s="94">
        <v>0</v>
      </c>
      <c r="AD635" s="97" t="s">
        <v>49</v>
      </c>
      <c r="AE635" s="94">
        <v>0</v>
      </c>
      <c r="AF635" s="97">
        <v>0</v>
      </c>
      <c r="AG635" s="97" t="s">
        <v>49</v>
      </c>
      <c r="AH635" s="94">
        <v>0</v>
      </c>
      <c r="AI635" s="94">
        <v>0</v>
      </c>
      <c r="AJ635" s="97" t="s">
        <v>49</v>
      </c>
      <c r="AK635" s="94">
        <v>0</v>
      </c>
      <c r="AL635" s="94">
        <v>0</v>
      </c>
      <c r="AM635" s="99" t="s">
        <v>47</v>
      </c>
      <c r="AN635" s="97" t="s">
        <v>47</v>
      </c>
      <c r="AO635" s="215" t="s">
        <v>47</v>
      </c>
      <c r="AP635" s="97" t="s">
        <v>47</v>
      </c>
      <c r="AR635" s="5"/>
      <c r="AS635" s="100"/>
    </row>
    <row r="636" spans="1:45" ht="15" customHeight="1" x14ac:dyDescent="0.25">
      <c r="A636" s="97" t="s">
        <v>2185</v>
      </c>
      <c r="B636" s="111">
        <v>44284</v>
      </c>
      <c r="C636" s="97" t="s">
        <v>46</v>
      </c>
      <c r="D636" s="97" t="s">
        <v>58</v>
      </c>
      <c r="E636" s="97" t="s">
        <v>1131</v>
      </c>
      <c r="F636" s="106" t="s">
        <v>1031</v>
      </c>
      <c r="G636" s="97" t="s">
        <v>1132</v>
      </c>
      <c r="H636" s="97" t="s">
        <v>1154</v>
      </c>
      <c r="I636" s="97"/>
      <c r="J636" s="94"/>
      <c r="K636" s="94"/>
      <c r="L636" s="94"/>
      <c r="M636" s="94">
        <v>0</v>
      </c>
      <c r="N636" s="97"/>
      <c r="O636" s="97" t="s">
        <v>56</v>
      </c>
      <c r="P636" s="97"/>
      <c r="Q636" s="94">
        <v>167681800</v>
      </c>
      <c r="R636" s="94">
        <v>0</v>
      </c>
      <c r="S636" s="94">
        <v>167681800</v>
      </c>
      <c r="T636" s="94">
        <v>0</v>
      </c>
      <c r="U636" s="97" t="s">
        <v>49</v>
      </c>
      <c r="V636" s="94">
        <v>0</v>
      </c>
      <c r="W636" s="94">
        <v>0</v>
      </c>
      <c r="X636" s="97" t="s">
        <v>49</v>
      </c>
      <c r="Y636" s="94">
        <v>0</v>
      </c>
      <c r="Z636" s="94">
        <v>0</v>
      </c>
      <c r="AA636" s="97" t="s">
        <v>49</v>
      </c>
      <c r="AB636" s="94">
        <v>0</v>
      </c>
      <c r="AC636" s="94">
        <v>0</v>
      </c>
      <c r="AD636" s="97" t="s">
        <v>49</v>
      </c>
      <c r="AE636" s="94">
        <v>0</v>
      </c>
      <c r="AF636" s="109"/>
      <c r="AG636" s="109"/>
      <c r="AH636" s="109"/>
      <c r="AI636" s="94">
        <v>0</v>
      </c>
      <c r="AJ636" s="109"/>
      <c r="AK636" s="94">
        <v>0</v>
      </c>
      <c r="AL636" s="94">
        <v>0</v>
      </c>
      <c r="AM636" s="109"/>
      <c r="AN636" s="109"/>
      <c r="AO636" s="214"/>
      <c r="AP636" s="109"/>
      <c r="AR636" s="5"/>
      <c r="AS636" s="100"/>
    </row>
    <row r="637" spans="1:45" ht="15" customHeight="1" x14ac:dyDescent="0.25">
      <c r="A637" s="97" t="s">
        <v>2186</v>
      </c>
      <c r="B637" s="98">
        <v>44284</v>
      </c>
      <c r="C637" s="97" t="s">
        <v>973</v>
      </c>
      <c r="D637" s="97" t="s">
        <v>58</v>
      </c>
      <c r="E637" s="97" t="s">
        <v>1356</v>
      </c>
      <c r="F637" s="97" t="s">
        <v>1365</v>
      </c>
      <c r="G637" s="97" t="s">
        <v>48</v>
      </c>
      <c r="H637" s="97" t="s">
        <v>1364</v>
      </c>
      <c r="I637" s="94" t="s">
        <v>47</v>
      </c>
      <c r="J637" s="94" t="s">
        <v>47</v>
      </c>
      <c r="K637" s="94" t="s">
        <v>47</v>
      </c>
      <c r="L637" s="94" t="s">
        <v>47</v>
      </c>
      <c r="M637" s="94">
        <v>0</v>
      </c>
      <c r="N637" s="97" t="s">
        <v>47</v>
      </c>
      <c r="O637" s="97" t="s">
        <v>56</v>
      </c>
      <c r="P637" s="97" t="s">
        <v>47</v>
      </c>
      <c r="Q637" s="94">
        <v>661988728.40320003</v>
      </c>
      <c r="R637" s="94">
        <v>0</v>
      </c>
      <c r="S637" s="94">
        <v>440132630.54999995</v>
      </c>
      <c r="T637" s="94">
        <v>0</v>
      </c>
      <c r="U637" s="97" t="s">
        <v>49</v>
      </c>
      <c r="V637" s="94">
        <v>0</v>
      </c>
      <c r="W637" s="94">
        <v>191255256.77000001</v>
      </c>
      <c r="X637" s="97" t="s">
        <v>50</v>
      </c>
      <c r="Y637" s="94">
        <v>30600841.0832</v>
      </c>
      <c r="Z637" s="94">
        <v>0</v>
      </c>
      <c r="AA637" s="97" t="s">
        <v>49</v>
      </c>
      <c r="AB637" s="94">
        <v>0</v>
      </c>
      <c r="AC637" s="94">
        <v>0</v>
      </c>
      <c r="AD637" s="97" t="s">
        <v>49</v>
      </c>
      <c r="AE637" s="94">
        <v>0</v>
      </c>
      <c r="AF637" s="97">
        <v>0</v>
      </c>
      <c r="AG637" s="97" t="s">
        <v>49</v>
      </c>
      <c r="AH637" s="94">
        <v>0</v>
      </c>
      <c r="AI637" s="94">
        <v>0</v>
      </c>
      <c r="AJ637" s="97" t="s">
        <v>49</v>
      </c>
      <c r="AK637" s="94">
        <v>0</v>
      </c>
      <c r="AL637" s="94">
        <v>0</v>
      </c>
      <c r="AM637" s="99" t="s">
        <v>47</v>
      </c>
      <c r="AN637" s="97" t="s">
        <v>47</v>
      </c>
      <c r="AO637" s="215" t="s">
        <v>47</v>
      </c>
      <c r="AP637" s="97" t="s">
        <v>47</v>
      </c>
      <c r="AR637" s="5"/>
      <c r="AS637" s="100"/>
    </row>
    <row r="638" spans="1:45" ht="15" customHeight="1" x14ac:dyDescent="0.25">
      <c r="A638" s="97" t="s">
        <v>2187</v>
      </c>
      <c r="B638" s="98">
        <v>44284</v>
      </c>
      <c r="C638" s="97" t="s">
        <v>2267</v>
      </c>
      <c r="D638" s="97" t="s">
        <v>62</v>
      </c>
      <c r="E638" s="97" t="s">
        <v>2308</v>
      </c>
      <c r="F638" s="97" t="s">
        <v>2281</v>
      </c>
      <c r="G638" s="97" t="s">
        <v>48</v>
      </c>
      <c r="H638" s="97" t="s">
        <v>2329</v>
      </c>
      <c r="I638" s="94" t="s">
        <v>47</v>
      </c>
      <c r="J638" s="94" t="s">
        <v>47</v>
      </c>
      <c r="K638" s="94" t="s">
        <v>47</v>
      </c>
      <c r="L638" s="94" t="s">
        <v>47</v>
      </c>
      <c r="M638" s="94">
        <v>0</v>
      </c>
      <c r="N638" s="97" t="s">
        <v>47</v>
      </c>
      <c r="O638" s="97" t="s">
        <v>56</v>
      </c>
      <c r="P638" s="97" t="s">
        <v>47</v>
      </c>
      <c r="Q638" s="94">
        <v>593469045.44639993</v>
      </c>
      <c r="R638" s="94">
        <v>0</v>
      </c>
      <c r="S638" s="94">
        <v>554913622.25</v>
      </c>
      <c r="T638" s="94"/>
      <c r="U638" s="97"/>
      <c r="V638" s="94"/>
      <c r="W638" s="94">
        <v>33237433.789999999</v>
      </c>
      <c r="X638" s="97" t="s">
        <v>49</v>
      </c>
      <c r="Y638" s="94">
        <v>5317989.4063999997</v>
      </c>
      <c r="Z638" s="94">
        <v>0</v>
      </c>
      <c r="AA638" s="97" t="s">
        <v>49</v>
      </c>
      <c r="AB638" s="94">
        <v>0</v>
      </c>
      <c r="AC638" s="94">
        <v>0</v>
      </c>
      <c r="AD638" s="97" t="s">
        <v>49</v>
      </c>
      <c r="AE638" s="94">
        <v>0</v>
      </c>
      <c r="AF638" s="97">
        <v>0</v>
      </c>
      <c r="AG638" s="97" t="s">
        <v>49</v>
      </c>
      <c r="AH638" s="109"/>
      <c r="AI638" s="109"/>
      <c r="AJ638" s="109"/>
      <c r="AK638" s="109"/>
      <c r="AL638" s="109"/>
      <c r="AM638" s="109"/>
      <c r="AN638" s="109"/>
      <c r="AO638" s="214"/>
      <c r="AP638" s="109"/>
      <c r="AR638" s="5"/>
      <c r="AS638" s="100"/>
    </row>
    <row r="639" spans="1:45" ht="15" customHeight="1" x14ac:dyDescent="0.25">
      <c r="A639" s="97" t="s">
        <v>2188</v>
      </c>
      <c r="B639" s="98">
        <v>44284</v>
      </c>
      <c r="C639" s="97" t="s">
        <v>46</v>
      </c>
      <c r="D639" s="97" t="s">
        <v>62</v>
      </c>
      <c r="E639" s="97" t="s">
        <v>63</v>
      </c>
      <c r="F639" s="97" t="s">
        <v>1022</v>
      </c>
      <c r="G639" s="97" t="s">
        <v>48</v>
      </c>
      <c r="H639" s="97" t="s">
        <v>907</v>
      </c>
      <c r="I639" s="94" t="s">
        <v>47</v>
      </c>
      <c r="J639" s="94" t="s">
        <v>47</v>
      </c>
      <c r="K639" s="94" t="s">
        <v>47</v>
      </c>
      <c r="L639" s="94" t="s">
        <v>47</v>
      </c>
      <c r="M639" s="94">
        <v>0</v>
      </c>
      <c r="N639" s="97" t="s">
        <v>47</v>
      </c>
      <c r="O639" s="97" t="s">
        <v>56</v>
      </c>
      <c r="P639" s="97" t="s">
        <v>47</v>
      </c>
      <c r="Q639" s="94">
        <v>822631863.32080007</v>
      </c>
      <c r="R639" s="94">
        <v>0</v>
      </c>
      <c r="S639" s="94">
        <v>510244758.4000001</v>
      </c>
      <c r="T639" s="94">
        <v>0</v>
      </c>
      <c r="U639" s="97" t="s">
        <v>49</v>
      </c>
      <c r="V639" s="94">
        <v>0</v>
      </c>
      <c r="W639" s="94">
        <v>269299228.38</v>
      </c>
      <c r="X639" s="97" t="s">
        <v>50</v>
      </c>
      <c r="Y639" s="94">
        <v>43087876.540800005</v>
      </c>
      <c r="Z639" s="94">
        <v>0</v>
      </c>
      <c r="AA639" s="97" t="s">
        <v>49</v>
      </c>
      <c r="AB639" s="94">
        <v>0</v>
      </c>
      <c r="AC639" s="94">
        <v>0</v>
      </c>
      <c r="AD639" s="97" t="s">
        <v>49</v>
      </c>
      <c r="AE639" s="94">
        <v>0</v>
      </c>
      <c r="AF639" s="97">
        <v>0</v>
      </c>
      <c r="AG639" s="97" t="s">
        <v>49</v>
      </c>
      <c r="AH639" s="94">
        <v>0</v>
      </c>
      <c r="AI639" s="94">
        <v>0</v>
      </c>
      <c r="AJ639" s="97" t="s">
        <v>49</v>
      </c>
      <c r="AK639" s="94">
        <v>0</v>
      </c>
      <c r="AL639" s="94">
        <v>0</v>
      </c>
      <c r="AM639" s="99" t="s">
        <v>47</v>
      </c>
      <c r="AN639" s="97" t="s">
        <v>47</v>
      </c>
      <c r="AO639" s="215" t="s">
        <v>47</v>
      </c>
      <c r="AP639" s="97" t="s">
        <v>47</v>
      </c>
      <c r="AR639" s="5"/>
      <c r="AS639" s="100"/>
    </row>
    <row r="640" spans="1:45" ht="15" customHeight="1" x14ac:dyDescent="0.25">
      <c r="A640" s="97" t="s">
        <v>2189</v>
      </c>
      <c r="B640" s="98">
        <v>44284</v>
      </c>
      <c r="C640" s="97" t="s">
        <v>46</v>
      </c>
      <c r="D640" s="97" t="s">
        <v>62</v>
      </c>
      <c r="E640" s="97" t="s">
        <v>63</v>
      </c>
      <c r="F640" s="97" t="s">
        <v>1022</v>
      </c>
      <c r="G640" s="97" t="s">
        <v>48</v>
      </c>
      <c r="H640" s="97" t="s">
        <v>909</v>
      </c>
      <c r="I640" s="94" t="s">
        <v>47</v>
      </c>
      <c r="J640" s="94" t="s">
        <v>47</v>
      </c>
      <c r="K640" s="94" t="s">
        <v>47</v>
      </c>
      <c r="L640" s="94" t="s">
        <v>47</v>
      </c>
      <c r="M640" s="94">
        <v>0</v>
      </c>
      <c r="N640" s="97" t="s">
        <v>47</v>
      </c>
      <c r="O640" s="97" t="s">
        <v>910</v>
      </c>
      <c r="P640" s="97" t="s">
        <v>911</v>
      </c>
      <c r="Q640" s="94">
        <v>67502020.200000003</v>
      </c>
      <c r="R640" s="94">
        <v>0</v>
      </c>
      <c r="S640" s="94">
        <v>56634885</v>
      </c>
      <c r="T640" s="94">
        <v>9368220</v>
      </c>
      <c r="U640" s="97" t="s">
        <v>50</v>
      </c>
      <c r="V640" s="94">
        <v>1498915.2</v>
      </c>
      <c r="W640" s="94">
        <v>0</v>
      </c>
      <c r="X640" s="97" t="s">
        <v>49</v>
      </c>
      <c r="Y640" s="94">
        <v>0</v>
      </c>
      <c r="Z640" s="94">
        <v>0</v>
      </c>
      <c r="AA640" s="97" t="s">
        <v>49</v>
      </c>
      <c r="AB640" s="94">
        <v>0</v>
      </c>
      <c r="AC640" s="94">
        <v>0</v>
      </c>
      <c r="AD640" s="97" t="s">
        <v>49</v>
      </c>
      <c r="AE640" s="94">
        <v>0</v>
      </c>
      <c r="AF640" s="97">
        <v>0</v>
      </c>
      <c r="AG640" s="97" t="s">
        <v>49</v>
      </c>
      <c r="AH640" s="94">
        <v>0</v>
      </c>
      <c r="AI640" s="94">
        <v>0</v>
      </c>
      <c r="AJ640" s="97" t="s">
        <v>49</v>
      </c>
      <c r="AK640" s="94">
        <v>0</v>
      </c>
      <c r="AL640" s="94">
        <v>0</v>
      </c>
      <c r="AM640" s="99" t="s">
        <v>47</v>
      </c>
      <c r="AN640" s="97" t="s">
        <v>47</v>
      </c>
      <c r="AO640" s="215" t="s">
        <v>47</v>
      </c>
      <c r="AP640" s="97" t="s">
        <v>47</v>
      </c>
      <c r="AR640" s="5"/>
      <c r="AS640" s="100"/>
    </row>
    <row r="641" spans="1:45" ht="15" customHeight="1" x14ac:dyDescent="0.25">
      <c r="A641" s="97" t="s">
        <v>2190</v>
      </c>
      <c r="B641" s="98">
        <v>44284</v>
      </c>
      <c r="C641" s="97" t="s">
        <v>46</v>
      </c>
      <c r="D641" s="97" t="s">
        <v>62</v>
      </c>
      <c r="E641" s="97" t="s">
        <v>63</v>
      </c>
      <c r="F641" s="97" t="s">
        <v>1022</v>
      </c>
      <c r="G641" s="97" t="s">
        <v>48</v>
      </c>
      <c r="H641" s="97" t="s">
        <v>913</v>
      </c>
      <c r="I641" s="94" t="s">
        <v>47</v>
      </c>
      <c r="J641" s="94" t="s">
        <v>47</v>
      </c>
      <c r="K641" s="94" t="s">
        <v>47</v>
      </c>
      <c r="L641" s="94" t="s">
        <v>47</v>
      </c>
      <c r="M641" s="94">
        <v>0</v>
      </c>
      <c r="N641" s="97" t="s">
        <v>47</v>
      </c>
      <c r="O641" s="97" t="s">
        <v>914</v>
      </c>
      <c r="P641" s="97" t="s">
        <v>915</v>
      </c>
      <c r="Q641" s="94">
        <v>14555818.75</v>
      </c>
      <c r="R641" s="94">
        <v>0</v>
      </c>
      <c r="S641" s="94">
        <v>14555818.75</v>
      </c>
      <c r="T641" s="94">
        <v>0</v>
      </c>
      <c r="U641" s="97" t="s">
        <v>49</v>
      </c>
      <c r="V641" s="94">
        <v>0</v>
      </c>
      <c r="W641" s="94">
        <v>0</v>
      </c>
      <c r="X641" s="97" t="s">
        <v>49</v>
      </c>
      <c r="Y641" s="94">
        <v>0</v>
      </c>
      <c r="Z641" s="94">
        <v>0</v>
      </c>
      <c r="AA641" s="97" t="s">
        <v>49</v>
      </c>
      <c r="AB641" s="94">
        <v>0</v>
      </c>
      <c r="AC641" s="94">
        <v>0</v>
      </c>
      <c r="AD641" s="97" t="s">
        <v>49</v>
      </c>
      <c r="AE641" s="94">
        <v>0</v>
      </c>
      <c r="AF641" s="97">
        <v>0</v>
      </c>
      <c r="AG641" s="97" t="s">
        <v>49</v>
      </c>
      <c r="AH641" s="94">
        <v>0</v>
      </c>
      <c r="AI641" s="94">
        <v>0</v>
      </c>
      <c r="AJ641" s="97" t="s">
        <v>49</v>
      </c>
      <c r="AK641" s="94">
        <v>0</v>
      </c>
      <c r="AL641" s="94">
        <v>0</v>
      </c>
      <c r="AM641" s="99" t="s">
        <v>47</v>
      </c>
      <c r="AN641" s="97" t="s">
        <v>47</v>
      </c>
      <c r="AO641" s="215" t="s">
        <v>47</v>
      </c>
      <c r="AP641" s="97" t="s">
        <v>47</v>
      </c>
      <c r="AR641" s="5"/>
      <c r="AS641" s="100"/>
    </row>
    <row r="642" spans="1:45" ht="15" customHeight="1" x14ac:dyDescent="0.25">
      <c r="A642" s="97" t="s">
        <v>2191</v>
      </c>
      <c r="B642" s="98">
        <v>44284</v>
      </c>
      <c r="C642" s="97" t="s">
        <v>46</v>
      </c>
      <c r="D642" s="97" t="s">
        <v>62</v>
      </c>
      <c r="E642" s="97" t="s">
        <v>63</v>
      </c>
      <c r="F642" s="97" t="s">
        <v>1022</v>
      </c>
      <c r="G642" s="97" t="s">
        <v>48</v>
      </c>
      <c r="H642" s="97" t="s">
        <v>917</v>
      </c>
      <c r="I642" s="94" t="s">
        <v>47</v>
      </c>
      <c r="J642" s="94" t="s">
        <v>47</v>
      </c>
      <c r="K642" s="94" t="s">
        <v>47</v>
      </c>
      <c r="L642" s="94" t="s">
        <v>47</v>
      </c>
      <c r="M642" s="94">
        <v>0</v>
      </c>
      <c r="N642" s="97" t="s">
        <v>47</v>
      </c>
      <c r="O642" s="97" t="s">
        <v>56</v>
      </c>
      <c r="P642" s="97" t="s">
        <v>47</v>
      </c>
      <c r="Q642" s="94">
        <v>255389955.60000002</v>
      </c>
      <c r="R642" s="94">
        <v>0</v>
      </c>
      <c r="S642" s="94">
        <v>215644539.19999999</v>
      </c>
      <c r="T642" s="94">
        <v>0</v>
      </c>
      <c r="U642" s="97" t="s">
        <v>49</v>
      </c>
      <c r="V642" s="94">
        <v>0</v>
      </c>
      <c r="W642" s="94">
        <v>34263290</v>
      </c>
      <c r="X642" s="97" t="s">
        <v>50</v>
      </c>
      <c r="Y642" s="94">
        <v>5482126.3999999994</v>
      </c>
      <c r="Z642" s="94">
        <v>0</v>
      </c>
      <c r="AA642" s="97" t="s">
        <v>49</v>
      </c>
      <c r="AB642" s="94">
        <v>0</v>
      </c>
      <c r="AC642" s="94">
        <v>0</v>
      </c>
      <c r="AD642" s="97" t="s">
        <v>49</v>
      </c>
      <c r="AE642" s="94">
        <v>0</v>
      </c>
      <c r="AF642" s="97">
        <v>0</v>
      </c>
      <c r="AG642" s="97" t="s">
        <v>49</v>
      </c>
      <c r="AH642" s="94">
        <v>0</v>
      </c>
      <c r="AI642" s="94">
        <v>0</v>
      </c>
      <c r="AJ642" s="97" t="s">
        <v>49</v>
      </c>
      <c r="AK642" s="94">
        <v>0</v>
      </c>
      <c r="AL642" s="94">
        <v>0</v>
      </c>
      <c r="AM642" s="99" t="s">
        <v>47</v>
      </c>
      <c r="AN642" s="97" t="s">
        <v>47</v>
      </c>
      <c r="AO642" s="218" t="s">
        <v>47</v>
      </c>
      <c r="AP642" s="116" t="s">
        <v>47</v>
      </c>
      <c r="AR642" s="5"/>
      <c r="AS642" s="100"/>
    </row>
    <row r="643" spans="1:45" ht="15" customHeight="1" x14ac:dyDescent="0.25">
      <c r="A643" s="97" t="s">
        <v>2192</v>
      </c>
      <c r="B643" s="98">
        <v>44284</v>
      </c>
      <c r="C643" s="97" t="s">
        <v>46</v>
      </c>
      <c r="D643" s="97" t="s">
        <v>62</v>
      </c>
      <c r="E643" s="97" t="s">
        <v>63</v>
      </c>
      <c r="F643" s="97" t="s">
        <v>1022</v>
      </c>
      <c r="G643" s="97" t="s">
        <v>48</v>
      </c>
      <c r="H643" s="97" t="s">
        <v>919</v>
      </c>
      <c r="I643" s="94" t="s">
        <v>47</v>
      </c>
      <c r="J643" s="94" t="s">
        <v>47</v>
      </c>
      <c r="K643" s="94" t="s">
        <v>47</v>
      </c>
      <c r="L643" s="94" t="s">
        <v>47</v>
      </c>
      <c r="M643" s="94">
        <v>0</v>
      </c>
      <c r="N643" s="97" t="s">
        <v>47</v>
      </c>
      <c r="O643" s="97" t="s">
        <v>510</v>
      </c>
      <c r="P643" s="97" t="s">
        <v>511</v>
      </c>
      <c r="Q643" s="94">
        <v>57118649.149999999</v>
      </c>
      <c r="R643" s="94">
        <v>0</v>
      </c>
      <c r="S643" s="94">
        <v>56984321.149999999</v>
      </c>
      <c r="T643" s="94">
        <v>115800</v>
      </c>
      <c r="U643" s="97" t="s">
        <v>50</v>
      </c>
      <c r="V643" s="94">
        <v>18528</v>
      </c>
      <c r="W643" s="94">
        <v>0</v>
      </c>
      <c r="X643" s="97" t="s">
        <v>49</v>
      </c>
      <c r="Y643" s="94">
        <v>0</v>
      </c>
      <c r="Z643" s="94">
        <v>0</v>
      </c>
      <c r="AA643" s="97" t="s">
        <v>49</v>
      </c>
      <c r="AB643" s="94">
        <v>0</v>
      </c>
      <c r="AC643" s="94">
        <v>0</v>
      </c>
      <c r="AD643" s="97" t="s">
        <v>49</v>
      </c>
      <c r="AE643" s="94">
        <v>0</v>
      </c>
      <c r="AF643" s="97">
        <v>0</v>
      </c>
      <c r="AG643" s="97" t="s">
        <v>49</v>
      </c>
      <c r="AH643" s="94">
        <v>0</v>
      </c>
      <c r="AI643" s="94">
        <v>0</v>
      </c>
      <c r="AJ643" s="97" t="s">
        <v>49</v>
      </c>
      <c r="AK643" s="94">
        <v>0</v>
      </c>
      <c r="AL643" s="94">
        <v>0</v>
      </c>
      <c r="AM643" s="99" t="s">
        <v>47</v>
      </c>
      <c r="AN643" s="97" t="s">
        <v>47</v>
      </c>
      <c r="AO643" s="215" t="s">
        <v>47</v>
      </c>
      <c r="AP643" s="97" t="s">
        <v>47</v>
      </c>
    </row>
    <row r="644" spans="1:45" ht="15" customHeight="1" x14ac:dyDescent="0.25">
      <c r="A644" s="97" t="s">
        <v>2193</v>
      </c>
      <c r="B644" s="98">
        <v>44284</v>
      </c>
      <c r="C644" s="97" t="s">
        <v>46</v>
      </c>
      <c r="D644" s="97" t="s">
        <v>62</v>
      </c>
      <c r="E644" s="97" t="s">
        <v>63</v>
      </c>
      <c r="F644" s="97" t="s">
        <v>1022</v>
      </c>
      <c r="G644" s="97" t="s">
        <v>48</v>
      </c>
      <c r="H644" s="97" t="s">
        <v>921</v>
      </c>
      <c r="I644" s="94" t="s">
        <v>47</v>
      </c>
      <c r="J644" s="94" t="s">
        <v>47</v>
      </c>
      <c r="K644" s="94" t="s">
        <v>47</v>
      </c>
      <c r="L644" s="94" t="s">
        <v>47</v>
      </c>
      <c r="M644" s="94">
        <v>0</v>
      </c>
      <c r="N644" s="97" t="s">
        <v>47</v>
      </c>
      <c r="O644" s="97" t="s">
        <v>56</v>
      </c>
      <c r="P644" s="97" t="s">
        <v>47</v>
      </c>
      <c r="Q644" s="94">
        <v>499846673.98000002</v>
      </c>
      <c r="R644" s="94">
        <v>0</v>
      </c>
      <c r="S644" s="94">
        <v>405311384.99999994</v>
      </c>
      <c r="T644" s="94">
        <v>0</v>
      </c>
      <c r="U644" s="97" t="s">
        <v>49</v>
      </c>
      <c r="V644" s="94">
        <v>0</v>
      </c>
      <c r="W644" s="94">
        <v>81495938.75</v>
      </c>
      <c r="X644" s="97" t="s">
        <v>49</v>
      </c>
      <c r="Y644" s="94">
        <v>13039350.199999999</v>
      </c>
      <c r="Z644" s="94">
        <v>0</v>
      </c>
      <c r="AA644" s="97" t="s">
        <v>49</v>
      </c>
      <c r="AB644" s="94">
        <v>0</v>
      </c>
      <c r="AC644" s="94">
        <v>0</v>
      </c>
      <c r="AD644" s="97" t="s">
        <v>49</v>
      </c>
      <c r="AE644" s="94">
        <v>0</v>
      </c>
      <c r="AF644" s="97">
        <v>0</v>
      </c>
      <c r="AG644" s="97" t="s">
        <v>49</v>
      </c>
      <c r="AH644" s="94">
        <v>0</v>
      </c>
      <c r="AI644" s="94">
        <v>0</v>
      </c>
      <c r="AJ644" s="97" t="s">
        <v>49</v>
      </c>
      <c r="AK644" s="94">
        <v>0</v>
      </c>
      <c r="AL644" s="94">
        <v>0</v>
      </c>
      <c r="AM644" s="99" t="s">
        <v>47</v>
      </c>
      <c r="AN644" s="97" t="s">
        <v>47</v>
      </c>
      <c r="AO644" s="217" t="s">
        <v>47</v>
      </c>
      <c r="AP644" s="117" t="s">
        <v>47</v>
      </c>
      <c r="AR644" s="5"/>
      <c r="AS644" s="100"/>
    </row>
    <row r="645" spans="1:45" ht="15" customHeight="1" x14ac:dyDescent="0.25">
      <c r="A645" s="97" t="s">
        <v>2194</v>
      </c>
      <c r="B645" s="98">
        <v>44284</v>
      </c>
      <c r="C645" s="97" t="s">
        <v>973</v>
      </c>
      <c r="D645" s="97" t="s">
        <v>62</v>
      </c>
      <c r="E645" s="97" t="s">
        <v>1318</v>
      </c>
      <c r="F645" s="97" t="s">
        <v>1393</v>
      </c>
      <c r="G645" s="97" t="s">
        <v>48</v>
      </c>
      <c r="H645" s="97" t="s">
        <v>1398</v>
      </c>
      <c r="I645" s="94" t="s">
        <v>47</v>
      </c>
      <c r="J645" s="94" t="s">
        <v>47</v>
      </c>
      <c r="K645" s="94" t="s">
        <v>47</v>
      </c>
      <c r="L645" s="94" t="s">
        <v>47</v>
      </c>
      <c r="M645" s="94">
        <v>0</v>
      </c>
      <c r="N645" s="97" t="s">
        <v>47</v>
      </c>
      <c r="O645" s="97" t="s">
        <v>56</v>
      </c>
      <c r="P645" s="97" t="s">
        <v>47</v>
      </c>
      <c r="Q645" s="94">
        <v>597629792.30840003</v>
      </c>
      <c r="R645" s="94">
        <v>0</v>
      </c>
      <c r="S645" s="94">
        <v>301966359.69999993</v>
      </c>
      <c r="T645" s="94">
        <v>0</v>
      </c>
      <c r="U645" s="97" t="s">
        <v>49</v>
      </c>
      <c r="V645" s="94">
        <v>0</v>
      </c>
      <c r="W645" s="94">
        <v>254882269.48999998</v>
      </c>
      <c r="X645" s="97" t="s">
        <v>50</v>
      </c>
      <c r="Y645" s="94">
        <v>40781163.1184</v>
      </c>
      <c r="Z645" s="94">
        <v>0</v>
      </c>
      <c r="AA645" s="97" t="s">
        <v>49</v>
      </c>
      <c r="AB645" s="94">
        <v>0</v>
      </c>
      <c r="AC645" s="94">
        <v>0</v>
      </c>
      <c r="AD645" s="97" t="s">
        <v>49</v>
      </c>
      <c r="AE645" s="94">
        <v>0</v>
      </c>
      <c r="AF645" s="97">
        <v>0</v>
      </c>
      <c r="AG645" s="97" t="s">
        <v>49</v>
      </c>
      <c r="AH645" s="94">
        <v>0</v>
      </c>
      <c r="AI645" s="94">
        <v>0</v>
      </c>
      <c r="AJ645" s="97" t="s">
        <v>49</v>
      </c>
      <c r="AK645" s="94">
        <v>0</v>
      </c>
      <c r="AL645" s="94">
        <v>0</v>
      </c>
      <c r="AM645" s="99" t="s">
        <v>47</v>
      </c>
      <c r="AN645" s="97" t="s">
        <v>47</v>
      </c>
      <c r="AO645" s="215" t="s">
        <v>47</v>
      </c>
      <c r="AP645" s="97" t="s">
        <v>47</v>
      </c>
      <c r="AR645" s="5"/>
      <c r="AS645" s="100"/>
    </row>
    <row r="646" spans="1:45" ht="15" customHeight="1" x14ac:dyDescent="0.25">
      <c r="A646" s="97" t="s">
        <v>2195</v>
      </c>
      <c r="B646" s="98">
        <v>44284</v>
      </c>
      <c r="C646" s="97" t="s">
        <v>973</v>
      </c>
      <c r="D646" s="97" t="s">
        <v>62</v>
      </c>
      <c r="E646" s="97" t="s">
        <v>1318</v>
      </c>
      <c r="F646" s="97" t="s">
        <v>1397</v>
      </c>
      <c r="G646" s="97" t="s">
        <v>48</v>
      </c>
      <c r="H646" s="97" t="s">
        <v>1396</v>
      </c>
      <c r="I646" s="94" t="s">
        <v>47</v>
      </c>
      <c r="J646" s="94" t="s">
        <v>47</v>
      </c>
      <c r="K646" s="94" t="s">
        <v>47</v>
      </c>
      <c r="L646" s="94" t="s">
        <v>47</v>
      </c>
      <c r="M646" s="94">
        <v>0</v>
      </c>
      <c r="N646" s="97" t="s">
        <v>47</v>
      </c>
      <c r="O646" s="97" t="s">
        <v>1395</v>
      </c>
      <c r="P646" s="97" t="s">
        <v>1394</v>
      </c>
      <c r="Q646" s="94">
        <v>12528122.15</v>
      </c>
      <c r="R646" s="94">
        <v>0</v>
      </c>
      <c r="S646" s="94">
        <v>9237086.1500000004</v>
      </c>
      <c r="T646" s="94">
        <v>2837100</v>
      </c>
      <c r="U646" s="97" t="s">
        <v>50</v>
      </c>
      <c r="V646" s="94">
        <v>453936</v>
      </c>
      <c r="W646" s="94">
        <v>0</v>
      </c>
      <c r="X646" s="97" t="s">
        <v>49</v>
      </c>
      <c r="Y646" s="94">
        <v>0</v>
      </c>
      <c r="Z646" s="94">
        <v>0</v>
      </c>
      <c r="AA646" s="97" t="s">
        <v>49</v>
      </c>
      <c r="AB646" s="94">
        <v>0</v>
      </c>
      <c r="AC646" s="94">
        <v>0</v>
      </c>
      <c r="AD646" s="97" t="s">
        <v>49</v>
      </c>
      <c r="AE646" s="94">
        <v>0</v>
      </c>
      <c r="AF646" s="97">
        <v>0</v>
      </c>
      <c r="AG646" s="97" t="s">
        <v>49</v>
      </c>
      <c r="AH646" s="94">
        <v>0</v>
      </c>
      <c r="AI646" s="94">
        <v>0</v>
      </c>
      <c r="AJ646" s="97" t="s">
        <v>49</v>
      </c>
      <c r="AK646" s="94">
        <v>0</v>
      </c>
      <c r="AL646" s="94">
        <v>0</v>
      </c>
      <c r="AM646" s="99" t="s">
        <v>47</v>
      </c>
      <c r="AN646" s="97" t="s">
        <v>47</v>
      </c>
      <c r="AO646" s="215" t="s">
        <v>47</v>
      </c>
      <c r="AP646" s="97" t="s">
        <v>47</v>
      </c>
      <c r="AR646" s="5"/>
      <c r="AS646" s="100"/>
    </row>
    <row r="647" spans="1:45" ht="15" customHeight="1" x14ac:dyDescent="0.25">
      <c r="A647" s="97" t="s">
        <v>896</v>
      </c>
      <c r="B647" s="98">
        <v>44284</v>
      </c>
      <c r="C647" s="97" t="s">
        <v>973</v>
      </c>
      <c r="D647" s="97" t="s">
        <v>62</v>
      </c>
      <c r="E647" s="97" t="s">
        <v>1318</v>
      </c>
      <c r="F647" s="97" t="s">
        <v>1393</v>
      </c>
      <c r="G647" s="97" t="s">
        <v>48</v>
      </c>
      <c r="H647" s="97" t="s">
        <v>1392</v>
      </c>
      <c r="I647" s="94" t="s">
        <v>47</v>
      </c>
      <c r="J647" s="94" t="s">
        <v>47</v>
      </c>
      <c r="K647" s="94" t="s">
        <v>47</v>
      </c>
      <c r="L647" s="94" t="s">
        <v>47</v>
      </c>
      <c r="M647" s="94">
        <v>0</v>
      </c>
      <c r="N647" s="97" t="s">
        <v>47</v>
      </c>
      <c r="O647" s="97" t="s">
        <v>56</v>
      </c>
      <c r="P647" s="97" t="s">
        <v>47</v>
      </c>
      <c r="Q647" s="94">
        <v>356753967.91640002</v>
      </c>
      <c r="R647" s="94">
        <v>0</v>
      </c>
      <c r="S647" s="94">
        <v>231555195.99999994</v>
      </c>
      <c r="T647" s="94">
        <v>0</v>
      </c>
      <c r="U647" s="97" t="s">
        <v>49</v>
      </c>
      <c r="V647" s="94">
        <v>0</v>
      </c>
      <c r="W647" s="94">
        <v>107929975.79000001</v>
      </c>
      <c r="X647" s="97" t="s">
        <v>50</v>
      </c>
      <c r="Y647" s="94">
        <v>17268796.126399998</v>
      </c>
      <c r="Z647" s="94">
        <v>0</v>
      </c>
      <c r="AA647" s="97" t="s">
        <v>49</v>
      </c>
      <c r="AB647" s="94">
        <v>0</v>
      </c>
      <c r="AC647" s="94">
        <v>0</v>
      </c>
      <c r="AD647" s="97" t="s">
        <v>49</v>
      </c>
      <c r="AE647" s="94">
        <v>0</v>
      </c>
      <c r="AF647" s="97">
        <v>0</v>
      </c>
      <c r="AG647" s="97" t="s">
        <v>49</v>
      </c>
      <c r="AH647" s="94">
        <v>0</v>
      </c>
      <c r="AI647" s="94">
        <v>0</v>
      </c>
      <c r="AJ647" s="97" t="s">
        <v>49</v>
      </c>
      <c r="AK647" s="94">
        <v>0</v>
      </c>
      <c r="AL647" s="94">
        <v>0</v>
      </c>
      <c r="AM647" s="99" t="s">
        <v>47</v>
      </c>
      <c r="AN647" s="97" t="s">
        <v>47</v>
      </c>
      <c r="AO647" s="215" t="s">
        <v>47</v>
      </c>
      <c r="AP647" s="97" t="s">
        <v>47</v>
      </c>
      <c r="AR647" s="5"/>
      <c r="AS647" s="100"/>
    </row>
    <row r="648" spans="1:45" ht="15" customHeight="1" x14ac:dyDescent="0.25">
      <c r="A648" s="97" t="s">
        <v>898</v>
      </c>
      <c r="B648" s="98">
        <v>44284</v>
      </c>
      <c r="C648" s="97" t="s">
        <v>46</v>
      </c>
      <c r="D648" s="97" t="s">
        <v>66</v>
      </c>
      <c r="E648" s="97" t="s">
        <v>67</v>
      </c>
      <c r="F648" s="97" t="s">
        <v>1037</v>
      </c>
      <c r="G648" s="97" t="s">
        <v>48</v>
      </c>
      <c r="H648" s="97" t="s">
        <v>923</v>
      </c>
      <c r="I648" s="94" t="s">
        <v>47</v>
      </c>
      <c r="J648" s="94" t="s">
        <v>47</v>
      </c>
      <c r="K648" s="94" t="s">
        <v>47</v>
      </c>
      <c r="L648" s="94" t="s">
        <v>47</v>
      </c>
      <c r="M648" s="94">
        <v>0</v>
      </c>
      <c r="N648" s="97" t="s">
        <v>47</v>
      </c>
      <c r="O648" s="97" t="s">
        <v>56</v>
      </c>
      <c r="P648" s="97" t="s">
        <v>47</v>
      </c>
      <c r="Q648" s="94">
        <v>795273757.74920011</v>
      </c>
      <c r="R648" s="94">
        <v>0</v>
      </c>
      <c r="S648" s="94">
        <v>654867655.14999998</v>
      </c>
      <c r="T648" s="94">
        <v>0</v>
      </c>
      <c r="U648" s="97" t="s">
        <v>49</v>
      </c>
      <c r="V648" s="94">
        <v>0</v>
      </c>
      <c r="W648" s="94">
        <v>121039743.62</v>
      </c>
      <c r="X648" s="97" t="s">
        <v>49</v>
      </c>
      <c r="Y648" s="94">
        <v>19366358.979199998</v>
      </c>
      <c r="Z648" s="94">
        <v>0</v>
      </c>
      <c r="AA648" s="97" t="s">
        <v>49</v>
      </c>
      <c r="AB648" s="94">
        <v>0</v>
      </c>
      <c r="AC648" s="94">
        <v>0</v>
      </c>
      <c r="AD648" s="97" t="s">
        <v>49</v>
      </c>
      <c r="AE648" s="94">
        <v>0</v>
      </c>
      <c r="AF648" s="97">
        <v>0</v>
      </c>
      <c r="AG648" s="97" t="s">
        <v>49</v>
      </c>
      <c r="AH648" s="94">
        <v>0</v>
      </c>
      <c r="AI648" s="94">
        <v>0</v>
      </c>
      <c r="AJ648" s="97" t="s">
        <v>49</v>
      </c>
      <c r="AK648" s="94">
        <v>0</v>
      </c>
      <c r="AL648" s="94">
        <v>0</v>
      </c>
      <c r="AM648" s="99" t="s">
        <v>47</v>
      </c>
      <c r="AN648" s="97" t="s">
        <v>47</v>
      </c>
      <c r="AO648" s="218" t="s">
        <v>47</v>
      </c>
      <c r="AP648" s="116" t="s">
        <v>47</v>
      </c>
      <c r="AR648" s="5"/>
      <c r="AS648" s="100"/>
    </row>
    <row r="649" spans="1:45" ht="15" customHeight="1" x14ac:dyDescent="0.25">
      <c r="A649" s="97" t="s">
        <v>900</v>
      </c>
      <c r="B649" s="98">
        <v>44284</v>
      </c>
      <c r="C649" s="97" t="s">
        <v>46</v>
      </c>
      <c r="D649" s="97" t="s">
        <v>66</v>
      </c>
      <c r="E649" s="97" t="s">
        <v>67</v>
      </c>
      <c r="F649" s="97" t="s">
        <v>1037</v>
      </c>
      <c r="G649" s="97" t="s">
        <v>48</v>
      </c>
      <c r="H649" s="97" t="s">
        <v>925</v>
      </c>
      <c r="I649" s="94" t="s">
        <v>47</v>
      </c>
      <c r="J649" s="94" t="s">
        <v>47</v>
      </c>
      <c r="K649" s="94" t="s">
        <v>47</v>
      </c>
      <c r="L649" s="94" t="s">
        <v>47</v>
      </c>
      <c r="M649" s="94">
        <v>0</v>
      </c>
      <c r="N649" s="97" t="s">
        <v>47</v>
      </c>
      <c r="O649" s="97" t="s">
        <v>260</v>
      </c>
      <c r="P649" s="97" t="s">
        <v>261</v>
      </c>
      <c r="Q649" s="94">
        <v>5887773.7999999998</v>
      </c>
      <c r="R649" s="94">
        <v>0</v>
      </c>
      <c r="S649" s="94">
        <v>2919125</v>
      </c>
      <c r="T649" s="94">
        <v>2559180</v>
      </c>
      <c r="U649" s="97" t="s">
        <v>50</v>
      </c>
      <c r="V649" s="94">
        <v>409468.8</v>
      </c>
      <c r="W649" s="94">
        <v>0</v>
      </c>
      <c r="X649" s="97" t="s">
        <v>49</v>
      </c>
      <c r="Y649" s="94">
        <v>0</v>
      </c>
      <c r="Z649" s="94">
        <v>0</v>
      </c>
      <c r="AA649" s="97" t="s">
        <v>49</v>
      </c>
      <c r="AB649" s="94">
        <v>0</v>
      </c>
      <c r="AC649" s="94">
        <v>0</v>
      </c>
      <c r="AD649" s="97" t="s">
        <v>49</v>
      </c>
      <c r="AE649" s="94">
        <v>0</v>
      </c>
      <c r="AF649" s="97">
        <v>0</v>
      </c>
      <c r="AG649" s="97" t="s">
        <v>49</v>
      </c>
      <c r="AH649" s="94">
        <v>0</v>
      </c>
      <c r="AI649" s="94">
        <v>0</v>
      </c>
      <c r="AJ649" s="97" t="s">
        <v>49</v>
      </c>
      <c r="AK649" s="94">
        <v>0</v>
      </c>
      <c r="AL649" s="94">
        <v>0</v>
      </c>
      <c r="AM649" s="99" t="s">
        <v>47</v>
      </c>
      <c r="AN649" s="97" t="s">
        <v>47</v>
      </c>
      <c r="AO649" s="215" t="s">
        <v>47</v>
      </c>
      <c r="AP649" s="97" t="s">
        <v>47</v>
      </c>
      <c r="AR649" s="5"/>
      <c r="AS649" s="100"/>
    </row>
    <row r="650" spans="1:45" ht="15" customHeight="1" x14ac:dyDescent="0.25">
      <c r="A650" s="97" t="s">
        <v>904</v>
      </c>
      <c r="B650" s="98">
        <v>44284</v>
      </c>
      <c r="C650" s="97" t="s">
        <v>46</v>
      </c>
      <c r="D650" s="97" t="s">
        <v>66</v>
      </c>
      <c r="E650" s="97" t="s">
        <v>67</v>
      </c>
      <c r="F650" s="97" t="s">
        <v>1037</v>
      </c>
      <c r="G650" s="97" t="s">
        <v>48</v>
      </c>
      <c r="H650" s="97" t="s">
        <v>927</v>
      </c>
      <c r="I650" s="94" t="s">
        <v>47</v>
      </c>
      <c r="J650" s="94" t="s">
        <v>47</v>
      </c>
      <c r="K650" s="94" t="s">
        <v>47</v>
      </c>
      <c r="L650" s="94" t="s">
        <v>47</v>
      </c>
      <c r="M650" s="94">
        <v>0</v>
      </c>
      <c r="N650" s="97" t="s">
        <v>47</v>
      </c>
      <c r="O650" s="97" t="s">
        <v>56</v>
      </c>
      <c r="P650" s="97" t="s">
        <v>47</v>
      </c>
      <c r="Q650" s="94">
        <v>746629607.61640012</v>
      </c>
      <c r="R650" s="94">
        <v>0</v>
      </c>
      <c r="S650" s="94">
        <v>597392947.39999998</v>
      </c>
      <c r="T650" s="94">
        <v>0</v>
      </c>
      <c r="U650" s="97" t="s">
        <v>49</v>
      </c>
      <c r="V650" s="94">
        <v>0</v>
      </c>
      <c r="W650" s="94">
        <v>128652293.28999999</v>
      </c>
      <c r="X650" s="97" t="s">
        <v>50</v>
      </c>
      <c r="Y650" s="94">
        <v>20584366.926400002</v>
      </c>
      <c r="Z650" s="94">
        <v>0</v>
      </c>
      <c r="AA650" s="97" t="s">
        <v>49</v>
      </c>
      <c r="AB650" s="94">
        <v>0</v>
      </c>
      <c r="AC650" s="94">
        <v>0</v>
      </c>
      <c r="AD650" s="97" t="s">
        <v>49</v>
      </c>
      <c r="AE650" s="94">
        <v>0</v>
      </c>
      <c r="AF650" s="97">
        <v>0</v>
      </c>
      <c r="AG650" s="97" t="s">
        <v>49</v>
      </c>
      <c r="AH650" s="94">
        <v>0</v>
      </c>
      <c r="AI650" s="94">
        <v>0</v>
      </c>
      <c r="AJ650" s="97" t="s">
        <v>49</v>
      </c>
      <c r="AK650" s="94">
        <v>0</v>
      </c>
      <c r="AL650" s="94">
        <v>0</v>
      </c>
      <c r="AM650" s="99" t="s">
        <v>47</v>
      </c>
      <c r="AN650" s="97" t="s">
        <v>47</v>
      </c>
      <c r="AO650" s="217" t="s">
        <v>47</v>
      </c>
      <c r="AP650" s="117" t="s">
        <v>47</v>
      </c>
      <c r="AR650" s="5"/>
      <c r="AS650" s="100"/>
    </row>
    <row r="651" spans="1:45" ht="15" customHeight="1" x14ac:dyDescent="0.25">
      <c r="A651" s="97" t="s">
        <v>906</v>
      </c>
      <c r="B651" s="98">
        <v>44284</v>
      </c>
      <c r="C651" s="97" t="s">
        <v>973</v>
      </c>
      <c r="D651" s="97" t="s">
        <v>66</v>
      </c>
      <c r="E651" s="97" t="s">
        <v>1339</v>
      </c>
      <c r="F651" s="97" t="s">
        <v>1365</v>
      </c>
      <c r="G651" s="97" t="s">
        <v>48</v>
      </c>
      <c r="H651" s="97" t="s">
        <v>1391</v>
      </c>
      <c r="I651" s="94" t="s">
        <v>47</v>
      </c>
      <c r="J651" s="94" t="s">
        <v>47</v>
      </c>
      <c r="K651" s="94" t="s">
        <v>47</v>
      </c>
      <c r="L651" s="94" t="s">
        <v>47</v>
      </c>
      <c r="M651" s="94">
        <v>0</v>
      </c>
      <c r="N651" s="97" t="s">
        <v>47</v>
      </c>
      <c r="O651" s="97" t="s">
        <v>56</v>
      </c>
      <c r="P651" s="97" t="s">
        <v>47</v>
      </c>
      <c r="Q651" s="94">
        <v>17764480</v>
      </c>
      <c r="R651" s="94">
        <v>0</v>
      </c>
      <c r="S651" s="94">
        <v>17279600</v>
      </c>
      <c r="T651" s="94">
        <v>0</v>
      </c>
      <c r="U651" s="97" t="s">
        <v>49</v>
      </c>
      <c r="V651" s="94">
        <v>0</v>
      </c>
      <c r="W651" s="94">
        <v>418000</v>
      </c>
      <c r="X651" s="97" t="s">
        <v>49</v>
      </c>
      <c r="Y651" s="94">
        <v>66880</v>
      </c>
      <c r="Z651" s="94">
        <v>0</v>
      </c>
      <c r="AA651" s="97" t="s">
        <v>49</v>
      </c>
      <c r="AB651" s="94">
        <v>0</v>
      </c>
      <c r="AC651" s="94">
        <v>0</v>
      </c>
      <c r="AD651" s="97" t="s">
        <v>49</v>
      </c>
      <c r="AE651" s="94">
        <v>0</v>
      </c>
      <c r="AF651" s="97">
        <v>0</v>
      </c>
      <c r="AG651" s="97" t="s">
        <v>49</v>
      </c>
      <c r="AH651" s="94">
        <v>0</v>
      </c>
      <c r="AI651" s="94">
        <v>0</v>
      </c>
      <c r="AJ651" s="97" t="s">
        <v>49</v>
      </c>
      <c r="AK651" s="94">
        <v>0</v>
      </c>
      <c r="AL651" s="94">
        <v>0</v>
      </c>
      <c r="AM651" s="99" t="s">
        <v>47</v>
      </c>
      <c r="AN651" s="97" t="s">
        <v>47</v>
      </c>
      <c r="AO651" s="215" t="s">
        <v>47</v>
      </c>
      <c r="AP651" s="97" t="s">
        <v>47</v>
      </c>
      <c r="AR651" s="5"/>
      <c r="AS651" s="100"/>
    </row>
    <row r="652" spans="1:45" ht="15" customHeight="1" x14ac:dyDescent="0.25">
      <c r="A652" s="97" t="s">
        <v>908</v>
      </c>
      <c r="B652" s="98">
        <v>44284</v>
      </c>
      <c r="C652" s="97" t="s">
        <v>973</v>
      </c>
      <c r="D652" s="97" t="s">
        <v>66</v>
      </c>
      <c r="E652" s="97" t="s">
        <v>1339</v>
      </c>
      <c r="F652" s="97" t="s">
        <v>1382</v>
      </c>
      <c r="G652" s="97" t="s">
        <v>48</v>
      </c>
      <c r="H652" s="97" t="s">
        <v>1390</v>
      </c>
      <c r="I652" s="94" t="s">
        <v>47</v>
      </c>
      <c r="J652" s="94" t="s">
        <v>47</v>
      </c>
      <c r="K652" s="94" t="s">
        <v>47</v>
      </c>
      <c r="L652" s="94" t="s">
        <v>47</v>
      </c>
      <c r="M652" s="94">
        <v>0</v>
      </c>
      <c r="N652" s="97" t="s">
        <v>47</v>
      </c>
      <c r="O652" s="97" t="s">
        <v>1304</v>
      </c>
      <c r="P652" s="97" t="s">
        <v>1303</v>
      </c>
      <c r="Q652" s="94">
        <v>6302205</v>
      </c>
      <c r="R652" s="94">
        <v>0</v>
      </c>
      <c r="S652" s="94">
        <v>6302205</v>
      </c>
      <c r="T652" s="94">
        <v>0</v>
      </c>
      <c r="U652" s="97" t="s">
        <v>49</v>
      </c>
      <c r="V652" s="94">
        <v>0</v>
      </c>
      <c r="W652" s="94">
        <v>0</v>
      </c>
      <c r="X652" s="97" t="s">
        <v>49</v>
      </c>
      <c r="Y652" s="94">
        <v>0</v>
      </c>
      <c r="Z652" s="94">
        <v>0</v>
      </c>
      <c r="AA652" s="97" t="s">
        <v>49</v>
      </c>
      <c r="AB652" s="94">
        <v>0</v>
      </c>
      <c r="AC652" s="94">
        <v>0</v>
      </c>
      <c r="AD652" s="97" t="s">
        <v>49</v>
      </c>
      <c r="AE652" s="94">
        <v>0</v>
      </c>
      <c r="AF652" s="97">
        <v>0</v>
      </c>
      <c r="AG652" s="97" t="s">
        <v>49</v>
      </c>
      <c r="AH652" s="94">
        <v>0</v>
      </c>
      <c r="AI652" s="94">
        <v>0</v>
      </c>
      <c r="AJ652" s="97" t="s">
        <v>49</v>
      </c>
      <c r="AK652" s="94">
        <v>0</v>
      </c>
      <c r="AL652" s="94">
        <v>0</v>
      </c>
      <c r="AM652" s="99" t="s">
        <v>47</v>
      </c>
      <c r="AN652" s="97" t="s">
        <v>47</v>
      </c>
      <c r="AO652" s="215" t="s">
        <v>47</v>
      </c>
      <c r="AP652" s="97" t="s">
        <v>47</v>
      </c>
      <c r="AR652" s="5"/>
      <c r="AS652" s="100"/>
    </row>
    <row r="653" spans="1:45" ht="15" customHeight="1" x14ac:dyDescent="0.25">
      <c r="A653" s="97" t="s">
        <v>912</v>
      </c>
      <c r="B653" s="98">
        <v>44284</v>
      </c>
      <c r="C653" s="97" t="s">
        <v>973</v>
      </c>
      <c r="D653" s="97" t="s">
        <v>66</v>
      </c>
      <c r="E653" s="97" t="s">
        <v>1339</v>
      </c>
      <c r="F653" s="97" t="s">
        <v>1365</v>
      </c>
      <c r="G653" s="97" t="s">
        <v>48</v>
      </c>
      <c r="H653" s="97" t="s">
        <v>1389</v>
      </c>
      <c r="I653" s="94" t="s">
        <v>47</v>
      </c>
      <c r="J653" s="94" t="s">
        <v>47</v>
      </c>
      <c r="K653" s="94" t="s">
        <v>47</v>
      </c>
      <c r="L653" s="94" t="s">
        <v>47</v>
      </c>
      <c r="M653" s="94">
        <v>0</v>
      </c>
      <c r="N653" s="97" t="s">
        <v>47</v>
      </c>
      <c r="O653" s="97" t="s">
        <v>56</v>
      </c>
      <c r="P653" s="97" t="s">
        <v>47</v>
      </c>
      <c r="Q653" s="94">
        <v>341276444.2428</v>
      </c>
      <c r="R653" s="94">
        <v>0</v>
      </c>
      <c r="S653" s="94">
        <v>208331190.25</v>
      </c>
      <c r="T653" s="94">
        <v>0</v>
      </c>
      <c r="U653" s="97" t="s">
        <v>49</v>
      </c>
      <c r="V653" s="94">
        <v>0</v>
      </c>
      <c r="W653" s="94">
        <v>114607977.58</v>
      </c>
      <c r="X653" s="97" t="s">
        <v>49</v>
      </c>
      <c r="Y653" s="94">
        <v>18337276.412799999</v>
      </c>
      <c r="Z653" s="94">
        <v>0</v>
      </c>
      <c r="AA653" s="97" t="s">
        <v>49</v>
      </c>
      <c r="AB653" s="94">
        <v>0</v>
      </c>
      <c r="AC653" s="94">
        <v>0</v>
      </c>
      <c r="AD653" s="97" t="s">
        <v>49</v>
      </c>
      <c r="AE653" s="94">
        <v>0</v>
      </c>
      <c r="AF653" s="97">
        <v>0</v>
      </c>
      <c r="AG653" s="97" t="s">
        <v>49</v>
      </c>
      <c r="AH653" s="94">
        <v>0</v>
      </c>
      <c r="AI653" s="94">
        <v>0</v>
      </c>
      <c r="AJ653" s="97" t="s">
        <v>49</v>
      </c>
      <c r="AK653" s="94">
        <v>0</v>
      </c>
      <c r="AL653" s="94">
        <v>0</v>
      </c>
      <c r="AM653" s="99" t="s">
        <v>47</v>
      </c>
      <c r="AN653" s="97" t="s">
        <v>47</v>
      </c>
      <c r="AO653" s="215" t="s">
        <v>47</v>
      </c>
      <c r="AP653" s="97" t="s">
        <v>47</v>
      </c>
      <c r="AR653" s="5"/>
      <c r="AS653" s="100"/>
    </row>
    <row r="654" spans="1:45" ht="15" customHeight="1" x14ac:dyDescent="0.25">
      <c r="A654" s="97" t="s">
        <v>916</v>
      </c>
      <c r="B654" s="98">
        <v>44284</v>
      </c>
      <c r="C654" s="97" t="s">
        <v>973</v>
      </c>
      <c r="D654" s="97" t="s">
        <v>66</v>
      </c>
      <c r="E654" s="97" t="s">
        <v>1339</v>
      </c>
      <c r="F654" s="97" t="s">
        <v>1382</v>
      </c>
      <c r="G654" s="97" t="s">
        <v>48</v>
      </c>
      <c r="H654" s="97" t="s">
        <v>1388</v>
      </c>
      <c r="I654" s="94" t="s">
        <v>47</v>
      </c>
      <c r="J654" s="94" t="s">
        <v>47</v>
      </c>
      <c r="K654" s="94" t="s">
        <v>47</v>
      </c>
      <c r="L654" s="94" t="s">
        <v>47</v>
      </c>
      <c r="M654" s="94">
        <v>0</v>
      </c>
      <c r="N654" s="97" t="s">
        <v>47</v>
      </c>
      <c r="O654" s="97" t="s">
        <v>1387</v>
      </c>
      <c r="P654" s="97" t="s">
        <v>1386</v>
      </c>
      <c r="Q654" s="94">
        <v>33483184</v>
      </c>
      <c r="R654" s="94">
        <v>0</v>
      </c>
      <c r="S654" s="94">
        <v>29722000</v>
      </c>
      <c r="T654" s="94">
        <v>3242400</v>
      </c>
      <c r="U654" s="97" t="s">
        <v>50</v>
      </c>
      <c r="V654" s="94">
        <v>518784</v>
      </c>
      <c r="W654" s="94">
        <v>0</v>
      </c>
      <c r="X654" s="97" t="s">
        <v>49</v>
      </c>
      <c r="Y654" s="94">
        <v>0</v>
      </c>
      <c r="Z654" s="94">
        <v>0</v>
      </c>
      <c r="AA654" s="97" t="s">
        <v>49</v>
      </c>
      <c r="AB654" s="94">
        <v>0</v>
      </c>
      <c r="AC654" s="94">
        <v>0</v>
      </c>
      <c r="AD654" s="97" t="s">
        <v>49</v>
      </c>
      <c r="AE654" s="94">
        <v>0</v>
      </c>
      <c r="AF654" s="97">
        <v>0</v>
      </c>
      <c r="AG654" s="97" t="s">
        <v>49</v>
      </c>
      <c r="AH654" s="94">
        <v>0</v>
      </c>
      <c r="AI654" s="94">
        <v>0</v>
      </c>
      <c r="AJ654" s="97" t="s">
        <v>49</v>
      </c>
      <c r="AK654" s="94">
        <v>0</v>
      </c>
      <c r="AL654" s="94">
        <v>0</v>
      </c>
      <c r="AM654" s="99" t="s">
        <v>47</v>
      </c>
      <c r="AN654" s="97" t="s">
        <v>47</v>
      </c>
      <c r="AO654" s="215" t="s">
        <v>47</v>
      </c>
      <c r="AP654" s="97" t="s">
        <v>47</v>
      </c>
      <c r="AR654" s="5"/>
      <c r="AS654" s="100"/>
    </row>
    <row r="655" spans="1:45" ht="15" customHeight="1" x14ac:dyDescent="0.25">
      <c r="A655" s="97" t="s">
        <v>918</v>
      </c>
      <c r="B655" s="98">
        <v>44284</v>
      </c>
      <c r="C655" s="97" t="s">
        <v>973</v>
      </c>
      <c r="D655" s="97" t="s">
        <v>66</v>
      </c>
      <c r="E655" s="97" t="s">
        <v>1339</v>
      </c>
      <c r="F655" s="97" t="s">
        <v>1365</v>
      </c>
      <c r="G655" s="97" t="s">
        <v>48</v>
      </c>
      <c r="H655" s="97" t="s">
        <v>1385</v>
      </c>
      <c r="I655" s="94" t="s">
        <v>47</v>
      </c>
      <c r="J655" s="94" t="s">
        <v>47</v>
      </c>
      <c r="K655" s="94" t="s">
        <v>47</v>
      </c>
      <c r="L655" s="94" t="s">
        <v>47</v>
      </c>
      <c r="M655" s="94">
        <v>0</v>
      </c>
      <c r="N655" s="97" t="s">
        <v>47</v>
      </c>
      <c r="O655" s="97" t="s">
        <v>56</v>
      </c>
      <c r="P655" s="97" t="s">
        <v>47</v>
      </c>
      <c r="Q655" s="94">
        <v>126344362.9824</v>
      </c>
      <c r="R655" s="94">
        <v>0</v>
      </c>
      <c r="S655" s="94">
        <v>96443701.700000003</v>
      </c>
      <c r="T655" s="94">
        <v>0</v>
      </c>
      <c r="U655" s="97" t="s">
        <v>49</v>
      </c>
      <c r="V655" s="94">
        <v>0</v>
      </c>
      <c r="W655" s="94">
        <v>25776432.140000001</v>
      </c>
      <c r="X655" s="97" t="s">
        <v>50</v>
      </c>
      <c r="Y655" s="94">
        <v>4124229.1423999998</v>
      </c>
      <c r="Z655" s="94">
        <v>0</v>
      </c>
      <c r="AA655" s="97" t="s">
        <v>49</v>
      </c>
      <c r="AB655" s="94">
        <v>0</v>
      </c>
      <c r="AC655" s="94">
        <v>0</v>
      </c>
      <c r="AD655" s="97" t="s">
        <v>49</v>
      </c>
      <c r="AE655" s="94">
        <v>0</v>
      </c>
      <c r="AF655" s="97">
        <v>0</v>
      </c>
      <c r="AG655" s="97" t="s">
        <v>49</v>
      </c>
      <c r="AH655" s="94">
        <v>0</v>
      </c>
      <c r="AI655" s="94">
        <v>0</v>
      </c>
      <c r="AJ655" s="97" t="s">
        <v>49</v>
      </c>
      <c r="AK655" s="94">
        <v>0</v>
      </c>
      <c r="AL655" s="94">
        <v>0</v>
      </c>
      <c r="AM655" s="99" t="s">
        <v>47</v>
      </c>
      <c r="AN655" s="97" t="s">
        <v>47</v>
      </c>
      <c r="AO655" s="215" t="s">
        <v>47</v>
      </c>
      <c r="AP655" s="97" t="s">
        <v>47</v>
      </c>
      <c r="AR655" s="5"/>
      <c r="AS655" s="100"/>
    </row>
    <row r="656" spans="1:45" ht="15" customHeight="1" x14ac:dyDescent="0.25">
      <c r="A656" s="97" t="s">
        <v>920</v>
      </c>
      <c r="B656" s="98">
        <v>44284</v>
      </c>
      <c r="C656" s="97" t="s">
        <v>973</v>
      </c>
      <c r="D656" s="97" t="s">
        <v>66</v>
      </c>
      <c r="E656" s="97" t="s">
        <v>1339</v>
      </c>
      <c r="F656" s="97" t="s">
        <v>1382</v>
      </c>
      <c r="G656" s="97" t="s">
        <v>48</v>
      </c>
      <c r="H656" s="97" t="s">
        <v>1384</v>
      </c>
      <c r="I656" s="94" t="s">
        <v>47</v>
      </c>
      <c r="J656" s="94" t="s">
        <v>47</v>
      </c>
      <c r="K656" s="94" t="s">
        <v>47</v>
      </c>
      <c r="L656" s="94" t="s">
        <v>47</v>
      </c>
      <c r="M656" s="94">
        <v>0</v>
      </c>
      <c r="N656" s="97" t="s">
        <v>47</v>
      </c>
      <c r="O656" s="97" t="s">
        <v>1359</v>
      </c>
      <c r="P656" s="97" t="s">
        <v>1358</v>
      </c>
      <c r="Q656" s="94">
        <v>45856269.25</v>
      </c>
      <c r="R656" s="94">
        <v>0</v>
      </c>
      <c r="S656" s="94">
        <v>40595089.25</v>
      </c>
      <c r="T656" s="94">
        <v>4535500</v>
      </c>
      <c r="U656" s="97" t="s">
        <v>50</v>
      </c>
      <c r="V656" s="94">
        <v>725680</v>
      </c>
      <c r="W656" s="94">
        <v>0</v>
      </c>
      <c r="X656" s="97" t="s">
        <v>49</v>
      </c>
      <c r="Y656" s="94">
        <v>0</v>
      </c>
      <c r="Z656" s="94">
        <v>0</v>
      </c>
      <c r="AA656" s="97" t="s">
        <v>49</v>
      </c>
      <c r="AB656" s="94">
        <v>0</v>
      </c>
      <c r="AC656" s="94">
        <v>0</v>
      </c>
      <c r="AD656" s="97" t="s">
        <v>49</v>
      </c>
      <c r="AE656" s="94">
        <v>0</v>
      </c>
      <c r="AF656" s="97">
        <v>0</v>
      </c>
      <c r="AG656" s="97" t="s">
        <v>49</v>
      </c>
      <c r="AH656" s="94">
        <v>0</v>
      </c>
      <c r="AI656" s="94">
        <v>0</v>
      </c>
      <c r="AJ656" s="97" t="s">
        <v>49</v>
      </c>
      <c r="AK656" s="94">
        <v>0</v>
      </c>
      <c r="AL656" s="94">
        <v>0</v>
      </c>
      <c r="AM656" s="99" t="s">
        <v>47</v>
      </c>
      <c r="AN656" s="97" t="s">
        <v>47</v>
      </c>
      <c r="AO656" s="215" t="s">
        <v>47</v>
      </c>
      <c r="AP656" s="97" t="s">
        <v>47</v>
      </c>
      <c r="AR656" s="5"/>
      <c r="AS656" s="100"/>
    </row>
    <row r="657" spans="1:45" ht="15" customHeight="1" x14ac:dyDescent="0.25">
      <c r="A657" s="97" t="s">
        <v>922</v>
      </c>
      <c r="B657" s="98">
        <v>44284</v>
      </c>
      <c r="C657" s="97" t="s">
        <v>973</v>
      </c>
      <c r="D657" s="97" t="s">
        <v>66</v>
      </c>
      <c r="E657" s="97" t="s">
        <v>1339</v>
      </c>
      <c r="F657" s="97" t="s">
        <v>1365</v>
      </c>
      <c r="G657" s="97" t="s">
        <v>48</v>
      </c>
      <c r="H657" s="97" t="s">
        <v>1383</v>
      </c>
      <c r="I657" s="94" t="s">
        <v>47</v>
      </c>
      <c r="J657" s="94" t="s">
        <v>47</v>
      </c>
      <c r="K657" s="94" t="s">
        <v>47</v>
      </c>
      <c r="L657" s="94" t="s">
        <v>47</v>
      </c>
      <c r="M657" s="94">
        <v>0</v>
      </c>
      <c r="N657" s="97" t="s">
        <v>47</v>
      </c>
      <c r="O657" s="97" t="s">
        <v>56</v>
      </c>
      <c r="P657" s="97" t="s">
        <v>47</v>
      </c>
      <c r="Q657" s="94">
        <v>224536472.03640002</v>
      </c>
      <c r="R657" s="94">
        <v>0</v>
      </c>
      <c r="S657" s="94">
        <v>176645227.90000001</v>
      </c>
      <c r="T657" s="94">
        <v>0</v>
      </c>
      <c r="U657" s="97" t="s">
        <v>49</v>
      </c>
      <c r="V657" s="94">
        <v>0</v>
      </c>
      <c r="W657" s="94">
        <v>41285555.289999999</v>
      </c>
      <c r="X657" s="97" t="s">
        <v>50</v>
      </c>
      <c r="Y657" s="94">
        <v>6605688.8464000002</v>
      </c>
      <c r="Z657" s="94">
        <v>0</v>
      </c>
      <c r="AA657" s="97" t="s">
        <v>49</v>
      </c>
      <c r="AB657" s="94">
        <v>0</v>
      </c>
      <c r="AC657" s="94">
        <v>0</v>
      </c>
      <c r="AD657" s="97" t="s">
        <v>49</v>
      </c>
      <c r="AE657" s="94">
        <v>0</v>
      </c>
      <c r="AF657" s="97">
        <v>0</v>
      </c>
      <c r="AG657" s="97" t="s">
        <v>49</v>
      </c>
      <c r="AH657" s="94">
        <v>0</v>
      </c>
      <c r="AI657" s="94">
        <v>0</v>
      </c>
      <c r="AJ657" s="97" t="s">
        <v>49</v>
      </c>
      <c r="AK657" s="94">
        <v>0</v>
      </c>
      <c r="AL657" s="94">
        <v>0</v>
      </c>
      <c r="AM657" s="99" t="s">
        <v>47</v>
      </c>
      <c r="AN657" s="97" t="s">
        <v>47</v>
      </c>
      <c r="AO657" s="215" t="s">
        <v>47</v>
      </c>
      <c r="AP657" s="97" t="s">
        <v>47</v>
      </c>
      <c r="AR657" s="5"/>
      <c r="AS657" s="100"/>
    </row>
    <row r="658" spans="1:45" ht="15" customHeight="1" x14ac:dyDescent="0.25">
      <c r="A658" s="97" t="s">
        <v>924</v>
      </c>
      <c r="B658" s="98">
        <v>44284</v>
      </c>
      <c r="C658" s="97" t="s">
        <v>973</v>
      </c>
      <c r="D658" s="97" t="s">
        <v>66</v>
      </c>
      <c r="E658" s="97" t="s">
        <v>1339</v>
      </c>
      <c r="F658" s="97" t="s">
        <v>1382</v>
      </c>
      <c r="G658" s="97" t="s">
        <v>96</v>
      </c>
      <c r="H658" s="97" t="s">
        <v>47</v>
      </c>
      <c r="I658" s="94" t="s">
        <v>1381</v>
      </c>
      <c r="J658" s="94" t="s">
        <v>47</v>
      </c>
      <c r="K658" s="94" t="s">
        <v>1380</v>
      </c>
      <c r="L658" s="94" t="s">
        <v>1379</v>
      </c>
      <c r="M658" s="94">
        <v>13645100</v>
      </c>
      <c r="N658" s="97" t="s">
        <v>100</v>
      </c>
      <c r="O658" s="97" t="s">
        <v>1378</v>
      </c>
      <c r="P658" s="97" t="s">
        <v>1377</v>
      </c>
      <c r="Q658" s="94">
        <v>-6697100</v>
      </c>
      <c r="R658" s="94">
        <v>0</v>
      </c>
      <c r="S658" s="94">
        <v>-6697100</v>
      </c>
      <c r="T658" s="94">
        <v>0</v>
      </c>
      <c r="U658" s="97" t="s">
        <v>49</v>
      </c>
      <c r="V658" s="94">
        <v>0</v>
      </c>
      <c r="W658" s="94">
        <v>0</v>
      </c>
      <c r="X658" s="97" t="s">
        <v>49</v>
      </c>
      <c r="Y658" s="94">
        <v>0</v>
      </c>
      <c r="Z658" s="94">
        <v>0</v>
      </c>
      <c r="AA658" s="97" t="s">
        <v>49</v>
      </c>
      <c r="AB658" s="94">
        <v>0</v>
      </c>
      <c r="AC658" s="94">
        <v>0</v>
      </c>
      <c r="AD658" s="97" t="s">
        <v>49</v>
      </c>
      <c r="AE658" s="94">
        <v>0</v>
      </c>
      <c r="AF658" s="97">
        <v>0</v>
      </c>
      <c r="AG658" s="97" t="s">
        <v>49</v>
      </c>
      <c r="AH658" s="94">
        <v>0</v>
      </c>
      <c r="AI658" s="94">
        <v>0</v>
      </c>
      <c r="AJ658" s="97" t="s">
        <v>49</v>
      </c>
      <c r="AK658" s="94">
        <v>0</v>
      </c>
      <c r="AL658" s="94">
        <v>0</v>
      </c>
      <c r="AM658" s="99" t="s">
        <v>47</v>
      </c>
      <c r="AN658" s="97" t="s">
        <v>47</v>
      </c>
      <c r="AO658" s="215" t="s">
        <v>47</v>
      </c>
      <c r="AP658" s="97" t="s">
        <v>47</v>
      </c>
      <c r="AR658" s="5"/>
      <c r="AS658" s="100"/>
    </row>
    <row r="659" spans="1:45" ht="15" customHeight="1" x14ac:dyDescent="0.25">
      <c r="A659" s="97" t="s">
        <v>926</v>
      </c>
      <c r="B659" s="98">
        <v>44284</v>
      </c>
      <c r="C659" s="97" t="s">
        <v>46</v>
      </c>
      <c r="D659" s="97" t="s">
        <v>70</v>
      </c>
      <c r="E659" s="97" t="s">
        <v>71</v>
      </c>
      <c r="F659" s="97" t="s">
        <v>1016</v>
      </c>
      <c r="G659" s="97" t="s">
        <v>48</v>
      </c>
      <c r="H659" s="97" t="s">
        <v>929</v>
      </c>
      <c r="I659" s="94" t="s">
        <v>47</v>
      </c>
      <c r="J659" s="94" t="s">
        <v>47</v>
      </c>
      <c r="K659" s="94" t="s">
        <v>47</v>
      </c>
      <c r="L659" s="94" t="s">
        <v>47</v>
      </c>
      <c r="M659" s="94">
        <v>0</v>
      </c>
      <c r="N659" s="97" t="s">
        <v>47</v>
      </c>
      <c r="O659" s="97" t="s">
        <v>56</v>
      </c>
      <c r="P659" s="97" t="s">
        <v>47</v>
      </c>
      <c r="Q659" s="94">
        <v>43923535</v>
      </c>
      <c r="R659" s="94">
        <v>0</v>
      </c>
      <c r="S659" s="94">
        <v>40342035</v>
      </c>
      <c r="T659" s="94">
        <v>0</v>
      </c>
      <c r="U659" s="97" t="s">
        <v>49</v>
      </c>
      <c r="V659" s="94">
        <v>0</v>
      </c>
      <c r="W659" s="94">
        <v>3087500</v>
      </c>
      <c r="X659" s="97" t="s">
        <v>50</v>
      </c>
      <c r="Y659" s="94">
        <v>494000</v>
      </c>
      <c r="Z659" s="94">
        <v>0</v>
      </c>
      <c r="AA659" s="97" t="s">
        <v>49</v>
      </c>
      <c r="AB659" s="94">
        <v>0</v>
      </c>
      <c r="AC659" s="94">
        <v>0</v>
      </c>
      <c r="AD659" s="97" t="s">
        <v>49</v>
      </c>
      <c r="AE659" s="94">
        <v>0</v>
      </c>
      <c r="AF659" s="97">
        <v>0</v>
      </c>
      <c r="AG659" s="97" t="s">
        <v>49</v>
      </c>
      <c r="AH659" s="94">
        <v>0</v>
      </c>
      <c r="AI659" s="94">
        <v>0</v>
      </c>
      <c r="AJ659" s="97" t="s">
        <v>49</v>
      </c>
      <c r="AK659" s="94">
        <v>0</v>
      </c>
      <c r="AL659" s="94">
        <v>0</v>
      </c>
      <c r="AM659" s="99" t="s">
        <v>47</v>
      </c>
      <c r="AN659" s="97" t="s">
        <v>47</v>
      </c>
      <c r="AO659" s="215" t="s">
        <v>47</v>
      </c>
      <c r="AP659" s="97" t="s">
        <v>47</v>
      </c>
      <c r="AR659" s="5"/>
      <c r="AS659" s="100"/>
    </row>
    <row r="660" spans="1:45" ht="15" customHeight="1" x14ac:dyDescent="0.25">
      <c r="A660" s="97" t="s">
        <v>928</v>
      </c>
      <c r="B660" s="98">
        <v>44284</v>
      </c>
      <c r="C660" s="97" t="s">
        <v>46</v>
      </c>
      <c r="D660" s="97" t="s">
        <v>70</v>
      </c>
      <c r="E660" s="97" t="s">
        <v>71</v>
      </c>
      <c r="F660" s="97" t="s">
        <v>1016</v>
      </c>
      <c r="G660" s="97" t="s">
        <v>48</v>
      </c>
      <c r="H660" s="97" t="s">
        <v>931</v>
      </c>
      <c r="I660" s="94" t="s">
        <v>47</v>
      </c>
      <c r="J660" s="94" t="s">
        <v>47</v>
      </c>
      <c r="K660" s="94" t="s">
        <v>47</v>
      </c>
      <c r="L660" s="94" t="s">
        <v>47</v>
      </c>
      <c r="M660" s="94">
        <v>0</v>
      </c>
      <c r="N660" s="97" t="s">
        <v>47</v>
      </c>
      <c r="O660" s="97" t="s">
        <v>516</v>
      </c>
      <c r="P660" s="97" t="s">
        <v>932</v>
      </c>
      <c r="Q660" s="94">
        <v>10726195.4</v>
      </c>
      <c r="R660" s="94">
        <v>0</v>
      </c>
      <c r="S660" s="94">
        <v>8218925</v>
      </c>
      <c r="T660" s="94">
        <v>2161440</v>
      </c>
      <c r="U660" s="97" t="s">
        <v>50</v>
      </c>
      <c r="V660" s="94">
        <v>345830.40000000002</v>
      </c>
      <c r="W660" s="94">
        <v>0</v>
      </c>
      <c r="X660" s="97" t="s">
        <v>49</v>
      </c>
      <c r="Y660" s="94">
        <v>0</v>
      </c>
      <c r="Z660" s="94">
        <v>0</v>
      </c>
      <c r="AA660" s="97" t="s">
        <v>49</v>
      </c>
      <c r="AB660" s="94">
        <v>0</v>
      </c>
      <c r="AC660" s="94">
        <v>0</v>
      </c>
      <c r="AD660" s="97" t="s">
        <v>49</v>
      </c>
      <c r="AE660" s="94">
        <v>0</v>
      </c>
      <c r="AF660" s="97">
        <v>0</v>
      </c>
      <c r="AG660" s="97" t="s">
        <v>49</v>
      </c>
      <c r="AH660" s="94">
        <v>0</v>
      </c>
      <c r="AI660" s="94">
        <v>0</v>
      </c>
      <c r="AJ660" s="97" t="s">
        <v>49</v>
      </c>
      <c r="AK660" s="94">
        <v>0</v>
      </c>
      <c r="AL660" s="94">
        <v>0</v>
      </c>
      <c r="AM660" s="99" t="s">
        <v>47</v>
      </c>
      <c r="AN660" s="97" t="s">
        <v>47</v>
      </c>
      <c r="AO660" s="215" t="s">
        <v>47</v>
      </c>
      <c r="AP660" s="97" t="s">
        <v>47</v>
      </c>
      <c r="AR660" s="5"/>
      <c r="AS660" s="100"/>
    </row>
    <row r="661" spans="1:45" ht="15" customHeight="1" x14ac:dyDescent="0.25">
      <c r="A661" s="97" t="s">
        <v>930</v>
      </c>
      <c r="B661" s="98">
        <v>44284</v>
      </c>
      <c r="C661" s="97" t="s">
        <v>46</v>
      </c>
      <c r="D661" s="97" t="s">
        <v>70</v>
      </c>
      <c r="E661" s="97" t="s">
        <v>71</v>
      </c>
      <c r="F661" s="97" t="s">
        <v>1016</v>
      </c>
      <c r="G661" s="97" t="s">
        <v>48</v>
      </c>
      <c r="H661" s="97" t="s">
        <v>934</v>
      </c>
      <c r="I661" s="94" t="s">
        <v>47</v>
      </c>
      <c r="J661" s="94" t="s">
        <v>47</v>
      </c>
      <c r="K661" s="94" t="s">
        <v>47</v>
      </c>
      <c r="L661" s="94" t="s">
        <v>47</v>
      </c>
      <c r="M661" s="94">
        <v>0</v>
      </c>
      <c r="N661" s="97" t="s">
        <v>47</v>
      </c>
      <c r="O661" s="97" t="s">
        <v>56</v>
      </c>
      <c r="P661" s="97" t="s">
        <v>47</v>
      </c>
      <c r="Q661" s="94">
        <v>369831501.19999999</v>
      </c>
      <c r="R661" s="94">
        <v>0</v>
      </c>
      <c r="S661" s="94">
        <v>272625624</v>
      </c>
      <c r="T661" s="94">
        <v>0</v>
      </c>
      <c r="U661" s="97" t="s">
        <v>49</v>
      </c>
      <c r="V661" s="94">
        <v>0</v>
      </c>
      <c r="W661" s="94">
        <v>83798170</v>
      </c>
      <c r="X661" s="97" t="s">
        <v>49</v>
      </c>
      <c r="Y661" s="94">
        <v>13407707.199999999</v>
      </c>
      <c r="Z661" s="94">
        <v>0</v>
      </c>
      <c r="AA661" s="97" t="s">
        <v>49</v>
      </c>
      <c r="AB661" s="94">
        <v>0</v>
      </c>
      <c r="AC661" s="94">
        <v>0</v>
      </c>
      <c r="AD661" s="97" t="s">
        <v>49</v>
      </c>
      <c r="AE661" s="94">
        <v>0</v>
      </c>
      <c r="AF661" s="97">
        <v>0</v>
      </c>
      <c r="AG661" s="97" t="s">
        <v>49</v>
      </c>
      <c r="AH661" s="94">
        <v>0</v>
      </c>
      <c r="AI661" s="94">
        <v>0</v>
      </c>
      <c r="AJ661" s="97" t="s">
        <v>49</v>
      </c>
      <c r="AK661" s="94">
        <v>0</v>
      </c>
      <c r="AL661" s="94">
        <v>0</v>
      </c>
      <c r="AM661" s="99" t="s">
        <v>47</v>
      </c>
      <c r="AN661" s="97" t="s">
        <v>47</v>
      </c>
      <c r="AO661" s="215" t="s">
        <v>47</v>
      </c>
      <c r="AP661" s="97" t="s">
        <v>47</v>
      </c>
      <c r="AR661" s="5"/>
      <c r="AS661" s="100"/>
    </row>
    <row r="662" spans="1:45" ht="15" customHeight="1" x14ac:dyDescent="0.25">
      <c r="A662" s="97" t="s">
        <v>933</v>
      </c>
      <c r="B662" s="98">
        <v>44284</v>
      </c>
      <c r="C662" s="97" t="s">
        <v>46</v>
      </c>
      <c r="D662" s="97" t="s">
        <v>70</v>
      </c>
      <c r="E662" s="97" t="s">
        <v>71</v>
      </c>
      <c r="F662" s="97" t="s">
        <v>1016</v>
      </c>
      <c r="G662" s="97" t="s">
        <v>48</v>
      </c>
      <c r="H662" s="97" t="s">
        <v>936</v>
      </c>
      <c r="I662" s="94" t="s">
        <v>47</v>
      </c>
      <c r="J662" s="94" t="s">
        <v>47</v>
      </c>
      <c r="K662" s="94" t="s">
        <v>47</v>
      </c>
      <c r="L662" s="94" t="s">
        <v>47</v>
      </c>
      <c r="M662" s="94">
        <v>0</v>
      </c>
      <c r="N662" s="97" t="s">
        <v>47</v>
      </c>
      <c r="O662" s="97" t="s">
        <v>147</v>
      </c>
      <c r="P662" s="97" t="s">
        <v>148</v>
      </c>
      <c r="Q662" s="94">
        <v>83403825</v>
      </c>
      <c r="R662" s="94">
        <v>0</v>
      </c>
      <c r="S662" s="94">
        <v>58256185</v>
      </c>
      <c r="T662" s="94">
        <v>21679000</v>
      </c>
      <c r="U662" s="97" t="s">
        <v>50</v>
      </c>
      <c r="V662" s="94">
        <v>3468640</v>
      </c>
      <c r="W662" s="94">
        <v>0</v>
      </c>
      <c r="X662" s="97" t="s">
        <v>49</v>
      </c>
      <c r="Y662" s="94">
        <v>0</v>
      </c>
      <c r="Z662" s="94">
        <v>0</v>
      </c>
      <c r="AA662" s="97" t="s">
        <v>49</v>
      </c>
      <c r="AB662" s="94">
        <v>0</v>
      </c>
      <c r="AC662" s="94">
        <v>0</v>
      </c>
      <c r="AD662" s="97" t="s">
        <v>49</v>
      </c>
      <c r="AE662" s="94">
        <v>0</v>
      </c>
      <c r="AF662" s="97">
        <v>0</v>
      </c>
      <c r="AG662" s="97" t="s">
        <v>49</v>
      </c>
      <c r="AH662" s="94">
        <v>0</v>
      </c>
      <c r="AI662" s="94">
        <v>0</v>
      </c>
      <c r="AJ662" s="97" t="s">
        <v>49</v>
      </c>
      <c r="AK662" s="94">
        <v>0</v>
      </c>
      <c r="AL662" s="94">
        <v>0</v>
      </c>
      <c r="AM662" s="99" t="s">
        <v>47</v>
      </c>
      <c r="AN662" s="97" t="s">
        <v>47</v>
      </c>
      <c r="AO662" s="215" t="s">
        <v>47</v>
      </c>
      <c r="AP662" s="97" t="s">
        <v>47</v>
      </c>
      <c r="AR662" s="5"/>
      <c r="AS662" s="100"/>
    </row>
    <row r="663" spans="1:45" ht="15" customHeight="1" x14ac:dyDescent="0.25">
      <c r="A663" s="97" t="s">
        <v>935</v>
      </c>
      <c r="B663" s="98">
        <v>44284</v>
      </c>
      <c r="C663" s="97" t="s">
        <v>46</v>
      </c>
      <c r="D663" s="97" t="s">
        <v>70</v>
      </c>
      <c r="E663" s="97" t="s">
        <v>71</v>
      </c>
      <c r="F663" s="97" t="s">
        <v>1016</v>
      </c>
      <c r="G663" s="97" t="s">
        <v>48</v>
      </c>
      <c r="H663" s="97" t="s">
        <v>938</v>
      </c>
      <c r="I663" s="94" t="s">
        <v>47</v>
      </c>
      <c r="J663" s="94" t="s">
        <v>47</v>
      </c>
      <c r="K663" s="94" t="s">
        <v>47</v>
      </c>
      <c r="L663" s="94" t="s">
        <v>47</v>
      </c>
      <c r="M663" s="94">
        <v>0</v>
      </c>
      <c r="N663" s="97" t="s">
        <v>47</v>
      </c>
      <c r="O663" s="97" t="s">
        <v>56</v>
      </c>
      <c r="P663" s="97" t="s">
        <v>47</v>
      </c>
      <c r="Q663" s="94">
        <v>686216540.02600002</v>
      </c>
      <c r="R663" s="94">
        <v>0</v>
      </c>
      <c r="S663" s="94">
        <v>523544863.85000002</v>
      </c>
      <c r="T663" s="94">
        <v>0</v>
      </c>
      <c r="U663" s="97" t="s">
        <v>49</v>
      </c>
      <c r="V663" s="94">
        <v>0</v>
      </c>
      <c r="W663" s="94">
        <v>140234203.59999999</v>
      </c>
      <c r="X663" s="97" t="s">
        <v>50</v>
      </c>
      <c r="Y663" s="94">
        <v>22437472.576000001</v>
      </c>
      <c r="Z663" s="94">
        <v>0</v>
      </c>
      <c r="AA663" s="97" t="s">
        <v>49</v>
      </c>
      <c r="AB663" s="94">
        <v>0</v>
      </c>
      <c r="AC663" s="94">
        <v>0</v>
      </c>
      <c r="AD663" s="97" t="s">
        <v>49</v>
      </c>
      <c r="AE663" s="94">
        <v>0</v>
      </c>
      <c r="AF663" s="97">
        <v>0</v>
      </c>
      <c r="AG663" s="97" t="s">
        <v>49</v>
      </c>
      <c r="AH663" s="94">
        <v>0</v>
      </c>
      <c r="AI663" s="94">
        <v>0</v>
      </c>
      <c r="AJ663" s="97" t="s">
        <v>49</v>
      </c>
      <c r="AK663" s="94">
        <v>0</v>
      </c>
      <c r="AL663" s="94">
        <v>0</v>
      </c>
      <c r="AM663" s="99" t="s">
        <v>47</v>
      </c>
      <c r="AN663" s="97" t="s">
        <v>47</v>
      </c>
      <c r="AO663" s="215" t="s">
        <v>47</v>
      </c>
      <c r="AP663" s="97" t="s">
        <v>47</v>
      </c>
      <c r="AR663" s="5"/>
      <c r="AS663" s="100"/>
    </row>
    <row r="664" spans="1:45" ht="15" customHeight="1" x14ac:dyDescent="0.25">
      <c r="A664" s="97" t="s">
        <v>937</v>
      </c>
      <c r="B664" s="98">
        <v>44284</v>
      </c>
      <c r="C664" s="97" t="s">
        <v>973</v>
      </c>
      <c r="D664" s="97" t="s">
        <v>70</v>
      </c>
      <c r="E664" s="97" t="s">
        <v>977</v>
      </c>
      <c r="F664" s="97" t="s">
        <v>1376</v>
      </c>
      <c r="G664" s="97" t="s">
        <v>48</v>
      </c>
      <c r="H664" s="97" t="s">
        <v>1375</v>
      </c>
      <c r="I664" s="94" t="s">
        <v>47</v>
      </c>
      <c r="J664" s="94" t="s">
        <v>47</v>
      </c>
      <c r="K664" s="94" t="s">
        <v>47</v>
      </c>
      <c r="L664" s="94" t="s">
        <v>47</v>
      </c>
      <c r="M664" s="94">
        <v>0</v>
      </c>
      <c r="N664" s="97" t="s">
        <v>47</v>
      </c>
      <c r="O664" s="97" t="s">
        <v>56</v>
      </c>
      <c r="P664" s="97" t="s">
        <v>47</v>
      </c>
      <c r="Q664" s="94">
        <v>276988934.83640003</v>
      </c>
      <c r="R664" s="94">
        <v>0</v>
      </c>
      <c r="S664" s="94">
        <v>170298050.5</v>
      </c>
      <c r="T664" s="94">
        <v>0</v>
      </c>
      <c r="U664" s="97" t="s">
        <v>49</v>
      </c>
      <c r="V664" s="94">
        <v>0</v>
      </c>
      <c r="W664" s="94">
        <v>91974900.290000007</v>
      </c>
      <c r="X664" s="97" t="s">
        <v>49</v>
      </c>
      <c r="Y664" s="94">
        <v>14715984.046399999</v>
      </c>
      <c r="Z664" s="94">
        <v>0</v>
      </c>
      <c r="AA664" s="97" t="s">
        <v>49</v>
      </c>
      <c r="AB664" s="94">
        <v>0</v>
      </c>
      <c r="AC664" s="94">
        <v>0</v>
      </c>
      <c r="AD664" s="97" t="s">
        <v>49</v>
      </c>
      <c r="AE664" s="94">
        <v>0</v>
      </c>
      <c r="AF664" s="97">
        <v>0</v>
      </c>
      <c r="AG664" s="97" t="s">
        <v>49</v>
      </c>
      <c r="AH664" s="94">
        <v>0</v>
      </c>
      <c r="AI664" s="94">
        <v>0</v>
      </c>
      <c r="AJ664" s="97" t="s">
        <v>49</v>
      </c>
      <c r="AK664" s="94">
        <v>0</v>
      </c>
      <c r="AL664" s="94">
        <v>0</v>
      </c>
      <c r="AM664" s="99" t="s">
        <v>47</v>
      </c>
      <c r="AN664" s="97" t="s">
        <v>47</v>
      </c>
      <c r="AO664" s="215" t="s">
        <v>47</v>
      </c>
      <c r="AP664" s="97" t="s">
        <v>47</v>
      </c>
      <c r="AR664" s="5"/>
      <c r="AS664" s="100"/>
    </row>
    <row r="665" spans="1:45" ht="15" customHeight="1" x14ac:dyDescent="0.25">
      <c r="A665" s="97" t="s">
        <v>939</v>
      </c>
      <c r="B665" s="98">
        <v>44284</v>
      </c>
      <c r="C665" s="97" t="s">
        <v>46</v>
      </c>
      <c r="D665" s="97" t="s">
        <v>74</v>
      </c>
      <c r="E665" s="97" t="s">
        <v>75</v>
      </c>
      <c r="F665" s="97" t="s">
        <v>999</v>
      </c>
      <c r="G665" s="97" t="s">
        <v>48</v>
      </c>
      <c r="H665" s="97" t="s">
        <v>940</v>
      </c>
      <c r="I665" s="94" t="s">
        <v>47</v>
      </c>
      <c r="J665" s="94" t="s">
        <v>47</v>
      </c>
      <c r="K665" s="94" t="s">
        <v>47</v>
      </c>
      <c r="L665" s="94" t="s">
        <v>47</v>
      </c>
      <c r="M665" s="94">
        <v>0</v>
      </c>
      <c r="N665" s="97" t="s">
        <v>47</v>
      </c>
      <c r="O665" s="97" t="s">
        <v>56</v>
      </c>
      <c r="P665" s="97" t="s">
        <v>47</v>
      </c>
      <c r="Q665" s="94">
        <v>403545436.09120005</v>
      </c>
      <c r="R665" s="94">
        <v>0</v>
      </c>
      <c r="S665" s="94">
        <v>324498154.15000004</v>
      </c>
      <c r="T665" s="94">
        <v>0</v>
      </c>
      <c r="U665" s="97" t="s">
        <v>49</v>
      </c>
      <c r="V665" s="94">
        <v>0</v>
      </c>
      <c r="W665" s="94">
        <v>68144208.569999993</v>
      </c>
      <c r="X665" s="97" t="s">
        <v>50</v>
      </c>
      <c r="Y665" s="94">
        <v>10903073.371199997</v>
      </c>
      <c r="Z665" s="94">
        <v>0</v>
      </c>
      <c r="AA665" s="97" t="s">
        <v>49</v>
      </c>
      <c r="AB665" s="94">
        <v>0</v>
      </c>
      <c r="AC665" s="94">
        <v>0</v>
      </c>
      <c r="AD665" s="97" t="s">
        <v>49</v>
      </c>
      <c r="AE665" s="94">
        <v>0</v>
      </c>
      <c r="AF665" s="97">
        <v>0</v>
      </c>
      <c r="AG665" s="97" t="s">
        <v>49</v>
      </c>
      <c r="AH665" s="94">
        <v>0</v>
      </c>
      <c r="AI665" s="94">
        <v>0</v>
      </c>
      <c r="AJ665" s="97" t="s">
        <v>49</v>
      </c>
      <c r="AK665" s="94">
        <v>0</v>
      </c>
      <c r="AL665" s="94">
        <v>0</v>
      </c>
      <c r="AM665" s="99" t="s">
        <v>47</v>
      </c>
      <c r="AN665" s="97" t="s">
        <v>47</v>
      </c>
      <c r="AO665" s="215" t="s">
        <v>47</v>
      </c>
      <c r="AP665" s="97" t="s">
        <v>47</v>
      </c>
      <c r="AR665" s="5"/>
      <c r="AS665" s="100"/>
    </row>
    <row r="666" spans="1:45" ht="15" customHeight="1" x14ac:dyDescent="0.25">
      <c r="A666" s="97" t="s">
        <v>941</v>
      </c>
      <c r="B666" s="98">
        <v>44284</v>
      </c>
      <c r="C666" s="97" t="s">
        <v>46</v>
      </c>
      <c r="D666" s="97" t="s">
        <v>74</v>
      </c>
      <c r="E666" s="97" t="s">
        <v>75</v>
      </c>
      <c r="F666" s="97" t="s">
        <v>999</v>
      </c>
      <c r="G666" s="97" t="s">
        <v>48</v>
      </c>
      <c r="H666" s="97" t="s">
        <v>942</v>
      </c>
      <c r="I666" s="94" t="s">
        <v>47</v>
      </c>
      <c r="J666" s="94" t="s">
        <v>47</v>
      </c>
      <c r="K666" s="94" t="s">
        <v>47</v>
      </c>
      <c r="L666" s="94" t="s">
        <v>47</v>
      </c>
      <c r="M666" s="94">
        <v>0</v>
      </c>
      <c r="N666" s="97" t="s">
        <v>47</v>
      </c>
      <c r="O666" s="97" t="s">
        <v>943</v>
      </c>
      <c r="P666" s="97" t="s">
        <v>944</v>
      </c>
      <c r="Q666" s="94">
        <v>127763616.45</v>
      </c>
      <c r="R666" s="94">
        <v>0</v>
      </c>
      <c r="S666" s="94">
        <v>65538409.25</v>
      </c>
      <c r="T666" s="94">
        <v>53642420</v>
      </c>
      <c r="U666" s="97" t="s">
        <v>50</v>
      </c>
      <c r="V666" s="94">
        <v>8582787.1999999993</v>
      </c>
      <c r="W666" s="94">
        <v>0</v>
      </c>
      <c r="X666" s="97" t="s">
        <v>49</v>
      </c>
      <c r="Y666" s="94">
        <v>0</v>
      </c>
      <c r="Z666" s="94">
        <v>0</v>
      </c>
      <c r="AA666" s="97" t="s">
        <v>49</v>
      </c>
      <c r="AB666" s="94">
        <v>0</v>
      </c>
      <c r="AC666" s="94">
        <v>0</v>
      </c>
      <c r="AD666" s="97" t="s">
        <v>49</v>
      </c>
      <c r="AE666" s="94">
        <v>0</v>
      </c>
      <c r="AF666" s="97">
        <v>0</v>
      </c>
      <c r="AG666" s="97" t="s">
        <v>49</v>
      </c>
      <c r="AH666" s="94">
        <v>0</v>
      </c>
      <c r="AI666" s="94">
        <v>0</v>
      </c>
      <c r="AJ666" s="97" t="s">
        <v>49</v>
      </c>
      <c r="AK666" s="94">
        <v>0</v>
      </c>
      <c r="AL666" s="94">
        <v>0</v>
      </c>
      <c r="AM666" s="99" t="s">
        <v>47</v>
      </c>
      <c r="AN666" s="97" t="s">
        <v>47</v>
      </c>
      <c r="AO666" s="215" t="s">
        <v>47</v>
      </c>
      <c r="AP666" s="97" t="s">
        <v>47</v>
      </c>
      <c r="AR666" s="5"/>
      <c r="AS666" s="100"/>
    </row>
    <row r="667" spans="1:45" ht="15" customHeight="1" x14ac:dyDescent="0.25">
      <c r="A667" s="97" t="s">
        <v>945</v>
      </c>
      <c r="B667" s="98">
        <v>44284</v>
      </c>
      <c r="C667" s="97" t="s">
        <v>46</v>
      </c>
      <c r="D667" s="97" t="s">
        <v>74</v>
      </c>
      <c r="E667" s="97" t="s">
        <v>75</v>
      </c>
      <c r="F667" s="97" t="s">
        <v>999</v>
      </c>
      <c r="G667" s="97" t="s">
        <v>48</v>
      </c>
      <c r="H667" s="97" t="s">
        <v>946</v>
      </c>
      <c r="I667" s="94" t="s">
        <v>47</v>
      </c>
      <c r="J667" s="94" t="s">
        <v>47</v>
      </c>
      <c r="K667" s="94" t="s">
        <v>47</v>
      </c>
      <c r="L667" s="94" t="s">
        <v>47</v>
      </c>
      <c r="M667" s="94">
        <v>0</v>
      </c>
      <c r="N667" s="97" t="s">
        <v>47</v>
      </c>
      <c r="O667" s="97" t="s">
        <v>56</v>
      </c>
      <c r="P667" s="97" t="s">
        <v>47</v>
      </c>
      <c r="Q667" s="94">
        <v>1219691481.4024003</v>
      </c>
      <c r="R667" s="94">
        <v>0</v>
      </c>
      <c r="S667" s="94">
        <v>969527599.20000017</v>
      </c>
      <c r="T667" s="94">
        <v>0</v>
      </c>
      <c r="U667" s="97" t="s">
        <v>49</v>
      </c>
      <c r="V667" s="94">
        <v>0</v>
      </c>
      <c r="W667" s="94">
        <v>215658519.13999999</v>
      </c>
      <c r="X667" s="97" t="s">
        <v>50</v>
      </c>
      <c r="Y667" s="94">
        <v>34505363.062399998</v>
      </c>
      <c r="Z667" s="94">
        <v>0</v>
      </c>
      <c r="AA667" s="97" t="s">
        <v>49</v>
      </c>
      <c r="AB667" s="94">
        <v>0</v>
      </c>
      <c r="AC667" s="94">
        <v>0</v>
      </c>
      <c r="AD667" s="97" t="s">
        <v>49</v>
      </c>
      <c r="AE667" s="94">
        <v>0</v>
      </c>
      <c r="AF667" s="97">
        <v>0</v>
      </c>
      <c r="AG667" s="97" t="s">
        <v>49</v>
      </c>
      <c r="AH667" s="94">
        <v>0</v>
      </c>
      <c r="AI667" s="94">
        <v>0</v>
      </c>
      <c r="AJ667" s="97" t="s">
        <v>49</v>
      </c>
      <c r="AK667" s="94">
        <v>0</v>
      </c>
      <c r="AL667" s="94">
        <v>0</v>
      </c>
      <c r="AM667" s="99" t="s">
        <v>47</v>
      </c>
      <c r="AN667" s="97" t="s">
        <v>47</v>
      </c>
      <c r="AO667" s="215" t="s">
        <v>47</v>
      </c>
      <c r="AP667" s="97" t="s">
        <v>47</v>
      </c>
      <c r="AR667" s="5"/>
      <c r="AS667" s="100"/>
    </row>
    <row r="668" spans="1:45" ht="15" customHeight="1" x14ac:dyDescent="0.25">
      <c r="A668" s="97" t="s">
        <v>947</v>
      </c>
      <c r="B668" s="98">
        <v>44284</v>
      </c>
      <c r="C668" s="97" t="s">
        <v>973</v>
      </c>
      <c r="D668" s="97" t="s">
        <v>74</v>
      </c>
      <c r="E668" s="97" t="s">
        <v>980</v>
      </c>
      <c r="F668" s="97" t="s">
        <v>1374</v>
      </c>
      <c r="G668" s="97" t="s">
        <v>48</v>
      </c>
      <c r="H668" s="97" t="s">
        <v>1373</v>
      </c>
      <c r="I668" s="94" t="s">
        <v>47</v>
      </c>
      <c r="J668" s="94" t="s">
        <v>47</v>
      </c>
      <c r="K668" s="94" t="s">
        <v>47</v>
      </c>
      <c r="L668" s="94" t="s">
        <v>47</v>
      </c>
      <c r="M668" s="94">
        <v>0</v>
      </c>
      <c r="N668" s="97" t="s">
        <v>47</v>
      </c>
      <c r="O668" s="97" t="s">
        <v>56</v>
      </c>
      <c r="P668" s="97" t="s">
        <v>47</v>
      </c>
      <c r="Q668" s="94">
        <v>439211383.59639996</v>
      </c>
      <c r="R668" s="94">
        <v>0</v>
      </c>
      <c r="S668" s="94">
        <v>303021440</v>
      </c>
      <c r="T668" s="94">
        <v>0</v>
      </c>
      <c r="U668" s="97" t="s">
        <v>49</v>
      </c>
      <c r="V668" s="94">
        <v>0</v>
      </c>
      <c r="W668" s="94">
        <v>117405123.79000001</v>
      </c>
      <c r="X668" s="97" t="s">
        <v>50</v>
      </c>
      <c r="Y668" s="94">
        <v>18784819.806400001</v>
      </c>
      <c r="Z668" s="94">
        <v>0</v>
      </c>
      <c r="AA668" s="97" t="s">
        <v>49</v>
      </c>
      <c r="AB668" s="94">
        <v>0</v>
      </c>
      <c r="AC668" s="94">
        <v>0</v>
      </c>
      <c r="AD668" s="97" t="s">
        <v>49</v>
      </c>
      <c r="AE668" s="94">
        <v>0</v>
      </c>
      <c r="AF668" s="97">
        <v>0</v>
      </c>
      <c r="AG668" s="97" t="s">
        <v>49</v>
      </c>
      <c r="AH668" s="94">
        <v>0</v>
      </c>
      <c r="AI668" s="94">
        <v>0</v>
      </c>
      <c r="AJ668" s="97" t="s">
        <v>49</v>
      </c>
      <c r="AK668" s="94">
        <v>0</v>
      </c>
      <c r="AL668" s="94">
        <v>0</v>
      </c>
      <c r="AM668" s="99" t="s">
        <v>47</v>
      </c>
      <c r="AN668" s="97" t="s">
        <v>47</v>
      </c>
      <c r="AO668" s="215" t="s">
        <v>47</v>
      </c>
      <c r="AP668" s="97" t="s">
        <v>47</v>
      </c>
      <c r="AR668" s="5"/>
      <c r="AS668" s="100"/>
    </row>
    <row r="669" spans="1:45" ht="15" customHeight="1" x14ac:dyDescent="0.25">
      <c r="A669" s="97" t="s">
        <v>949</v>
      </c>
      <c r="B669" s="98">
        <v>44284</v>
      </c>
      <c r="C669" s="97" t="s">
        <v>46</v>
      </c>
      <c r="D669" s="97" t="s">
        <v>164</v>
      </c>
      <c r="E669" s="97" t="s">
        <v>165</v>
      </c>
      <c r="F669" s="97" t="s">
        <v>1069</v>
      </c>
      <c r="G669" s="97" t="s">
        <v>48</v>
      </c>
      <c r="H669" s="97" t="s">
        <v>948</v>
      </c>
      <c r="I669" s="94" t="s">
        <v>47</v>
      </c>
      <c r="J669" s="94" t="s">
        <v>47</v>
      </c>
      <c r="K669" s="94" t="s">
        <v>47</v>
      </c>
      <c r="L669" s="94" t="s">
        <v>47</v>
      </c>
      <c r="M669" s="94">
        <v>0</v>
      </c>
      <c r="N669" s="97" t="s">
        <v>47</v>
      </c>
      <c r="O669" s="97" t="s">
        <v>56</v>
      </c>
      <c r="P669" s="97" t="s">
        <v>47</v>
      </c>
      <c r="Q669" s="94">
        <v>1475299397.6548002</v>
      </c>
      <c r="R669" s="94">
        <v>0</v>
      </c>
      <c r="S669" s="94">
        <v>1017145514</v>
      </c>
      <c r="T669" s="94">
        <v>0</v>
      </c>
      <c r="U669" s="97" t="s">
        <v>49</v>
      </c>
      <c r="V669" s="94">
        <v>0</v>
      </c>
      <c r="W669" s="94">
        <v>394960244.53000003</v>
      </c>
      <c r="X669" s="97" t="s">
        <v>50</v>
      </c>
      <c r="Y669" s="94">
        <v>63193639.124800012</v>
      </c>
      <c r="Z669" s="94">
        <v>0</v>
      </c>
      <c r="AA669" s="97" t="s">
        <v>49</v>
      </c>
      <c r="AB669" s="94">
        <v>0</v>
      </c>
      <c r="AC669" s="94">
        <v>0</v>
      </c>
      <c r="AD669" s="97" t="s">
        <v>49</v>
      </c>
      <c r="AE669" s="94">
        <v>0</v>
      </c>
      <c r="AF669" s="97">
        <v>0</v>
      </c>
      <c r="AG669" s="97" t="s">
        <v>49</v>
      </c>
      <c r="AH669" s="94">
        <v>0</v>
      </c>
      <c r="AI669" s="94">
        <v>0</v>
      </c>
      <c r="AJ669" s="97" t="s">
        <v>49</v>
      </c>
      <c r="AK669" s="94">
        <v>0</v>
      </c>
      <c r="AL669" s="94">
        <v>0</v>
      </c>
      <c r="AM669" s="99" t="s">
        <v>47</v>
      </c>
      <c r="AN669" s="97" t="s">
        <v>47</v>
      </c>
      <c r="AO669" s="215" t="s">
        <v>47</v>
      </c>
      <c r="AP669" s="97" t="s">
        <v>47</v>
      </c>
      <c r="AR669" s="5"/>
      <c r="AS669" s="100"/>
    </row>
    <row r="670" spans="1:45" ht="15" customHeight="1" x14ac:dyDescent="0.25">
      <c r="A670" s="97" t="s">
        <v>954</v>
      </c>
      <c r="B670" s="98">
        <v>44284</v>
      </c>
      <c r="C670" s="97" t="s">
        <v>46</v>
      </c>
      <c r="D670" s="97" t="s">
        <v>164</v>
      </c>
      <c r="E670" s="97" t="s">
        <v>165</v>
      </c>
      <c r="F670" s="97" t="s">
        <v>1069</v>
      </c>
      <c r="G670" s="97" t="s">
        <v>96</v>
      </c>
      <c r="H670" s="97" t="s">
        <v>47</v>
      </c>
      <c r="I670" s="94" t="s">
        <v>950</v>
      </c>
      <c r="J670" s="94" t="s">
        <v>47</v>
      </c>
      <c r="K670" s="94" t="s">
        <v>951</v>
      </c>
      <c r="L670" s="94" t="s">
        <v>895</v>
      </c>
      <c r="M670" s="94">
        <v>310670557.66000003</v>
      </c>
      <c r="N670" s="97" t="s">
        <v>100</v>
      </c>
      <c r="O670" s="97" t="s">
        <v>952</v>
      </c>
      <c r="P670" s="97" t="s">
        <v>953</v>
      </c>
      <c r="Q670" s="94">
        <v>-42219290.399999999</v>
      </c>
      <c r="R670" s="94">
        <v>0</v>
      </c>
      <c r="S670" s="94">
        <v>0</v>
      </c>
      <c r="T670" s="94">
        <v>0</v>
      </c>
      <c r="U670" s="97" t="s">
        <v>49</v>
      </c>
      <c r="V670" s="94">
        <v>0</v>
      </c>
      <c r="W670" s="94">
        <v>-36395940</v>
      </c>
      <c r="X670" s="97" t="s">
        <v>50</v>
      </c>
      <c r="Y670" s="94">
        <v>-5823350.4000000004</v>
      </c>
      <c r="Z670" s="94">
        <v>0</v>
      </c>
      <c r="AA670" s="97" t="s">
        <v>49</v>
      </c>
      <c r="AB670" s="94">
        <v>0</v>
      </c>
      <c r="AC670" s="94">
        <v>0</v>
      </c>
      <c r="AD670" s="97" t="s">
        <v>49</v>
      </c>
      <c r="AE670" s="94">
        <v>0</v>
      </c>
      <c r="AF670" s="97">
        <v>0</v>
      </c>
      <c r="AG670" s="97" t="s">
        <v>49</v>
      </c>
      <c r="AH670" s="94">
        <v>0</v>
      </c>
      <c r="AI670" s="94">
        <v>0</v>
      </c>
      <c r="AJ670" s="97" t="s">
        <v>49</v>
      </c>
      <c r="AK670" s="94">
        <v>0</v>
      </c>
      <c r="AL670" s="94">
        <v>0</v>
      </c>
      <c r="AM670" s="99" t="s">
        <v>47</v>
      </c>
      <c r="AN670" s="97" t="s">
        <v>47</v>
      </c>
      <c r="AO670" s="215" t="s">
        <v>47</v>
      </c>
      <c r="AP670" s="97" t="s">
        <v>47</v>
      </c>
      <c r="AR670" s="5"/>
      <c r="AS670" s="100"/>
    </row>
    <row r="671" spans="1:45" ht="15" customHeight="1" x14ac:dyDescent="0.25">
      <c r="A671" s="97" t="s">
        <v>956</v>
      </c>
      <c r="B671" s="98">
        <v>44284</v>
      </c>
      <c r="C671" s="97" t="s">
        <v>46</v>
      </c>
      <c r="D671" s="97" t="s">
        <v>84</v>
      </c>
      <c r="E671" s="97" t="s">
        <v>85</v>
      </c>
      <c r="F671" s="97" t="s">
        <v>1082</v>
      </c>
      <c r="G671" s="97" t="s">
        <v>48</v>
      </c>
      <c r="H671" s="97" t="s">
        <v>955</v>
      </c>
      <c r="I671" s="94" t="s">
        <v>47</v>
      </c>
      <c r="J671" s="94" t="s">
        <v>47</v>
      </c>
      <c r="K671" s="94" t="s">
        <v>47</v>
      </c>
      <c r="L671" s="94" t="s">
        <v>47</v>
      </c>
      <c r="M671" s="94">
        <v>0</v>
      </c>
      <c r="N671" s="97" t="s">
        <v>47</v>
      </c>
      <c r="O671" s="97" t="s">
        <v>56</v>
      </c>
      <c r="P671" s="97" t="s">
        <v>47</v>
      </c>
      <c r="Q671" s="94">
        <v>707308394.5036</v>
      </c>
      <c r="R671" s="94">
        <v>0</v>
      </c>
      <c r="S671" s="94">
        <v>563924381.85000002</v>
      </c>
      <c r="T671" s="94">
        <v>0</v>
      </c>
      <c r="U671" s="97" t="s">
        <v>49</v>
      </c>
      <c r="V671" s="94">
        <v>0</v>
      </c>
      <c r="W671" s="94">
        <v>123606907.46000001</v>
      </c>
      <c r="X671" s="97" t="s">
        <v>49</v>
      </c>
      <c r="Y671" s="94">
        <v>19777105.193600003</v>
      </c>
      <c r="Z671" s="94">
        <v>0</v>
      </c>
      <c r="AA671" s="97" t="s">
        <v>49</v>
      </c>
      <c r="AB671" s="94">
        <v>0</v>
      </c>
      <c r="AC671" s="94">
        <v>0</v>
      </c>
      <c r="AD671" s="97" t="s">
        <v>49</v>
      </c>
      <c r="AE671" s="94">
        <v>0</v>
      </c>
      <c r="AF671" s="97">
        <v>0</v>
      </c>
      <c r="AG671" s="97" t="s">
        <v>49</v>
      </c>
      <c r="AH671" s="94">
        <v>0</v>
      </c>
      <c r="AI671" s="94">
        <v>0</v>
      </c>
      <c r="AJ671" s="97" t="s">
        <v>49</v>
      </c>
      <c r="AK671" s="94">
        <v>0</v>
      </c>
      <c r="AL671" s="94">
        <v>0</v>
      </c>
      <c r="AM671" s="99" t="s">
        <v>47</v>
      </c>
      <c r="AN671" s="97" t="s">
        <v>47</v>
      </c>
      <c r="AO671" s="215" t="s">
        <v>47</v>
      </c>
      <c r="AP671" s="97" t="s">
        <v>47</v>
      </c>
      <c r="AR671" s="5"/>
      <c r="AS671" s="100"/>
    </row>
    <row r="672" spans="1:45" ht="15" customHeight="1" x14ac:dyDescent="0.25">
      <c r="A672" s="97" t="s">
        <v>958</v>
      </c>
      <c r="B672" s="98">
        <v>44284</v>
      </c>
      <c r="C672" s="97" t="s">
        <v>973</v>
      </c>
      <c r="D672" s="97" t="s">
        <v>84</v>
      </c>
      <c r="E672" s="97" t="s">
        <v>1298</v>
      </c>
      <c r="F672" s="97" t="s">
        <v>1353</v>
      </c>
      <c r="G672" s="97" t="s">
        <v>48</v>
      </c>
      <c r="H672" s="97" t="s">
        <v>1352</v>
      </c>
      <c r="I672" s="94" t="s">
        <v>47</v>
      </c>
      <c r="J672" s="94" t="s">
        <v>47</v>
      </c>
      <c r="K672" s="94" t="s">
        <v>47</v>
      </c>
      <c r="L672" s="94" t="s">
        <v>47</v>
      </c>
      <c r="M672" s="94">
        <v>0</v>
      </c>
      <c r="N672" s="97" t="s">
        <v>47</v>
      </c>
      <c r="O672" s="97" t="s">
        <v>56</v>
      </c>
      <c r="P672" s="97" t="s">
        <v>47</v>
      </c>
      <c r="Q672" s="94">
        <v>29697682</v>
      </c>
      <c r="R672" s="94">
        <v>0</v>
      </c>
      <c r="S672" s="94">
        <v>0</v>
      </c>
      <c r="T672" s="94">
        <v>0</v>
      </c>
      <c r="U672" s="97" t="s">
        <v>49</v>
      </c>
      <c r="V672" s="94">
        <v>0</v>
      </c>
      <c r="W672" s="94">
        <v>25601450</v>
      </c>
      <c r="X672" s="97" t="s">
        <v>50</v>
      </c>
      <c r="Y672" s="94">
        <v>4096232</v>
      </c>
      <c r="Z672" s="94">
        <v>0</v>
      </c>
      <c r="AA672" s="97" t="s">
        <v>49</v>
      </c>
      <c r="AB672" s="94">
        <v>0</v>
      </c>
      <c r="AC672" s="94">
        <v>0</v>
      </c>
      <c r="AD672" s="97" t="s">
        <v>49</v>
      </c>
      <c r="AE672" s="94">
        <v>0</v>
      </c>
      <c r="AF672" s="97">
        <v>0</v>
      </c>
      <c r="AG672" s="97" t="s">
        <v>49</v>
      </c>
      <c r="AH672" s="94">
        <v>0</v>
      </c>
      <c r="AI672" s="94">
        <v>0</v>
      </c>
      <c r="AJ672" s="97" t="s">
        <v>49</v>
      </c>
      <c r="AK672" s="94">
        <v>0</v>
      </c>
      <c r="AL672" s="94">
        <v>0</v>
      </c>
      <c r="AM672" s="99" t="s">
        <v>47</v>
      </c>
      <c r="AN672" s="97" t="s">
        <v>47</v>
      </c>
      <c r="AO672" s="215" t="s">
        <v>47</v>
      </c>
      <c r="AP672" s="97" t="s">
        <v>47</v>
      </c>
      <c r="AR672" s="5"/>
      <c r="AS672" s="100"/>
    </row>
    <row r="673" spans="1:45" ht="15" customHeight="1" x14ac:dyDescent="0.25">
      <c r="A673" s="97" t="s">
        <v>960</v>
      </c>
      <c r="B673" s="98">
        <v>44284</v>
      </c>
      <c r="C673" s="97" t="s">
        <v>46</v>
      </c>
      <c r="D673" s="97" t="s">
        <v>88</v>
      </c>
      <c r="E673" s="97" t="s">
        <v>89</v>
      </c>
      <c r="F673" s="97" t="s">
        <v>1007</v>
      </c>
      <c r="G673" s="97" t="s">
        <v>48</v>
      </c>
      <c r="H673" s="97" t="s">
        <v>957</v>
      </c>
      <c r="I673" s="94" t="s">
        <v>47</v>
      </c>
      <c r="J673" s="94" t="s">
        <v>47</v>
      </c>
      <c r="K673" s="94" t="s">
        <v>47</v>
      </c>
      <c r="L673" s="94" t="s">
        <v>47</v>
      </c>
      <c r="M673" s="94">
        <v>0</v>
      </c>
      <c r="N673" s="97" t="s">
        <v>47</v>
      </c>
      <c r="O673" s="97" t="s">
        <v>56</v>
      </c>
      <c r="P673" s="97" t="s">
        <v>47</v>
      </c>
      <c r="Q673" s="94">
        <v>1023714421.9248</v>
      </c>
      <c r="R673" s="94">
        <v>0</v>
      </c>
      <c r="S673" s="94">
        <v>834860063.3499999</v>
      </c>
      <c r="T673" s="94">
        <v>0</v>
      </c>
      <c r="U673" s="97" t="s">
        <v>49</v>
      </c>
      <c r="V673" s="94">
        <v>0</v>
      </c>
      <c r="W673" s="94">
        <v>162805481.53000003</v>
      </c>
      <c r="X673" s="97" t="s">
        <v>49</v>
      </c>
      <c r="Y673" s="94">
        <v>26048877.044800006</v>
      </c>
      <c r="Z673" s="94">
        <v>0</v>
      </c>
      <c r="AA673" s="97" t="s">
        <v>49</v>
      </c>
      <c r="AB673" s="94">
        <v>0</v>
      </c>
      <c r="AC673" s="94">
        <v>0</v>
      </c>
      <c r="AD673" s="97" t="s">
        <v>49</v>
      </c>
      <c r="AE673" s="94">
        <v>0</v>
      </c>
      <c r="AF673" s="97">
        <v>0</v>
      </c>
      <c r="AG673" s="97" t="s">
        <v>49</v>
      </c>
      <c r="AH673" s="94">
        <v>0</v>
      </c>
      <c r="AI673" s="94">
        <v>0</v>
      </c>
      <c r="AJ673" s="97" t="s">
        <v>49</v>
      </c>
      <c r="AK673" s="94">
        <v>0</v>
      </c>
      <c r="AL673" s="94">
        <v>0</v>
      </c>
      <c r="AM673" s="99" t="s">
        <v>47</v>
      </c>
      <c r="AN673" s="97" t="s">
        <v>47</v>
      </c>
      <c r="AO673" s="215" t="s">
        <v>47</v>
      </c>
      <c r="AP673" s="97" t="s">
        <v>47</v>
      </c>
      <c r="AR673" s="5"/>
      <c r="AS673" s="100"/>
    </row>
    <row r="674" spans="1:45" ht="15" customHeight="1" x14ac:dyDescent="0.25">
      <c r="A674" s="97" t="s">
        <v>2196</v>
      </c>
      <c r="B674" s="98">
        <v>44284</v>
      </c>
      <c r="C674" s="97" t="s">
        <v>46</v>
      </c>
      <c r="D674" s="97" t="s">
        <v>2230</v>
      </c>
      <c r="E674" s="97" t="s">
        <v>2231</v>
      </c>
      <c r="F674" s="97" t="s">
        <v>2259</v>
      </c>
      <c r="G674" s="97" t="s">
        <v>48</v>
      </c>
      <c r="H674" s="97" t="s">
        <v>2260</v>
      </c>
      <c r="I674" s="94" t="s">
        <v>47</v>
      </c>
      <c r="J674" s="94" t="s">
        <v>47</v>
      </c>
      <c r="K674" s="94" t="s">
        <v>47</v>
      </c>
      <c r="L674" s="94" t="s">
        <v>47</v>
      </c>
      <c r="M674" s="94">
        <v>0</v>
      </c>
      <c r="N674" s="97" t="s">
        <v>47</v>
      </c>
      <c r="O674" s="97" t="s">
        <v>56</v>
      </c>
      <c r="P674" s="97" t="s">
        <v>47</v>
      </c>
      <c r="Q674" s="94">
        <f>SUM(R674:Y674)</f>
        <v>609244159.34640002</v>
      </c>
      <c r="R674" s="94">
        <v>0</v>
      </c>
      <c r="S674" s="94">
        <v>569276227.35000002</v>
      </c>
      <c r="T674" s="94">
        <v>0</v>
      </c>
      <c r="U674" s="97" t="s">
        <v>49</v>
      </c>
      <c r="V674" s="94">
        <v>0</v>
      </c>
      <c r="W674" s="94">
        <v>34455113.789999999</v>
      </c>
      <c r="X674" s="97" t="s">
        <v>49</v>
      </c>
      <c r="Y674" s="94">
        <f>+W674*0.16</f>
        <v>5512818.2063999996</v>
      </c>
      <c r="Z674" s="94">
        <v>0</v>
      </c>
      <c r="AA674" s="97" t="s">
        <v>49</v>
      </c>
      <c r="AB674" s="94">
        <v>0</v>
      </c>
      <c r="AC674" s="94">
        <v>0</v>
      </c>
      <c r="AD674" s="97" t="s">
        <v>49</v>
      </c>
      <c r="AE674" s="94">
        <v>0</v>
      </c>
      <c r="AF674" s="97">
        <v>0</v>
      </c>
      <c r="AG674" s="97" t="s">
        <v>49</v>
      </c>
      <c r="AH674" s="109"/>
      <c r="AI674" s="109"/>
      <c r="AJ674" s="109"/>
      <c r="AK674" s="109"/>
      <c r="AL674" s="109"/>
      <c r="AM674" s="109"/>
      <c r="AN674" s="109"/>
      <c r="AO674" s="214"/>
      <c r="AP674" s="109"/>
      <c r="AR674" s="5"/>
      <c r="AS674" s="100"/>
    </row>
    <row r="675" spans="1:45" ht="15" customHeight="1" x14ac:dyDescent="0.25">
      <c r="A675" s="97" t="s">
        <v>962</v>
      </c>
      <c r="B675" s="98">
        <v>44284</v>
      </c>
      <c r="C675" s="97" t="s">
        <v>46</v>
      </c>
      <c r="D675" s="97" t="s">
        <v>92</v>
      </c>
      <c r="E675" s="97" t="s">
        <v>93</v>
      </c>
      <c r="F675" s="97" t="s">
        <v>1098</v>
      </c>
      <c r="G675" s="97" t="s">
        <v>48</v>
      </c>
      <c r="H675" s="97" t="s">
        <v>959</v>
      </c>
      <c r="I675" s="94" t="s">
        <v>47</v>
      </c>
      <c r="J675" s="94" t="s">
        <v>47</v>
      </c>
      <c r="K675" s="94" t="s">
        <v>47</v>
      </c>
      <c r="L675" s="94" t="s">
        <v>47</v>
      </c>
      <c r="M675" s="94">
        <v>0</v>
      </c>
      <c r="N675" s="97" t="s">
        <v>47</v>
      </c>
      <c r="O675" s="97" t="s">
        <v>56</v>
      </c>
      <c r="P675" s="97" t="s">
        <v>47</v>
      </c>
      <c r="Q675" s="94">
        <v>248333430.75</v>
      </c>
      <c r="R675" s="94">
        <v>0</v>
      </c>
      <c r="S675" s="94">
        <v>176738465.65000001</v>
      </c>
      <c r="T675" s="94">
        <v>0</v>
      </c>
      <c r="U675" s="97" t="s">
        <v>49</v>
      </c>
      <c r="V675" s="94">
        <v>0</v>
      </c>
      <c r="W675" s="94">
        <v>61719797.5</v>
      </c>
      <c r="X675" s="97" t="s">
        <v>50</v>
      </c>
      <c r="Y675" s="94">
        <v>9875167.5999999978</v>
      </c>
      <c r="Z675" s="94">
        <v>0</v>
      </c>
      <c r="AA675" s="97" t="s">
        <v>49</v>
      </c>
      <c r="AB675" s="94">
        <v>0</v>
      </c>
      <c r="AC675" s="94">
        <v>0</v>
      </c>
      <c r="AD675" s="97" t="s">
        <v>49</v>
      </c>
      <c r="AE675" s="94">
        <v>0</v>
      </c>
      <c r="AF675" s="97">
        <v>0</v>
      </c>
      <c r="AG675" s="97" t="s">
        <v>49</v>
      </c>
      <c r="AH675" s="94">
        <v>0</v>
      </c>
      <c r="AI675" s="94">
        <v>0</v>
      </c>
      <c r="AJ675" s="97" t="s">
        <v>49</v>
      </c>
      <c r="AK675" s="94">
        <v>0</v>
      </c>
      <c r="AL675" s="94">
        <v>0</v>
      </c>
      <c r="AM675" s="99" t="s">
        <v>47</v>
      </c>
      <c r="AN675" s="97" t="s">
        <v>47</v>
      </c>
      <c r="AO675" s="215" t="s">
        <v>47</v>
      </c>
      <c r="AP675" s="97" t="s">
        <v>47</v>
      </c>
      <c r="AR675" s="5"/>
      <c r="AS675" s="100"/>
    </row>
    <row r="676" spans="1:45" ht="15" customHeight="1" x14ac:dyDescent="0.25">
      <c r="A676" s="97" t="s">
        <v>2197</v>
      </c>
      <c r="B676" s="98">
        <v>44284</v>
      </c>
      <c r="C676" s="97" t="s">
        <v>46</v>
      </c>
      <c r="D676" s="97" t="s">
        <v>2332</v>
      </c>
      <c r="E676" s="97" t="s">
        <v>2333</v>
      </c>
      <c r="F676" s="97" t="s">
        <v>2358</v>
      </c>
      <c r="G676" s="97" t="s">
        <v>48</v>
      </c>
      <c r="H676" s="97" t="s">
        <v>2359</v>
      </c>
      <c r="I676" s="94" t="s">
        <v>47</v>
      </c>
      <c r="J676" s="94" t="s">
        <v>47</v>
      </c>
      <c r="K676" s="94" t="s">
        <v>47</v>
      </c>
      <c r="L676" s="94" t="s">
        <v>47</v>
      </c>
      <c r="M676" s="94"/>
      <c r="N676" s="97" t="s">
        <v>47</v>
      </c>
      <c r="O676" s="97" t="s">
        <v>56</v>
      </c>
      <c r="P676" s="97"/>
      <c r="Q676" s="94">
        <v>92264522.099999994</v>
      </c>
      <c r="R676" s="94">
        <v>0</v>
      </c>
      <c r="S676" s="94">
        <v>83159322.5</v>
      </c>
      <c r="T676" s="94">
        <v>0</v>
      </c>
      <c r="U676" s="97" t="s">
        <v>49</v>
      </c>
      <c r="V676" s="94">
        <v>0</v>
      </c>
      <c r="W676" s="94">
        <v>7849310</v>
      </c>
      <c r="X676" s="97" t="s">
        <v>49</v>
      </c>
      <c r="Y676" s="94">
        <v>1255889.6000000001</v>
      </c>
      <c r="Z676" s="94">
        <v>0</v>
      </c>
      <c r="AA676" s="97" t="s">
        <v>49</v>
      </c>
      <c r="AB676" s="94">
        <v>0</v>
      </c>
      <c r="AC676" s="94">
        <v>0</v>
      </c>
      <c r="AD676" s="97" t="s">
        <v>49</v>
      </c>
      <c r="AE676" s="94">
        <v>0</v>
      </c>
      <c r="AF676" s="97">
        <v>0</v>
      </c>
      <c r="AG676" s="97" t="s">
        <v>49</v>
      </c>
      <c r="AH676" s="109"/>
      <c r="AI676" s="109"/>
      <c r="AJ676" s="109"/>
      <c r="AK676" s="109"/>
      <c r="AL676" s="109"/>
      <c r="AM676" s="109"/>
      <c r="AN676" s="109"/>
      <c r="AO676" s="214"/>
      <c r="AP676" s="109"/>
      <c r="AR676" s="5"/>
      <c r="AS676" s="100"/>
    </row>
    <row r="677" spans="1:45" ht="15" customHeight="1" x14ac:dyDescent="0.25">
      <c r="A677" s="97" t="s">
        <v>2198</v>
      </c>
      <c r="B677" s="98">
        <v>44284</v>
      </c>
      <c r="C677" s="97" t="s">
        <v>46</v>
      </c>
      <c r="D677" s="97" t="s">
        <v>104</v>
      </c>
      <c r="E677" s="106" t="s">
        <v>105</v>
      </c>
      <c r="F677" s="106" t="s">
        <v>1111</v>
      </c>
      <c r="G677" s="97" t="s">
        <v>48</v>
      </c>
      <c r="H677" s="97" t="s">
        <v>961</v>
      </c>
      <c r="I677" s="94" t="s">
        <v>47</v>
      </c>
      <c r="J677" s="94" t="s">
        <v>47</v>
      </c>
      <c r="K677" s="94" t="s">
        <v>47</v>
      </c>
      <c r="L677" s="94" t="s">
        <v>47</v>
      </c>
      <c r="M677" s="94">
        <v>0</v>
      </c>
      <c r="N677" s="97" t="s">
        <v>47</v>
      </c>
      <c r="O677" s="97" t="s">
        <v>56</v>
      </c>
      <c r="P677" s="97" t="s">
        <v>47</v>
      </c>
      <c r="Q677" s="94">
        <v>100444765.60000001</v>
      </c>
      <c r="R677" s="94">
        <v>0</v>
      </c>
      <c r="S677" s="94">
        <v>42041190</v>
      </c>
      <c r="T677" s="94">
        <v>0</v>
      </c>
      <c r="U677" s="97" t="s">
        <v>49</v>
      </c>
      <c r="V677" s="94">
        <v>0</v>
      </c>
      <c r="W677" s="94">
        <v>50347910</v>
      </c>
      <c r="X677" s="97" t="s">
        <v>50</v>
      </c>
      <c r="Y677" s="94">
        <v>8055665.6000000006</v>
      </c>
      <c r="Z677" s="94">
        <v>0</v>
      </c>
      <c r="AA677" s="97" t="s">
        <v>49</v>
      </c>
      <c r="AB677" s="94">
        <v>0</v>
      </c>
      <c r="AC677" s="94">
        <v>0</v>
      </c>
      <c r="AD677" s="97" t="s">
        <v>49</v>
      </c>
      <c r="AE677" s="94">
        <v>0</v>
      </c>
      <c r="AF677" s="97">
        <v>0</v>
      </c>
      <c r="AG677" s="97" t="s">
        <v>49</v>
      </c>
      <c r="AH677" s="94">
        <v>0</v>
      </c>
      <c r="AI677" s="94">
        <v>0</v>
      </c>
      <c r="AJ677" s="97" t="s">
        <v>49</v>
      </c>
      <c r="AK677" s="94">
        <v>0</v>
      </c>
      <c r="AL677" s="94">
        <v>0</v>
      </c>
      <c r="AM677" s="99" t="s">
        <v>47</v>
      </c>
      <c r="AN677" s="97" t="s">
        <v>47</v>
      </c>
      <c r="AO677" s="215" t="s">
        <v>47</v>
      </c>
      <c r="AP677" s="97" t="s">
        <v>47</v>
      </c>
      <c r="AR677" s="5"/>
      <c r="AS677" s="100"/>
    </row>
    <row r="678" spans="1:45" ht="15" customHeight="1" x14ac:dyDescent="0.25">
      <c r="A678" s="97" t="s">
        <v>1974</v>
      </c>
      <c r="B678" s="98">
        <v>44284</v>
      </c>
      <c r="C678" s="97" t="s">
        <v>46</v>
      </c>
      <c r="D678" s="97" t="s">
        <v>104</v>
      </c>
      <c r="E678" s="106" t="s">
        <v>105</v>
      </c>
      <c r="F678" s="106" t="s">
        <v>1287</v>
      </c>
      <c r="G678" s="97" t="s">
        <v>48</v>
      </c>
      <c r="H678" s="97" t="s">
        <v>1288</v>
      </c>
      <c r="I678" s="94" t="s">
        <v>47</v>
      </c>
      <c r="J678" s="94" t="s">
        <v>47</v>
      </c>
      <c r="K678" s="94" t="s">
        <v>47</v>
      </c>
      <c r="L678" s="94" t="s">
        <v>47</v>
      </c>
      <c r="M678" s="94">
        <v>0</v>
      </c>
      <c r="N678" s="97" t="s">
        <v>47</v>
      </c>
      <c r="O678" s="97" t="s">
        <v>1062</v>
      </c>
      <c r="P678" s="97" t="s">
        <v>47</v>
      </c>
      <c r="Q678" s="94">
        <v>0</v>
      </c>
      <c r="R678" s="94">
        <v>0</v>
      </c>
      <c r="S678" s="94">
        <v>0</v>
      </c>
      <c r="T678" s="94">
        <v>0</v>
      </c>
      <c r="U678" s="97" t="s">
        <v>49</v>
      </c>
      <c r="V678" s="94">
        <v>0</v>
      </c>
      <c r="W678" s="94">
        <v>0</v>
      </c>
      <c r="X678" s="97" t="s">
        <v>50</v>
      </c>
      <c r="Y678" s="94">
        <v>0</v>
      </c>
      <c r="Z678" s="94">
        <v>0</v>
      </c>
      <c r="AA678" s="97" t="s">
        <v>49</v>
      </c>
      <c r="AB678" s="94">
        <v>0</v>
      </c>
      <c r="AC678" s="94">
        <v>0</v>
      </c>
      <c r="AD678" s="97" t="s">
        <v>49</v>
      </c>
      <c r="AE678" s="94">
        <v>0</v>
      </c>
      <c r="AF678" s="97">
        <v>0</v>
      </c>
      <c r="AG678" s="97" t="s">
        <v>49</v>
      </c>
      <c r="AH678" s="94">
        <v>0</v>
      </c>
      <c r="AI678" s="94">
        <v>0</v>
      </c>
      <c r="AJ678" s="97" t="s">
        <v>49</v>
      </c>
      <c r="AK678" s="94">
        <v>0</v>
      </c>
      <c r="AL678" s="94">
        <v>0</v>
      </c>
      <c r="AM678" s="99" t="s">
        <v>47</v>
      </c>
      <c r="AN678" s="97" t="s">
        <v>47</v>
      </c>
      <c r="AO678" s="215" t="s">
        <v>47</v>
      </c>
      <c r="AP678" s="97" t="s">
        <v>47</v>
      </c>
      <c r="AR678" s="5"/>
      <c r="AS678" s="100"/>
    </row>
    <row r="679" spans="1:45" ht="15" customHeight="1" x14ac:dyDescent="0.25">
      <c r="A679" s="97" t="s">
        <v>2199</v>
      </c>
      <c r="B679" s="98">
        <v>44284</v>
      </c>
      <c r="C679" s="97" t="s">
        <v>46</v>
      </c>
      <c r="D679" s="97" t="s">
        <v>114</v>
      </c>
      <c r="E679" s="97" t="s">
        <v>115</v>
      </c>
      <c r="F679" s="97" t="s">
        <v>1125</v>
      </c>
      <c r="G679" s="97" t="s">
        <v>48</v>
      </c>
      <c r="H679" s="97" t="s">
        <v>1126</v>
      </c>
      <c r="I679" s="94" t="s">
        <v>47</v>
      </c>
      <c r="J679" s="94" t="s">
        <v>47</v>
      </c>
      <c r="K679" s="94" t="s">
        <v>47</v>
      </c>
      <c r="L679" s="94" t="s">
        <v>47</v>
      </c>
      <c r="M679" s="94">
        <v>0</v>
      </c>
      <c r="N679" s="97" t="s">
        <v>47</v>
      </c>
      <c r="O679" s="97" t="s">
        <v>1062</v>
      </c>
      <c r="P679" s="97" t="s">
        <v>47</v>
      </c>
      <c r="Q679" s="94">
        <v>0</v>
      </c>
      <c r="R679" s="94">
        <v>0</v>
      </c>
      <c r="S679" s="94">
        <v>0</v>
      </c>
      <c r="T679" s="94">
        <v>0</v>
      </c>
      <c r="U679" s="97" t="s">
        <v>49</v>
      </c>
      <c r="V679" s="94">
        <v>0</v>
      </c>
      <c r="W679" s="94">
        <v>0</v>
      </c>
      <c r="X679" s="97" t="s">
        <v>49</v>
      </c>
      <c r="Y679" s="94">
        <v>0</v>
      </c>
      <c r="Z679" s="94">
        <v>0</v>
      </c>
      <c r="AA679" s="97" t="s">
        <v>49</v>
      </c>
      <c r="AB679" s="94">
        <v>0</v>
      </c>
      <c r="AC679" s="94">
        <v>0</v>
      </c>
      <c r="AD679" s="97" t="s">
        <v>49</v>
      </c>
      <c r="AE679" s="94">
        <v>0</v>
      </c>
      <c r="AF679" s="97">
        <v>0</v>
      </c>
      <c r="AG679" s="97" t="s">
        <v>49</v>
      </c>
      <c r="AH679" s="94">
        <v>0</v>
      </c>
      <c r="AI679" s="94">
        <v>0</v>
      </c>
      <c r="AJ679" s="97" t="s">
        <v>49</v>
      </c>
      <c r="AK679" s="94">
        <v>0</v>
      </c>
      <c r="AL679" s="94">
        <v>0</v>
      </c>
      <c r="AM679" s="99" t="s">
        <v>47</v>
      </c>
      <c r="AN679" s="97" t="s">
        <v>47</v>
      </c>
      <c r="AO679" s="215" t="s">
        <v>47</v>
      </c>
      <c r="AP679" s="97" t="s">
        <v>47</v>
      </c>
      <c r="AR679" s="5"/>
      <c r="AS679" s="100"/>
    </row>
    <row r="680" spans="1:45" ht="15" customHeight="1" x14ac:dyDescent="0.25">
      <c r="A680" s="97" t="s">
        <v>2200</v>
      </c>
      <c r="B680" s="102">
        <v>44284</v>
      </c>
      <c r="C680" s="101" t="s">
        <v>46</v>
      </c>
      <c r="D680" s="101" t="s">
        <v>738</v>
      </c>
      <c r="E680" s="101" t="s">
        <v>739</v>
      </c>
      <c r="F680" s="101" t="s">
        <v>49</v>
      </c>
      <c r="G680" s="101" t="s">
        <v>48</v>
      </c>
      <c r="H680" s="101" t="s">
        <v>963</v>
      </c>
      <c r="I680" s="103" t="s">
        <v>47</v>
      </c>
      <c r="J680" s="103" t="s">
        <v>47</v>
      </c>
      <c r="K680" s="103" t="s">
        <v>47</v>
      </c>
      <c r="L680" s="103" t="s">
        <v>47</v>
      </c>
      <c r="M680" s="103">
        <v>0</v>
      </c>
      <c r="N680" s="101" t="s">
        <v>47</v>
      </c>
      <c r="O680" s="101" t="s">
        <v>56</v>
      </c>
      <c r="P680" s="101" t="s">
        <v>47</v>
      </c>
      <c r="Q680" s="103">
        <v>47557560</v>
      </c>
      <c r="R680" s="103">
        <v>0</v>
      </c>
      <c r="S680" s="103">
        <v>47557560</v>
      </c>
      <c r="T680" s="103">
        <v>0</v>
      </c>
      <c r="U680" s="101" t="s">
        <v>49</v>
      </c>
      <c r="V680" s="103">
        <v>0</v>
      </c>
      <c r="W680" s="103">
        <v>0</v>
      </c>
      <c r="X680" s="101" t="s">
        <v>49</v>
      </c>
      <c r="Y680" s="103">
        <v>0</v>
      </c>
      <c r="Z680" s="103">
        <v>0</v>
      </c>
      <c r="AA680" s="101" t="s">
        <v>49</v>
      </c>
      <c r="AB680" s="103">
        <v>0</v>
      </c>
      <c r="AC680" s="103">
        <v>0</v>
      </c>
      <c r="AD680" s="101" t="s">
        <v>49</v>
      </c>
      <c r="AE680" s="103">
        <v>0</v>
      </c>
      <c r="AF680" s="101">
        <v>0</v>
      </c>
      <c r="AG680" s="101" t="s">
        <v>49</v>
      </c>
      <c r="AH680" s="103">
        <v>0</v>
      </c>
      <c r="AI680" s="103">
        <v>0</v>
      </c>
      <c r="AJ680" s="101" t="s">
        <v>49</v>
      </c>
      <c r="AK680" s="103">
        <v>0</v>
      </c>
      <c r="AL680" s="103">
        <v>0</v>
      </c>
      <c r="AM680" s="120" t="s">
        <v>47</v>
      </c>
      <c r="AN680" s="101" t="s">
        <v>47</v>
      </c>
      <c r="AO680" s="220" t="s">
        <v>47</v>
      </c>
      <c r="AP680" s="101" t="s">
        <v>47</v>
      </c>
      <c r="AR680" s="5"/>
      <c r="AS680" s="100"/>
    </row>
    <row r="681" spans="1:45" ht="15" customHeight="1" x14ac:dyDescent="0.25">
      <c r="A681" s="97" t="s">
        <v>2201</v>
      </c>
      <c r="B681" s="111">
        <v>44284</v>
      </c>
      <c r="C681" s="97" t="s">
        <v>46</v>
      </c>
      <c r="D681" s="97" t="s">
        <v>1975</v>
      </c>
      <c r="E681" s="97" t="s">
        <v>1976</v>
      </c>
      <c r="F681" s="106" t="s">
        <v>1996</v>
      </c>
      <c r="G681" s="97" t="s">
        <v>48</v>
      </c>
      <c r="H681" s="97" t="s">
        <v>1997</v>
      </c>
      <c r="I681" s="94" t="s">
        <v>47</v>
      </c>
      <c r="J681" s="94" t="s">
        <v>47</v>
      </c>
      <c r="K681" s="94" t="s">
        <v>47</v>
      </c>
      <c r="L681" s="94" t="s">
        <v>47</v>
      </c>
      <c r="M681" s="94">
        <v>0</v>
      </c>
      <c r="N681" s="97" t="s">
        <v>47</v>
      </c>
      <c r="O681" s="97" t="s">
        <v>56</v>
      </c>
      <c r="P681" s="97" t="s">
        <v>47</v>
      </c>
      <c r="Q681" s="94">
        <f>SUM(R681:AC681)</f>
        <v>133023439.97999999</v>
      </c>
      <c r="R681" s="94">
        <v>0</v>
      </c>
      <c r="S681" s="94">
        <v>119010343.02</v>
      </c>
      <c r="T681" s="94">
        <v>0</v>
      </c>
      <c r="U681" s="97" t="s">
        <v>49</v>
      </c>
      <c r="V681" s="94">
        <v>0</v>
      </c>
      <c r="W681" s="94">
        <v>12080256</v>
      </c>
      <c r="X681" s="97" t="s">
        <v>50</v>
      </c>
      <c r="Y681" s="94">
        <f>+W681*0.16</f>
        <v>1932840.96</v>
      </c>
      <c r="Z681" s="94">
        <v>0</v>
      </c>
      <c r="AA681" s="97" t="s">
        <v>49</v>
      </c>
      <c r="AB681" s="94">
        <v>0</v>
      </c>
      <c r="AC681" s="94">
        <v>0</v>
      </c>
      <c r="AD681" s="97" t="s">
        <v>49</v>
      </c>
      <c r="AE681" s="94">
        <v>0</v>
      </c>
      <c r="AF681" s="109"/>
      <c r="AG681" s="109"/>
      <c r="AH681" s="109"/>
      <c r="AI681" s="94">
        <v>0</v>
      </c>
      <c r="AJ681" s="109"/>
      <c r="AK681" s="94">
        <v>0</v>
      </c>
      <c r="AL681" s="94">
        <v>0</v>
      </c>
      <c r="AM681" s="109"/>
      <c r="AN681" s="109"/>
      <c r="AO681" s="214"/>
      <c r="AP681" s="109"/>
      <c r="AR681" s="5"/>
      <c r="AS681" s="100"/>
    </row>
    <row r="682" spans="1:45" ht="15" customHeight="1" x14ac:dyDescent="0.25">
      <c r="A682" s="97" t="s">
        <v>2202</v>
      </c>
      <c r="B682" s="98">
        <v>44285</v>
      </c>
      <c r="C682" s="97" t="s">
        <v>973</v>
      </c>
      <c r="D682" s="97" t="s">
        <v>53</v>
      </c>
      <c r="E682" s="97" t="s">
        <v>974</v>
      </c>
      <c r="F682" s="97" t="s">
        <v>1655</v>
      </c>
      <c r="G682" s="97" t="s">
        <v>48</v>
      </c>
      <c r="H682" s="97" t="s">
        <v>1690</v>
      </c>
      <c r="I682" s="94" t="s">
        <v>47</v>
      </c>
      <c r="J682" s="94" t="s">
        <v>47</v>
      </c>
      <c r="K682" s="94" t="s">
        <v>47</v>
      </c>
      <c r="L682" s="94" t="s">
        <v>47</v>
      </c>
      <c r="M682" s="94">
        <v>0</v>
      </c>
      <c r="N682" s="97" t="s">
        <v>47</v>
      </c>
      <c r="O682" s="97" t="s">
        <v>56</v>
      </c>
      <c r="P682" s="97" t="s">
        <v>47</v>
      </c>
      <c r="Q682" s="94">
        <v>493248528.139</v>
      </c>
      <c r="R682" s="94">
        <v>0</v>
      </c>
      <c r="S682" s="94">
        <v>379964346.5</v>
      </c>
      <c r="T682" s="94">
        <v>0</v>
      </c>
      <c r="U682" s="97" t="s">
        <v>49</v>
      </c>
      <c r="V682" s="94">
        <v>0</v>
      </c>
      <c r="W682" s="94">
        <v>97658777.275000006</v>
      </c>
      <c r="X682" s="97" t="s">
        <v>50</v>
      </c>
      <c r="Y682" s="94">
        <v>15625404.364</v>
      </c>
      <c r="Z682" s="94">
        <v>0</v>
      </c>
      <c r="AA682" s="97" t="s">
        <v>49</v>
      </c>
      <c r="AB682" s="94">
        <v>0</v>
      </c>
      <c r="AC682" s="94">
        <v>0</v>
      </c>
      <c r="AD682" s="97" t="s">
        <v>49</v>
      </c>
      <c r="AE682" s="94">
        <v>0</v>
      </c>
      <c r="AF682" s="97">
        <v>0</v>
      </c>
      <c r="AG682" s="97" t="s">
        <v>49</v>
      </c>
      <c r="AH682" s="94">
        <v>0</v>
      </c>
      <c r="AI682" s="94">
        <v>0</v>
      </c>
      <c r="AJ682" s="97" t="s">
        <v>49</v>
      </c>
      <c r="AK682" s="94">
        <v>0</v>
      </c>
      <c r="AL682" s="94">
        <v>0</v>
      </c>
      <c r="AM682" s="99" t="s">
        <v>47</v>
      </c>
      <c r="AN682" s="97" t="s">
        <v>47</v>
      </c>
      <c r="AO682" s="215" t="s">
        <v>47</v>
      </c>
      <c r="AP682" s="97" t="s">
        <v>47</v>
      </c>
      <c r="AR682" s="5"/>
      <c r="AS682" s="100"/>
    </row>
    <row r="683" spans="1:45" ht="15" customHeight="1" x14ac:dyDescent="0.25">
      <c r="A683" s="97" t="s">
        <v>2203</v>
      </c>
      <c r="B683" s="98">
        <v>44285</v>
      </c>
      <c r="C683" s="97" t="s">
        <v>973</v>
      </c>
      <c r="D683" s="97" t="s">
        <v>53</v>
      </c>
      <c r="E683" s="97" t="s">
        <v>974</v>
      </c>
      <c r="F683" s="97" t="s">
        <v>1660</v>
      </c>
      <c r="G683" s="97" t="s">
        <v>48</v>
      </c>
      <c r="H683" s="97" t="s">
        <v>1659</v>
      </c>
      <c r="I683" s="94" t="s">
        <v>47</v>
      </c>
      <c r="J683" s="94" t="s">
        <v>47</v>
      </c>
      <c r="K683" s="94" t="s">
        <v>47</v>
      </c>
      <c r="L683" s="94" t="s">
        <v>47</v>
      </c>
      <c r="M683" s="94">
        <v>0</v>
      </c>
      <c r="N683" s="97" t="s">
        <v>47</v>
      </c>
      <c r="O683" s="97" t="s">
        <v>1658</v>
      </c>
      <c r="P683" s="97" t="s">
        <v>1657</v>
      </c>
      <c r="Q683" s="94">
        <v>10142669</v>
      </c>
      <c r="R683" s="94">
        <v>0</v>
      </c>
      <c r="S683" s="94">
        <v>8862000</v>
      </c>
      <c r="T683" s="94">
        <v>1104025</v>
      </c>
      <c r="U683" s="97" t="s">
        <v>50</v>
      </c>
      <c r="V683" s="94">
        <v>176644</v>
      </c>
      <c r="W683" s="94">
        <v>0</v>
      </c>
      <c r="X683" s="97" t="s">
        <v>49</v>
      </c>
      <c r="Y683" s="94">
        <v>0</v>
      </c>
      <c r="Z683" s="94">
        <v>0</v>
      </c>
      <c r="AA683" s="97" t="s">
        <v>49</v>
      </c>
      <c r="AB683" s="94">
        <v>0</v>
      </c>
      <c r="AC683" s="94">
        <v>0</v>
      </c>
      <c r="AD683" s="97" t="s">
        <v>49</v>
      </c>
      <c r="AE683" s="94">
        <v>0</v>
      </c>
      <c r="AF683" s="97">
        <v>0</v>
      </c>
      <c r="AG683" s="97" t="s">
        <v>49</v>
      </c>
      <c r="AH683" s="94">
        <v>0</v>
      </c>
      <c r="AI683" s="94">
        <v>0</v>
      </c>
      <c r="AJ683" s="97" t="s">
        <v>49</v>
      </c>
      <c r="AK683" s="94">
        <v>0</v>
      </c>
      <c r="AL683" s="94">
        <v>0</v>
      </c>
      <c r="AM683" s="99" t="s">
        <v>47</v>
      </c>
      <c r="AN683" s="97" t="s">
        <v>47</v>
      </c>
      <c r="AO683" s="215" t="s">
        <v>47</v>
      </c>
      <c r="AP683" s="97" t="s">
        <v>47</v>
      </c>
      <c r="AR683" s="5"/>
      <c r="AS683" s="100"/>
    </row>
    <row r="684" spans="1:45" ht="15" customHeight="1" x14ac:dyDescent="0.25">
      <c r="A684" s="97" t="s">
        <v>2204</v>
      </c>
      <c r="B684" s="98">
        <v>44285</v>
      </c>
      <c r="C684" s="97" t="s">
        <v>973</v>
      </c>
      <c r="D684" s="97" t="s">
        <v>53</v>
      </c>
      <c r="E684" s="97" t="s">
        <v>974</v>
      </c>
      <c r="F684" s="97" t="s">
        <v>1655</v>
      </c>
      <c r="G684" s="97" t="s">
        <v>48</v>
      </c>
      <c r="H684" s="97" t="s">
        <v>1654</v>
      </c>
      <c r="I684" s="94" t="s">
        <v>47</v>
      </c>
      <c r="J684" s="94" t="s">
        <v>47</v>
      </c>
      <c r="K684" s="94" t="s">
        <v>47</v>
      </c>
      <c r="L684" s="94" t="s">
        <v>47</v>
      </c>
      <c r="M684" s="94">
        <v>0</v>
      </c>
      <c r="N684" s="97" t="s">
        <v>47</v>
      </c>
      <c r="O684" s="97" t="s">
        <v>56</v>
      </c>
      <c r="P684" s="97" t="s">
        <v>47</v>
      </c>
      <c r="Q684" s="94">
        <v>574413685.14779997</v>
      </c>
      <c r="R684" s="94">
        <v>0</v>
      </c>
      <c r="S684" s="94">
        <v>464081809.875</v>
      </c>
      <c r="T684" s="94">
        <v>0</v>
      </c>
      <c r="U684" s="97" t="s">
        <v>49</v>
      </c>
      <c r="V684" s="94">
        <v>0</v>
      </c>
      <c r="W684" s="94">
        <v>95113685.580000013</v>
      </c>
      <c r="X684" s="97" t="s">
        <v>49</v>
      </c>
      <c r="Y684" s="94">
        <v>15218189.6928</v>
      </c>
      <c r="Z684" s="94">
        <v>0</v>
      </c>
      <c r="AA684" s="97" t="s">
        <v>49</v>
      </c>
      <c r="AB684" s="94">
        <v>0</v>
      </c>
      <c r="AC684" s="94">
        <v>0</v>
      </c>
      <c r="AD684" s="97" t="s">
        <v>49</v>
      </c>
      <c r="AE684" s="94">
        <v>0</v>
      </c>
      <c r="AF684" s="97">
        <v>0</v>
      </c>
      <c r="AG684" s="97" t="s">
        <v>49</v>
      </c>
      <c r="AH684" s="94">
        <v>0</v>
      </c>
      <c r="AI684" s="94">
        <v>0</v>
      </c>
      <c r="AJ684" s="97" t="s">
        <v>49</v>
      </c>
      <c r="AK684" s="94">
        <v>0</v>
      </c>
      <c r="AL684" s="94">
        <v>0</v>
      </c>
      <c r="AM684" s="99" t="s">
        <v>47</v>
      </c>
      <c r="AN684" s="97" t="s">
        <v>47</v>
      </c>
      <c r="AO684" s="215" t="s">
        <v>47</v>
      </c>
      <c r="AP684" s="97" t="s">
        <v>47</v>
      </c>
      <c r="AR684" s="5"/>
      <c r="AS684" s="100"/>
    </row>
    <row r="685" spans="1:45" ht="15" customHeight="1" x14ac:dyDescent="0.25">
      <c r="A685" s="97" t="s">
        <v>2205</v>
      </c>
      <c r="B685" s="98">
        <v>44285</v>
      </c>
      <c r="C685" s="97" t="s">
        <v>46</v>
      </c>
      <c r="D685" s="97" t="s">
        <v>53</v>
      </c>
      <c r="E685" s="97" t="s">
        <v>54</v>
      </c>
      <c r="F685" s="97" t="s">
        <v>1270</v>
      </c>
      <c r="G685" s="97" t="s">
        <v>48</v>
      </c>
      <c r="H685" s="97" t="s">
        <v>1162</v>
      </c>
      <c r="I685" s="94" t="s">
        <v>47</v>
      </c>
      <c r="J685" s="94" t="s">
        <v>47</v>
      </c>
      <c r="K685" s="94" t="s">
        <v>47</v>
      </c>
      <c r="L685" s="94" t="s">
        <v>47</v>
      </c>
      <c r="M685" s="94">
        <v>0</v>
      </c>
      <c r="N685" s="97" t="s">
        <v>47</v>
      </c>
      <c r="O685" s="97" t="s">
        <v>56</v>
      </c>
      <c r="P685" s="97" t="s">
        <v>47</v>
      </c>
      <c r="Q685" s="94">
        <v>2490976415.1051998</v>
      </c>
      <c r="R685" s="94">
        <v>0</v>
      </c>
      <c r="S685" s="94">
        <v>2055532830.1249998</v>
      </c>
      <c r="T685" s="94">
        <v>0</v>
      </c>
      <c r="U685" s="97" t="s">
        <v>49</v>
      </c>
      <c r="V685" s="94">
        <v>0</v>
      </c>
      <c r="W685" s="94">
        <v>375382400.84500003</v>
      </c>
      <c r="X685" s="97" t="s">
        <v>50</v>
      </c>
      <c r="Y685" s="94">
        <v>60061184.135200001</v>
      </c>
      <c r="Z685" s="94">
        <v>0</v>
      </c>
      <c r="AA685" s="97" t="s">
        <v>49</v>
      </c>
      <c r="AB685" s="94">
        <v>0</v>
      </c>
      <c r="AC685" s="94">
        <v>0</v>
      </c>
      <c r="AD685" s="97" t="s">
        <v>49</v>
      </c>
      <c r="AE685" s="94">
        <v>0</v>
      </c>
      <c r="AF685" s="97">
        <v>0</v>
      </c>
      <c r="AG685" s="97" t="s">
        <v>49</v>
      </c>
      <c r="AH685" s="94">
        <v>0</v>
      </c>
      <c r="AI685" s="94">
        <v>0</v>
      </c>
      <c r="AJ685" s="97" t="s">
        <v>49</v>
      </c>
      <c r="AK685" s="94">
        <v>0</v>
      </c>
      <c r="AL685" s="94">
        <v>0</v>
      </c>
      <c r="AM685" s="99" t="s">
        <v>47</v>
      </c>
      <c r="AN685" s="97" t="s">
        <v>47</v>
      </c>
      <c r="AO685" s="215" t="s">
        <v>47</v>
      </c>
      <c r="AP685" s="97" t="s">
        <v>47</v>
      </c>
      <c r="AR685" s="5"/>
      <c r="AS685" s="100"/>
    </row>
    <row r="686" spans="1:45" ht="15" customHeight="1" x14ac:dyDescent="0.25">
      <c r="A686" s="97" t="s">
        <v>2206</v>
      </c>
      <c r="B686" s="98">
        <v>44285</v>
      </c>
      <c r="C686" s="97" t="s">
        <v>2267</v>
      </c>
      <c r="D686" s="97" t="s">
        <v>58</v>
      </c>
      <c r="E686" s="97" t="s">
        <v>2268</v>
      </c>
      <c r="F686" s="97" t="s">
        <v>2303</v>
      </c>
      <c r="G686" s="97" t="s">
        <v>48</v>
      </c>
      <c r="H686" s="97" t="s">
        <v>2304</v>
      </c>
      <c r="I686" s="94" t="s">
        <v>47</v>
      </c>
      <c r="J686" s="94" t="s">
        <v>47</v>
      </c>
      <c r="K686" s="94" t="s">
        <v>47</v>
      </c>
      <c r="L686" s="94" t="s">
        <v>47</v>
      </c>
      <c r="M686" s="94">
        <v>0</v>
      </c>
      <c r="N686" s="97" t="s">
        <v>47</v>
      </c>
      <c r="O686" s="97" t="s">
        <v>56</v>
      </c>
      <c r="P686" s="97" t="s">
        <v>47</v>
      </c>
      <c r="Q686" s="94">
        <v>570646432.38</v>
      </c>
      <c r="R686" s="94">
        <v>0</v>
      </c>
      <c r="S686" s="94">
        <v>541701938.38</v>
      </c>
      <c r="T686" s="94">
        <v>0</v>
      </c>
      <c r="U686" s="97" t="s">
        <v>49</v>
      </c>
      <c r="V686" s="94">
        <v>0</v>
      </c>
      <c r="W686" s="94">
        <v>24952150</v>
      </c>
      <c r="X686" s="97" t="s">
        <v>49</v>
      </c>
      <c r="Y686" s="94">
        <v>3992344</v>
      </c>
      <c r="Z686" s="94">
        <v>0</v>
      </c>
      <c r="AA686" s="97" t="s">
        <v>49</v>
      </c>
      <c r="AB686" s="94">
        <v>0</v>
      </c>
      <c r="AC686" s="94">
        <v>0</v>
      </c>
      <c r="AD686" s="97" t="s">
        <v>49</v>
      </c>
      <c r="AE686" s="94">
        <v>0</v>
      </c>
      <c r="AF686" s="97">
        <v>0</v>
      </c>
      <c r="AG686" s="97" t="s">
        <v>49</v>
      </c>
      <c r="AH686" s="109"/>
      <c r="AI686" s="109"/>
      <c r="AJ686" s="109"/>
      <c r="AK686" s="109"/>
      <c r="AL686" s="109"/>
      <c r="AM686" s="109"/>
      <c r="AN686" s="109"/>
      <c r="AO686" s="214"/>
      <c r="AP686" s="109"/>
      <c r="AR686" s="5"/>
      <c r="AS686" s="100"/>
    </row>
    <row r="687" spans="1:45" ht="15" customHeight="1" x14ac:dyDescent="0.25">
      <c r="A687" s="97" t="s">
        <v>2207</v>
      </c>
      <c r="B687" s="98">
        <v>44285</v>
      </c>
      <c r="C687" s="97" t="s">
        <v>2267</v>
      </c>
      <c r="D687" s="97" t="s">
        <v>58</v>
      </c>
      <c r="E687" s="97" t="s">
        <v>2268</v>
      </c>
      <c r="F687" s="97" t="s">
        <v>2303</v>
      </c>
      <c r="G687" s="97" t="s">
        <v>96</v>
      </c>
      <c r="H687" s="97"/>
      <c r="I687" s="97" t="s">
        <v>2306</v>
      </c>
      <c r="J687" s="94" t="s">
        <v>47</v>
      </c>
      <c r="K687" s="94" t="s">
        <v>47</v>
      </c>
      <c r="L687" s="94" t="s">
        <v>47</v>
      </c>
      <c r="M687" s="94">
        <v>0</v>
      </c>
      <c r="N687" s="97" t="s">
        <v>47</v>
      </c>
      <c r="O687" s="97" t="s">
        <v>56</v>
      </c>
      <c r="P687" s="97" t="s">
        <v>47</v>
      </c>
      <c r="Q687" s="94">
        <v>-4562250</v>
      </c>
      <c r="R687" s="94">
        <v>0</v>
      </c>
      <c r="S687" s="94">
        <v>-4562250</v>
      </c>
      <c r="T687" s="94">
        <v>0</v>
      </c>
      <c r="U687" s="97" t="s">
        <v>49</v>
      </c>
      <c r="V687" s="94">
        <v>0</v>
      </c>
      <c r="W687" s="94"/>
      <c r="X687" s="97" t="s">
        <v>49</v>
      </c>
      <c r="Y687" s="94">
        <v>0</v>
      </c>
      <c r="Z687" s="94">
        <v>0</v>
      </c>
      <c r="AA687" s="97" t="s">
        <v>49</v>
      </c>
      <c r="AB687" s="94">
        <v>0</v>
      </c>
      <c r="AC687" s="94">
        <v>0</v>
      </c>
      <c r="AD687" s="97" t="s">
        <v>49</v>
      </c>
      <c r="AE687" s="94">
        <v>0</v>
      </c>
      <c r="AF687" s="97">
        <v>0</v>
      </c>
      <c r="AG687" s="97" t="s">
        <v>49</v>
      </c>
      <c r="AH687" s="109"/>
      <c r="AI687" s="109"/>
      <c r="AJ687" s="109"/>
      <c r="AK687" s="109"/>
      <c r="AL687" s="109"/>
      <c r="AM687" s="109"/>
      <c r="AN687" s="109"/>
      <c r="AO687" s="214"/>
      <c r="AP687" s="109"/>
      <c r="AR687" s="5"/>
      <c r="AS687" s="100"/>
    </row>
    <row r="688" spans="1:45" ht="15" customHeight="1" x14ac:dyDescent="0.25">
      <c r="A688" s="97" t="s">
        <v>2208</v>
      </c>
      <c r="B688" s="98">
        <v>44285</v>
      </c>
      <c r="C688" s="97" t="s">
        <v>46</v>
      </c>
      <c r="D688" s="97" t="s">
        <v>58</v>
      </c>
      <c r="E688" s="97" t="s">
        <v>59</v>
      </c>
      <c r="F688" s="97" t="s">
        <v>1272</v>
      </c>
      <c r="G688" s="97" t="s">
        <v>48</v>
      </c>
      <c r="H688" s="97" t="s">
        <v>1163</v>
      </c>
      <c r="I688" s="94" t="s">
        <v>47</v>
      </c>
      <c r="J688" s="94" t="s">
        <v>47</v>
      </c>
      <c r="K688" s="94" t="s">
        <v>47</v>
      </c>
      <c r="L688" s="94" t="s">
        <v>47</v>
      </c>
      <c r="M688" s="94">
        <v>0</v>
      </c>
      <c r="N688" s="97" t="s">
        <v>47</v>
      </c>
      <c r="O688" s="97" t="s">
        <v>56</v>
      </c>
      <c r="P688" s="97" t="s">
        <v>47</v>
      </c>
      <c r="Q688" s="94">
        <v>1354516128.1064</v>
      </c>
      <c r="R688" s="94">
        <v>0</v>
      </c>
      <c r="S688" s="94">
        <v>1156505378.25</v>
      </c>
      <c r="T688" s="94">
        <v>0</v>
      </c>
      <c r="U688" s="97" t="s">
        <v>49</v>
      </c>
      <c r="V688" s="94">
        <v>0</v>
      </c>
      <c r="W688" s="94">
        <v>170698922.28999999</v>
      </c>
      <c r="X688" s="97" t="s">
        <v>49</v>
      </c>
      <c r="Y688" s="94">
        <v>27311827.566399999</v>
      </c>
      <c r="Z688" s="94">
        <v>0</v>
      </c>
      <c r="AA688" s="97" t="s">
        <v>49</v>
      </c>
      <c r="AB688" s="94">
        <v>0</v>
      </c>
      <c r="AC688" s="94">
        <v>0</v>
      </c>
      <c r="AD688" s="97" t="s">
        <v>49</v>
      </c>
      <c r="AE688" s="94">
        <v>0</v>
      </c>
      <c r="AF688" s="97">
        <v>0</v>
      </c>
      <c r="AG688" s="97" t="s">
        <v>49</v>
      </c>
      <c r="AH688" s="94">
        <v>0</v>
      </c>
      <c r="AI688" s="94">
        <v>0</v>
      </c>
      <c r="AJ688" s="97" t="s">
        <v>49</v>
      </c>
      <c r="AK688" s="94">
        <v>0</v>
      </c>
      <c r="AL688" s="94">
        <v>0</v>
      </c>
      <c r="AM688" s="99" t="s">
        <v>47</v>
      </c>
      <c r="AN688" s="97" t="s">
        <v>47</v>
      </c>
      <c r="AO688" s="215" t="s">
        <v>47</v>
      </c>
      <c r="AP688" s="97" t="s">
        <v>47</v>
      </c>
      <c r="AR688" s="5"/>
      <c r="AS688" s="100"/>
    </row>
    <row r="689" spans="1:16375" ht="15" customHeight="1" x14ac:dyDescent="0.25">
      <c r="A689" s="97" t="s">
        <v>2209</v>
      </c>
      <c r="B689" s="111">
        <v>44285</v>
      </c>
      <c r="C689" s="97" t="s">
        <v>46</v>
      </c>
      <c r="D689" s="97" t="s">
        <v>58</v>
      </c>
      <c r="E689" s="97" t="s">
        <v>1131</v>
      </c>
      <c r="F689" s="106" t="s">
        <v>1032</v>
      </c>
      <c r="G689" s="97" t="s">
        <v>1132</v>
      </c>
      <c r="H689" s="97" t="s">
        <v>1155</v>
      </c>
      <c r="I689" s="97"/>
      <c r="J689" s="94"/>
      <c r="K689" s="94"/>
      <c r="L689" s="94"/>
      <c r="M689" s="94">
        <v>0</v>
      </c>
      <c r="N689" s="97"/>
      <c r="O689" s="97" t="s">
        <v>56</v>
      </c>
      <c r="P689" s="97"/>
      <c r="Q689" s="94">
        <v>164763165.80000001</v>
      </c>
      <c r="R689" s="94">
        <v>0</v>
      </c>
      <c r="S689" s="94">
        <v>164763165.80000001</v>
      </c>
      <c r="T689" s="94">
        <v>0</v>
      </c>
      <c r="U689" s="97" t="s">
        <v>49</v>
      </c>
      <c r="V689" s="94">
        <v>0</v>
      </c>
      <c r="W689" s="94">
        <v>0</v>
      </c>
      <c r="X689" s="97" t="s">
        <v>49</v>
      </c>
      <c r="Y689" s="94">
        <v>0</v>
      </c>
      <c r="Z689" s="94">
        <v>0</v>
      </c>
      <c r="AA689" s="97" t="s">
        <v>49</v>
      </c>
      <c r="AB689" s="94">
        <v>0</v>
      </c>
      <c r="AC689" s="94">
        <v>0</v>
      </c>
      <c r="AD689" s="97" t="s">
        <v>49</v>
      </c>
      <c r="AE689" s="94">
        <v>0</v>
      </c>
      <c r="AF689" s="109"/>
      <c r="AG689" s="109"/>
      <c r="AH689" s="109"/>
      <c r="AI689" s="94">
        <v>0</v>
      </c>
      <c r="AJ689" s="109"/>
      <c r="AK689" s="94">
        <v>0</v>
      </c>
      <c r="AL689" s="94">
        <v>0</v>
      </c>
      <c r="AM689" s="109"/>
      <c r="AN689" s="109"/>
      <c r="AO689" s="214"/>
      <c r="AP689" s="109"/>
      <c r="AR689" s="5"/>
      <c r="AS689" s="100"/>
    </row>
    <row r="690" spans="1:16375" ht="15" customHeight="1" x14ac:dyDescent="0.25">
      <c r="A690" s="97" t="s">
        <v>2210</v>
      </c>
      <c r="B690" s="98">
        <v>44285</v>
      </c>
      <c r="C690" s="97" t="s">
        <v>973</v>
      </c>
      <c r="D690" s="97" t="s">
        <v>58</v>
      </c>
      <c r="E690" s="97" t="s">
        <v>1356</v>
      </c>
      <c r="F690" s="97" t="s">
        <v>1338</v>
      </c>
      <c r="G690" s="97" t="s">
        <v>48</v>
      </c>
      <c r="H690" s="97" t="s">
        <v>1362</v>
      </c>
      <c r="I690" s="94" t="s">
        <v>47</v>
      </c>
      <c r="J690" s="94" t="s">
        <v>47</v>
      </c>
      <c r="K690" s="94" t="s">
        <v>47</v>
      </c>
      <c r="L690" s="94" t="s">
        <v>47</v>
      </c>
      <c r="M690" s="94">
        <v>0</v>
      </c>
      <c r="N690" s="97" t="s">
        <v>47</v>
      </c>
      <c r="O690" s="97" t="s">
        <v>56</v>
      </c>
      <c r="P690" s="97" t="s">
        <v>47</v>
      </c>
      <c r="Q690" s="94">
        <v>583854377.05279994</v>
      </c>
      <c r="R690" s="94">
        <v>0</v>
      </c>
      <c r="S690" s="94">
        <v>413749555.75000006</v>
      </c>
      <c r="T690" s="94">
        <v>0</v>
      </c>
      <c r="U690" s="97" t="s">
        <v>49</v>
      </c>
      <c r="V690" s="94">
        <v>0</v>
      </c>
      <c r="W690" s="94">
        <v>146642087.32999998</v>
      </c>
      <c r="X690" s="97" t="s">
        <v>49</v>
      </c>
      <c r="Y690" s="94">
        <v>23462733.972799998</v>
      </c>
      <c r="Z690" s="94">
        <v>0</v>
      </c>
      <c r="AA690" s="97" t="s">
        <v>49</v>
      </c>
      <c r="AB690" s="94">
        <v>0</v>
      </c>
      <c r="AC690" s="94">
        <v>0</v>
      </c>
      <c r="AD690" s="97" t="s">
        <v>49</v>
      </c>
      <c r="AE690" s="94">
        <v>0</v>
      </c>
      <c r="AF690" s="97">
        <v>0</v>
      </c>
      <c r="AG690" s="97" t="s">
        <v>49</v>
      </c>
      <c r="AH690" s="94">
        <v>0</v>
      </c>
      <c r="AI690" s="94">
        <v>0</v>
      </c>
      <c r="AJ690" s="97" t="s">
        <v>49</v>
      </c>
      <c r="AK690" s="94">
        <v>0</v>
      </c>
      <c r="AL690" s="94">
        <v>0</v>
      </c>
      <c r="AM690" s="99" t="s">
        <v>47</v>
      </c>
      <c r="AN690" s="97" t="s">
        <v>47</v>
      </c>
      <c r="AO690" s="218" t="s">
        <v>47</v>
      </c>
      <c r="AP690" s="116" t="s">
        <v>47</v>
      </c>
      <c r="AQ690" s="2"/>
      <c r="AR690" s="104"/>
      <c r="AS690" s="105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  <c r="FE690" s="2"/>
      <c r="FF690" s="2"/>
      <c r="FG690" s="2"/>
      <c r="FH690" s="2"/>
      <c r="FI690" s="2"/>
      <c r="FJ690" s="2"/>
      <c r="FK690" s="2"/>
      <c r="FL690" s="2"/>
      <c r="FM690" s="2"/>
      <c r="FN690" s="2"/>
      <c r="FO690" s="2"/>
      <c r="FP690" s="2"/>
      <c r="FQ690" s="2"/>
      <c r="FR690" s="2"/>
      <c r="FS690" s="2"/>
      <c r="FT690" s="2"/>
      <c r="FU690" s="2"/>
      <c r="FV690" s="2"/>
      <c r="FW690" s="2"/>
      <c r="FX690" s="2"/>
      <c r="FY690" s="2"/>
      <c r="FZ690" s="2"/>
      <c r="GA690" s="2"/>
      <c r="GB690" s="2"/>
      <c r="GC690" s="2"/>
      <c r="GD690" s="2"/>
      <c r="GE690" s="2"/>
      <c r="GF690" s="2"/>
      <c r="GG690" s="2"/>
      <c r="GH690" s="2"/>
      <c r="GI690" s="2"/>
      <c r="GJ690" s="2"/>
      <c r="GK690" s="2"/>
      <c r="GL690" s="2"/>
      <c r="GM690" s="2"/>
      <c r="GN690" s="2"/>
      <c r="GO690" s="2"/>
      <c r="GP690" s="2"/>
      <c r="GQ690" s="2"/>
      <c r="GR690" s="2"/>
      <c r="GS690" s="2"/>
      <c r="GT690" s="2"/>
      <c r="GU690" s="2"/>
      <c r="GV690" s="2"/>
      <c r="GW690" s="2"/>
      <c r="GX690" s="2"/>
      <c r="GY690" s="2"/>
      <c r="GZ690" s="2"/>
      <c r="HA690" s="2"/>
      <c r="HB690" s="2"/>
      <c r="HC690" s="2"/>
      <c r="HD690" s="2"/>
      <c r="HE690" s="2"/>
      <c r="HF690" s="2"/>
      <c r="HG690" s="2"/>
      <c r="HH690" s="2"/>
      <c r="HI690" s="2"/>
      <c r="HJ690" s="2"/>
      <c r="HK690" s="2"/>
      <c r="HL690" s="2"/>
      <c r="HM690" s="2"/>
      <c r="HN690" s="2"/>
      <c r="HO690" s="2"/>
      <c r="HP690" s="2"/>
      <c r="HQ690" s="2"/>
      <c r="HR690" s="2"/>
      <c r="HS690" s="2"/>
      <c r="HT690" s="2"/>
      <c r="HU690" s="2"/>
      <c r="HV690" s="2"/>
      <c r="HW690" s="2"/>
      <c r="HX690" s="2"/>
      <c r="HY690" s="2"/>
      <c r="HZ690" s="2"/>
      <c r="IA690" s="2"/>
      <c r="IB690" s="2"/>
      <c r="IC690" s="2"/>
      <c r="ID690" s="2"/>
      <c r="IE690" s="2"/>
      <c r="IF690" s="2"/>
      <c r="IG690" s="2"/>
      <c r="IH690" s="2"/>
      <c r="II690" s="2"/>
      <c r="IJ690" s="2"/>
      <c r="IK690" s="2"/>
      <c r="IL690" s="2"/>
      <c r="IM690" s="2"/>
      <c r="IN690" s="2"/>
      <c r="IO690" s="2"/>
      <c r="IP690" s="2"/>
      <c r="IQ690" s="2"/>
      <c r="IR690" s="2"/>
      <c r="IS690" s="2"/>
      <c r="IT690" s="2"/>
      <c r="IU690" s="2"/>
      <c r="IV690" s="2"/>
      <c r="IW690" s="2"/>
      <c r="IX690" s="2"/>
      <c r="IY690" s="2"/>
      <c r="IZ690" s="2"/>
      <c r="JA690" s="2"/>
      <c r="JB690" s="2"/>
      <c r="JC690" s="2"/>
      <c r="JD690" s="2"/>
      <c r="JE690" s="2"/>
      <c r="JF690" s="2"/>
      <c r="JG690" s="2"/>
      <c r="JH690" s="2"/>
      <c r="JI690" s="2"/>
      <c r="JJ690" s="2"/>
      <c r="JK690" s="2"/>
      <c r="JL690" s="2"/>
      <c r="JM690" s="2"/>
      <c r="JN690" s="2"/>
      <c r="JO690" s="2"/>
      <c r="JP690" s="2"/>
      <c r="JQ690" s="2"/>
      <c r="JR690" s="2"/>
      <c r="JS690" s="2"/>
      <c r="JT690" s="2"/>
      <c r="JU690" s="2"/>
      <c r="JV690" s="2"/>
      <c r="JW690" s="2"/>
      <c r="JX690" s="2"/>
      <c r="JY690" s="2"/>
      <c r="JZ690" s="2"/>
      <c r="KA690" s="2"/>
      <c r="KB690" s="2"/>
      <c r="KC690" s="2"/>
      <c r="KD690" s="2"/>
      <c r="KE690" s="2"/>
      <c r="KF690" s="2"/>
      <c r="KG690" s="2"/>
      <c r="KH690" s="2"/>
      <c r="KI690" s="2"/>
      <c r="KJ690" s="2"/>
      <c r="KK690" s="2"/>
      <c r="KL690" s="2"/>
      <c r="KM690" s="2"/>
      <c r="KN690" s="2"/>
      <c r="KO690" s="2"/>
      <c r="KP690" s="2"/>
      <c r="KQ690" s="2"/>
      <c r="KR690" s="2"/>
      <c r="KS690" s="2"/>
      <c r="KT690" s="2"/>
      <c r="KU690" s="2"/>
      <c r="KV690" s="2"/>
      <c r="KW690" s="2"/>
      <c r="KX690" s="2"/>
      <c r="KY690" s="2"/>
      <c r="KZ690" s="2"/>
      <c r="LA690" s="2"/>
      <c r="LB690" s="2"/>
      <c r="LC690" s="2"/>
      <c r="LD690" s="2"/>
      <c r="LE690" s="2"/>
      <c r="LF690" s="2"/>
      <c r="LG690" s="2"/>
      <c r="LH690" s="2"/>
      <c r="LI690" s="2"/>
      <c r="LJ690" s="2"/>
      <c r="LK690" s="2"/>
      <c r="LL690" s="2"/>
      <c r="LM690" s="2"/>
      <c r="LN690" s="2"/>
      <c r="LO690" s="2"/>
      <c r="LP690" s="2"/>
      <c r="LQ690" s="2"/>
      <c r="LR690" s="2"/>
      <c r="LS690" s="2"/>
      <c r="LT690" s="2"/>
      <c r="LU690" s="2"/>
      <c r="LV690" s="2"/>
      <c r="LW690" s="2"/>
      <c r="LX690" s="2"/>
      <c r="LY690" s="2"/>
      <c r="LZ690" s="2"/>
      <c r="MA690" s="2"/>
      <c r="MB690" s="2"/>
      <c r="MC690" s="2"/>
      <c r="MD690" s="2"/>
      <c r="ME690" s="2"/>
      <c r="MF690" s="2"/>
      <c r="MG690" s="2"/>
      <c r="MH690" s="2"/>
      <c r="MI690" s="2"/>
      <c r="MJ690" s="2"/>
      <c r="MK690" s="2"/>
      <c r="ML690" s="2"/>
      <c r="MM690" s="2"/>
      <c r="MN690" s="2"/>
      <c r="MO690" s="2"/>
      <c r="MP690" s="2"/>
      <c r="MQ690" s="2"/>
      <c r="MR690" s="2"/>
      <c r="MS690" s="2"/>
      <c r="MT690" s="2"/>
      <c r="MU690" s="2"/>
      <c r="MV690" s="2"/>
      <c r="MW690" s="2"/>
      <c r="MX690" s="2"/>
      <c r="MY690" s="2"/>
      <c r="MZ690" s="2"/>
      <c r="NA690" s="2"/>
      <c r="NB690" s="2"/>
      <c r="NC690" s="2"/>
      <c r="ND690" s="2"/>
      <c r="NE690" s="2"/>
      <c r="NF690" s="2"/>
      <c r="NG690" s="2"/>
      <c r="NH690" s="2"/>
      <c r="NI690" s="2"/>
      <c r="NJ690" s="2"/>
      <c r="NK690" s="2"/>
      <c r="NL690" s="2"/>
      <c r="NM690" s="2"/>
      <c r="NN690" s="2"/>
      <c r="NO690" s="2"/>
      <c r="NP690" s="2"/>
      <c r="NQ690" s="2"/>
      <c r="NR690" s="2"/>
      <c r="NS690" s="2"/>
      <c r="NT690" s="2"/>
      <c r="NU690" s="2"/>
      <c r="NV690" s="2"/>
      <c r="NW690" s="2"/>
      <c r="NX690" s="2"/>
      <c r="NY690" s="2"/>
      <c r="NZ690" s="2"/>
      <c r="OA690" s="2"/>
      <c r="OB690" s="2"/>
      <c r="OC690" s="2"/>
      <c r="OD690" s="2"/>
      <c r="OE690" s="2"/>
      <c r="OF690" s="2"/>
      <c r="OG690" s="2"/>
      <c r="OH690" s="2"/>
      <c r="OI690" s="2"/>
      <c r="OJ690" s="2"/>
      <c r="OK690" s="2"/>
      <c r="OL690" s="2"/>
      <c r="OM690" s="2"/>
      <c r="ON690" s="2"/>
      <c r="OO690" s="2"/>
      <c r="OP690" s="2"/>
      <c r="OQ690" s="2"/>
      <c r="OR690" s="2"/>
      <c r="OS690" s="2"/>
      <c r="OT690" s="2"/>
      <c r="OU690" s="2"/>
      <c r="OV690" s="2"/>
      <c r="OW690" s="2"/>
      <c r="OX690" s="2"/>
      <c r="OY690" s="2"/>
      <c r="OZ690" s="2"/>
      <c r="PA690" s="2"/>
      <c r="PB690" s="2"/>
      <c r="PC690" s="2"/>
      <c r="PD690" s="2"/>
      <c r="PE690" s="2"/>
      <c r="PF690" s="2"/>
      <c r="PG690" s="2"/>
      <c r="PH690" s="2"/>
      <c r="PI690" s="2"/>
      <c r="PJ690" s="2"/>
      <c r="PK690" s="2"/>
      <c r="PL690" s="2"/>
      <c r="PM690" s="2"/>
      <c r="PN690" s="2"/>
      <c r="PO690" s="2"/>
      <c r="PP690" s="2"/>
      <c r="PQ690" s="2"/>
      <c r="PR690" s="2"/>
      <c r="PS690" s="2"/>
      <c r="PT690" s="2"/>
      <c r="PU690" s="2"/>
      <c r="PV690" s="2"/>
      <c r="PW690" s="2"/>
      <c r="PX690" s="2"/>
      <c r="PY690" s="2"/>
      <c r="PZ690" s="2"/>
      <c r="QA690" s="2"/>
      <c r="QB690" s="2"/>
      <c r="QC690" s="2"/>
      <c r="QD690" s="2"/>
      <c r="QE690" s="2"/>
      <c r="QF690" s="2"/>
      <c r="QG690" s="2"/>
      <c r="QH690" s="2"/>
      <c r="QI690" s="2"/>
      <c r="QJ690" s="2"/>
      <c r="QK690" s="2"/>
      <c r="QL690" s="2"/>
      <c r="QM690" s="2"/>
      <c r="QN690" s="2"/>
      <c r="QO690" s="2"/>
      <c r="QP690" s="2"/>
      <c r="QQ690" s="2"/>
      <c r="QR690" s="2"/>
      <c r="QS690" s="2"/>
      <c r="QT690" s="2"/>
      <c r="QU690" s="2"/>
      <c r="QV690" s="2"/>
      <c r="QW690" s="2"/>
      <c r="QX690" s="2"/>
      <c r="QY690" s="2"/>
      <c r="QZ690" s="2"/>
      <c r="RA690" s="2"/>
      <c r="RB690" s="2"/>
      <c r="RC690" s="2"/>
      <c r="RD690" s="2"/>
      <c r="RE690" s="2"/>
      <c r="RF690" s="2"/>
      <c r="RG690" s="2"/>
      <c r="RH690" s="2"/>
      <c r="RI690" s="2"/>
      <c r="RJ690" s="2"/>
      <c r="RK690" s="2"/>
      <c r="RL690" s="2"/>
      <c r="RM690" s="2"/>
      <c r="RN690" s="2"/>
      <c r="RO690" s="2"/>
      <c r="RP690" s="2"/>
      <c r="RQ690" s="2"/>
      <c r="RR690" s="2"/>
      <c r="RS690" s="2"/>
      <c r="RT690" s="2"/>
      <c r="RU690" s="2"/>
      <c r="RV690" s="2"/>
      <c r="RW690" s="2"/>
      <c r="RX690" s="2"/>
      <c r="RY690" s="2"/>
      <c r="RZ690" s="2"/>
      <c r="SA690" s="2"/>
      <c r="SB690" s="2"/>
      <c r="SC690" s="2"/>
      <c r="SD690" s="2"/>
      <c r="SE690" s="2"/>
      <c r="SF690" s="2"/>
      <c r="SG690" s="2"/>
      <c r="SH690" s="2"/>
      <c r="SI690" s="2"/>
      <c r="SJ690" s="2"/>
      <c r="SK690" s="2"/>
      <c r="SL690" s="2"/>
      <c r="SM690" s="2"/>
      <c r="SN690" s="2"/>
      <c r="SO690" s="2"/>
      <c r="SP690" s="2"/>
      <c r="SQ690" s="2"/>
      <c r="SR690" s="2"/>
      <c r="SS690" s="2"/>
      <c r="ST690" s="2"/>
      <c r="SU690" s="2"/>
      <c r="SV690" s="2"/>
      <c r="SW690" s="2"/>
      <c r="SX690" s="2"/>
      <c r="SY690" s="2"/>
      <c r="SZ690" s="2"/>
      <c r="TA690" s="2"/>
      <c r="TB690" s="2"/>
      <c r="TC690" s="2"/>
      <c r="TD690" s="2"/>
      <c r="TE690" s="2"/>
      <c r="TF690" s="2"/>
      <c r="TG690" s="2"/>
      <c r="TH690" s="2"/>
      <c r="TI690" s="2"/>
      <c r="TJ690" s="2"/>
      <c r="TK690" s="2"/>
      <c r="TL690" s="2"/>
      <c r="TM690" s="2"/>
      <c r="TN690" s="2"/>
      <c r="TO690" s="2"/>
      <c r="TP690" s="2"/>
      <c r="TQ690" s="2"/>
      <c r="TR690" s="2"/>
      <c r="TS690" s="2"/>
      <c r="TT690" s="2"/>
      <c r="TU690" s="2"/>
      <c r="TV690" s="2"/>
      <c r="TW690" s="2"/>
      <c r="TX690" s="2"/>
      <c r="TY690" s="2"/>
      <c r="TZ690" s="2"/>
      <c r="UA690" s="2"/>
      <c r="UB690" s="2"/>
      <c r="UC690" s="2"/>
      <c r="UD690" s="2"/>
      <c r="UE690" s="2"/>
      <c r="UF690" s="2"/>
      <c r="UG690" s="2"/>
      <c r="UH690" s="2"/>
      <c r="UI690" s="2"/>
      <c r="UJ690" s="2"/>
      <c r="UK690" s="2"/>
      <c r="UL690" s="2"/>
      <c r="UM690" s="2"/>
      <c r="UN690" s="2"/>
      <c r="UO690" s="2"/>
      <c r="UP690" s="2"/>
      <c r="UQ690" s="2"/>
      <c r="UR690" s="2"/>
      <c r="US690" s="2"/>
      <c r="UT690" s="2"/>
      <c r="UU690" s="2"/>
      <c r="UV690" s="2"/>
      <c r="UW690" s="2"/>
      <c r="UX690" s="2"/>
      <c r="UY690" s="2"/>
      <c r="UZ690" s="2"/>
      <c r="VA690" s="2"/>
      <c r="VB690" s="2"/>
      <c r="VC690" s="2"/>
      <c r="VD690" s="2"/>
      <c r="VE690" s="2"/>
      <c r="VF690" s="2"/>
      <c r="VG690" s="2"/>
      <c r="VH690" s="2"/>
      <c r="VI690" s="2"/>
      <c r="VJ690" s="2"/>
      <c r="VK690" s="2"/>
      <c r="VL690" s="2"/>
      <c r="VM690" s="2"/>
      <c r="VN690" s="2"/>
      <c r="VO690" s="2"/>
      <c r="VP690" s="2"/>
      <c r="VQ690" s="2"/>
      <c r="VR690" s="2"/>
      <c r="VS690" s="2"/>
      <c r="VT690" s="2"/>
      <c r="VU690" s="2"/>
      <c r="VV690" s="2"/>
      <c r="VW690" s="2"/>
      <c r="VX690" s="2"/>
      <c r="VY690" s="2"/>
      <c r="VZ690" s="2"/>
      <c r="WA690" s="2"/>
      <c r="WB690" s="2"/>
      <c r="WC690" s="2"/>
      <c r="WD690" s="2"/>
      <c r="WE690" s="2"/>
      <c r="WF690" s="2"/>
      <c r="WG690" s="2"/>
      <c r="WH690" s="2"/>
      <c r="WI690" s="2"/>
      <c r="WJ690" s="2"/>
      <c r="WK690" s="2"/>
      <c r="WL690" s="2"/>
      <c r="WM690" s="2"/>
      <c r="WN690" s="2"/>
      <c r="WO690" s="2"/>
      <c r="WP690" s="2"/>
      <c r="WQ690" s="2"/>
      <c r="WR690" s="2"/>
      <c r="WS690" s="2"/>
      <c r="WT690" s="2"/>
      <c r="WU690" s="2"/>
      <c r="WV690" s="2"/>
      <c r="WW690" s="2"/>
      <c r="WX690" s="2"/>
      <c r="WY690" s="2"/>
      <c r="WZ690" s="2"/>
      <c r="XA690" s="2"/>
      <c r="XB690" s="2"/>
      <c r="XC690" s="2"/>
      <c r="XD690" s="2"/>
      <c r="XE690" s="2"/>
      <c r="XF690" s="2"/>
      <c r="XG690" s="2"/>
      <c r="XH690" s="2"/>
      <c r="XI690" s="2"/>
      <c r="XJ690" s="2"/>
      <c r="XK690" s="2"/>
      <c r="XL690" s="2"/>
      <c r="XM690" s="2"/>
      <c r="XN690" s="2"/>
      <c r="XO690" s="2"/>
      <c r="XP690" s="2"/>
      <c r="XQ690" s="2"/>
      <c r="XR690" s="2"/>
      <c r="XS690" s="2"/>
      <c r="XT690" s="2"/>
      <c r="XU690" s="2"/>
      <c r="XV690" s="2"/>
      <c r="XW690" s="2"/>
      <c r="XX690" s="2"/>
      <c r="XY690" s="2"/>
      <c r="XZ690" s="2"/>
      <c r="YA690" s="2"/>
      <c r="YB690" s="2"/>
      <c r="YC690" s="2"/>
      <c r="YD690" s="2"/>
      <c r="YE690" s="2"/>
      <c r="YF690" s="2"/>
      <c r="YG690" s="2"/>
      <c r="YH690" s="2"/>
      <c r="YI690" s="2"/>
      <c r="YJ690" s="2"/>
      <c r="YK690" s="2"/>
      <c r="YL690" s="2"/>
      <c r="YM690" s="2"/>
      <c r="YN690" s="2"/>
      <c r="YO690" s="2"/>
      <c r="YP690" s="2"/>
      <c r="YQ690" s="2"/>
      <c r="YR690" s="2"/>
      <c r="YS690" s="2"/>
      <c r="YT690" s="2"/>
      <c r="YU690" s="2"/>
      <c r="YV690" s="2"/>
      <c r="YW690" s="2"/>
      <c r="YX690" s="2"/>
      <c r="YY690" s="2"/>
      <c r="YZ690" s="2"/>
      <c r="ZA690" s="2"/>
      <c r="ZB690" s="2"/>
      <c r="ZC690" s="2"/>
      <c r="ZD690" s="2"/>
      <c r="ZE690" s="2"/>
      <c r="ZF690" s="2"/>
      <c r="ZG690" s="2"/>
      <c r="ZH690" s="2"/>
      <c r="ZI690" s="2"/>
      <c r="ZJ690" s="2"/>
      <c r="ZK690" s="2"/>
      <c r="ZL690" s="2"/>
      <c r="ZM690" s="2"/>
      <c r="ZN690" s="2"/>
      <c r="ZO690" s="2"/>
      <c r="ZP690" s="2"/>
      <c r="ZQ690" s="2"/>
      <c r="ZR690" s="2"/>
      <c r="ZS690" s="2"/>
      <c r="ZT690" s="2"/>
      <c r="ZU690" s="2"/>
      <c r="ZV690" s="2"/>
      <c r="ZW690" s="2"/>
      <c r="ZX690" s="2"/>
      <c r="ZY690" s="2"/>
      <c r="ZZ690" s="2"/>
      <c r="AAA690" s="2"/>
      <c r="AAB690" s="2"/>
      <c r="AAC690" s="2"/>
      <c r="AAD690" s="2"/>
      <c r="AAE690" s="2"/>
      <c r="AAF690" s="2"/>
      <c r="AAG690" s="2"/>
      <c r="AAH690" s="2"/>
      <c r="AAI690" s="2"/>
      <c r="AAJ690" s="2"/>
      <c r="AAK690" s="2"/>
      <c r="AAL690" s="2"/>
      <c r="AAM690" s="2"/>
      <c r="AAN690" s="2"/>
      <c r="AAO690" s="2"/>
      <c r="AAP690" s="2"/>
      <c r="AAQ690" s="2"/>
      <c r="AAR690" s="2"/>
      <c r="AAS690" s="2"/>
      <c r="AAT690" s="2"/>
      <c r="AAU690" s="2"/>
      <c r="AAV690" s="2"/>
      <c r="AAW690" s="2"/>
      <c r="AAX690" s="2"/>
      <c r="AAY690" s="2"/>
      <c r="AAZ690" s="2"/>
      <c r="ABA690" s="2"/>
      <c r="ABB690" s="2"/>
      <c r="ABC690" s="2"/>
      <c r="ABD690" s="2"/>
      <c r="ABE690" s="2"/>
      <c r="ABF690" s="2"/>
      <c r="ABG690" s="2"/>
      <c r="ABH690" s="2"/>
      <c r="ABI690" s="2"/>
      <c r="ABJ690" s="2"/>
      <c r="ABK690" s="2"/>
      <c r="ABL690" s="2"/>
      <c r="ABM690" s="2"/>
      <c r="ABN690" s="2"/>
      <c r="ABO690" s="2"/>
      <c r="ABP690" s="2"/>
      <c r="ABQ690" s="2"/>
      <c r="ABR690" s="2"/>
      <c r="ABS690" s="2"/>
      <c r="ABT690" s="2"/>
      <c r="ABU690" s="2"/>
      <c r="ABV690" s="2"/>
      <c r="ABW690" s="2"/>
      <c r="ABX690" s="2"/>
      <c r="ABY690" s="2"/>
      <c r="ABZ690" s="2"/>
      <c r="ACA690" s="2"/>
      <c r="ACB690" s="2"/>
      <c r="ACC690" s="2"/>
      <c r="ACD690" s="2"/>
      <c r="ACE690" s="2"/>
      <c r="ACF690" s="2"/>
      <c r="ACG690" s="2"/>
      <c r="ACH690" s="2"/>
      <c r="ACI690" s="2"/>
      <c r="ACJ690" s="2"/>
      <c r="ACK690" s="2"/>
      <c r="ACL690" s="2"/>
      <c r="ACM690" s="2"/>
      <c r="ACN690" s="2"/>
      <c r="ACO690" s="2"/>
      <c r="ACP690" s="2"/>
      <c r="ACQ690" s="2"/>
      <c r="ACR690" s="2"/>
      <c r="ACS690" s="2"/>
      <c r="ACT690" s="2"/>
      <c r="ACU690" s="2"/>
      <c r="ACV690" s="2"/>
      <c r="ACW690" s="2"/>
      <c r="ACX690" s="2"/>
      <c r="ACY690" s="2"/>
      <c r="ACZ690" s="2"/>
      <c r="ADA690" s="2"/>
      <c r="ADB690" s="2"/>
      <c r="ADC690" s="2"/>
      <c r="ADD690" s="2"/>
      <c r="ADE690" s="2"/>
      <c r="ADF690" s="2"/>
      <c r="ADG690" s="2"/>
      <c r="ADH690" s="2"/>
      <c r="ADI690" s="2"/>
      <c r="ADJ690" s="2"/>
      <c r="ADK690" s="2"/>
      <c r="ADL690" s="2"/>
      <c r="ADM690" s="2"/>
      <c r="ADN690" s="2"/>
      <c r="ADO690" s="2"/>
      <c r="ADP690" s="2"/>
      <c r="ADQ690" s="2"/>
      <c r="ADR690" s="2"/>
      <c r="ADS690" s="2"/>
      <c r="ADT690" s="2"/>
      <c r="ADU690" s="2"/>
      <c r="ADV690" s="2"/>
      <c r="ADW690" s="2"/>
      <c r="ADX690" s="2"/>
      <c r="ADY690" s="2"/>
      <c r="ADZ690" s="2"/>
      <c r="AEA690" s="2"/>
      <c r="AEB690" s="2"/>
      <c r="AEC690" s="2"/>
      <c r="AED690" s="2"/>
      <c r="AEE690" s="2"/>
      <c r="AEF690" s="2"/>
      <c r="AEG690" s="2"/>
      <c r="AEH690" s="2"/>
      <c r="AEI690" s="2"/>
      <c r="AEJ690" s="2"/>
      <c r="AEK690" s="2"/>
      <c r="AEL690" s="2"/>
      <c r="AEM690" s="2"/>
      <c r="AEN690" s="2"/>
      <c r="AEO690" s="2"/>
      <c r="AEP690" s="2"/>
      <c r="AEQ690" s="2"/>
      <c r="AER690" s="2"/>
      <c r="AES690" s="2"/>
      <c r="AET690" s="2"/>
      <c r="AEU690" s="2"/>
      <c r="AEV690" s="2"/>
      <c r="AEW690" s="2"/>
      <c r="AEX690" s="2"/>
      <c r="AEY690" s="2"/>
      <c r="AEZ690" s="2"/>
      <c r="AFA690" s="2"/>
      <c r="AFB690" s="2"/>
      <c r="AFC690" s="2"/>
      <c r="AFD690" s="2"/>
      <c r="AFE690" s="2"/>
      <c r="AFF690" s="2"/>
      <c r="AFG690" s="2"/>
      <c r="AFH690" s="2"/>
      <c r="AFI690" s="2"/>
      <c r="AFJ690" s="2"/>
      <c r="AFK690" s="2"/>
      <c r="AFL690" s="2"/>
      <c r="AFM690" s="2"/>
      <c r="AFN690" s="2"/>
      <c r="AFO690" s="2"/>
      <c r="AFP690" s="2"/>
      <c r="AFQ690" s="2"/>
      <c r="AFR690" s="2"/>
      <c r="AFS690" s="2"/>
      <c r="AFT690" s="2"/>
      <c r="AFU690" s="2"/>
      <c r="AFV690" s="2"/>
      <c r="AFW690" s="2"/>
      <c r="AFX690" s="2"/>
      <c r="AFY690" s="2"/>
      <c r="AFZ690" s="2"/>
      <c r="AGA690" s="2"/>
      <c r="AGB690" s="2"/>
      <c r="AGC690" s="2"/>
      <c r="AGD690" s="2"/>
      <c r="AGE690" s="2"/>
      <c r="AGF690" s="2"/>
      <c r="AGG690" s="2"/>
      <c r="AGH690" s="2"/>
      <c r="AGI690" s="2"/>
      <c r="AGJ690" s="2"/>
      <c r="AGK690" s="2"/>
      <c r="AGL690" s="2"/>
      <c r="AGM690" s="2"/>
      <c r="AGN690" s="2"/>
      <c r="AGO690" s="2"/>
      <c r="AGP690" s="2"/>
      <c r="AGQ690" s="2"/>
      <c r="AGR690" s="2"/>
      <c r="AGS690" s="2"/>
      <c r="AGT690" s="2"/>
      <c r="AGU690" s="2"/>
      <c r="AGV690" s="2"/>
      <c r="AGW690" s="2"/>
      <c r="AGX690" s="2"/>
      <c r="AGY690" s="2"/>
      <c r="AGZ690" s="2"/>
      <c r="AHA690" s="2"/>
      <c r="AHB690" s="2"/>
      <c r="AHC690" s="2"/>
      <c r="AHD690" s="2"/>
      <c r="AHE690" s="2"/>
      <c r="AHF690" s="2"/>
      <c r="AHG690" s="2"/>
      <c r="AHH690" s="2"/>
      <c r="AHI690" s="2"/>
      <c r="AHJ690" s="2"/>
      <c r="AHK690" s="2"/>
      <c r="AHL690" s="2"/>
      <c r="AHM690" s="2"/>
      <c r="AHN690" s="2"/>
      <c r="AHO690" s="2"/>
      <c r="AHP690" s="2"/>
      <c r="AHQ690" s="2"/>
      <c r="AHR690" s="2"/>
      <c r="AHS690" s="2"/>
      <c r="AHT690" s="2"/>
      <c r="AHU690" s="2"/>
      <c r="AHV690" s="2"/>
      <c r="AHW690" s="2"/>
      <c r="AHX690" s="2"/>
      <c r="AHY690" s="2"/>
      <c r="AHZ690" s="2"/>
      <c r="AIA690" s="2"/>
      <c r="AIB690" s="2"/>
      <c r="AIC690" s="2"/>
      <c r="AID690" s="2"/>
      <c r="AIE690" s="2"/>
      <c r="AIF690" s="2"/>
      <c r="AIG690" s="2"/>
      <c r="AIH690" s="2"/>
      <c r="AII690" s="2"/>
      <c r="AIJ690" s="2"/>
      <c r="AIK690" s="2"/>
      <c r="AIL690" s="2"/>
      <c r="AIM690" s="2"/>
      <c r="AIN690" s="2"/>
      <c r="AIO690" s="2"/>
      <c r="AIP690" s="2"/>
      <c r="AIQ690" s="2"/>
      <c r="AIR690" s="2"/>
      <c r="AIS690" s="2"/>
      <c r="AIT690" s="2"/>
      <c r="AIU690" s="2"/>
      <c r="AIV690" s="2"/>
      <c r="AIW690" s="2"/>
      <c r="AIX690" s="2"/>
      <c r="AIY690" s="2"/>
      <c r="AIZ690" s="2"/>
      <c r="AJA690" s="2"/>
      <c r="AJB690" s="2"/>
      <c r="AJC690" s="2"/>
      <c r="AJD690" s="2"/>
      <c r="AJE690" s="2"/>
      <c r="AJF690" s="2"/>
      <c r="AJG690" s="2"/>
      <c r="AJH690" s="2"/>
      <c r="AJI690" s="2"/>
      <c r="AJJ690" s="2"/>
      <c r="AJK690" s="2"/>
      <c r="AJL690" s="2"/>
      <c r="AJM690" s="2"/>
      <c r="AJN690" s="2"/>
      <c r="AJO690" s="2"/>
      <c r="AJP690" s="2"/>
      <c r="AJQ690" s="2"/>
      <c r="AJR690" s="2"/>
      <c r="AJS690" s="2"/>
      <c r="AJT690" s="2"/>
      <c r="AJU690" s="2"/>
      <c r="AJV690" s="2"/>
      <c r="AJW690" s="2"/>
      <c r="AJX690" s="2"/>
      <c r="AJY690" s="2"/>
      <c r="AJZ690" s="2"/>
      <c r="AKA690" s="2"/>
      <c r="AKB690" s="2"/>
      <c r="AKC690" s="2"/>
      <c r="AKD690" s="2"/>
      <c r="AKE690" s="2"/>
      <c r="AKF690" s="2"/>
      <c r="AKG690" s="2"/>
      <c r="AKH690" s="2"/>
      <c r="AKI690" s="2"/>
      <c r="AKJ690" s="2"/>
      <c r="AKK690" s="2"/>
      <c r="AKL690" s="2"/>
      <c r="AKM690" s="2"/>
      <c r="AKN690" s="2"/>
      <c r="AKO690" s="2"/>
      <c r="AKP690" s="2"/>
      <c r="AKQ690" s="2"/>
      <c r="AKR690" s="2"/>
      <c r="AKS690" s="2"/>
      <c r="AKT690" s="2"/>
      <c r="AKU690" s="2"/>
      <c r="AKV690" s="2"/>
      <c r="AKW690" s="2"/>
      <c r="AKX690" s="2"/>
      <c r="AKY690" s="2"/>
      <c r="AKZ690" s="2"/>
      <c r="ALA690" s="2"/>
      <c r="ALB690" s="2"/>
      <c r="ALC690" s="2"/>
      <c r="ALD690" s="2"/>
      <c r="ALE690" s="2"/>
      <c r="ALF690" s="2"/>
      <c r="ALG690" s="2"/>
      <c r="ALH690" s="2"/>
      <c r="ALI690" s="2"/>
      <c r="ALJ690" s="2"/>
      <c r="ALK690" s="2"/>
      <c r="ALL690" s="2"/>
      <c r="ALM690" s="2"/>
      <c r="ALN690" s="2"/>
      <c r="ALO690" s="2"/>
      <c r="ALP690" s="2"/>
      <c r="ALQ690" s="2"/>
      <c r="ALR690" s="2"/>
      <c r="ALS690" s="2"/>
      <c r="ALT690" s="2"/>
      <c r="ALU690" s="2"/>
      <c r="ALV690" s="2"/>
      <c r="ALW690" s="2"/>
      <c r="ALX690" s="2"/>
      <c r="ALY690" s="2"/>
      <c r="ALZ690" s="2"/>
      <c r="AMA690" s="2"/>
      <c r="AMB690" s="2"/>
      <c r="AMC690" s="2"/>
      <c r="AMD690" s="2"/>
      <c r="AME690" s="2"/>
      <c r="AMF690" s="2"/>
      <c r="AMG690" s="2"/>
      <c r="AMH690" s="2"/>
      <c r="AMI690" s="2"/>
      <c r="AMJ690" s="2"/>
      <c r="AMK690" s="2"/>
      <c r="AML690" s="2"/>
      <c r="AMM690" s="2"/>
      <c r="AMN690" s="2"/>
      <c r="AMO690" s="2"/>
      <c r="AMP690" s="2"/>
      <c r="AMQ690" s="2"/>
      <c r="AMR690" s="2"/>
      <c r="AMS690" s="2"/>
      <c r="AMT690" s="2"/>
      <c r="AMU690" s="2"/>
      <c r="AMV690" s="2"/>
      <c r="AMW690" s="2"/>
      <c r="AMX690" s="2"/>
      <c r="AMY690" s="2"/>
      <c r="AMZ690" s="2"/>
      <c r="ANA690" s="2"/>
      <c r="ANB690" s="2"/>
      <c r="ANC690" s="2"/>
      <c r="AND690" s="2"/>
      <c r="ANE690" s="2"/>
      <c r="ANF690" s="2"/>
      <c r="ANG690" s="2"/>
      <c r="ANH690" s="2"/>
      <c r="ANI690" s="2"/>
      <c r="ANJ690" s="2"/>
      <c r="ANK690" s="2"/>
      <c r="ANL690" s="2"/>
      <c r="ANM690" s="2"/>
      <c r="ANN690" s="2"/>
      <c r="ANO690" s="2"/>
      <c r="ANP690" s="2"/>
      <c r="ANQ690" s="2"/>
      <c r="ANR690" s="2"/>
      <c r="ANS690" s="2"/>
      <c r="ANT690" s="2"/>
      <c r="ANU690" s="2"/>
      <c r="ANV690" s="2"/>
      <c r="ANW690" s="2"/>
      <c r="ANX690" s="2"/>
      <c r="ANY690" s="2"/>
      <c r="ANZ690" s="2"/>
      <c r="AOA690" s="2"/>
      <c r="AOB690" s="2"/>
      <c r="AOC690" s="2"/>
      <c r="AOD690" s="2"/>
      <c r="AOE690" s="2"/>
      <c r="AOF690" s="2"/>
      <c r="AOG690" s="2"/>
      <c r="AOH690" s="2"/>
      <c r="AOI690" s="2"/>
      <c r="AOJ690" s="2"/>
      <c r="AOK690" s="2"/>
      <c r="AOL690" s="2"/>
      <c r="AOM690" s="2"/>
      <c r="AON690" s="2"/>
      <c r="AOO690" s="2"/>
      <c r="AOP690" s="2"/>
      <c r="AOQ690" s="2"/>
      <c r="AOR690" s="2"/>
      <c r="AOS690" s="2"/>
      <c r="AOT690" s="2"/>
      <c r="AOU690" s="2"/>
      <c r="AOV690" s="2"/>
      <c r="AOW690" s="2"/>
      <c r="AOX690" s="2"/>
      <c r="AOY690" s="2"/>
      <c r="AOZ690" s="2"/>
      <c r="APA690" s="2"/>
      <c r="APB690" s="2"/>
      <c r="APC690" s="2"/>
      <c r="APD690" s="2"/>
      <c r="APE690" s="2"/>
      <c r="APF690" s="2"/>
      <c r="APG690" s="2"/>
      <c r="APH690" s="2"/>
      <c r="API690" s="2"/>
      <c r="APJ690" s="2"/>
      <c r="APK690" s="2"/>
      <c r="APL690" s="2"/>
      <c r="APM690" s="2"/>
      <c r="APN690" s="2"/>
      <c r="APO690" s="2"/>
      <c r="APP690" s="2"/>
      <c r="APQ690" s="2"/>
      <c r="APR690" s="2"/>
      <c r="APS690" s="2"/>
      <c r="APT690" s="2"/>
      <c r="APU690" s="2"/>
      <c r="APV690" s="2"/>
      <c r="APW690" s="2"/>
      <c r="APX690" s="2"/>
      <c r="APY690" s="2"/>
      <c r="APZ690" s="2"/>
      <c r="AQA690" s="2"/>
      <c r="AQB690" s="2"/>
      <c r="AQC690" s="2"/>
      <c r="AQD690" s="2"/>
      <c r="AQE690" s="2"/>
      <c r="AQF690" s="2"/>
      <c r="AQG690" s="2"/>
      <c r="AQH690" s="2"/>
      <c r="AQI690" s="2"/>
      <c r="AQJ690" s="2"/>
      <c r="AQK690" s="2"/>
      <c r="AQL690" s="2"/>
      <c r="AQM690" s="2"/>
      <c r="AQN690" s="2"/>
      <c r="AQO690" s="2"/>
      <c r="AQP690" s="2"/>
      <c r="AQQ690" s="2"/>
      <c r="AQR690" s="2"/>
      <c r="AQS690" s="2"/>
      <c r="AQT690" s="2"/>
      <c r="AQU690" s="2"/>
      <c r="AQV690" s="2"/>
      <c r="AQW690" s="2"/>
      <c r="AQX690" s="2"/>
      <c r="AQY690" s="2"/>
      <c r="AQZ690" s="2"/>
      <c r="ARA690" s="2"/>
      <c r="ARB690" s="2"/>
      <c r="ARC690" s="2"/>
      <c r="ARD690" s="2"/>
      <c r="ARE690" s="2"/>
      <c r="ARF690" s="2"/>
      <c r="ARG690" s="2"/>
      <c r="ARH690" s="2"/>
      <c r="ARI690" s="2"/>
      <c r="ARJ690" s="2"/>
      <c r="ARK690" s="2"/>
      <c r="ARL690" s="2"/>
      <c r="ARM690" s="2"/>
      <c r="ARN690" s="2"/>
      <c r="ARO690" s="2"/>
      <c r="ARP690" s="2"/>
      <c r="ARQ690" s="2"/>
      <c r="ARR690" s="2"/>
      <c r="ARS690" s="2"/>
      <c r="ART690" s="2"/>
      <c r="ARU690" s="2"/>
      <c r="ARV690" s="2"/>
      <c r="ARW690" s="2"/>
      <c r="ARX690" s="2"/>
      <c r="ARY690" s="2"/>
      <c r="ARZ690" s="2"/>
      <c r="ASA690" s="2"/>
      <c r="ASB690" s="2"/>
      <c r="ASC690" s="2"/>
      <c r="ASD690" s="2"/>
      <c r="ASE690" s="2"/>
      <c r="ASF690" s="2"/>
      <c r="ASG690" s="2"/>
      <c r="ASH690" s="2"/>
      <c r="ASI690" s="2"/>
      <c r="ASJ690" s="2"/>
      <c r="ASK690" s="2"/>
      <c r="ASL690" s="2"/>
      <c r="ASM690" s="2"/>
      <c r="ASN690" s="2"/>
      <c r="ASO690" s="2"/>
      <c r="ASP690" s="2"/>
      <c r="ASQ690" s="2"/>
      <c r="ASR690" s="2"/>
      <c r="ASS690" s="2"/>
      <c r="AST690" s="2"/>
      <c r="ASU690" s="2"/>
      <c r="ASV690" s="2"/>
      <c r="ASW690" s="2"/>
      <c r="ASX690" s="2"/>
      <c r="ASY690" s="2"/>
      <c r="ASZ690" s="2"/>
      <c r="ATA690" s="2"/>
      <c r="ATB690" s="2"/>
      <c r="ATC690" s="2"/>
      <c r="ATD690" s="2"/>
      <c r="ATE690" s="2"/>
      <c r="ATF690" s="2"/>
      <c r="ATG690" s="2"/>
      <c r="ATH690" s="2"/>
      <c r="ATI690" s="2"/>
      <c r="ATJ690" s="2"/>
      <c r="ATK690" s="2"/>
      <c r="ATL690" s="2"/>
      <c r="ATM690" s="2"/>
      <c r="ATN690" s="2"/>
      <c r="ATO690" s="2"/>
      <c r="ATP690" s="2"/>
      <c r="ATQ690" s="2"/>
      <c r="ATR690" s="2"/>
      <c r="ATS690" s="2"/>
      <c r="ATT690" s="2"/>
      <c r="ATU690" s="2"/>
      <c r="ATV690" s="2"/>
      <c r="ATW690" s="2"/>
      <c r="ATX690" s="2"/>
      <c r="ATY690" s="2"/>
      <c r="ATZ690" s="2"/>
      <c r="AUA690" s="2"/>
      <c r="AUB690" s="2"/>
      <c r="AUC690" s="2"/>
      <c r="AUD690" s="2"/>
      <c r="AUE690" s="2"/>
      <c r="AUF690" s="2"/>
      <c r="AUG690" s="2"/>
      <c r="AUH690" s="2"/>
      <c r="AUI690" s="2"/>
      <c r="AUJ690" s="2"/>
      <c r="AUK690" s="2"/>
      <c r="AUL690" s="2"/>
      <c r="AUM690" s="2"/>
      <c r="AUN690" s="2"/>
      <c r="AUO690" s="2"/>
      <c r="AUP690" s="2"/>
      <c r="AUQ690" s="2"/>
      <c r="AUR690" s="2"/>
      <c r="AUS690" s="2"/>
      <c r="AUT690" s="2"/>
      <c r="AUU690" s="2"/>
      <c r="AUV690" s="2"/>
      <c r="AUW690" s="2"/>
      <c r="AUX690" s="2"/>
      <c r="AUY690" s="2"/>
      <c r="AUZ690" s="2"/>
      <c r="AVA690" s="2"/>
      <c r="AVB690" s="2"/>
      <c r="AVC690" s="2"/>
      <c r="AVD690" s="2"/>
      <c r="AVE690" s="2"/>
      <c r="AVF690" s="2"/>
      <c r="AVG690" s="2"/>
      <c r="AVH690" s="2"/>
      <c r="AVI690" s="2"/>
      <c r="AVJ690" s="2"/>
      <c r="AVK690" s="2"/>
      <c r="AVL690" s="2"/>
      <c r="AVM690" s="2"/>
      <c r="AVN690" s="2"/>
      <c r="AVO690" s="2"/>
      <c r="AVP690" s="2"/>
      <c r="AVQ690" s="2"/>
      <c r="AVR690" s="2"/>
      <c r="AVS690" s="2"/>
      <c r="AVT690" s="2"/>
      <c r="AVU690" s="2"/>
      <c r="AVV690" s="2"/>
      <c r="AVW690" s="2"/>
      <c r="AVX690" s="2"/>
      <c r="AVY690" s="2"/>
      <c r="AVZ690" s="2"/>
      <c r="AWA690" s="2"/>
      <c r="AWB690" s="2"/>
      <c r="AWC690" s="2"/>
      <c r="AWD690" s="2"/>
      <c r="AWE690" s="2"/>
      <c r="AWF690" s="2"/>
      <c r="AWG690" s="2"/>
      <c r="AWH690" s="2"/>
      <c r="AWI690" s="2"/>
      <c r="AWJ690" s="2"/>
      <c r="AWK690" s="2"/>
      <c r="AWL690" s="2"/>
      <c r="AWM690" s="2"/>
      <c r="AWN690" s="2"/>
      <c r="AWO690" s="2"/>
      <c r="AWP690" s="2"/>
      <c r="AWQ690" s="2"/>
      <c r="AWR690" s="2"/>
      <c r="AWS690" s="2"/>
      <c r="AWT690" s="2"/>
      <c r="AWU690" s="2"/>
      <c r="AWV690" s="2"/>
      <c r="AWW690" s="2"/>
      <c r="AWX690" s="2"/>
      <c r="AWY690" s="2"/>
      <c r="AWZ690" s="2"/>
      <c r="AXA690" s="2"/>
      <c r="AXB690" s="2"/>
      <c r="AXC690" s="2"/>
      <c r="AXD690" s="2"/>
      <c r="AXE690" s="2"/>
      <c r="AXF690" s="2"/>
      <c r="AXG690" s="2"/>
      <c r="AXH690" s="2"/>
      <c r="AXI690" s="2"/>
      <c r="AXJ690" s="2"/>
      <c r="AXK690" s="2"/>
      <c r="AXL690" s="2"/>
      <c r="AXM690" s="2"/>
      <c r="AXN690" s="2"/>
      <c r="AXO690" s="2"/>
      <c r="AXP690" s="2"/>
      <c r="AXQ690" s="2"/>
      <c r="AXR690" s="2"/>
      <c r="AXS690" s="2"/>
      <c r="AXT690" s="2"/>
      <c r="AXU690" s="2"/>
      <c r="AXV690" s="2"/>
      <c r="AXW690" s="2"/>
      <c r="AXX690" s="2"/>
      <c r="AXY690" s="2"/>
      <c r="AXZ690" s="2"/>
      <c r="AYA690" s="2"/>
      <c r="AYB690" s="2"/>
      <c r="AYC690" s="2"/>
      <c r="AYD690" s="2"/>
      <c r="AYE690" s="2"/>
      <c r="AYF690" s="2"/>
      <c r="AYG690" s="2"/>
      <c r="AYH690" s="2"/>
      <c r="AYI690" s="2"/>
      <c r="AYJ690" s="2"/>
      <c r="AYK690" s="2"/>
      <c r="AYL690" s="2"/>
      <c r="AYM690" s="2"/>
      <c r="AYN690" s="2"/>
      <c r="AYO690" s="2"/>
      <c r="AYP690" s="2"/>
      <c r="AYQ690" s="2"/>
      <c r="AYR690" s="2"/>
      <c r="AYS690" s="2"/>
      <c r="AYT690" s="2"/>
      <c r="AYU690" s="2"/>
      <c r="AYV690" s="2"/>
      <c r="AYW690" s="2"/>
      <c r="AYX690" s="2"/>
      <c r="AYY690" s="2"/>
      <c r="AYZ690" s="2"/>
      <c r="AZA690" s="2"/>
      <c r="AZB690" s="2"/>
      <c r="AZC690" s="2"/>
      <c r="AZD690" s="2"/>
      <c r="AZE690" s="2"/>
      <c r="AZF690" s="2"/>
      <c r="AZG690" s="2"/>
      <c r="AZH690" s="2"/>
      <c r="AZI690" s="2"/>
      <c r="AZJ690" s="2"/>
      <c r="AZK690" s="2"/>
      <c r="AZL690" s="2"/>
      <c r="AZM690" s="2"/>
      <c r="AZN690" s="2"/>
      <c r="AZO690" s="2"/>
      <c r="AZP690" s="2"/>
      <c r="AZQ690" s="2"/>
      <c r="AZR690" s="2"/>
      <c r="AZS690" s="2"/>
      <c r="AZT690" s="2"/>
      <c r="AZU690" s="2"/>
      <c r="AZV690" s="2"/>
      <c r="AZW690" s="2"/>
      <c r="AZX690" s="2"/>
      <c r="AZY690" s="2"/>
      <c r="AZZ690" s="2"/>
      <c r="BAA690" s="2"/>
      <c r="BAB690" s="2"/>
      <c r="BAC690" s="2"/>
      <c r="BAD690" s="2"/>
      <c r="BAE690" s="2"/>
      <c r="BAF690" s="2"/>
      <c r="BAG690" s="2"/>
      <c r="BAH690" s="2"/>
      <c r="BAI690" s="2"/>
      <c r="BAJ690" s="2"/>
      <c r="BAK690" s="2"/>
      <c r="BAL690" s="2"/>
      <c r="BAM690" s="2"/>
      <c r="BAN690" s="2"/>
      <c r="BAO690" s="2"/>
      <c r="BAP690" s="2"/>
      <c r="BAQ690" s="2"/>
      <c r="BAR690" s="2"/>
      <c r="BAS690" s="2"/>
      <c r="BAT690" s="2"/>
      <c r="BAU690" s="2"/>
      <c r="BAV690" s="2"/>
      <c r="BAW690" s="2"/>
      <c r="BAX690" s="2"/>
      <c r="BAY690" s="2"/>
      <c r="BAZ690" s="2"/>
      <c r="BBA690" s="2"/>
      <c r="BBB690" s="2"/>
      <c r="BBC690" s="2"/>
      <c r="BBD690" s="2"/>
      <c r="BBE690" s="2"/>
      <c r="BBF690" s="2"/>
      <c r="BBG690" s="2"/>
      <c r="BBH690" s="2"/>
      <c r="BBI690" s="2"/>
      <c r="BBJ690" s="2"/>
      <c r="BBK690" s="2"/>
      <c r="BBL690" s="2"/>
      <c r="BBM690" s="2"/>
      <c r="BBN690" s="2"/>
      <c r="BBO690" s="2"/>
      <c r="BBP690" s="2"/>
      <c r="BBQ690" s="2"/>
      <c r="BBR690" s="2"/>
      <c r="BBS690" s="2"/>
      <c r="BBT690" s="2"/>
      <c r="BBU690" s="2"/>
      <c r="BBV690" s="2"/>
      <c r="BBW690" s="2"/>
      <c r="BBX690" s="2"/>
      <c r="BBY690" s="2"/>
      <c r="BBZ690" s="2"/>
      <c r="BCA690" s="2"/>
      <c r="BCB690" s="2"/>
      <c r="BCC690" s="2"/>
      <c r="BCD690" s="2"/>
      <c r="BCE690" s="2"/>
      <c r="BCF690" s="2"/>
      <c r="BCG690" s="2"/>
      <c r="BCH690" s="2"/>
      <c r="BCI690" s="2"/>
      <c r="BCJ690" s="2"/>
      <c r="BCK690" s="2"/>
      <c r="BCL690" s="2"/>
      <c r="BCM690" s="2"/>
      <c r="BCN690" s="2"/>
      <c r="BCO690" s="2"/>
      <c r="BCP690" s="2"/>
      <c r="BCQ690" s="2"/>
      <c r="BCR690" s="2"/>
      <c r="BCS690" s="2"/>
      <c r="BCT690" s="2"/>
      <c r="BCU690" s="2"/>
      <c r="BCV690" s="2"/>
      <c r="BCW690" s="2"/>
      <c r="BCX690" s="2"/>
      <c r="BCY690" s="2"/>
      <c r="BCZ690" s="2"/>
      <c r="BDA690" s="2"/>
      <c r="BDB690" s="2"/>
      <c r="BDC690" s="2"/>
      <c r="BDD690" s="2"/>
      <c r="BDE690" s="2"/>
      <c r="BDF690" s="2"/>
      <c r="BDG690" s="2"/>
      <c r="BDH690" s="2"/>
      <c r="BDI690" s="2"/>
      <c r="BDJ690" s="2"/>
      <c r="BDK690" s="2"/>
      <c r="BDL690" s="2"/>
      <c r="BDM690" s="2"/>
      <c r="BDN690" s="2"/>
      <c r="BDO690" s="2"/>
      <c r="BDP690" s="2"/>
      <c r="BDQ690" s="2"/>
      <c r="BDR690" s="2"/>
      <c r="BDS690" s="2"/>
      <c r="BDT690" s="2"/>
      <c r="BDU690" s="2"/>
      <c r="BDV690" s="2"/>
      <c r="BDW690" s="2"/>
      <c r="BDX690" s="2"/>
      <c r="BDY690" s="2"/>
      <c r="BDZ690" s="2"/>
      <c r="BEA690" s="2"/>
      <c r="BEB690" s="2"/>
      <c r="BEC690" s="2"/>
      <c r="BED690" s="2"/>
      <c r="BEE690" s="2"/>
      <c r="BEF690" s="2"/>
      <c r="BEG690" s="2"/>
      <c r="BEH690" s="2"/>
      <c r="BEI690" s="2"/>
      <c r="BEJ690" s="2"/>
      <c r="BEK690" s="2"/>
      <c r="BEL690" s="2"/>
      <c r="BEM690" s="2"/>
      <c r="BEN690" s="2"/>
      <c r="BEO690" s="2"/>
      <c r="BEP690" s="2"/>
      <c r="BEQ690" s="2"/>
      <c r="BER690" s="2"/>
      <c r="BES690" s="2"/>
      <c r="BET690" s="2"/>
      <c r="BEU690" s="2"/>
      <c r="BEV690" s="2"/>
      <c r="BEW690" s="2"/>
      <c r="BEX690" s="2"/>
      <c r="BEY690" s="2"/>
      <c r="BEZ690" s="2"/>
      <c r="BFA690" s="2"/>
      <c r="BFB690" s="2"/>
      <c r="BFC690" s="2"/>
      <c r="BFD690" s="2"/>
      <c r="BFE690" s="2"/>
      <c r="BFF690" s="2"/>
      <c r="BFG690" s="2"/>
      <c r="BFH690" s="2"/>
      <c r="BFI690" s="2"/>
      <c r="BFJ690" s="2"/>
      <c r="BFK690" s="2"/>
      <c r="BFL690" s="2"/>
      <c r="BFM690" s="2"/>
      <c r="BFN690" s="2"/>
      <c r="BFO690" s="2"/>
      <c r="BFP690" s="2"/>
      <c r="BFQ690" s="2"/>
      <c r="BFR690" s="2"/>
      <c r="BFS690" s="2"/>
      <c r="BFT690" s="2"/>
      <c r="BFU690" s="2"/>
      <c r="BFV690" s="2"/>
      <c r="BFW690" s="2"/>
      <c r="BFX690" s="2"/>
      <c r="BFY690" s="2"/>
      <c r="BFZ690" s="2"/>
      <c r="BGA690" s="2"/>
      <c r="BGB690" s="2"/>
      <c r="BGC690" s="2"/>
      <c r="BGD690" s="2"/>
      <c r="BGE690" s="2"/>
      <c r="BGF690" s="2"/>
      <c r="BGG690" s="2"/>
      <c r="BGH690" s="2"/>
      <c r="BGI690" s="2"/>
      <c r="BGJ690" s="2"/>
      <c r="BGK690" s="2"/>
      <c r="BGL690" s="2"/>
      <c r="BGM690" s="2"/>
      <c r="BGN690" s="2"/>
      <c r="BGO690" s="2"/>
      <c r="BGP690" s="2"/>
      <c r="BGQ690" s="2"/>
      <c r="BGR690" s="2"/>
      <c r="BGS690" s="2"/>
      <c r="BGT690" s="2"/>
      <c r="BGU690" s="2"/>
      <c r="BGV690" s="2"/>
      <c r="BGW690" s="2"/>
      <c r="BGX690" s="2"/>
      <c r="BGY690" s="2"/>
      <c r="BGZ690" s="2"/>
      <c r="BHA690" s="2"/>
      <c r="BHB690" s="2"/>
      <c r="BHC690" s="2"/>
      <c r="BHD690" s="2"/>
      <c r="BHE690" s="2"/>
      <c r="BHF690" s="2"/>
      <c r="BHG690" s="2"/>
      <c r="BHH690" s="2"/>
      <c r="BHI690" s="2"/>
      <c r="BHJ690" s="2"/>
      <c r="BHK690" s="2"/>
      <c r="BHL690" s="2"/>
      <c r="BHM690" s="2"/>
      <c r="BHN690" s="2"/>
      <c r="BHO690" s="2"/>
      <c r="BHP690" s="2"/>
      <c r="BHQ690" s="2"/>
      <c r="BHR690" s="2"/>
      <c r="BHS690" s="2"/>
      <c r="BHT690" s="2"/>
      <c r="BHU690" s="2"/>
      <c r="BHV690" s="2"/>
      <c r="BHW690" s="2"/>
      <c r="BHX690" s="2"/>
      <c r="BHY690" s="2"/>
      <c r="BHZ690" s="2"/>
      <c r="BIA690" s="2"/>
      <c r="BIB690" s="2"/>
      <c r="BIC690" s="2"/>
      <c r="BID690" s="2"/>
      <c r="BIE690" s="2"/>
      <c r="BIF690" s="2"/>
      <c r="BIG690" s="2"/>
      <c r="BIH690" s="2"/>
      <c r="BII690" s="2"/>
      <c r="BIJ690" s="2"/>
      <c r="BIK690" s="2"/>
      <c r="BIL690" s="2"/>
      <c r="BIM690" s="2"/>
      <c r="BIN690" s="2"/>
      <c r="BIO690" s="2"/>
      <c r="BIP690" s="2"/>
      <c r="BIQ690" s="2"/>
      <c r="BIR690" s="2"/>
      <c r="BIS690" s="2"/>
      <c r="BIT690" s="2"/>
      <c r="BIU690" s="2"/>
      <c r="BIV690" s="2"/>
      <c r="BIW690" s="2"/>
      <c r="BIX690" s="2"/>
      <c r="BIY690" s="2"/>
      <c r="BIZ690" s="2"/>
      <c r="BJA690" s="2"/>
      <c r="BJB690" s="2"/>
      <c r="BJC690" s="2"/>
      <c r="BJD690" s="2"/>
      <c r="BJE690" s="2"/>
      <c r="BJF690" s="2"/>
      <c r="BJG690" s="2"/>
      <c r="BJH690" s="2"/>
      <c r="BJI690" s="2"/>
      <c r="BJJ690" s="2"/>
      <c r="BJK690" s="2"/>
      <c r="BJL690" s="2"/>
      <c r="BJM690" s="2"/>
      <c r="BJN690" s="2"/>
      <c r="BJO690" s="2"/>
      <c r="BJP690" s="2"/>
      <c r="BJQ690" s="2"/>
      <c r="BJR690" s="2"/>
      <c r="BJS690" s="2"/>
      <c r="BJT690" s="2"/>
      <c r="BJU690" s="2"/>
      <c r="BJV690" s="2"/>
      <c r="BJW690" s="2"/>
      <c r="BJX690" s="2"/>
      <c r="BJY690" s="2"/>
      <c r="BJZ690" s="2"/>
      <c r="BKA690" s="2"/>
      <c r="BKB690" s="2"/>
      <c r="BKC690" s="2"/>
      <c r="BKD690" s="2"/>
      <c r="BKE690" s="2"/>
      <c r="BKF690" s="2"/>
      <c r="BKG690" s="2"/>
      <c r="BKH690" s="2"/>
      <c r="BKI690" s="2"/>
      <c r="BKJ690" s="2"/>
      <c r="BKK690" s="2"/>
      <c r="BKL690" s="2"/>
      <c r="BKM690" s="2"/>
      <c r="BKN690" s="2"/>
      <c r="BKO690" s="2"/>
      <c r="BKP690" s="2"/>
      <c r="BKQ690" s="2"/>
      <c r="BKR690" s="2"/>
      <c r="BKS690" s="2"/>
      <c r="BKT690" s="2"/>
      <c r="BKU690" s="2"/>
      <c r="BKV690" s="2"/>
      <c r="BKW690" s="2"/>
      <c r="BKX690" s="2"/>
      <c r="BKY690" s="2"/>
      <c r="BKZ690" s="2"/>
      <c r="BLA690" s="2"/>
      <c r="BLB690" s="2"/>
      <c r="BLC690" s="2"/>
      <c r="BLD690" s="2"/>
      <c r="BLE690" s="2"/>
      <c r="BLF690" s="2"/>
      <c r="BLG690" s="2"/>
      <c r="BLH690" s="2"/>
      <c r="BLI690" s="2"/>
      <c r="BLJ690" s="2"/>
      <c r="BLK690" s="2"/>
      <c r="BLL690" s="2"/>
      <c r="BLM690" s="2"/>
      <c r="BLN690" s="2"/>
      <c r="BLO690" s="2"/>
      <c r="BLP690" s="2"/>
      <c r="BLQ690" s="2"/>
      <c r="BLR690" s="2"/>
      <c r="BLS690" s="2"/>
      <c r="BLT690" s="2"/>
      <c r="BLU690" s="2"/>
      <c r="BLV690" s="2"/>
      <c r="BLW690" s="2"/>
      <c r="BLX690" s="2"/>
      <c r="BLY690" s="2"/>
      <c r="BLZ690" s="2"/>
      <c r="BMA690" s="2"/>
      <c r="BMB690" s="2"/>
      <c r="BMC690" s="2"/>
      <c r="BMD690" s="2"/>
      <c r="BME690" s="2"/>
      <c r="BMF690" s="2"/>
      <c r="BMG690" s="2"/>
      <c r="BMH690" s="2"/>
      <c r="BMI690" s="2"/>
      <c r="BMJ690" s="2"/>
      <c r="BMK690" s="2"/>
      <c r="BML690" s="2"/>
      <c r="BMM690" s="2"/>
      <c r="BMN690" s="2"/>
      <c r="BMO690" s="2"/>
      <c r="BMP690" s="2"/>
      <c r="BMQ690" s="2"/>
      <c r="BMR690" s="2"/>
      <c r="BMS690" s="2"/>
      <c r="BMT690" s="2"/>
      <c r="BMU690" s="2"/>
      <c r="BMV690" s="2"/>
      <c r="BMW690" s="2"/>
      <c r="BMX690" s="2"/>
      <c r="BMY690" s="2"/>
      <c r="BMZ690" s="2"/>
      <c r="BNA690" s="2"/>
      <c r="BNB690" s="2"/>
      <c r="BNC690" s="2"/>
      <c r="BND690" s="2"/>
      <c r="BNE690" s="2"/>
      <c r="BNF690" s="2"/>
      <c r="BNG690" s="2"/>
      <c r="BNH690" s="2"/>
      <c r="BNI690" s="2"/>
      <c r="BNJ690" s="2"/>
      <c r="BNK690" s="2"/>
      <c r="BNL690" s="2"/>
      <c r="BNM690" s="2"/>
      <c r="BNN690" s="2"/>
      <c r="BNO690" s="2"/>
      <c r="BNP690" s="2"/>
      <c r="BNQ690" s="2"/>
      <c r="BNR690" s="2"/>
      <c r="BNS690" s="2"/>
      <c r="BNT690" s="2"/>
      <c r="BNU690" s="2"/>
      <c r="BNV690" s="2"/>
      <c r="BNW690" s="2"/>
      <c r="BNX690" s="2"/>
      <c r="BNY690" s="2"/>
      <c r="BNZ690" s="2"/>
      <c r="BOA690" s="2"/>
      <c r="BOB690" s="2"/>
      <c r="BOC690" s="2"/>
      <c r="BOD690" s="2"/>
      <c r="BOE690" s="2"/>
      <c r="BOF690" s="2"/>
      <c r="BOG690" s="2"/>
      <c r="BOH690" s="2"/>
      <c r="BOI690" s="2"/>
      <c r="BOJ690" s="2"/>
      <c r="BOK690" s="2"/>
      <c r="BOL690" s="2"/>
      <c r="BOM690" s="2"/>
      <c r="BON690" s="2"/>
      <c r="BOO690" s="2"/>
      <c r="BOP690" s="2"/>
      <c r="BOQ690" s="2"/>
      <c r="BOR690" s="2"/>
      <c r="BOS690" s="2"/>
      <c r="BOT690" s="2"/>
      <c r="BOU690" s="2"/>
      <c r="BOV690" s="2"/>
      <c r="BOW690" s="2"/>
      <c r="BOX690" s="2"/>
      <c r="BOY690" s="2"/>
      <c r="BOZ690" s="2"/>
      <c r="BPA690" s="2"/>
      <c r="BPB690" s="2"/>
      <c r="BPC690" s="2"/>
      <c r="BPD690" s="2"/>
      <c r="BPE690" s="2"/>
      <c r="BPF690" s="2"/>
      <c r="BPG690" s="2"/>
      <c r="BPH690" s="2"/>
      <c r="BPI690" s="2"/>
      <c r="BPJ690" s="2"/>
      <c r="BPK690" s="2"/>
      <c r="BPL690" s="2"/>
      <c r="BPM690" s="2"/>
      <c r="BPN690" s="2"/>
      <c r="BPO690" s="2"/>
      <c r="BPP690" s="2"/>
      <c r="BPQ690" s="2"/>
      <c r="BPR690" s="2"/>
      <c r="BPS690" s="2"/>
      <c r="BPT690" s="2"/>
      <c r="BPU690" s="2"/>
      <c r="BPV690" s="2"/>
      <c r="BPW690" s="2"/>
      <c r="BPX690" s="2"/>
      <c r="BPY690" s="2"/>
      <c r="BPZ690" s="2"/>
      <c r="BQA690" s="2"/>
      <c r="BQB690" s="2"/>
      <c r="BQC690" s="2"/>
      <c r="BQD690" s="2"/>
      <c r="BQE690" s="2"/>
      <c r="BQF690" s="2"/>
      <c r="BQG690" s="2"/>
      <c r="BQH690" s="2"/>
      <c r="BQI690" s="2"/>
      <c r="BQJ690" s="2"/>
      <c r="BQK690" s="2"/>
      <c r="BQL690" s="2"/>
      <c r="BQM690" s="2"/>
      <c r="BQN690" s="2"/>
      <c r="BQO690" s="2"/>
      <c r="BQP690" s="2"/>
      <c r="BQQ690" s="2"/>
      <c r="BQR690" s="2"/>
      <c r="BQS690" s="2"/>
      <c r="BQT690" s="2"/>
      <c r="BQU690" s="2"/>
      <c r="BQV690" s="2"/>
      <c r="BQW690" s="2"/>
      <c r="BQX690" s="2"/>
      <c r="BQY690" s="2"/>
      <c r="BQZ690" s="2"/>
      <c r="BRA690" s="2"/>
      <c r="BRB690" s="2"/>
      <c r="BRC690" s="2"/>
      <c r="BRD690" s="2"/>
      <c r="BRE690" s="2"/>
      <c r="BRF690" s="2"/>
      <c r="BRG690" s="2"/>
      <c r="BRH690" s="2"/>
      <c r="BRI690" s="2"/>
      <c r="BRJ690" s="2"/>
      <c r="BRK690" s="2"/>
      <c r="BRL690" s="2"/>
      <c r="BRM690" s="2"/>
      <c r="BRN690" s="2"/>
      <c r="BRO690" s="2"/>
      <c r="BRP690" s="2"/>
      <c r="BRQ690" s="2"/>
      <c r="BRR690" s="2"/>
      <c r="BRS690" s="2"/>
      <c r="BRT690" s="2"/>
      <c r="BRU690" s="2"/>
      <c r="BRV690" s="2"/>
      <c r="BRW690" s="2"/>
      <c r="BRX690" s="2"/>
      <c r="BRY690" s="2"/>
      <c r="BRZ690" s="2"/>
      <c r="BSA690" s="2"/>
      <c r="BSB690" s="2"/>
      <c r="BSC690" s="2"/>
      <c r="BSD690" s="2"/>
      <c r="BSE690" s="2"/>
      <c r="BSF690" s="2"/>
      <c r="BSG690" s="2"/>
      <c r="BSH690" s="2"/>
      <c r="BSI690" s="2"/>
      <c r="BSJ690" s="2"/>
      <c r="BSK690" s="2"/>
      <c r="BSL690" s="2"/>
      <c r="BSM690" s="2"/>
      <c r="BSN690" s="2"/>
      <c r="BSO690" s="2"/>
      <c r="BSP690" s="2"/>
      <c r="BSQ690" s="2"/>
      <c r="BSR690" s="2"/>
      <c r="BSS690" s="2"/>
      <c r="BST690" s="2"/>
      <c r="BSU690" s="2"/>
      <c r="BSV690" s="2"/>
      <c r="BSW690" s="2"/>
      <c r="BSX690" s="2"/>
      <c r="BSY690" s="2"/>
      <c r="BSZ690" s="2"/>
      <c r="BTA690" s="2"/>
      <c r="BTB690" s="2"/>
      <c r="BTC690" s="2"/>
      <c r="BTD690" s="2"/>
      <c r="BTE690" s="2"/>
      <c r="BTF690" s="2"/>
      <c r="BTG690" s="2"/>
      <c r="BTH690" s="2"/>
      <c r="BTI690" s="2"/>
      <c r="BTJ690" s="2"/>
      <c r="BTK690" s="2"/>
      <c r="BTL690" s="2"/>
      <c r="BTM690" s="2"/>
      <c r="BTN690" s="2"/>
      <c r="BTO690" s="2"/>
      <c r="BTP690" s="2"/>
      <c r="BTQ690" s="2"/>
      <c r="BTR690" s="2"/>
      <c r="BTS690" s="2"/>
      <c r="BTT690" s="2"/>
      <c r="BTU690" s="2"/>
      <c r="BTV690" s="2"/>
      <c r="BTW690" s="2"/>
      <c r="BTX690" s="2"/>
      <c r="BTY690" s="2"/>
      <c r="BTZ690" s="2"/>
      <c r="BUA690" s="2"/>
      <c r="BUB690" s="2"/>
      <c r="BUC690" s="2"/>
      <c r="BUD690" s="2"/>
      <c r="BUE690" s="2"/>
      <c r="BUF690" s="2"/>
      <c r="BUG690" s="2"/>
      <c r="BUH690" s="2"/>
      <c r="BUI690" s="2"/>
      <c r="BUJ690" s="2"/>
      <c r="BUK690" s="2"/>
      <c r="BUL690" s="2"/>
      <c r="BUM690" s="2"/>
      <c r="BUN690" s="2"/>
      <c r="BUO690" s="2"/>
      <c r="BUP690" s="2"/>
      <c r="BUQ690" s="2"/>
      <c r="BUR690" s="2"/>
      <c r="BUS690" s="2"/>
      <c r="BUT690" s="2"/>
      <c r="BUU690" s="2"/>
      <c r="BUV690" s="2"/>
      <c r="BUW690" s="2"/>
      <c r="BUX690" s="2"/>
      <c r="BUY690" s="2"/>
      <c r="BUZ690" s="2"/>
      <c r="BVA690" s="2"/>
      <c r="BVB690" s="2"/>
      <c r="BVC690" s="2"/>
      <c r="BVD690" s="2"/>
      <c r="BVE690" s="2"/>
      <c r="BVF690" s="2"/>
      <c r="BVG690" s="2"/>
      <c r="BVH690" s="2"/>
      <c r="BVI690" s="2"/>
      <c r="BVJ690" s="2"/>
      <c r="BVK690" s="2"/>
      <c r="BVL690" s="2"/>
      <c r="BVM690" s="2"/>
      <c r="BVN690" s="2"/>
      <c r="BVO690" s="2"/>
      <c r="BVP690" s="2"/>
      <c r="BVQ690" s="2"/>
      <c r="BVR690" s="2"/>
      <c r="BVS690" s="2"/>
      <c r="BVT690" s="2"/>
      <c r="BVU690" s="2"/>
      <c r="BVV690" s="2"/>
      <c r="BVW690" s="2"/>
      <c r="BVX690" s="2"/>
      <c r="BVY690" s="2"/>
      <c r="BVZ690" s="2"/>
      <c r="BWA690" s="2"/>
      <c r="BWB690" s="2"/>
      <c r="BWC690" s="2"/>
      <c r="BWD690" s="2"/>
      <c r="BWE690" s="2"/>
      <c r="BWF690" s="2"/>
      <c r="BWG690" s="2"/>
      <c r="BWH690" s="2"/>
      <c r="BWI690" s="2"/>
      <c r="BWJ690" s="2"/>
      <c r="BWK690" s="2"/>
      <c r="BWL690" s="2"/>
      <c r="BWM690" s="2"/>
      <c r="BWN690" s="2"/>
      <c r="BWO690" s="2"/>
      <c r="BWP690" s="2"/>
      <c r="BWQ690" s="2"/>
      <c r="BWR690" s="2"/>
      <c r="BWS690" s="2"/>
      <c r="BWT690" s="2"/>
      <c r="BWU690" s="2"/>
      <c r="BWV690" s="2"/>
      <c r="BWW690" s="2"/>
      <c r="BWX690" s="2"/>
      <c r="BWY690" s="2"/>
      <c r="BWZ690" s="2"/>
      <c r="BXA690" s="2"/>
      <c r="BXB690" s="2"/>
      <c r="BXC690" s="2"/>
      <c r="BXD690" s="2"/>
      <c r="BXE690" s="2"/>
      <c r="BXF690" s="2"/>
      <c r="BXG690" s="2"/>
      <c r="BXH690" s="2"/>
      <c r="BXI690" s="2"/>
      <c r="BXJ690" s="2"/>
      <c r="BXK690" s="2"/>
      <c r="BXL690" s="2"/>
      <c r="BXM690" s="2"/>
      <c r="BXN690" s="2"/>
      <c r="BXO690" s="2"/>
      <c r="BXP690" s="2"/>
      <c r="BXQ690" s="2"/>
      <c r="BXR690" s="2"/>
      <c r="BXS690" s="2"/>
      <c r="BXT690" s="2"/>
      <c r="BXU690" s="2"/>
      <c r="BXV690" s="2"/>
      <c r="BXW690" s="2"/>
      <c r="BXX690" s="2"/>
      <c r="BXY690" s="2"/>
      <c r="BXZ690" s="2"/>
      <c r="BYA690" s="2"/>
      <c r="BYB690" s="2"/>
      <c r="BYC690" s="2"/>
      <c r="BYD690" s="2"/>
      <c r="BYE690" s="2"/>
      <c r="BYF690" s="2"/>
      <c r="BYG690" s="2"/>
      <c r="BYH690" s="2"/>
      <c r="BYI690" s="2"/>
      <c r="BYJ690" s="2"/>
      <c r="BYK690" s="2"/>
      <c r="BYL690" s="2"/>
      <c r="BYM690" s="2"/>
      <c r="BYN690" s="2"/>
      <c r="BYO690" s="2"/>
      <c r="BYP690" s="2"/>
      <c r="BYQ690" s="2"/>
      <c r="BYR690" s="2"/>
      <c r="BYS690" s="2"/>
      <c r="BYT690" s="2"/>
      <c r="BYU690" s="2"/>
      <c r="BYV690" s="2"/>
      <c r="BYW690" s="2"/>
      <c r="BYX690" s="2"/>
      <c r="BYY690" s="2"/>
      <c r="BYZ690" s="2"/>
      <c r="BZA690" s="2"/>
      <c r="BZB690" s="2"/>
      <c r="BZC690" s="2"/>
      <c r="BZD690" s="2"/>
      <c r="BZE690" s="2"/>
      <c r="BZF690" s="2"/>
      <c r="BZG690" s="2"/>
      <c r="BZH690" s="2"/>
      <c r="BZI690" s="2"/>
      <c r="BZJ690" s="2"/>
      <c r="BZK690" s="2"/>
      <c r="BZL690" s="2"/>
      <c r="BZM690" s="2"/>
      <c r="BZN690" s="2"/>
      <c r="BZO690" s="2"/>
      <c r="BZP690" s="2"/>
      <c r="BZQ690" s="2"/>
      <c r="BZR690" s="2"/>
      <c r="BZS690" s="2"/>
      <c r="BZT690" s="2"/>
      <c r="BZU690" s="2"/>
      <c r="BZV690" s="2"/>
      <c r="BZW690" s="2"/>
      <c r="BZX690" s="2"/>
      <c r="BZY690" s="2"/>
      <c r="BZZ690" s="2"/>
      <c r="CAA690" s="2"/>
      <c r="CAB690" s="2"/>
      <c r="CAC690" s="2"/>
      <c r="CAD690" s="2"/>
      <c r="CAE690" s="2"/>
      <c r="CAF690" s="2"/>
      <c r="CAG690" s="2"/>
      <c r="CAH690" s="2"/>
      <c r="CAI690" s="2"/>
      <c r="CAJ690" s="2"/>
      <c r="CAK690" s="2"/>
      <c r="CAL690" s="2"/>
      <c r="CAM690" s="2"/>
      <c r="CAN690" s="2"/>
      <c r="CAO690" s="2"/>
      <c r="CAP690" s="2"/>
      <c r="CAQ690" s="2"/>
      <c r="CAR690" s="2"/>
      <c r="CAS690" s="2"/>
      <c r="CAT690" s="2"/>
      <c r="CAU690" s="2"/>
      <c r="CAV690" s="2"/>
      <c r="CAW690" s="2"/>
      <c r="CAX690" s="2"/>
      <c r="CAY690" s="2"/>
      <c r="CAZ690" s="2"/>
      <c r="CBA690" s="2"/>
      <c r="CBB690" s="2"/>
      <c r="CBC690" s="2"/>
      <c r="CBD690" s="2"/>
      <c r="CBE690" s="2"/>
      <c r="CBF690" s="2"/>
      <c r="CBG690" s="2"/>
      <c r="CBH690" s="2"/>
      <c r="CBI690" s="2"/>
      <c r="CBJ690" s="2"/>
      <c r="CBK690" s="2"/>
      <c r="CBL690" s="2"/>
      <c r="CBM690" s="2"/>
      <c r="CBN690" s="2"/>
      <c r="CBO690" s="2"/>
      <c r="CBP690" s="2"/>
      <c r="CBQ690" s="2"/>
      <c r="CBR690" s="2"/>
      <c r="CBS690" s="2"/>
      <c r="CBT690" s="2"/>
      <c r="CBU690" s="2"/>
      <c r="CBV690" s="2"/>
      <c r="CBW690" s="2"/>
      <c r="CBX690" s="2"/>
      <c r="CBY690" s="2"/>
      <c r="CBZ690" s="2"/>
      <c r="CCA690" s="2"/>
      <c r="CCB690" s="2"/>
      <c r="CCC690" s="2"/>
      <c r="CCD690" s="2"/>
      <c r="CCE690" s="2"/>
      <c r="CCF690" s="2"/>
      <c r="CCG690" s="2"/>
      <c r="CCH690" s="2"/>
      <c r="CCI690" s="2"/>
      <c r="CCJ690" s="2"/>
      <c r="CCK690" s="2"/>
      <c r="CCL690" s="2"/>
      <c r="CCM690" s="2"/>
      <c r="CCN690" s="2"/>
      <c r="CCO690" s="2"/>
      <c r="CCP690" s="2"/>
      <c r="CCQ690" s="2"/>
      <c r="CCR690" s="2"/>
      <c r="CCS690" s="2"/>
      <c r="CCT690" s="2"/>
      <c r="CCU690" s="2"/>
      <c r="CCV690" s="2"/>
      <c r="CCW690" s="2"/>
      <c r="CCX690" s="2"/>
      <c r="CCY690" s="2"/>
      <c r="CCZ690" s="2"/>
      <c r="CDA690" s="2"/>
      <c r="CDB690" s="2"/>
      <c r="CDC690" s="2"/>
      <c r="CDD690" s="2"/>
      <c r="CDE690" s="2"/>
      <c r="CDF690" s="2"/>
      <c r="CDG690" s="2"/>
      <c r="CDH690" s="2"/>
      <c r="CDI690" s="2"/>
      <c r="CDJ690" s="2"/>
      <c r="CDK690" s="2"/>
      <c r="CDL690" s="2"/>
      <c r="CDM690" s="2"/>
      <c r="CDN690" s="2"/>
      <c r="CDO690" s="2"/>
      <c r="CDP690" s="2"/>
      <c r="CDQ690" s="2"/>
      <c r="CDR690" s="2"/>
      <c r="CDS690" s="2"/>
      <c r="CDT690" s="2"/>
      <c r="CDU690" s="2"/>
      <c r="CDV690" s="2"/>
      <c r="CDW690" s="2"/>
      <c r="CDX690" s="2"/>
      <c r="CDY690" s="2"/>
      <c r="CDZ690" s="2"/>
      <c r="CEA690" s="2"/>
      <c r="CEB690" s="2"/>
      <c r="CEC690" s="2"/>
      <c r="CED690" s="2"/>
      <c r="CEE690" s="2"/>
      <c r="CEF690" s="2"/>
      <c r="CEG690" s="2"/>
      <c r="CEH690" s="2"/>
      <c r="CEI690" s="2"/>
      <c r="CEJ690" s="2"/>
      <c r="CEK690" s="2"/>
      <c r="CEL690" s="2"/>
      <c r="CEM690" s="2"/>
      <c r="CEN690" s="2"/>
      <c r="CEO690" s="2"/>
      <c r="CEP690" s="2"/>
      <c r="CEQ690" s="2"/>
      <c r="CER690" s="2"/>
      <c r="CES690" s="2"/>
      <c r="CET690" s="2"/>
      <c r="CEU690" s="2"/>
      <c r="CEV690" s="2"/>
      <c r="CEW690" s="2"/>
      <c r="CEX690" s="2"/>
      <c r="CEY690" s="2"/>
      <c r="CEZ690" s="2"/>
      <c r="CFA690" s="2"/>
      <c r="CFB690" s="2"/>
      <c r="CFC690" s="2"/>
      <c r="CFD690" s="2"/>
      <c r="CFE690" s="2"/>
      <c r="CFF690" s="2"/>
      <c r="CFG690" s="2"/>
      <c r="CFH690" s="2"/>
      <c r="CFI690" s="2"/>
      <c r="CFJ690" s="2"/>
      <c r="CFK690" s="2"/>
      <c r="CFL690" s="2"/>
      <c r="CFM690" s="2"/>
      <c r="CFN690" s="2"/>
      <c r="CFO690" s="2"/>
      <c r="CFP690" s="2"/>
      <c r="CFQ690" s="2"/>
      <c r="CFR690" s="2"/>
      <c r="CFS690" s="2"/>
      <c r="CFT690" s="2"/>
      <c r="CFU690" s="2"/>
      <c r="CFV690" s="2"/>
      <c r="CFW690" s="2"/>
      <c r="CFX690" s="2"/>
      <c r="CFY690" s="2"/>
      <c r="CFZ690" s="2"/>
      <c r="CGA690" s="2"/>
      <c r="CGB690" s="2"/>
      <c r="CGC690" s="2"/>
      <c r="CGD690" s="2"/>
      <c r="CGE690" s="2"/>
      <c r="CGF690" s="2"/>
      <c r="CGG690" s="2"/>
      <c r="CGH690" s="2"/>
      <c r="CGI690" s="2"/>
      <c r="CGJ690" s="2"/>
      <c r="CGK690" s="2"/>
      <c r="CGL690" s="2"/>
      <c r="CGM690" s="2"/>
      <c r="CGN690" s="2"/>
      <c r="CGO690" s="2"/>
      <c r="CGP690" s="2"/>
      <c r="CGQ690" s="2"/>
      <c r="CGR690" s="2"/>
      <c r="CGS690" s="2"/>
      <c r="CGT690" s="2"/>
      <c r="CGU690" s="2"/>
      <c r="CGV690" s="2"/>
      <c r="CGW690" s="2"/>
      <c r="CGX690" s="2"/>
      <c r="CGY690" s="2"/>
      <c r="CGZ690" s="2"/>
      <c r="CHA690" s="2"/>
      <c r="CHB690" s="2"/>
      <c r="CHC690" s="2"/>
      <c r="CHD690" s="2"/>
      <c r="CHE690" s="2"/>
      <c r="CHF690" s="2"/>
      <c r="CHG690" s="2"/>
      <c r="CHH690" s="2"/>
      <c r="CHI690" s="2"/>
      <c r="CHJ690" s="2"/>
      <c r="CHK690" s="2"/>
      <c r="CHL690" s="2"/>
      <c r="CHM690" s="2"/>
      <c r="CHN690" s="2"/>
      <c r="CHO690" s="2"/>
      <c r="CHP690" s="2"/>
      <c r="CHQ690" s="2"/>
      <c r="CHR690" s="2"/>
      <c r="CHS690" s="2"/>
      <c r="CHT690" s="2"/>
      <c r="CHU690" s="2"/>
      <c r="CHV690" s="2"/>
      <c r="CHW690" s="2"/>
      <c r="CHX690" s="2"/>
      <c r="CHY690" s="2"/>
      <c r="CHZ690" s="2"/>
      <c r="CIA690" s="2"/>
      <c r="CIB690" s="2"/>
      <c r="CIC690" s="2"/>
      <c r="CID690" s="2"/>
      <c r="CIE690" s="2"/>
      <c r="CIF690" s="2"/>
      <c r="CIG690" s="2"/>
      <c r="CIH690" s="2"/>
      <c r="CII690" s="2"/>
      <c r="CIJ690" s="2"/>
      <c r="CIK690" s="2"/>
      <c r="CIL690" s="2"/>
      <c r="CIM690" s="2"/>
      <c r="CIN690" s="2"/>
      <c r="CIO690" s="2"/>
      <c r="CIP690" s="2"/>
      <c r="CIQ690" s="2"/>
      <c r="CIR690" s="2"/>
      <c r="CIS690" s="2"/>
      <c r="CIT690" s="2"/>
      <c r="CIU690" s="2"/>
      <c r="CIV690" s="2"/>
      <c r="CIW690" s="2"/>
      <c r="CIX690" s="2"/>
      <c r="CIY690" s="2"/>
      <c r="CIZ690" s="2"/>
      <c r="CJA690" s="2"/>
      <c r="CJB690" s="2"/>
      <c r="CJC690" s="2"/>
      <c r="CJD690" s="2"/>
      <c r="CJE690" s="2"/>
      <c r="CJF690" s="2"/>
      <c r="CJG690" s="2"/>
      <c r="CJH690" s="2"/>
      <c r="CJI690" s="2"/>
      <c r="CJJ690" s="2"/>
      <c r="CJK690" s="2"/>
      <c r="CJL690" s="2"/>
      <c r="CJM690" s="2"/>
      <c r="CJN690" s="2"/>
      <c r="CJO690" s="2"/>
      <c r="CJP690" s="2"/>
      <c r="CJQ690" s="2"/>
      <c r="CJR690" s="2"/>
      <c r="CJS690" s="2"/>
      <c r="CJT690" s="2"/>
      <c r="CJU690" s="2"/>
      <c r="CJV690" s="2"/>
      <c r="CJW690" s="2"/>
      <c r="CJX690" s="2"/>
      <c r="CJY690" s="2"/>
      <c r="CJZ690" s="2"/>
      <c r="CKA690" s="2"/>
      <c r="CKB690" s="2"/>
      <c r="CKC690" s="2"/>
      <c r="CKD690" s="2"/>
      <c r="CKE690" s="2"/>
      <c r="CKF690" s="2"/>
      <c r="CKG690" s="2"/>
      <c r="CKH690" s="2"/>
      <c r="CKI690" s="2"/>
      <c r="CKJ690" s="2"/>
      <c r="CKK690" s="2"/>
      <c r="CKL690" s="2"/>
      <c r="CKM690" s="2"/>
      <c r="CKN690" s="2"/>
      <c r="CKO690" s="2"/>
      <c r="CKP690" s="2"/>
      <c r="CKQ690" s="2"/>
      <c r="CKR690" s="2"/>
      <c r="CKS690" s="2"/>
      <c r="CKT690" s="2"/>
      <c r="CKU690" s="2"/>
      <c r="CKV690" s="2"/>
      <c r="CKW690" s="2"/>
      <c r="CKX690" s="2"/>
      <c r="CKY690" s="2"/>
      <c r="CKZ690" s="2"/>
      <c r="CLA690" s="2"/>
      <c r="CLB690" s="2"/>
      <c r="CLC690" s="2"/>
      <c r="CLD690" s="2"/>
      <c r="CLE690" s="2"/>
      <c r="CLF690" s="2"/>
      <c r="CLG690" s="2"/>
      <c r="CLH690" s="2"/>
      <c r="CLI690" s="2"/>
      <c r="CLJ690" s="2"/>
      <c r="CLK690" s="2"/>
      <c r="CLL690" s="2"/>
      <c r="CLM690" s="2"/>
      <c r="CLN690" s="2"/>
      <c r="CLO690" s="2"/>
      <c r="CLP690" s="2"/>
      <c r="CLQ690" s="2"/>
      <c r="CLR690" s="2"/>
      <c r="CLS690" s="2"/>
      <c r="CLT690" s="2"/>
      <c r="CLU690" s="2"/>
      <c r="CLV690" s="2"/>
      <c r="CLW690" s="2"/>
      <c r="CLX690" s="2"/>
      <c r="CLY690" s="2"/>
      <c r="CLZ690" s="2"/>
      <c r="CMA690" s="2"/>
      <c r="CMB690" s="2"/>
      <c r="CMC690" s="2"/>
      <c r="CMD690" s="2"/>
      <c r="CME690" s="2"/>
      <c r="CMF690" s="2"/>
      <c r="CMG690" s="2"/>
      <c r="CMH690" s="2"/>
      <c r="CMI690" s="2"/>
      <c r="CMJ690" s="2"/>
      <c r="CMK690" s="2"/>
      <c r="CML690" s="2"/>
      <c r="CMM690" s="2"/>
      <c r="CMN690" s="2"/>
      <c r="CMO690" s="2"/>
      <c r="CMP690" s="2"/>
      <c r="CMQ690" s="2"/>
      <c r="CMR690" s="2"/>
      <c r="CMS690" s="2"/>
      <c r="CMT690" s="2"/>
      <c r="CMU690" s="2"/>
      <c r="CMV690" s="2"/>
      <c r="CMW690" s="2"/>
      <c r="CMX690" s="2"/>
      <c r="CMY690" s="2"/>
      <c r="CMZ690" s="2"/>
      <c r="CNA690" s="2"/>
      <c r="CNB690" s="2"/>
      <c r="CNC690" s="2"/>
      <c r="CND690" s="2"/>
      <c r="CNE690" s="2"/>
      <c r="CNF690" s="2"/>
      <c r="CNG690" s="2"/>
      <c r="CNH690" s="2"/>
      <c r="CNI690" s="2"/>
      <c r="CNJ690" s="2"/>
      <c r="CNK690" s="2"/>
      <c r="CNL690" s="2"/>
      <c r="CNM690" s="2"/>
      <c r="CNN690" s="2"/>
      <c r="CNO690" s="2"/>
      <c r="CNP690" s="2"/>
      <c r="CNQ690" s="2"/>
      <c r="CNR690" s="2"/>
      <c r="CNS690" s="2"/>
      <c r="CNT690" s="2"/>
      <c r="CNU690" s="2"/>
      <c r="CNV690" s="2"/>
      <c r="CNW690" s="2"/>
      <c r="CNX690" s="2"/>
      <c r="CNY690" s="2"/>
      <c r="CNZ690" s="2"/>
      <c r="COA690" s="2"/>
      <c r="COB690" s="2"/>
      <c r="COC690" s="2"/>
      <c r="COD690" s="2"/>
      <c r="COE690" s="2"/>
      <c r="COF690" s="2"/>
      <c r="COG690" s="2"/>
      <c r="COH690" s="2"/>
      <c r="COI690" s="2"/>
      <c r="COJ690" s="2"/>
      <c r="COK690" s="2"/>
      <c r="COL690" s="2"/>
      <c r="COM690" s="2"/>
      <c r="CON690" s="2"/>
      <c r="COO690" s="2"/>
      <c r="COP690" s="2"/>
      <c r="COQ690" s="2"/>
      <c r="COR690" s="2"/>
      <c r="COS690" s="2"/>
      <c r="COT690" s="2"/>
      <c r="COU690" s="2"/>
      <c r="COV690" s="2"/>
      <c r="COW690" s="2"/>
      <c r="COX690" s="2"/>
      <c r="COY690" s="2"/>
      <c r="COZ690" s="2"/>
      <c r="CPA690" s="2"/>
      <c r="CPB690" s="2"/>
      <c r="CPC690" s="2"/>
      <c r="CPD690" s="2"/>
      <c r="CPE690" s="2"/>
      <c r="CPF690" s="2"/>
      <c r="CPG690" s="2"/>
      <c r="CPH690" s="2"/>
      <c r="CPI690" s="2"/>
      <c r="CPJ690" s="2"/>
      <c r="CPK690" s="2"/>
      <c r="CPL690" s="2"/>
      <c r="CPM690" s="2"/>
      <c r="CPN690" s="2"/>
      <c r="CPO690" s="2"/>
      <c r="CPP690" s="2"/>
      <c r="CPQ690" s="2"/>
      <c r="CPR690" s="2"/>
      <c r="CPS690" s="2"/>
      <c r="CPT690" s="2"/>
      <c r="CPU690" s="2"/>
      <c r="CPV690" s="2"/>
      <c r="CPW690" s="2"/>
      <c r="CPX690" s="2"/>
      <c r="CPY690" s="2"/>
      <c r="CPZ690" s="2"/>
      <c r="CQA690" s="2"/>
      <c r="CQB690" s="2"/>
      <c r="CQC690" s="2"/>
      <c r="CQD690" s="2"/>
      <c r="CQE690" s="2"/>
      <c r="CQF690" s="2"/>
      <c r="CQG690" s="2"/>
      <c r="CQH690" s="2"/>
      <c r="CQI690" s="2"/>
      <c r="CQJ690" s="2"/>
      <c r="CQK690" s="2"/>
      <c r="CQL690" s="2"/>
      <c r="CQM690" s="2"/>
      <c r="CQN690" s="2"/>
      <c r="CQO690" s="2"/>
      <c r="CQP690" s="2"/>
      <c r="CQQ690" s="2"/>
      <c r="CQR690" s="2"/>
      <c r="CQS690" s="2"/>
      <c r="CQT690" s="2"/>
      <c r="CQU690" s="2"/>
      <c r="CQV690" s="2"/>
      <c r="CQW690" s="2"/>
      <c r="CQX690" s="2"/>
      <c r="CQY690" s="2"/>
      <c r="CQZ690" s="2"/>
      <c r="CRA690" s="2"/>
      <c r="CRB690" s="2"/>
      <c r="CRC690" s="2"/>
      <c r="CRD690" s="2"/>
      <c r="CRE690" s="2"/>
      <c r="CRF690" s="2"/>
      <c r="CRG690" s="2"/>
      <c r="CRH690" s="2"/>
      <c r="CRI690" s="2"/>
      <c r="CRJ690" s="2"/>
      <c r="CRK690" s="2"/>
      <c r="CRL690" s="2"/>
      <c r="CRM690" s="2"/>
      <c r="CRN690" s="2"/>
      <c r="CRO690" s="2"/>
      <c r="CRP690" s="2"/>
      <c r="CRQ690" s="2"/>
      <c r="CRR690" s="2"/>
      <c r="CRS690" s="2"/>
      <c r="CRT690" s="2"/>
      <c r="CRU690" s="2"/>
      <c r="CRV690" s="2"/>
      <c r="CRW690" s="2"/>
      <c r="CRX690" s="2"/>
      <c r="CRY690" s="2"/>
      <c r="CRZ690" s="2"/>
      <c r="CSA690" s="2"/>
      <c r="CSB690" s="2"/>
      <c r="CSC690" s="2"/>
      <c r="CSD690" s="2"/>
      <c r="CSE690" s="2"/>
      <c r="CSF690" s="2"/>
      <c r="CSG690" s="2"/>
      <c r="CSH690" s="2"/>
      <c r="CSI690" s="2"/>
      <c r="CSJ690" s="2"/>
      <c r="CSK690" s="2"/>
      <c r="CSL690" s="2"/>
      <c r="CSM690" s="2"/>
      <c r="CSN690" s="2"/>
      <c r="CSO690" s="2"/>
      <c r="CSP690" s="2"/>
      <c r="CSQ690" s="2"/>
      <c r="CSR690" s="2"/>
      <c r="CSS690" s="2"/>
      <c r="CST690" s="2"/>
      <c r="CSU690" s="2"/>
      <c r="CSV690" s="2"/>
      <c r="CSW690" s="2"/>
      <c r="CSX690" s="2"/>
      <c r="CSY690" s="2"/>
      <c r="CSZ690" s="2"/>
      <c r="CTA690" s="2"/>
      <c r="CTB690" s="2"/>
      <c r="CTC690" s="2"/>
      <c r="CTD690" s="2"/>
      <c r="CTE690" s="2"/>
      <c r="CTF690" s="2"/>
      <c r="CTG690" s="2"/>
      <c r="CTH690" s="2"/>
      <c r="CTI690" s="2"/>
      <c r="CTJ690" s="2"/>
      <c r="CTK690" s="2"/>
      <c r="CTL690" s="2"/>
      <c r="CTM690" s="2"/>
      <c r="CTN690" s="2"/>
      <c r="CTO690" s="2"/>
      <c r="CTP690" s="2"/>
      <c r="CTQ690" s="2"/>
      <c r="CTR690" s="2"/>
      <c r="CTS690" s="2"/>
      <c r="CTT690" s="2"/>
      <c r="CTU690" s="2"/>
      <c r="CTV690" s="2"/>
      <c r="CTW690" s="2"/>
      <c r="CTX690" s="2"/>
      <c r="CTY690" s="2"/>
      <c r="CTZ690" s="2"/>
      <c r="CUA690" s="2"/>
      <c r="CUB690" s="2"/>
      <c r="CUC690" s="2"/>
      <c r="CUD690" s="2"/>
      <c r="CUE690" s="2"/>
      <c r="CUF690" s="2"/>
      <c r="CUG690" s="2"/>
      <c r="CUH690" s="2"/>
      <c r="CUI690" s="2"/>
      <c r="CUJ690" s="2"/>
      <c r="CUK690" s="2"/>
      <c r="CUL690" s="2"/>
      <c r="CUM690" s="2"/>
      <c r="CUN690" s="2"/>
      <c r="CUO690" s="2"/>
      <c r="CUP690" s="2"/>
      <c r="CUQ690" s="2"/>
      <c r="CUR690" s="2"/>
      <c r="CUS690" s="2"/>
      <c r="CUT690" s="2"/>
      <c r="CUU690" s="2"/>
      <c r="CUV690" s="2"/>
      <c r="CUW690" s="2"/>
      <c r="CUX690" s="2"/>
      <c r="CUY690" s="2"/>
      <c r="CUZ690" s="2"/>
      <c r="CVA690" s="2"/>
      <c r="CVB690" s="2"/>
      <c r="CVC690" s="2"/>
      <c r="CVD690" s="2"/>
      <c r="CVE690" s="2"/>
      <c r="CVF690" s="2"/>
      <c r="CVG690" s="2"/>
      <c r="CVH690" s="2"/>
      <c r="CVI690" s="2"/>
      <c r="CVJ690" s="2"/>
      <c r="CVK690" s="2"/>
      <c r="CVL690" s="2"/>
      <c r="CVM690" s="2"/>
      <c r="CVN690" s="2"/>
      <c r="CVO690" s="2"/>
      <c r="CVP690" s="2"/>
      <c r="CVQ690" s="2"/>
      <c r="CVR690" s="2"/>
      <c r="CVS690" s="2"/>
      <c r="CVT690" s="2"/>
      <c r="CVU690" s="2"/>
      <c r="CVV690" s="2"/>
      <c r="CVW690" s="2"/>
      <c r="CVX690" s="2"/>
      <c r="CVY690" s="2"/>
      <c r="CVZ690" s="2"/>
      <c r="CWA690" s="2"/>
      <c r="CWB690" s="2"/>
      <c r="CWC690" s="2"/>
      <c r="CWD690" s="2"/>
      <c r="CWE690" s="2"/>
      <c r="CWF690" s="2"/>
      <c r="CWG690" s="2"/>
      <c r="CWH690" s="2"/>
      <c r="CWI690" s="2"/>
      <c r="CWJ690" s="2"/>
      <c r="CWK690" s="2"/>
      <c r="CWL690" s="2"/>
      <c r="CWM690" s="2"/>
      <c r="CWN690" s="2"/>
      <c r="CWO690" s="2"/>
      <c r="CWP690" s="2"/>
      <c r="CWQ690" s="2"/>
      <c r="CWR690" s="2"/>
      <c r="CWS690" s="2"/>
      <c r="CWT690" s="2"/>
      <c r="CWU690" s="2"/>
      <c r="CWV690" s="2"/>
      <c r="CWW690" s="2"/>
      <c r="CWX690" s="2"/>
      <c r="CWY690" s="2"/>
      <c r="CWZ690" s="2"/>
      <c r="CXA690" s="2"/>
      <c r="CXB690" s="2"/>
      <c r="CXC690" s="2"/>
      <c r="CXD690" s="2"/>
      <c r="CXE690" s="2"/>
      <c r="CXF690" s="2"/>
      <c r="CXG690" s="2"/>
      <c r="CXH690" s="2"/>
      <c r="CXI690" s="2"/>
      <c r="CXJ690" s="2"/>
      <c r="CXK690" s="2"/>
      <c r="CXL690" s="2"/>
      <c r="CXM690" s="2"/>
      <c r="CXN690" s="2"/>
      <c r="CXO690" s="2"/>
      <c r="CXP690" s="2"/>
      <c r="CXQ690" s="2"/>
      <c r="CXR690" s="2"/>
      <c r="CXS690" s="2"/>
      <c r="CXT690" s="2"/>
      <c r="CXU690" s="2"/>
      <c r="CXV690" s="2"/>
      <c r="CXW690" s="2"/>
      <c r="CXX690" s="2"/>
      <c r="CXY690" s="2"/>
      <c r="CXZ690" s="2"/>
      <c r="CYA690" s="2"/>
      <c r="CYB690" s="2"/>
      <c r="CYC690" s="2"/>
      <c r="CYD690" s="2"/>
      <c r="CYE690" s="2"/>
      <c r="CYF690" s="2"/>
      <c r="CYG690" s="2"/>
      <c r="CYH690" s="2"/>
      <c r="CYI690" s="2"/>
      <c r="CYJ690" s="2"/>
      <c r="CYK690" s="2"/>
      <c r="CYL690" s="2"/>
      <c r="CYM690" s="2"/>
      <c r="CYN690" s="2"/>
      <c r="CYO690" s="2"/>
      <c r="CYP690" s="2"/>
      <c r="CYQ690" s="2"/>
      <c r="CYR690" s="2"/>
      <c r="CYS690" s="2"/>
      <c r="CYT690" s="2"/>
      <c r="CYU690" s="2"/>
      <c r="CYV690" s="2"/>
      <c r="CYW690" s="2"/>
      <c r="CYX690" s="2"/>
      <c r="CYY690" s="2"/>
      <c r="CYZ690" s="2"/>
      <c r="CZA690" s="2"/>
      <c r="CZB690" s="2"/>
      <c r="CZC690" s="2"/>
      <c r="CZD690" s="2"/>
      <c r="CZE690" s="2"/>
      <c r="CZF690" s="2"/>
      <c r="CZG690" s="2"/>
      <c r="CZH690" s="2"/>
      <c r="CZI690" s="2"/>
      <c r="CZJ690" s="2"/>
      <c r="CZK690" s="2"/>
      <c r="CZL690" s="2"/>
      <c r="CZM690" s="2"/>
      <c r="CZN690" s="2"/>
      <c r="CZO690" s="2"/>
      <c r="CZP690" s="2"/>
      <c r="CZQ690" s="2"/>
      <c r="CZR690" s="2"/>
      <c r="CZS690" s="2"/>
      <c r="CZT690" s="2"/>
      <c r="CZU690" s="2"/>
      <c r="CZV690" s="2"/>
      <c r="CZW690" s="2"/>
      <c r="CZX690" s="2"/>
      <c r="CZY690" s="2"/>
      <c r="CZZ690" s="2"/>
      <c r="DAA690" s="2"/>
      <c r="DAB690" s="2"/>
      <c r="DAC690" s="2"/>
      <c r="DAD690" s="2"/>
      <c r="DAE690" s="2"/>
      <c r="DAF690" s="2"/>
      <c r="DAG690" s="2"/>
      <c r="DAH690" s="2"/>
      <c r="DAI690" s="2"/>
      <c r="DAJ690" s="2"/>
      <c r="DAK690" s="2"/>
      <c r="DAL690" s="2"/>
      <c r="DAM690" s="2"/>
      <c r="DAN690" s="2"/>
      <c r="DAO690" s="2"/>
      <c r="DAP690" s="2"/>
      <c r="DAQ690" s="2"/>
      <c r="DAR690" s="2"/>
      <c r="DAS690" s="2"/>
      <c r="DAT690" s="2"/>
      <c r="DAU690" s="2"/>
      <c r="DAV690" s="2"/>
      <c r="DAW690" s="2"/>
      <c r="DAX690" s="2"/>
      <c r="DAY690" s="2"/>
      <c r="DAZ690" s="2"/>
      <c r="DBA690" s="2"/>
      <c r="DBB690" s="2"/>
      <c r="DBC690" s="2"/>
      <c r="DBD690" s="2"/>
      <c r="DBE690" s="2"/>
      <c r="DBF690" s="2"/>
      <c r="DBG690" s="2"/>
      <c r="DBH690" s="2"/>
      <c r="DBI690" s="2"/>
      <c r="DBJ690" s="2"/>
      <c r="DBK690" s="2"/>
      <c r="DBL690" s="2"/>
      <c r="DBM690" s="2"/>
      <c r="DBN690" s="2"/>
      <c r="DBO690" s="2"/>
      <c r="DBP690" s="2"/>
      <c r="DBQ690" s="2"/>
      <c r="DBR690" s="2"/>
      <c r="DBS690" s="2"/>
      <c r="DBT690" s="2"/>
      <c r="DBU690" s="2"/>
      <c r="DBV690" s="2"/>
      <c r="DBW690" s="2"/>
      <c r="DBX690" s="2"/>
      <c r="DBY690" s="2"/>
      <c r="DBZ690" s="2"/>
      <c r="DCA690" s="2"/>
      <c r="DCB690" s="2"/>
      <c r="DCC690" s="2"/>
      <c r="DCD690" s="2"/>
      <c r="DCE690" s="2"/>
      <c r="DCF690" s="2"/>
      <c r="DCG690" s="2"/>
      <c r="DCH690" s="2"/>
      <c r="DCI690" s="2"/>
      <c r="DCJ690" s="2"/>
      <c r="DCK690" s="2"/>
      <c r="DCL690" s="2"/>
      <c r="DCM690" s="2"/>
      <c r="DCN690" s="2"/>
      <c r="DCO690" s="2"/>
      <c r="DCP690" s="2"/>
      <c r="DCQ690" s="2"/>
      <c r="DCR690" s="2"/>
      <c r="DCS690" s="2"/>
      <c r="DCT690" s="2"/>
      <c r="DCU690" s="2"/>
      <c r="DCV690" s="2"/>
      <c r="DCW690" s="2"/>
      <c r="DCX690" s="2"/>
      <c r="DCY690" s="2"/>
      <c r="DCZ690" s="2"/>
      <c r="DDA690" s="2"/>
      <c r="DDB690" s="2"/>
      <c r="DDC690" s="2"/>
      <c r="DDD690" s="2"/>
      <c r="DDE690" s="2"/>
      <c r="DDF690" s="2"/>
      <c r="DDG690" s="2"/>
      <c r="DDH690" s="2"/>
      <c r="DDI690" s="2"/>
      <c r="DDJ690" s="2"/>
      <c r="DDK690" s="2"/>
      <c r="DDL690" s="2"/>
      <c r="DDM690" s="2"/>
      <c r="DDN690" s="2"/>
      <c r="DDO690" s="2"/>
      <c r="DDP690" s="2"/>
      <c r="DDQ690" s="2"/>
      <c r="DDR690" s="2"/>
      <c r="DDS690" s="2"/>
      <c r="DDT690" s="2"/>
      <c r="DDU690" s="2"/>
      <c r="DDV690" s="2"/>
      <c r="DDW690" s="2"/>
      <c r="DDX690" s="2"/>
      <c r="DDY690" s="2"/>
      <c r="DDZ690" s="2"/>
      <c r="DEA690" s="2"/>
      <c r="DEB690" s="2"/>
      <c r="DEC690" s="2"/>
      <c r="DED690" s="2"/>
      <c r="DEE690" s="2"/>
      <c r="DEF690" s="2"/>
      <c r="DEG690" s="2"/>
      <c r="DEH690" s="2"/>
      <c r="DEI690" s="2"/>
      <c r="DEJ690" s="2"/>
      <c r="DEK690" s="2"/>
      <c r="DEL690" s="2"/>
      <c r="DEM690" s="2"/>
      <c r="DEN690" s="2"/>
      <c r="DEO690" s="2"/>
      <c r="DEP690" s="2"/>
      <c r="DEQ690" s="2"/>
      <c r="DER690" s="2"/>
      <c r="DES690" s="2"/>
      <c r="DET690" s="2"/>
      <c r="DEU690" s="2"/>
      <c r="DEV690" s="2"/>
      <c r="DEW690" s="2"/>
      <c r="DEX690" s="2"/>
      <c r="DEY690" s="2"/>
      <c r="DEZ690" s="2"/>
      <c r="DFA690" s="2"/>
      <c r="DFB690" s="2"/>
      <c r="DFC690" s="2"/>
      <c r="DFD690" s="2"/>
      <c r="DFE690" s="2"/>
      <c r="DFF690" s="2"/>
      <c r="DFG690" s="2"/>
      <c r="DFH690" s="2"/>
      <c r="DFI690" s="2"/>
      <c r="DFJ690" s="2"/>
      <c r="DFK690" s="2"/>
      <c r="DFL690" s="2"/>
      <c r="DFM690" s="2"/>
      <c r="DFN690" s="2"/>
      <c r="DFO690" s="2"/>
      <c r="DFP690" s="2"/>
      <c r="DFQ690" s="2"/>
      <c r="DFR690" s="2"/>
      <c r="DFS690" s="2"/>
      <c r="DFT690" s="2"/>
      <c r="DFU690" s="2"/>
      <c r="DFV690" s="2"/>
      <c r="DFW690" s="2"/>
      <c r="DFX690" s="2"/>
      <c r="DFY690" s="2"/>
      <c r="DFZ690" s="2"/>
      <c r="DGA690" s="2"/>
      <c r="DGB690" s="2"/>
      <c r="DGC690" s="2"/>
      <c r="DGD690" s="2"/>
      <c r="DGE690" s="2"/>
      <c r="DGF690" s="2"/>
      <c r="DGG690" s="2"/>
      <c r="DGH690" s="2"/>
      <c r="DGI690" s="2"/>
      <c r="DGJ690" s="2"/>
      <c r="DGK690" s="2"/>
      <c r="DGL690" s="2"/>
      <c r="DGM690" s="2"/>
      <c r="DGN690" s="2"/>
      <c r="DGO690" s="2"/>
      <c r="DGP690" s="2"/>
      <c r="DGQ690" s="2"/>
      <c r="DGR690" s="2"/>
      <c r="DGS690" s="2"/>
      <c r="DGT690" s="2"/>
      <c r="DGU690" s="2"/>
      <c r="DGV690" s="2"/>
      <c r="DGW690" s="2"/>
      <c r="DGX690" s="2"/>
      <c r="DGY690" s="2"/>
      <c r="DGZ690" s="2"/>
      <c r="DHA690" s="2"/>
      <c r="DHB690" s="2"/>
      <c r="DHC690" s="2"/>
      <c r="DHD690" s="2"/>
      <c r="DHE690" s="2"/>
      <c r="DHF690" s="2"/>
      <c r="DHG690" s="2"/>
      <c r="DHH690" s="2"/>
      <c r="DHI690" s="2"/>
      <c r="DHJ690" s="2"/>
      <c r="DHK690" s="2"/>
      <c r="DHL690" s="2"/>
      <c r="DHM690" s="2"/>
      <c r="DHN690" s="2"/>
      <c r="DHO690" s="2"/>
      <c r="DHP690" s="2"/>
      <c r="DHQ690" s="2"/>
      <c r="DHR690" s="2"/>
      <c r="DHS690" s="2"/>
      <c r="DHT690" s="2"/>
      <c r="DHU690" s="2"/>
      <c r="DHV690" s="2"/>
      <c r="DHW690" s="2"/>
      <c r="DHX690" s="2"/>
      <c r="DHY690" s="2"/>
      <c r="DHZ690" s="2"/>
      <c r="DIA690" s="2"/>
      <c r="DIB690" s="2"/>
      <c r="DIC690" s="2"/>
      <c r="DID690" s="2"/>
      <c r="DIE690" s="2"/>
      <c r="DIF690" s="2"/>
      <c r="DIG690" s="2"/>
      <c r="DIH690" s="2"/>
      <c r="DII690" s="2"/>
      <c r="DIJ690" s="2"/>
      <c r="DIK690" s="2"/>
      <c r="DIL690" s="2"/>
      <c r="DIM690" s="2"/>
      <c r="DIN690" s="2"/>
      <c r="DIO690" s="2"/>
      <c r="DIP690" s="2"/>
      <c r="DIQ690" s="2"/>
      <c r="DIR690" s="2"/>
      <c r="DIS690" s="2"/>
      <c r="DIT690" s="2"/>
      <c r="DIU690" s="2"/>
      <c r="DIV690" s="2"/>
      <c r="DIW690" s="2"/>
      <c r="DIX690" s="2"/>
      <c r="DIY690" s="2"/>
      <c r="DIZ690" s="2"/>
      <c r="DJA690" s="2"/>
      <c r="DJB690" s="2"/>
      <c r="DJC690" s="2"/>
      <c r="DJD690" s="2"/>
      <c r="DJE690" s="2"/>
      <c r="DJF690" s="2"/>
      <c r="DJG690" s="2"/>
      <c r="DJH690" s="2"/>
      <c r="DJI690" s="2"/>
      <c r="DJJ690" s="2"/>
      <c r="DJK690" s="2"/>
      <c r="DJL690" s="2"/>
      <c r="DJM690" s="2"/>
      <c r="DJN690" s="2"/>
      <c r="DJO690" s="2"/>
      <c r="DJP690" s="2"/>
      <c r="DJQ690" s="2"/>
      <c r="DJR690" s="2"/>
      <c r="DJS690" s="2"/>
      <c r="DJT690" s="2"/>
      <c r="DJU690" s="2"/>
      <c r="DJV690" s="2"/>
      <c r="DJW690" s="2"/>
      <c r="DJX690" s="2"/>
      <c r="DJY690" s="2"/>
      <c r="DJZ690" s="2"/>
      <c r="DKA690" s="2"/>
      <c r="DKB690" s="2"/>
      <c r="DKC690" s="2"/>
      <c r="DKD690" s="2"/>
      <c r="DKE690" s="2"/>
      <c r="DKF690" s="2"/>
      <c r="DKG690" s="2"/>
      <c r="DKH690" s="2"/>
      <c r="DKI690" s="2"/>
      <c r="DKJ690" s="2"/>
      <c r="DKK690" s="2"/>
      <c r="DKL690" s="2"/>
      <c r="DKM690" s="2"/>
      <c r="DKN690" s="2"/>
      <c r="DKO690" s="2"/>
      <c r="DKP690" s="2"/>
      <c r="DKQ690" s="2"/>
      <c r="DKR690" s="2"/>
      <c r="DKS690" s="2"/>
      <c r="DKT690" s="2"/>
      <c r="DKU690" s="2"/>
      <c r="DKV690" s="2"/>
      <c r="DKW690" s="2"/>
      <c r="DKX690" s="2"/>
      <c r="DKY690" s="2"/>
      <c r="DKZ690" s="2"/>
      <c r="DLA690" s="2"/>
      <c r="DLB690" s="2"/>
      <c r="DLC690" s="2"/>
      <c r="DLD690" s="2"/>
      <c r="DLE690" s="2"/>
      <c r="DLF690" s="2"/>
      <c r="DLG690" s="2"/>
      <c r="DLH690" s="2"/>
      <c r="DLI690" s="2"/>
      <c r="DLJ690" s="2"/>
      <c r="DLK690" s="2"/>
      <c r="DLL690" s="2"/>
      <c r="DLM690" s="2"/>
      <c r="DLN690" s="2"/>
      <c r="DLO690" s="2"/>
      <c r="DLP690" s="2"/>
      <c r="DLQ690" s="2"/>
      <c r="DLR690" s="2"/>
      <c r="DLS690" s="2"/>
      <c r="DLT690" s="2"/>
      <c r="DLU690" s="2"/>
      <c r="DLV690" s="2"/>
      <c r="DLW690" s="2"/>
      <c r="DLX690" s="2"/>
      <c r="DLY690" s="2"/>
      <c r="DLZ690" s="2"/>
      <c r="DMA690" s="2"/>
      <c r="DMB690" s="2"/>
      <c r="DMC690" s="2"/>
      <c r="DMD690" s="2"/>
      <c r="DME690" s="2"/>
      <c r="DMF690" s="2"/>
      <c r="DMG690" s="2"/>
      <c r="DMH690" s="2"/>
      <c r="DMI690" s="2"/>
      <c r="DMJ690" s="2"/>
      <c r="DMK690" s="2"/>
      <c r="DML690" s="2"/>
      <c r="DMM690" s="2"/>
      <c r="DMN690" s="2"/>
      <c r="DMO690" s="2"/>
      <c r="DMP690" s="2"/>
      <c r="DMQ690" s="2"/>
      <c r="DMR690" s="2"/>
      <c r="DMS690" s="2"/>
      <c r="DMT690" s="2"/>
      <c r="DMU690" s="2"/>
      <c r="DMV690" s="2"/>
      <c r="DMW690" s="2"/>
      <c r="DMX690" s="2"/>
      <c r="DMY690" s="2"/>
      <c r="DMZ690" s="2"/>
      <c r="DNA690" s="2"/>
      <c r="DNB690" s="2"/>
      <c r="DNC690" s="2"/>
      <c r="DND690" s="2"/>
      <c r="DNE690" s="2"/>
      <c r="DNF690" s="2"/>
      <c r="DNG690" s="2"/>
      <c r="DNH690" s="2"/>
      <c r="DNI690" s="2"/>
      <c r="DNJ690" s="2"/>
      <c r="DNK690" s="2"/>
      <c r="DNL690" s="2"/>
      <c r="DNM690" s="2"/>
      <c r="DNN690" s="2"/>
      <c r="DNO690" s="2"/>
      <c r="DNP690" s="2"/>
      <c r="DNQ690" s="2"/>
      <c r="DNR690" s="2"/>
      <c r="DNS690" s="2"/>
      <c r="DNT690" s="2"/>
      <c r="DNU690" s="2"/>
      <c r="DNV690" s="2"/>
      <c r="DNW690" s="2"/>
      <c r="DNX690" s="2"/>
      <c r="DNY690" s="2"/>
      <c r="DNZ690" s="2"/>
      <c r="DOA690" s="2"/>
      <c r="DOB690" s="2"/>
      <c r="DOC690" s="2"/>
      <c r="DOD690" s="2"/>
      <c r="DOE690" s="2"/>
      <c r="DOF690" s="2"/>
      <c r="DOG690" s="2"/>
      <c r="DOH690" s="2"/>
      <c r="DOI690" s="2"/>
      <c r="DOJ690" s="2"/>
      <c r="DOK690" s="2"/>
      <c r="DOL690" s="2"/>
      <c r="DOM690" s="2"/>
      <c r="DON690" s="2"/>
      <c r="DOO690" s="2"/>
      <c r="DOP690" s="2"/>
      <c r="DOQ690" s="2"/>
      <c r="DOR690" s="2"/>
      <c r="DOS690" s="2"/>
      <c r="DOT690" s="2"/>
      <c r="DOU690" s="2"/>
      <c r="DOV690" s="2"/>
      <c r="DOW690" s="2"/>
      <c r="DOX690" s="2"/>
      <c r="DOY690" s="2"/>
      <c r="DOZ690" s="2"/>
      <c r="DPA690" s="2"/>
      <c r="DPB690" s="2"/>
      <c r="DPC690" s="2"/>
      <c r="DPD690" s="2"/>
      <c r="DPE690" s="2"/>
      <c r="DPF690" s="2"/>
      <c r="DPG690" s="2"/>
      <c r="DPH690" s="2"/>
      <c r="DPI690" s="2"/>
      <c r="DPJ690" s="2"/>
      <c r="DPK690" s="2"/>
      <c r="DPL690" s="2"/>
      <c r="DPM690" s="2"/>
      <c r="DPN690" s="2"/>
      <c r="DPO690" s="2"/>
      <c r="DPP690" s="2"/>
      <c r="DPQ690" s="2"/>
      <c r="DPR690" s="2"/>
      <c r="DPS690" s="2"/>
      <c r="DPT690" s="2"/>
      <c r="DPU690" s="2"/>
      <c r="DPV690" s="2"/>
      <c r="DPW690" s="2"/>
      <c r="DPX690" s="2"/>
      <c r="DPY690" s="2"/>
      <c r="DPZ690" s="2"/>
      <c r="DQA690" s="2"/>
      <c r="DQB690" s="2"/>
      <c r="DQC690" s="2"/>
      <c r="DQD690" s="2"/>
      <c r="DQE690" s="2"/>
      <c r="DQF690" s="2"/>
      <c r="DQG690" s="2"/>
      <c r="DQH690" s="2"/>
      <c r="DQI690" s="2"/>
      <c r="DQJ690" s="2"/>
      <c r="DQK690" s="2"/>
      <c r="DQL690" s="2"/>
      <c r="DQM690" s="2"/>
      <c r="DQN690" s="2"/>
      <c r="DQO690" s="2"/>
      <c r="DQP690" s="2"/>
      <c r="DQQ690" s="2"/>
      <c r="DQR690" s="2"/>
      <c r="DQS690" s="2"/>
      <c r="DQT690" s="2"/>
      <c r="DQU690" s="2"/>
      <c r="DQV690" s="2"/>
      <c r="DQW690" s="2"/>
      <c r="DQX690" s="2"/>
      <c r="DQY690" s="2"/>
      <c r="DQZ690" s="2"/>
      <c r="DRA690" s="2"/>
      <c r="DRB690" s="2"/>
      <c r="DRC690" s="2"/>
      <c r="DRD690" s="2"/>
      <c r="DRE690" s="2"/>
      <c r="DRF690" s="2"/>
      <c r="DRG690" s="2"/>
      <c r="DRH690" s="2"/>
      <c r="DRI690" s="2"/>
      <c r="DRJ690" s="2"/>
      <c r="DRK690" s="2"/>
      <c r="DRL690" s="2"/>
      <c r="DRM690" s="2"/>
      <c r="DRN690" s="2"/>
      <c r="DRO690" s="2"/>
      <c r="DRP690" s="2"/>
      <c r="DRQ690" s="2"/>
      <c r="DRR690" s="2"/>
      <c r="DRS690" s="2"/>
      <c r="DRT690" s="2"/>
      <c r="DRU690" s="2"/>
      <c r="DRV690" s="2"/>
      <c r="DRW690" s="2"/>
      <c r="DRX690" s="2"/>
      <c r="DRY690" s="2"/>
      <c r="DRZ690" s="2"/>
      <c r="DSA690" s="2"/>
      <c r="DSB690" s="2"/>
      <c r="DSC690" s="2"/>
      <c r="DSD690" s="2"/>
      <c r="DSE690" s="2"/>
      <c r="DSF690" s="2"/>
      <c r="DSG690" s="2"/>
      <c r="DSH690" s="2"/>
      <c r="DSI690" s="2"/>
      <c r="DSJ690" s="2"/>
      <c r="DSK690" s="2"/>
      <c r="DSL690" s="2"/>
      <c r="DSM690" s="2"/>
      <c r="DSN690" s="2"/>
      <c r="DSO690" s="2"/>
      <c r="DSP690" s="2"/>
      <c r="DSQ690" s="2"/>
      <c r="DSR690" s="2"/>
      <c r="DSS690" s="2"/>
      <c r="DST690" s="2"/>
      <c r="DSU690" s="2"/>
      <c r="DSV690" s="2"/>
      <c r="DSW690" s="2"/>
      <c r="DSX690" s="2"/>
      <c r="DSY690" s="2"/>
      <c r="DSZ690" s="2"/>
      <c r="DTA690" s="2"/>
      <c r="DTB690" s="2"/>
      <c r="DTC690" s="2"/>
      <c r="DTD690" s="2"/>
      <c r="DTE690" s="2"/>
      <c r="DTF690" s="2"/>
      <c r="DTG690" s="2"/>
      <c r="DTH690" s="2"/>
      <c r="DTI690" s="2"/>
      <c r="DTJ690" s="2"/>
      <c r="DTK690" s="2"/>
      <c r="DTL690" s="2"/>
      <c r="DTM690" s="2"/>
      <c r="DTN690" s="2"/>
      <c r="DTO690" s="2"/>
      <c r="DTP690" s="2"/>
      <c r="DTQ690" s="2"/>
      <c r="DTR690" s="2"/>
      <c r="DTS690" s="2"/>
      <c r="DTT690" s="2"/>
      <c r="DTU690" s="2"/>
      <c r="DTV690" s="2"/>
      <c r="DTW690" s="2"/>
      <c r="DTX690" s="2"/>
      <c r="DTY690" s="2"/>
      <c r="DTZ690" s="2"/>
      <c r="DUA690" s="2"/>
      <c r="DUB690" s="2"/>
      <c r="DUC690" s="2"/>
      <c r="DUD690" s="2"/>
      <c r="DUE690" s="2"/>
      <c r="DUF690" s="2"/>
      <c r="DUG690" s="2"/>
      <c r="DUH690" s="2"/>
      <c r="DUI690" s="2"/>
      <c r="DUJ690" s="2"/>
      <c r="DUK690" s="2"/>
      <c r="DUL690" s="2"/>
      <c r="DUM690" s="2"/>
      <c r="DUN690" s="2"/>
      <c r="DUO690" s="2"/>
      <c r="DUP690" s="2"/>
      <c r="DUQ690" s="2"/>
      <c r="DUR690" s="2"/>
      <c r="DUS690" s="2"/>
      <c r="DUT690" s="2"/>
      <c r="DUU690" s="2"/>
      <c r="DUV690" s="2"/>
      <c r="DUW690" s="2"/>
      <c r="DUX690" s="2"/>
      <c r="DUY690" s="2"/>
      <c r="DUZ690" s="2"/>
      <c r="DVA690" s="2"/>
      <c r="DVB690" s="2"/>
      <c r="DVC690" s="2"/>
      <c r="DVD690" s="2"/>
      <c r="DVE690" s="2"/>
      <c r="DVF690" s="2"/>
      <c r="DVG690" s="2"/>
      <c r="DVH690" s="2"/>
      <c r="DVI690" s="2"/>
      <c r="DVJ690" s="2"/>
      <c r="DVK690" s="2"/>
      <c r="DVL690" s="2"/>
      <c r="DVM690" s="2"/>
      <c r="DVN690" s="2"/>
      <c r="DVO690" s="2"/>
      <c r="DVP690" s="2"/>
      <c r="DVQ690" s="2"/>
      <c r="DVR690" s="2"/>
      <c r="DVS690" s="2"/>
      <c r="DVT690" s="2"/>
      <c r="DVU690" s="2"/>
      <c r="DVV690" s="2"/>
      <c r="DVW690" s="2"/>
      <c r="DVX690" s="2"/>
      <c r="DVY690" s="2"/>
      <c r="DVZ690" s="2"/>
      <c r="DWA690" s="2"/>
      <c r="DWB690" s="2"/>
      <c r="DWC690" s="2"/>
      <c r="DWD690" s="2"/>
      <c r="DWE690" s="2"/>
      <c r="DWF690" s="2"/>
      <c r="DWG690" s="2"/>
      <c r="DWH690" s="2"/>
      <c r="DWI690" s="2"/>
      <c r="DWJ690" s="2"/>
      <c r="DWK690" s="2"/>
      <c r="DWL690" s="2"/>
      <c r="DWM690" s="2"/>
      <c r="DWN690" s="2"/>
      <c r="DWO690" s="2"/>
      <c r="DWP690" s="2"/>
      <c r="DWQ690" s="2"/>
      <c r="DWR690" s="2"/>
      <c r="DWS690" s="2"/>
      <c r="DWT690" s="2"/>
      <c r="DWU690" s="2"/>
      <c r="DWV690" s="2"/>
      <c r="DWW690" s="2"/>
      <c r="DWX690" s="2"/>
      <c r="DWY690" s="2"/>
      <c r="DWZ690" s="2"/>
      <c r="DXA690" s="2"/>
      <c r="DXB690" s="2"/>
      <c r="DXC690" s="2"/>
      <c r="DXD690" s="2"/>
      <c r="DXE690" s="2"/>
      <c r="DXF690" s="2"/>
      <c r="DXG690" s="2"/>
      <c r="DXH690" s="2"/>
      <c r="DXI690" s="2"/>
      <c r="DXJ690" s="2"/>
      <c r="DXK690" s="2"/>
      <c r="DXL690" s="2"/>
      <c r="DXM690" s="2"/>
      <c r="DXN690" s="2"/>
      <c r="DXO690" s="2"/>
      <c r="DXP690" s="2"/>
      <c r="DXQ690" s="2"/>
      <c r="DXR690" s="2"/>
      <c r="DXS690" s="2"/>
      <c r="DXT690" s="2"/>
      <c r="DXU690" s="2"/>
      <c r="DXV690" s="2"/>
      <c r="DXW690" s="2"/>
      <c r="DXX690" s="2"/>
      <c r="DXY690" s="2"/>
      <c r="DXZ690" s="2"/>
      <c r="DYA690" s="2"/>
      <c r="DYB690" s="2"/>
      <c r="DYC690" s="2"/>
      <c r="DYD690" s="2"/>
      <c r="DYE690" s="2"/>
      <c r="DYF690" s="2"/>
      <c r="DYG690" s="2"/>
      <c r="DYH690" s="2"/>
      <c r="DYI690" s="2"/>
      <c r="DYJ690" s="2"/>
      <c r="DYK690" s="2"/>
      <c r="DYL690" s="2"/>
      <c r="DYM690" s="2"/>
      <c r="DYN690" s="2"/>
      <c r="DYO690" s="2"/>
      <c r="DYP690" s="2"/>
      <c r="DYQ690" s="2"/>
      <c r="DYR690" s="2"/>
      <c r="DYS690" s="2"/>
      <c r="DYT690" s="2"/>
      <c r="DYU690" s="2"/>
      <c r="DYV690" s="2"/>
      <c r="DYW690" s="2"/>
      <c r="DYX690" s="2"/>
      <c r="DYY690" s="2"/>
      <c r="DYZ690" s="2"/>
      <c r="DZA690" s="2"/>
      <c r="DZB690" s="2"/>
      <c r="DZC690" s="2"/>
      <c r="DZD690" s="2"/>
      <c r="DZE690" s="2"/>
      <c r="DZF690" s="2"/>
      <c r="DZG690" s="2"/>
      <c r="DZH690" s="2"/>
      <c r="DZI690" s="2"/>
      <c r="DZJ690" s="2"/>
      <c r="DZK690" s="2"/>
      <c r="DZL690" s="2"/>
      <c r="DZM690" s="2"/>
      <c r="DZN690" s="2"/>
      <c r="DZO690" s="2"/>
      <c r="DZP690" s="2"/>
      <c r="DZQ690" s="2"/>
      <c r="DZR690" s="2"/>
      <c r="DZS690" s="2"/>
      <c r="DZT690" s="2"/>
      <c r="DZU690" s="2"/>
      <c r="DZV690" s="2"/>
      <c r="DZW690" s="2"/>
      <c r="DZX690" s="2"/>
      <c r="DZY690" s="2"/>
      <c r="DZZ690" s="2"/>
      <c r="EAA690" s="2"/>
      <c r="EAB690" s="2"/>
      <c r="EAC690" s="2"/>
      <c r="EAD690" s="2"/>
      <c r="EAE690" s="2"/>
      <c r="EAF690" s="2"/>
      <c r="EAG690" s="2"/>
      <c r="EAH690" s="2"/>
      <c r="EAI690" s="2"/>
      <c r="EAJ690" s="2"/>
      <c r="EAK690" s="2"/>
      <c r="EAL690" s="2"/>
      <c r="EAM690" s="2"/>
      <c r="EAN690" s="2"/>
      <c r="EAO690" s="2"/>
      <c r="EAP690" s="2"/>
      <c r="EAQ690" s="2"/>
      <c r="EAR690" s="2"/>
      <c r="EAS690" s="2"/>
      <c r="EAT690" s="2"/>
      <c r="EAU690" s="2"/>
      <c r="EAV690" s="2"/>
      <c r="EAW690" s="2"/>
      <c r="EAX690" s="2"/>
      <c r="EAY690" s="2"/>
      <c r="EAZ690" s="2"/>
      <c r="EBA690" s="2"/>
      <c r="EBB690" s="2"/>
      <c r="EBC690" s="2"/>
      <c r="EBD690" s="2"/>
      <c r="EBE690" s="2"/>
      <c r="EBF690" s="2"/>
      <c r="EBG690" s="2"/>
      <c r="EBH690" s="2"/>
      <c r="EBI690" s="2"/>
      <c r="EBJ690" s="2"/>
      <c r="EBK690" s="2"/>
      <c r="EBL690" s="2"/>
      <c r="EBM690" s="2"/>
      <c r="EBN690" s="2"/>
      <c r="EBO690" s="2"/>
      <c r="EBP690" s="2"/>
      <c r="EBQ690" s="2"/>
      <c r="EBR690" s="2"/>
      <c r="EBS690" s="2"/>
      <c r="EBT690" s="2"/>
      <c r="EBU690" s="2"/>
      <c r="EBV690" s="2"/>
      <c r="EBW690" s="2"/>
      <c r="EBX690" s="2"/>
      <c r="EBY690" s="2"/>
      <c r="EBZ690" s="2"/>
      <c r="ECA690" s="2"/>
      <c r="ECB690" s="2"/>
      <c r="ECC690" s="2"/>
      <c r="ECD690" s="2"/>
      <c r="ECE690" s="2"/>
      <c r="ECF690" s="2"/>
      <c r="ECG690" s="2"/>
      <c r="ECH690" s="2"/>
      <c r="ECI690" s="2"/>
      <c r="ECJ690" s="2"/>
      <c r="ECK690" s="2"/>
      <c r="ECL690" s="2"/>
      <c r="ECM690" s="2"/>
      <c r="ECN690" s="2"/>
      <c r="ECO690" s="2"/>
      <c r="ECP690" s="2"/>
      <c r="ECQ690" s="2"/>
      <c r="ECR690" s="2"/>
      <c r="ECS690" s="2"/>
      <c r="ECT690" s="2"/>
      <c r="ECU690" s="2"/>
      <c r="ECV690" s="2"/>
      <c r="ECW690" s="2"/>
      <c r="ECX690" s="2"/>
      <c r="ECY690" s="2"/>
      <c r="ECZ690" s="2"/>
      <c r="EDA690" s="2"/>
      <c r="EDB690" s="2"/>
      <c r="EDC690" s="2"/>
      <c r="EDD690" s="2"/>
      <c r="EDE690" s="2"/>
      <c r="EDF690" s="2"/>
      <c r="EDG690" s="2"/>
      <c r="EDH690" s="2"/>
      <c r="EDI690" s="2"/>
      <c r="EDJ690" s="2"/>
      <c r="EDK690" s="2"/>
      <c r="EDL690" s="2"/>
      <c r="EDM690" s="2"/>
      <c r="EDN690" s="2"/>
      <c r="EDO690" s="2"/>
      <c r="EDP690" s="2"/>
      <c r="EDQ690" s="2"/>
      <c r="EDR690" s="2"/>
      <c r="EDS690" s="2"/>
      <c r="EDT690" s="2"/>
      <c r="EDU690" s="2"/>
      <c r="EDV690" s="2"/>
      <c r="EDW690" s="2"/>
      <c r="EDX690" s="2"/>
      <c r="EDY690" s="2"/>
      <c r="EDZ690" s="2"/>
      <c r="EEA690" s="2"/>
      <c r="EEB690" s="2"/>
      <c r="EEC690" s="2"/>
      <c r="EED690" s="2"/>
      <c r="EEE690" s="2"/>
      <c r="EEF690" s="2"/>
      <c r="EEG690" s="2"/>
      <c r="EEH690" s="2"/>
      <c r="EEI690" s="2"/>
      <c r="EEJ690" s="2"/>
      <c r="EEK690" s="2"/>
      <c r="EEL690" s="2"/>
      <c r="EEM690" s="2"/>
      <c r="EEN690" s="2"/>
      <c r="EEO690" s="2"/>
      <c r="EEP690" s="2"/>
      <c r="EEQ690" s="2"/>
      <c r="EER690" s="2"/>
      <c r="EES690" s="2"/>
      <c r="EET690" s="2"/>
      <c r="EEU690" s="2"/>
      <c r="EEV690" s="2"/>
      <c r="EEW690" s="2"/>
      <c r="EEX690" s="2"/>
      <c r="EEY690" s="2"/>
      <c r="EEZ690" s="2"/>
      <c r="EFA690" s="2"/>
      <c r="EFB690" s="2"/>
      <c r="EFC690" s="2"/>
      <c r="EFD690" s="2"/>
      <c r="EFE690" s="2"/>
      <c r="EFF690" s="2"/>
      <c r="EFG690" s="2"/>
      <c r="EFH690" s="2"/>
      <c r="EFI690" s="2"/>
      <c r="EFJ690" s="2"/>
      <c r="EFK690" s="2"/>
      <c r="EFL690" s="2"/>
      <c r="EFM690" s="2"/>
      <c r="EFN690" s="2"/>
      <c r="EFO690" s="2"/>
      <c r="EFP690" s="2"/>
      <c r="EFQ690" s="2"/>
      <c r="EFR690" s="2"/>
      <c r="EFS690" s="2"/>
      <c r="EFT690" s="2"/>
      <c r="EFU690" s="2"/>
      <c r="EFV690" s="2"/>
      <c r="EFW690" s="2"/>
      <c r="EFX690" s="2"/>
      <c r="EFY690" s="2"/>
      <c r="EFZ690" s="2"/>
      <c r="EGA690" s="2"/>
      <c r="EGB690" s="2"/>
      <c r="EGC690" s="2"/>
      <c r="EGD690" s="2"/>
      <c r="EGE690" s="2"/>
      <c r="EGF690" s="2"/>
      <c r="EGG690" s="2"/>
      <c r="EGH690" s="2"/>
      <c r="EGI690" s="2"/>
      <c r="EGJ690" s="2"/>
      <c r="EGK690" s="2"/>
      <c r="EGL690" s="2"/>
      <c r="EGM690" s="2"/>
      <c r="EGN690" s="2"/>
      <c r="EGO690" s="2"/>
      <c r="EGP690" s="2"/>
      <c r="EGQ690" s="2"/>
      <c r="EGR690" s="2"/>
      <c r="EGS690" s="2"/>
      <c r="EGT690" s="2"/>
      <c r="EGU690" s="2"/>
      <c r="EGV690" s="2"/>
      <c r="EGW690" s="2"/>
      <c r="EGX690" s="2"/>
      <c r="EGY690" s="2"/>
      <c r="EGZ690" s="2"/>
      <c r="EHA690" s="2"/>
      <c r="EHB690" s="2"/>
      <c r="EHC690" s="2"/>
      <c r="EHD690" s="2"/>
      <c r="EHE690" s="2"/>
      <c r="EHF690" s="2"/>
      <c r="EHG690" s="2"/>
      <c r="EHH690" s="2"/>
      <c r="EHI690" s="2"/>
      <c r="EHJ690" s="2"/>
      <c r="EHK690" s="2"/>
      <c r="EHL690" s="2"/>
      <c r="EHM690" s="2"/>
      <c r="EHN690" s="2"/>
      <c r="EHO690" s="2"/>
      <c r="EHP690" s="2"/>
      <c r="EHQ690" s="2"/>
      <c r="EHR690" s="2"/>
      <c r="EHS690" s="2"/>
      <c r="EHT690" s="2"/>
      <c r="EHU690" s="2"/>
      <c r="EHV690" s="2"/>
      <c r="EHW690" s="2"/>
      <c r="EHX690" s="2"/>
      <c r="EHY690" s="2"/>
      <c r="EHZ690" s="2"/>
      <c r="EIA690" s="2"/>
      <c r="EIB690" s="2"/>
      <c r="EIC690" s="2"/>
      <c r="EID690" s="2"/>
      <c r="EIE690" s="2"/>
      <c r="EIF690" s="2"/>
      <c r="EIG690" s="2"/>
      <c r="EIH690" s="2"/>
      <c r="EII690" s="2"/>
      <c r="EIJ690" s="2"/>
      <c r="EIK690" s="2"/>
      <c r="EIL690" s="2"/>
      <c r="EIM690" s="2"/>
      <c r="EIN690" s="2"/>
      <c r="EIO690" s="2"/>
      <c r="EIP690" s="2"/>
      <c r="EIQ690" s="2"/>
      <c r="EIR690" s="2"/>
      <c r="EIS690" s="2"/>
      <c r="EIT690" s="2"/>
      <c r="EIU690" s="2"/>
      <c r="EIV690" s="2"/>
      <c r="EIW690" s="2"/>
      <c r="EIX690" s="2"/>
      <c r="EIY690" s="2"/>
      <c r="EIZ690" s="2"/>
      <c r="EJA690" s="2"/>
      <c r="EJB690" s="2"/>
      <c r="EJC690" s="2"/>
      <c r="EJD690" s="2"/>
      <c r="EJE690" s="2"/>
      <c r="EJF690" s="2"/>
      <c r="EJG690" s="2"/>
      <c r="EJH690" s="2"/>
      <c r="EJI690" s="2"/>
      <c r="EJJ690" s="2"/>
      <c r="EJK690" s="2"/>
      <c r="EJL690" s="2"/>
      <c r="EJM690" s="2"/>
      <c r="EJN690" s="2"/>
      <c r="EJO690" s="2"/>
      <c r="EJP690" s="2"/>
      <c r="EJQ690" s="2"/>
      <c r="EJR690" s="2"/>
      <c r="EJS690" s="2"/>
      <c r="EJT690" s="2"/>
      <c r="EJU690" s="2"/>
      <c r="EJV690" s="2"/>
      <c r="EJW690" s="2"/>
      <c r="EJX690" s="2"/>
      <c r="EJY690" s="2"/>
      <c r="EJZ690" s="2"/>
      <c r="EKA690" s="2"/>
      <c r="EKB690" s="2"/>
      <c r="EKC690" s="2"/>
      <c r="EKD690" s="2"/>
      <c r="EKE690" s="2"/>
      <c r="EKF690" s="2"/>
      <c r="EKG690" s="2"/>
      <c r="EKH690" s="2"/>
      <c r="EKI690" s="2"/>
      <c r="EKJ690" s="2"/>
      <c r="EKK690" s="2"/>
      <c r="EKL690" s="2"/>
      <c r="EKM690" s="2"/>
      <c r="EKN690" s="2"/>
      <c r="EKO690" s="2"/>
      <c r="EKP690" s="2"/>
      <c r="EKQ690" s="2"/>
      <c r="EKR690" s="2"/>
      <c r="EKS690" s="2"/>
      <c r="EKT690" s="2"/>
      <c r="EKU690" s="2"/>
      <c r="EKV690" s="2"/>
      <c r="EKW690" s="2"/>
      <c r="EKX690" s="2"/>
      <c r="EKY690" s="2"/>
      <c r="EKZ690" s="2"/>
      <c r="ELA690" s="2"/>
      <c r="ELB690" s="2"/>
      <c r="ELC690" s="2"/>
      <c r="ELD690" s="2"/>
      <c r="ELE690" s="2"/>
      <c r="ELF690" s="2"/>
      <c r="ELG690" s="2"/>
      <c r="ELH690" s="2"/>
      <c r="ELI690" s="2"/>
      <c r="ELJ690" s="2"/>
      <c r="ELK690" s="2"/>
      <c r="ELL690" s="2"/>
      <c r="ELM690" s="2"/>
      <c r="ELN690" s="2"/>
      <c r="ELO690" s="2"/>
      <c r="ELP690" s="2"/>
      <c r="ELQ690" s="2"/>
      <c r="ELR690" s="2"/>
      <c r="ELS690" s="2"/>
      <c r="ELT690" s="2"/>
      <c r="ELU690" s="2"/>
      <c r="ELV690" s="2"/>
      <c r="ELW690" s="2"/>
      <c r="ELX690" s="2"/>
      <c r="ELY690" s="2"/>
      <c r="ELZ690" s="2"/>
      <c r="EMA690" s="2"/>
      <c r="EMB690" s="2"/>
      <c r="EMC690" s="2"/>
      <c r="EMD690" s="2"/>
      <c r="EME690" s="2"/>
      <c r="EMF690" s="2"/>
      <c r="EMG690" s="2"/>
      <c r="EMH690" s="2"/>
      <c r="EMI690" s="2"/>
      <c r="EMJ690" s="2"/>
      <c r="EMK690" s="2"/>
      <c r="EML690" s="2"/>
      <c r="EMM690" s="2"/>
      <c r="EMN690" s="2"/>
      <c r="EMO690" s="2"/>
      <c r="EMP690" s="2"/>
      <c r="EMQ690" s="2"/>
      <c r="EMR690" s="2"/>
      <c r="EMS690" s="2"/>
      <c r="EMT690" s="2"/>
      <c r="EMU690" s="2"/>
      <c r="EMV690" s="2"/>
      <c r="EMW690" s="2"/>
      <c r="EMX690" s="2"/>
      <c r="EMY690" s="2"/>
      <c r="EMZ690" s="2"/>
      <c r="ENA690" s="2"/>
      <c r="ENB690" s="2"/>
      <c r="ENC690" s="2"/>
      <c r="END690" s="2"/>
      <c r="ENE690" s="2"/>
      <c r="ENF690" s="2"/>
      <c r="ENG690" s="2"/>
      <c r="ENH690" s="2"/>
      <c r="ENI690" s="2"/>
      <c r="ENJ690" s="2"/>
      <c r="ENK690" s="2"/>
      <c r="ENL690" s="2"/>
      <c r="ENM690" s="2"/>
      <c r="ENN690" s="2"/>
      <c r="ENO690" s="2"/>
      <c r="ENP690" s="2"/>
      <c r="ENQ690" s="2"/>
      <c r="ENR690" s="2"/>
      <c r="ENS690" s="2"/>
      <c r="ENT690" s="2"/>
      <c r="ENU690" s="2"/>
      <c r="ENV690" s="2"/>
      <c r="ENW690" s="2"/>
      <c r="ENX690" s="2"/>
      <c r="ENY690" s="2"/>
      <c r="ENZ690" s="2"/>
      <c r="EOA690" s="2"/>
      <c r="EOB690" s="2"/>
      <c r="EOC690" s="2"/>
      <c r="EOD690" s="2"/>
      <c r="EOE690" s="2"/>
      <c r="EOF690" s="2"/>
      <c r="EOG690" s="2"/>
      <c r="EOH690" s="2"/>
      <c r="EOI690" s="2"/>
      <c r="EOJ690" s="2"/>
      <c r="EOK690" s="2"/>
      <c r="EOL690" s="2"/>
      <c r="EOM690" s="2"/>
      <c r="EON690" s="2"/>
      <c r="EOO690" s="2"/>
      <c r="EOP690" s="2"/>
      <c r="EOQ690" s="2"/>
      <c r="EOR690" s="2"/>
      <c r="EOS690" s="2"/>
      <c r="EOT690" s="2"/>
      <c r="EOU690" s="2"/>
      <c r="EOV690" s="2"/>
      <c r="EOW690" s="2"/>
      <c r="EOX690" s="2"/>
      <c r="EOY690" s="2"/>
      <c r="EOZ690" s="2"/>
      <c r="EPA690" s="2"/>
      <c r="EPB690" s="2"/>
      <c r="EPC690" s="2"/>
      <c r="EPD690" s="2"/>
      <c r="EPE690" s="2"/>
      <c r="EPF690" s="2"/>
      <c r="EPG690" s="2"/>
      <c r="EPH690" s="2"/>
      <c r="EPI690" s="2"/>
      <c r="EPJ690" s="2"/>
      <c r="EPK690" s="2"/>
      <c r="EPL690" s="2"/>
      <c r="EPM690" s="2"/>
      <c r="EPN690" s="2"/>
      <c r="EPO690" s="2"/>
      <c r="EPP690" s="2"/>
      <c r="EPQ690" s="2"/>
      <c r="EPR690" s="2"/>
      <c r="EPS690" s="2"/>
      <c r="EPT690" s="2"/>
      <c r="EPU690" s="2"/>
      <c r="EPV690" s="2"/>
      <c r="EPW690" s="2"/>
      <c r="EPX690" s="2"/>
      <c r="EPY690" s="2"/>
      <c r="EPZ690" s="2"/>
      <c r="EQA690" s="2"/>
      <c r="EQB690" s="2"/>
      <c r="EQC690" s="2"/>
      <c r="EQD690" s="2"/>
      <c r="EQE690" s="2"/>
      <c r="EQF690" s="2"/>
      <c r="EQG690" s="2"/>
      <c r="EQH690" s="2"/>
      <c r="EQI690" s="2"/>
      <c r="EQJ690" s="2"/>
      <c r="EQK690" s="2"/>
      <c r="EQL690" s="2"/>
      <c r="EQM690" s="2"/>
      <c r="EQN690" s="2"/>
      <c r="EQO690" s="2"/>
      <c r="EQP690" s="2"/>
      <c r="EQQ690" s="2"/>
      <c r="EQR690" s="2"/>
      <c r="EQS690" s="2"/>
      <c r="EQT690" s="2"/>
      <c r="EQU690" s="2"/>
      <c r="EQV690" s="2"/>
      <c r="EQW690" s="2"/>
      <c r="EQX690" s="2"/>
      <c r="EQY690" s="2"/>
      <c r="EQZ690" s="2"/>
      <c r="ERA690" s="2"/>
      <c r="ERB690" s="2"/>
      <c r="ERC690" s="2"/>
      <c r="ERD690" s="2"/>
      <c r="ERE690" s="2"/>
      <c r="ERF690" s="2"/>
      <c r="ERG690" s="2"/>
      <c r="ERH690" s="2"/>
      <c r="ERI690" s="2"/>
      <c r="ERJ690" s="2"/>
      <c r="ERK690" s="2"/>
      <c r="ERL690" s="2"/>
      <c r="ERM690" s="2"/>
      <c r="ERN690" s="2"/>
      <c r="ERO690" s="2"/>
      <c r="ERP690" s="2"/>
      <c r="ERQ690" s="2"/>
      <c r="ERR690" s="2"/>
      <c r="ERS690" s="2"/>
      <c r="ERT690" s="2"/>
      <c r="ERU690" s="2"/>
      <c r="ERV690" s="2"/>
      <c r="ERW690" s="2"/>
      <c r="ERX690" s="2"/>
      <c r="ERY690" s="2"/>
      <c r="ERZ690" s="2"/>
      <c r="ESA690" s="2"/>
      <c r="ESB690" s="2"/>
      <c r="ESC690" s="2"/>
      <c r="ESD690" s="2"/>
      <c r="ESE690" s="2"/>
      <c r="ESF690" s="2"/>
      <c r="ESG690" s="2"/>
      <c r="ESH690" s="2"/>
      <c r="ESI690" s="2"/>
      <c r="ESJ690" s="2"/>
      <c r="ESK690" s="2"/>
      <c r="ESL690" s="2"/>
      <c r="ESM690" s="2"/>
      <c r="ESN690" s="2"/>
      <c r="ESO690" s="2"/>
      <c r="ESP690" s="2"/>
      <c r="ESQ690" s="2"/>
      <c r="ESR690" s="2"/>
      <c r="ESS690" s="2"/>
      <c r="EST690" s="2"/>
      <c r="ESU690" s="2"/>
      <c r="ESV690" s="2"/>
      <c r="ESW690" s="2"/>
      <c r="ESX690" s="2"/>
      <c r="ESY690" s="2"/>
      <c r="ESZ690" s="2"/>
      <c r="ETA690" s="2"/>
      <c r="ETB690" s="2"/>
      <c r="ETC690" s="2"/>
      <c r="ETD690" s="2"/>
      <c r="ETE690" s="2"/>
      <c r="ETF690" s="2"/>
      <c r="ETG690" s="2"/>
      <c r="ETH690" s="2"/>
      <c r="ETI690" s="2"/>
      <c r="ETJ690" s="2"/>
      <c r="ETK690" s="2"/>
      <c r="ETL690" s="2"/>
      <c r="ETM690" s="2"/>
      <c r="ETN690" s="2"/>
      <c r="ETO690" s="2"/>
      <c r="ETP690" s="2"/>
      <c r="ETQ690" s="2"/>
      <c r="ETR690" s="2"/>
      <c r="ETS690" s="2"/>
      <c r="ETT690" s="2"/>
      <c r="ETU690" s="2"/>
      <c r="ETV690" s="2"/>
      <c r="ETW690" s="2"/>
      <c r="ETX690" s="2"/>
      <c r="ETY690" s="2"/>
      <c r="ETZ690" s="2"/>
      <c r="EUA690" s="2"/>
      <c r="EUB690" s="2"/>
      <c r="EUC690" s="2"/>
      <c r="EUD690" s="2"/>
      <c r="EUE690" s="2"/>
      <c r="EUF690" s="2"/>
      <c r="EUG690" s="2"/>
      <c r="EUH690" s="2"/>
      <c r="EUI690" s="2"/>
      <c r="EUJ690" s="2"/>
      <c r="EUK690" s="2"/>
      <c r="EUL690" s="2"/>
      <c r="EUM690" s="2"/>
      <c r="EUN690" s="2"/>
      <c r="EUO690" s="2"/>
      <c r="EUP690" s="2"/>
      <c r="EUQ690" s="2"/>
      <c r="EUR690" s="2"/>
      <c r="EUS690" s="2"/>
      <c r="EUT690" s="2"/>
      <c r="EUU690" s="2"/>
      <c r="EUV690" s="2"/>
      <c r="EUW690" s="2"/>
      <c r="EUX690" s="2"/>
      <c r="EUY690" s="2"/>
      <c r="EUZ690" s="2"/>
      <c r="EVA690" s="2"/>
      <c r="EVB690" s="2"/>
      <c r="EVC690" s="2"/>
      <c r="EVD690" s="2"/>
      <c r="EVE690" s="2"/>
      <c r="EVF690" s="2"/>
      <c r="EVG690" s="2"/>
      <c r="EVH690" s="2"/>
      <c r="EVI690" s="2"/>
      <c r="EVJ690" s="2"/>
      <c r="EVK690" s="2"/>
      <c r="EVL690" s="2"/>
      <c r="EVM690" s="2"/>
      <c r="EVN690" s="2"/>
      <c r="EVO690" s="2"/>
      <c r="EVP690" s="2"/>
      <c r="EVQ690" s="2"/>
      <c r="EVR690" s="2"/>
      <c r="EVS690" s="2"/>
      <c r="EVT690" s="2"/>
      <c r="EVU690" s="2"/>
      <c r="EVV690" s="2"/>
      <c r="EVW690" s="2"/>
      <c r="EVX690" s="2"/>
      <c r="EVY690" s="2"/>
      <c r="EVZ690" s="2"/>
      <c r="EWA690" s="2"/>
      <c r="EWB690" s="2"/>
      <c r="EWC690" s="2"/>
      <c r="EWD690" s="2"/>
      <c r="EWE690" s="2"/>
      <c r="EWF690" s="2"/>
      <c r="EWG690" s="2"/>
      <c r="EWH690" s="2"/>
      <c r="EWI690" s="2"/>
      <c r="EWJ690" s="2"/>
      <c r="EWK690" s="2"/>
      <c r="EWL690" s="2"/>
      <c r="EWM690" s="2"/>
      <c r="EWN690" s="2"/>
      <c r="EWO690" s="2"/>
      <c r="EWP690" s="2"/>
      <c r="EWQ690" s="2"/>
      <c r="EWR690" s="2"/>
      <c r="EWS690" s="2"/>
      <c r="EWT690" s="2"/>
      <c r="EWU690" s="2"/>
      <c r="EWV690" s="2"/>
      <c r="EWW690" s="2"/>
      <c r="EWX690" s="2"/>
      <c r="EWY690" s="2"/>
      <c r="EWZ690" s="2"/>
      <c r="EXA690" s="2"/>
      <c r="EXB690" s="2"/>
      <c r="EXC690" s="2"/>
      <c r="EXD690" s="2"/>
      <c r="EXE690" s="2"/>
      <c r="EXF690" s="2"/>
      <c r="EXG690" s="2"/>
      <c r="EXH690" s="2"/>
      <c r="EXI690" s="2"/>
      <c r="EXJ690" s="2"/>
      <c r="EXK690" s="2"/>
      <c r="EXL690" s="2"/>
      <c r="EXM690" s="2"/>
      <c r="EXN690" s="2"/>
      <c r="EXO690" s="2"/>
      <c r="EXP690" s="2"/>
      <c r="EXQ690" s="2"/>
      <c r="EXR690" s="2"/>
      <c r="EXS690" s="2"/>
      <c r="EXT690" s="2"/>
      <c r="EXU690" s="2"/>
      <c r="EXV690" s="2"/>
      <c r="EXW690" s="2"/>
      <c r="EXX690" s="2"/>
      <c r="EXY690" s="2"/>
      <c r="EXZ690" s="2"/>
      <c r="EYA690" s="2"/>
      <c r="EYB690" s="2"/>
      <c r="EYC690" s="2"/>
      <c r="EYD690" s="2"/>
      <c r="EYE690" s="2"/>
      <c r="EYF690" s="2"/>
      <c r="EYG690" s="2"/>
      <c r="EYH690" s="2"/>
      <c r="EYI690" s="2"/>
      <c r="EYJ690" s="2"/>
      <c r="EYK690" s="2"/>
      <c r="EYL690" s="2"/>
      <c r="EYM690" s="2"/>
      <c r="EYN690" s="2"/>
      <c r="EYO690" s="2"/>
      <c r="EYP690" s="2"/>
      <c r="EYQ690" s="2"/>
      <c r="EYR690" s="2"/>
      <c r="EYS690" s="2"/>
      <c r="EYT690" s="2"/>
      <c r="EYU690" s="2"/>
      <c r="EYV690" s="2"/>
      <c r="EYW690" s="2"/>
      <c r="EYX690" s="2"/>
      <c r="EYY690" s="2"/>
      <c r="EYZ690" s="2"/>
      <c r="EZA690" s="2"/>
      <c r="EZB690" s="2"/>
      <c r="EZC690" s="2"/>
      <c r="EZD690" s="2"/>
      <c r="EZE690" s="2"/>
      <c r="EZF690" s="2"/>
      <c r="EZG690" s="2"/>
      <c r="EZH690" s="2"/>
      <c r="EZI690" s="2"/>
      <c r="EZJ690" s="2"/>
      <c r="EZK690" s="2"/>
      <c r="EZL690" s="2"/>
      <c r="EZM690" s="2"/>
      <c r="EZN690" s="2"/>
      <c r="EZO690" s="2"/>
      <c r="EZP690" s="2"/>
      <c r="EZQ690" s="2"/>
      <c r="EZR690" s="2"/>
      <c r="EZS690" s="2"/>
      <c r="EZT690" s="2"/>
      <c r="EZU690" s="2"/>
      <c r="EZV690" s="2"/>
      <c r="EZW690" s="2"/>
      <c r="EZX690" s="2"/>
      <c r="EZY690" s="2"/>
      <c r="EZZ690" s="2"/>
      <c r="FAA690" s="2"/>
      <c r="FAB690" s="2"/>
      <c r="FAC690" s="2"/>
      <c r="FAD690" s="2"/>
      <c r="FAE690" s="2"/>
      <c r="FAF690" s="2"/>
      <c r="FAG690" s="2"/>
      <c r="FAH690" s="2"/>
      <c r="FAI690" s="2"/>
      <c r="FAJ690" s="2"/>
      <c r="FAK690" s="2"/>
      <c r="FAL690" s="2"/>
      <c r="FAM690" s="2"/>
      <c r="FAN690" s="2"/>
      <c r="FAO690" s="2"/>
      <c r="FAP690" s="2"/>
      <c r="FAQ690" s="2"/>
      <c r="FAR690" s="2"/>
      <c r="FAS690" s="2"/>
      <c r="FAT690" s="2"/>
      <c r="FAU690" s="2"/>
      <c r="FAV690" s="2"/>
      <c r="FAW690" s="2"/>
      <c r="FAX690" s="2"/>
      <c r="FAY690" s="2"/>
      <c r="FAZ690" s="2"/>
      <c r="FBA690" s="2"/>
      <c r="FBB690" s="2"/>
      <c r="FBC690" s="2"/>
      <c r="FBD690" s="2"/>
      <c r="FBE690" s="2"/>
      <c r="FBF690" s="2"/>
      <c r="FBG690" s="2"/>
      <c r="FBH690" s="2"/>
      <c r="FBI690" s="2"/>
      <c r="FBJ690" s="2"/>
      <c r="FBK690" s="2"/>
      <c r="FBL690" s="2"/>
      <c r="FBM690" s="2"/>
      <c r="FBN690" s="2"/>
      <c r="FBO690" s="2"/>
      <c r="FBP690" s="2"/>
      <c r="FBQ690" s="2"/>
      <c r="FBR690" s="2"/>
      <c r="FBS690" s="2"/>
      <c r="FBT690" s="2"/>
      <c r="FBU690" s="2"/>
      <c r="FBV690" s="2"/>
      <c r="FBW690" s="2"/>
      <c r="FBX690" s="2"/>
      <c r="FBY690" s="2"/>
      <c r="FBZ690" s="2"/>
      <c r="FCA690" s="2"/>
      <c r="FCB690" s="2"/>
      <c r="FCC690" s="2"/>
      <c r="FCD690" s="2"/>
      <c r="FCE690" s="2"/>
      <c r="FCF690" s="2"/>
      <c r="FCG690" s="2"/>
      <c r="FCH690" s="2"/>
      <c r="FCI690" s="2"/>
      <c r="FCJ690" s="2"/>
      <c r="FCK690" s="2"/>
      <c r="FCL690" s="2"/>
      <c r="FCM690" s="2"/>
      <c r="FCN690" s="2"/>
      <c r="FCO690" s="2"/>
      <c r="FCP690" s="2"/>
      <c r="FCQ690" s="2"/>
      <c r="FCR690" s="2"/>
      <c r="FCS690" s="2"/>
      <c r="FCT690" s="2"/>
      <c r="FCU690" s="2"/>
      <c r="FCV690" s="2"/>
      <c r="FCW690" s="2"/>
      <c r="FCX690" s="2"/>
      <c r="FCY690" s="2"/>
      <c r="FCZ690" s="2"/>
      <c r="FDA690" s="2"/>
      <c r="FDB690" s="2"/>
      <c r="FDC690" s="2"/>
      <c r="FDD690" s="2"/>
      <c r="FDE690" s="2"/>
      <c r="FDF690" s="2"/>
      <c r="FDG690" s="2"/>
      <c r="FDH690" s="2"/>
      <c r="FDI690" s="2"/>
      <c r="FDJ690" s="2"/>
      <c r="FDK690" s="2"/>
      <c r="FDL690" s="2"/>
      <c r="FDM690" s="2"/>
      <c r="FDN690" s="2"/>
      <c r="FDO690" s="2"/>
      <c r="FDP690" s="2"/>
      <c r="FDQ690" s="2"/>
      <c r="FDR690" s="2"/>
      <c r="FDS690" s="2"/>
      <c r="FDT690" s="2"/>
      <c r="FDU690" s="2"/>
      <c r="FDV690" s="2"/>
      <c r="FDW690" s="2"/>
      <c r="FDX690" s="2"/>
      <c r="FDY690" s="2"/>
      <c r="FDZ690" s="2"/>
      <c r="FEA690" s="2"/>
      <c r="FEB690" s="2"/>
      <c r="FEC690" s="2"/>
      <c r="FED690" s="2"/>
      <c r="FEE690" s="2"/>
      <c r="FEF690" s="2"/>
      <c r="FEG690" s="2"/>
      <c r="FEH690" s="2"/>
      <c r="FEI690" s="2"/>
      <c r="FEJ690" s="2"/>
      <c r="FEK690" s="2"/>
      <c r="FEL690" s="2"/>
      <c r="FEM690" s="2"/>
      <c r="FEN690" s="2"/>
      <c r="FEO690" s="2"/>
      <c r="FEP690" s="2"/>
      <c r="FEQ690" s="2"/>
      <c r="FER690" s="2"/>
      <c r="FES690" s="2"/>
      <c r="FET690" s="2"/>
      <c r="FEU690" s="2"/>
      <c r="FEV690" s="2"/>
      <c r="FEW690" s="2"/>
      <c r="FEX690" s="2"/>
      <c r="FEY690" s="2"/>
      <c r="FEZ690" s="2"/>
      <c r="FFA690" s="2"/>
      <c r="FFB690" s="2"/>
      <c r="FFC690" s="2"/>
      <c r="FFD690" s="2"/>
      <c r="FFE690" s="2"/>
      <c r="FFF690" s="2"/>
      <c r="FFG690" s="2"/>
      <c r="FFH690" s="2"/>
      <c r="FFI690" s="2"/>
      <c r="FFJ690" s="2"/>
      <c r="FFK690" s="2"/>
      <c r="FFL690" s="2"/>
      <c r="FFM690" s="2"/>
      <c r="FFN690" s="2"/>
      <c r="FFO690" s="2"/>
      <c r="FFP690" s="2"/>
      <c r="FFQ690" s="2"/>
      <c r="FFR690" s="2"/>
      <c r="FFS690" s="2"/>
      <c r="FFT690" s="2"/>
      <c r="FFU690" s="2"/>
      <c r="FFV690" s="2"/>
      <c r="FFW690" s="2"/>
      <c r="FFX690" s="2"/>
      <c r="FFY690" s="2"/>
      <c r="FFZ690" s="2"/>
      <c r="FGA690" s="2"/>
      <c r="FGB690" s="2"/>
      <c r="FGC690" s="2"/>
      <c r="FGD690" s="2"/>
      <c r="FGE690" s="2"/>
      <c r="FGF690" s="2"/>
      <c r="FGG690" s="2"/>
      <c r="FGH690" s="2"/>
      <c r="FGI690" s="2"/>
      <c r="FGJ690" s="2"/>
      <c r="FGK690" s="2"/>
      <c r="FGL690" s="2"/>
      <c r="FGM690" s="2"/>
      <c r="FGN690" s="2"/>
      <c r="FGO690" s="2"/>
      <c r="FGP690" s="2"/>
      <c r="FGQ690" s="2"/>
      <c r="FGR690" s="2"/>
      <c r="FGS690" s="2"/>
      <c r="FGT690" s="2"/>
      <c r="FGU690" s="2"/>
      <c r="FGV690" s="2"/>
      <c r="FGW690" s="2"/>
      <c r="FGX690" s="2"/>
      <c r="FGY690" s="2"/>
      <c r="FGZ690" s="2"/>
      <c r="FHA690" s="2"/>
      <c r="FHB690" s="2"/>
      <c r="FHC690" s="2"/>
      <c r="FHD690" s="2"/>
      <c r="FHE690" s="2"/>
      <c r="FHF690" s="2"/>
      <c r="FHG690" s="2"/>
      <c r="FHH690" s="2"/>
      <c r="FHI690" s="2"/>
      <c r="FHJ690" s="2"/>
      <c r="FHK690" s="2"/>
      <c r="FHL690" s="2"/>
      <c r="FHM690" s="2"/>
      <c r="FHN690" s="2"/>
      <c r="FHO690" s="2"/>
      <c r="FHP690" s="2"/>
      <c r="FHQ690" s="2"/>
      <c r="FHR690" s="2"/>
      <c r="FHS690" s="2"/>
      <c r="FHT690" s="2"/>
      <c r="FHU690" s="2"/>
      <c r="FHV690" s="2"/>
      <c r="FHW690" s="2"/>
      <c r="FHX690" s="2"/>
      <c r="FHY690" s="2"/>
      <c r="FHZ690" s="2"/>
      <c r="FIA690" s="2"/>
      <c r="FIB690" s="2"/>
      <c r="FIC690" s="2"/>
      <c r="FID690" s="2"/>
      <c r="FIE690" s="2"/>
      <c r="FIF690" s="2"/>
      <c r="FIG690" s="2"/>
      <c r="FIH690" s="2"/>
      <c r="FII690" s="2"/>
      <c r="FIJ690" s="2"/>
      <c r="FIK690" s="2"/>
      <c r="FIL690" s="2"/>
      <c r="FIM690" s="2"/>
      <c r="FIN690" s="2"/>
      <c r="FIO690" s="2"/>
      <c r="FIP690" s="2"/>
      <c r="FIQ690" s="2"/>
      <c r="FIR690" s="2"/>
      <c r="FIS690" s="2"/>
      <c r="FIT690" s="2"/>
      <c r="FIU690" s="2"/>
      <c r="FIV690" s="2"/>
      <c r="FIW690" s="2"/>
      <c r="FIX690" s="2"/>
      <c r="FIY690" s="2"/>
      <c r="FIZ690" s="2"/>
      <c r="FJA690" s="2"/>
      <c r="FJB690" s="2"/>
      <c r="FJC690" s="2"/>
      <c r="FJD690" s="2"/>
      <c r="FJE690" s="2"/>
      <c r="FJF690" s="2"/>
      <c r="FJG690" s="2"/>
      <c r="FJH690" s="2"/>
      <c r="FJI690" s="2"/>
      <c r="FJJ690" s="2"/>
      <c r="FJK690" s="2"/>
      <c r="FJL690" s="2"/>
      <c r="FJM690" s="2"/>
      <c r="FJN690" s="2"/>
      <c r="FJO690" s="2"/>
      <c r="FJP690" s="2"/>
      <c r="FJQ690" s="2"/>
      <c r="FJR690" s="2"/>
      <c r="FJS690" s="2"/>
      <c r="FJT690" s="2"/>
      <c r="FJU690" s="2"/>
      <c r="FJV690" s="2"/>
      <c r="FJW690" s="2"/>
      <c r="FJX690" s="2"/>
      <c r="FJY690" s="2"/>
      <c r="FJZ690" s="2"/>
      <c r="FKA690" s="2"/>
      <c r="FKB690" s="2"/>
      <c r="FKC690" s="2"/>
      <c r="FKD690" s="2"/>
      <c r="FKE690" s="2"/>
      <c r="FKF690" s="2"/>
      <c r="FKG690" s="2"/>
      <c r="FKH690" s="2"/>
      <c r="FKI690" s="2"/>
      <c r="FKJ690" s="2"/>
      <c r="FKK690" s="2"/>
      <c r="FKL690" s="2"/>
      <c r="FKM690" s="2"/>
      <c r="FKN690" s="2"/>
      <c r="FKO690" s="2"/>
      <c r="FKP690" s="2"/>
      <c r="FKQ690" s="2"/>
      <c r="FKR690" s="2"/>
      <c r="FKS690" s="2"/>
      <c r="FKT690" s="2"/>
      <c r="FKU690" s="2"/>
      <c r="FKV690" s="2"/>
      <c r="FKW690" s="2"/>
      <c r="FKX690" s="2"/>
      <c r="FKY690" s="2"/>
      <c r="FKZ690" s="2"/>
      <c r="FLA690" s="2"/>
      <c r="FLB690" s="2"/>
      <c r="FLC690" s="2"/>
      <c r="FLD690" s="2"/>
      <c r="FLE690" s="2"/>
      <c r="FLF690" s="2"/>
      <c r="FLG690" s="2"/>
      <c r="FLH690" s="2"/>
      <c r="FLI690" s="2"/>
      <c r="FLJ690" s="2"/>
      <c r="FLK690" s="2"/>
      <c r="FLL690" s="2"/>
      <c r="FLM690" s="2"/>
      <c r="FLN690" s="2"/>
      <c r="FLO690" s="2"/>
      <c r="FLP690" s="2"/>
      <c r="FLQ690" s="2"/>
      <c r="FLR690" s="2"/>
      <c r="FLS690" s="2"/>
      <c r="FLT690" s="2"/>
      <c r="FLU690" s="2"/>
      <c r="FLV690" s="2"/>
      <c r="FLW690" s="2"/>
      <c r="FLX690" s="2"/>
      <c r="FLY690" s="2"/>
      <c r="FLZ690" s="2"/>
      <c r="FMA690" s="2"/>
      <c r="FMB690" s="2"/>
      <c r="FMC690" s="2"/>
      <c r="FMD690" s="2"/>
      <c r="FME690" s="2"/>
      <c r="FMF690" s="2"/>
      <c r="FMG690" s="2"/>
      <c r="FMH690" s="2"/>
      <c r="FMI690" s="2"/>
      <c r="FMJ690" s="2"/>
      <c r="FMK690" s="2"/>
      <c r="FML690" s="2"/>
      <c r="FMM690" s="2"/>
      <c r="FMN690" s="2"/>
      <c r="FMO690" s="2"/>
      <c r="FMP690" s="2"/>
      <c r="FMQ690" s="2"/>
      <c r="FMR690" s="2"/>
      <c r="FMS690" s="2"/>
      <c r="FMT690" s="2"/>
      <c r="FMU690" s="2"/>
      <c r="FMV690" s="2"/>
      <c r="FMW690" s="2"/>
      <c r="FMX690" s="2"/>
      <c r="FMY690" s="2"/>
      <c r="FMZ690" s="2"/>
      <c r="FNA690" s="2"/>
      <c r="FNB690" s="2"/>
      <c r="FNC690" s="2"/>
      <c r="FND690" s="2"/>
      <c r="FNE690" s="2"/>
      <c r="FNF690" s="2"/>
      <c r="FNG690" s="2"/>
      <c r="FNH690" s="2"/>
      <c r="FNI690" s="2"/>
      <c r="FNJ690" s="2"/>
      <c r="FNK690" s="2"/>
      <c r="FNL690" s="2"/>
      <c r="FNM690" s="2"/>
      <c r="FNN690" s="2"/>
      <c r="FNO690" s="2"/>
      <c r="FNP690" s="2"/>
      <c r="FNQ690" s="2"/>
      <c r="FNR690" s="2"/>
      <c r="FNS690" s="2"/>
      <c r="FNT690" s="2"/>
      <c r="FNU690" s="2"/>
      <c r="FNV690" s="2"/>
      <c r="FNW690" s="2"/>
      <c r="FNX690" s="2"/>
      <c r="FNY690" s="2"/>
      <c r="FNZ690" s="2"/>
      <c r="FOA690" s="2"/>
      <c r="FOB690" s="2"/>
      <c r="FOC690" s="2"/>
      <c r="FOD690" s="2"/>
      <c r="FOE690" s="2"/>
      <c r="FOF690" s="2"/>
      <c r="FOG690" s="2"/>
      <c r="FOH690" s="2"/>
      <c r="FOI690" s="2"/>
      <c r="FOJ690" s="2"/>
      <c r="FOK690" s="2"/>
      <c r="FOL690" s="2"/>
      <c r="FOM690" s="2"/>
      <c r="FON690" s="2"/>
      <c r="FOO690" s="2"/>
      <c r="FOP690" s="2"/>
      <c r="FOQ690" s="2"/>
      <c r="FOR690" s="2"/>
      <c r="FOS690" s="2"/>
      <c r="FOT690" s="2"/>
      <c r="FOU690" s="2"/>
      <c r="FOV690" s="2"/>
      <c r="FOW690" s="2"/>
      <c r="FOX690" s="2"/>
      <c r="FOY690" s="2"/>
      <c r="FOZ690" s="2"/>
      <c r="FPA690" s="2"/>
      <c r="FPB690" s="2"/>
      <c r="FPC690" s="2"/>
      <c r="FPD690" s="2"/>
      <c r="FPE690" s="2"/>
      <c r="FPF690" s="2"/>
      <c r="FPG690" s="2"/>
      <c r="FPH690" s="2"/>
      <c r="FPI690" s="2"/>
      <c r="FPJ690" s="2"/>
      <c r="FPK690" s="2"/>
      <c r="FPL690" s="2"/>
      <c r="FPM690" s="2"/>
      <c r="FPN690" s="2"/>
      <c r="FPO690" s="2"/>
      <c r="FPP690" s="2"/>
      <c r="FPQ690" s="2"/>
      <c r="FPR690" s="2"/>
      <c r="FPS690" s="2"/>
      <c r="FPT690" s="2"/>
      <c r="FPU690" s="2"/>
      <c r="FPV690" s="2"/>
      <c r="FPW690" s="2"/>
      <c r="FPX690" s="2"/>
      <c r="FPY690" s="2"/>
      <c r="FPZ690" s="2"/>
      <c r="FQA690" s="2"/>
      <c r="FQB690" s="2"/>
      <c r="FQC690" s="2"/>
      <c r="FQD690" s="2"/>
      <c r="FQE690" s="2"/>
      <c r="FQF690" s="2"/>
      <c r="FQG690" s="2"/>
      <c r="FQH690" s="2"/>
      <c r="FQI690" s="2"/>
      <c r="FQJ690" s="2"/>
      <c r="FQK690" s="2"/>
      <c r="FQL690" s="2"/>
      <c r="FQM690" s="2"/>
      <c r="FQN690" s="2"/>
      <c r="FQO690" s="2"/>
      <c r="FQP690" s="2"/>
      <c r="FQQ690" s="2"/>
      <c r="FQR690" s="2"/>
      <c r="FQS690" s="2"/>
      <c r="FQT690" s="2"/>
      <c r="FQU690" s="2"/>
      <c r="FQV690" s="2"/>
      <c r="FQW690" s="2"/>
      <c r="FQX690" s="2"/>
      <c r="FQY690" s="2"/>
      <c r="FQZ690" s="2"/>
      <c r="FRA690" s="2"/>
      <c r="FRB690" s="2"/>
      <c r="FRC690" s="2"/>
      <c r="FRD690" s="2"/>
      <c r="FRE690" s="2"/>
      <c r="FRF690" s="2"/>
      <c r="FRG690" s="2"/>
      <c r="FRH690" s="2"/>
      <c r="FRI690" s="2"/>
      <c r="FRJ690" s="2"/>
      <c r="FRK690" s="2"/>
      <c r="FRL690" s="2"/>
      <c r="FRM690" s="2"/>
      <c r="FRN690" s="2"/>
      <c r="FRO690" s="2"/>
      <c r="FRP690" s="2"/>
      <c r="FRQ690" s="2"/>
      <c r="FRR690" s="2"/>
      <c r="FRS690" s="2"/>
      <c r="FRT690" s="2"/>
      <c r="FRU690" s="2"/>
      <c r="FRV690" s="2"/>
      <c r="FRW690" s="2"/>
      <c r="FRX690" s="2"/>
      <c r="FRY690" s="2"/>
      <c r="FRZ690" s="2"/>
      <c r="FSA690" s="2"/>
      <c r="FSB690" s="2"/>
      <c r="FSC690" s="2"/>
      <c r="FSD690" s="2"/>
      <c r="FSE690" s="2"/>
      <c r="FSF690" s="2"/>
      <c r="FSG690" s="2"/>
      <c r="FSH690" s="2"/>
      <c r="FSI690" s="2"/>
      <c r="FSJ690" s="2"/>
      <c r="FSK690" s="2"/>
      <c r="FSL690" s="2"/>
      <c r="FSM690" s="2"/>
      <c r="FSN690" s="2"/>
      <c r="FSO690" s="2"/>
      <c r="FSP690" s="2"/>
      <c r="FSQ690" s="2"/>
      <c r="FSR690" s="2"/>
      <c r="FSS690" s="2"/>
      <c r="FST690" s="2"/>
      <c r="FSU690" s="2"/>
      <c r="FSV690" s="2"/>
      <c r="FSW690" s="2"/>
      <c r="FSX690" s="2"/>
      <c r="FSY690" s="2"/>
      <c r="FSZ690" s="2"/>
      <c r="FTA690" s="2"/>
      <c r="FTB690" s="2"/>
      <c r="FTC690" s="2"/>
      <c r="FTD690" s="2"/>
      <c r="FTE690" s="2"/>
      <c r="FTF690" s="2"/>
      <c r="FTG690" s="2"/>
      <c r="FTH690" s="2"/>
      <c r="FTI690" s="2"/>
      <c r="FTJ690" s="2"/>
      <c r="FTK690" s="2"/>
      <c r="FTL690" s="2"/>
      <c r="FTM690" s="2"/>
      <c r="FTN690" s="2"/>
      <c r="FTO690" s="2"/>
      <c r="FTP690" s="2"/>
      <c r="FTQ690" s="2"/>
      <c r="FTR690" s="2"/>
      <c r="FTS690" s="2"/>
      <c r="FTT690" s="2"/>
      <c r="FTU690" s="2"/>
      <c r="FTV690" s="2"/>
      <c r="FTW690" s="2"/>
      <c r="FTX690" s="2"/>
      <c r="FTY690" s="2"/>
      <c r="FTZ690" s="2"/>
      <c r="FUA690" s="2"/>
      <c r="FUB690" s="2"/>
      <c r="FUC690" s="2"/>
      <c r="FUD690" s="2"/>
      <c r="FUE690" s="2"/>
      <c r="FUF690" s="2"/>
      <c r="FUG690" s="2"/>
      <c r="FUH690" s="2"/>
      <c r="FUI690" s="2"/>
      <c r="FUJ690" s="2"/>
      <c r="FUK690" s="2"/>
      <c r="FUL690" s="2"/>
      <c r="FUM690" s="2"/>
      <c r="FUN690" s="2"/>
      <c r="FUO690" s="2"/>
      <c r="FUP690" s="2"/>
      <c r="FUQ690" s="2"/>
      <c r="FUR690" s="2"/>
      <c r="FUS690" s="2"/>
      <c r="FUT690" s="2"/>
      <c r="FUU690" s="2"/>
      <c r="FUV690" s="2"/>
      <c r="FUW690" s="2"/>
      <c r="FUX690" s="2"/>
      <c r="FUY690" s="2"/>
      <c r="FUZ690" s="2"/>
      <c r="FVA690" s="2"/>
      <c r="FVB690" s="2"/>
      <c r="FVC690" s="2"/>
      <c r="FVD690" s="2"/>
      <c r="FVE690" s="2"/>
      <c r="FVF690" s="2"/>
      <c r="FVG690" s="2"/>
      <c r="FVH690" s="2"/>
      <c r="FVI690" s="2"/>
      <c r="FVJ690" s="2"/>
      <c r="FVK690" s="2"/>
      <c r="FVL690" s="2"/>
      <c r="FVM690" s="2"/>
      <c r="FVN690" s="2"/>
      <c r="FVO690" s="2"/>
      <c r="FVP690" s="2"/>
      <c r="FVQ690" s="2"/>
      <c r="FVR690" s="2"/>
      <c r="FVS690" s="2"/>
      <c r="FVT690" s="2"/>
      <c r="FVU690" s="2"/>
      <c r="FVV690" s="2"/>
      <c r="FVW690" s="2"/>
      <c r="FVX690" s="2"/>
      <c r="FVY690" s="2"/>
      <c r="FVZ690" s="2"/>
      <c r="FWA690" s="2"/>
      <c r="FWB690" s="2"/>
      <c r="FWC690" s="2"/>
      <c r="FWD690" s="2"/>
      <c r="FWE690" s="2"/>
      <c r="FWF690" s="2"/>
      <c r="FWG690" s="2"/>
      <c r="FWH690" s="2"/>
      <c r="FWI690" s="2"/>
      <c r="FWJ690" s="2"/>
      <c r="FWK690" s="2"/>
      <c r="FWL690" s="2"/>
      <c r="FWM690" s="2"/>
      <c r="FWN690" s="2"/>
      <c r="FWO690" s="2"/>
      <c r="FWP690" s="2"/>
      <c r="FWQ690" s="2"/>
      <c r="FWR690" s="2"/>
      <c r="FWS690" s="2"/>
      <c r="FWT690" s="2"/>
      <c r="FWU690" s="2"/>
      <c r="FWV690" s="2"/>
      <c r="FWW690" s="2"/>
      <c r="FWX690" s="2"/>
      <c r="FWY690" s="2"/>
      <c r="FWZ690" s="2"/>
      <c r="FXA690" s="2"/>
      <c r="FXB690" s="2"/>
      <c r="FXC690" s="2"/>
      <c r="FXD690" s="2"/>
      <c r="FXE690" s="2"/>
      <c r="FXF690" s="2"/>
      <c r="FXG690" s="2"/>
      <c r="FXH690" s="2"/>
      <c r="FXI690" s="2"/>
      <c r="FXJ690" s="2"/>
      <c r="FXK690" s="2"/>
      <c r="FXL690" s="2"/>
      <c r="FXM690" s="2"/>
      <c r="FXN690" s="2"/>
      <c r="FXO690" s="2"/>
      <c r="FXP690" s="2"/>
      <c r="FXQ690" s="2"/>
      <c r="FXR690" s="2"/>
      <c r="FXS690" s="2"/>
      <c r="FXT690" s="2"/>
      <c r="FXU690" s="2"/>
      <c r="FXV690" s="2"/>
      <c r="FXW690" s="2"/>
      <c r="FXX690" s="2"/>
      <c r="FXY690" s="2"/>
      <c r="FXZ690" s="2"/>
      <c r="FYA690" s="2"/>
      <c r="FYB690" s="2"/>
      <c r="FYC690" s="2"/>
      <c r="FYD690" s="2"/>
      <c r="FYE690" s="2"/>
      <c r="FYF690" s="2"/>
      <c r="FYG690" s="2"/>
      <c r="FYH690" s="2"/>
      <c r="FYI690" s="2"/>
      <c r="FYJ690" s="2"/>
      <c r="FYK690" s="2"/>
      <c r="FYL690" s="2"/>
      <c r="FYM690" s="2"/>
      <c r="FYN690" s="2"/>
      <c r="FYO690" s="2"/>
      <c r="FYP690" s="2"/>
      <c r="FYQ690" s="2"/>
      <c r="FYR690" s="2"/>
      <c r="FYS690" s="2"/>
      <c r="FYT690" s="2"/>
      <c r="FYU690" s="2"/>
      <c r="FYV690" s="2"/>
      <c r="FYW690" s="2"/>
      <c r="FYX690" s="2"/>
      <c r="FYY690" s="2"/>
      <c r="FYZ690" s="2"/>
      <c r="FZA690" s="2"/>
      <c r="FZB690" s="2"/>
      <c r="FZC690" s="2"/>
      <c r="FZD690" s="2"/>
      <c r="FZE690" s="2"/>
      <c r="FZF690" s="2"/>
      <c r="FZG690" s="2"/>
      <c r="FZH690" s="2"/>
      <c r="FZI690" s="2"/>
      <c r="FZJ690" s="2"/>
      <c r="FZK690" s="2"/>
      <c r="FZL690" s="2"/>
      <c r="FZM690" s="2"/>
      <c r="FZN690" s="2"/>
      <c r="FZO690" s="2"/>
      <c r="FZP690" s="2"/>
      <c r="FZQ690" s="2"/>
      <c r="FZR690" s="2"/>
      <c r="FZS690" s="2"/>
      <c r="FZT690" s="2"/>
      <c r="FZU690" s="2"/>
      <c r="FZV690" s="2"/>
      <c r="FZW690" s="2"/>
      <c r="FZX690" s="2"/>
      <c r="FZY690" s="2"/>
      <c r="FZZ690" s="2"/>
      <c r="GAA690" s="2"/>
      <c r="GAB690" s="2"/>
      <c r="GAC690" s="2"/>
      <c r="GAD690" s="2"/>
      <c r="GAE690" s="2"/>
      <c r="GAF690" s="2"/>
      <c r="GAG690" s="2"/>
      <c r="GAH690" s="2"/>
      <c r="GAI690" s="2"/>
      <c r="GAJ690" s="2"/>
      <c r="GAK690" s="2"/>
      <c r="GAL690" s="2"/>
      <c r="GAM690" s="2"/>
      <c r="GAN690" s="2"/>
      <c r="GAO690" s="2"/>
      <c r="GAP690" s="2"/>
      <c r="GAQ690" s="2"/>
      <c r="GAR690" s="2"/>
      <c r="GAS690" s="2"/>
      <c r="GAT690" s="2"/>
      <c r="GAU690" s="2"/>
      <c r="GAV690" s="2"/>
      <c r="GAW690" s="2"/>
      <c r="GAX690" s="2"/>
      <c r="GAY690" s="2"/>
      <c r="GAZ690" s="2"/>
      <c r="GBA690" s="2"/>
      <c r="GBB690" s="2"/>
      <c r="GBC690" s="2"/>
      <c r="GBD690" s="2"/>
      <c r="GBE690" s="2"/>
      <c r="GBF690" s="2"/>
      <c r="GBG690" s="2"/>
      <c r="GBH690" s="2"/>
      <c r="GBI690" s="2"/>
      <c r="GBJ690" s="2"/>
      <c r="GBK690" s="2"/>
      <c r="GBL690" s="2"/>
      <c r="GBM690" s="2"/>
      <c r="GBN690" s="2"/>
      <c r="GBO690" s="2"/>
      <c r="GBP690" s="2"/>
      <c r="GBQ690" s="2"/>
      <c r="GBR690" s="2"/>
      <c r="GBS690" s="2"/>
      <c r="GBT690" s="2"/>
      <c r="GBU690" s="2"/>
      <c r="GBV690" s="2"/>
      <c r="GBW690" s="2"/>
      <c r="GBX690" s="2"/>
      <c r="GBY690" s="2"/>
      <c r="GBZ690" s="2"/>
      <c r="GCA690" s="2"/>
      <c r="GCB690" s="2"/>
      <c r="GCC690" s="2"/>
      <c r="GCD690" s="2"/>
      <c r="GCE690" s="2"/>
      <c r="GCF690" s="2"/>
      <c r="GCG690" s="2"/>
      <c r="GCH690" s="2"/>
      <c r="GCI690" s="2"/>
      <c r="GCJ690" s="2"/>
      <c r="GCK690" s="2"/>
      <c r="GCL690" s="2"/>
      <c r="GCM690" s="2"/>
      <c r="GCN690" s="2"/>
      <c r="GCO690" s="2"/>
      <c r="GCP690" s="2"/>
      <c r="GCQ690" s="2"/>
      <c r="GCR690" s="2"/>
      <c r="GCS690" s="2"/>
      <c r="GCT690" s="2"/>
      <c r="GCU690" s="2"/>
      <c r="GCV690" s="2"/>
      <c r="GCW690" s="2"/>
      <c r="GCX690" s="2"/>
      <c r="GCY690" s="2"/>
      <c r="GCZ690" s="2"/>
      <c r="GDA690" s="2"/>
      <c r="GDB690" s="2"/>
      <c r="GDC690" s="2"/>
      <c r="GDD690" s="2"/>
      <c r="GDE690" s="2"/>
      <c r="GDF690" s="2"/>
      <c r="GDG690" s="2"/>
      <c r="GDH690" s="2"/>
      <c r="GDI690" s="2"/>
      <c r="GDJ690" s="2"/>
      <c r="GDK690" s="2"/>
      <c r="GDL690" s="2"/>
      <c r="GDM690" s="2"/>
      <c r="GDN690" s="2"/>
      <c r="GDO690" s="2"/>
      <c r="GDP690" s="2"/>
      <c r="GDQ690" s="2"/>
      <c r="GDR690" s="2"/>
      <c r="GDS690" s="2"/>
      <c r="GDT690" s="2"/>
      <c r="GDU690" s="2"/>
      <c r="GDV690" s="2"/>
      <c r="GDW690" s="2"/>
      <c r="GDX690" s="2"/>
      <c r="GDY690" s="2"/>
      <c r="GDZ690" s="2"/>
      <c r="GEA690" s="2"/>
      <c r="GEB690" s="2"/>
      <c r="GEC690" s="2"/>
      <c r="GED690" s="2"/>
      <c r="GEE690" s="2"/>
      <c r="GEF690" s="2"/>
      <c r="GEG690" s="2"/>
      <c r="GEH690" s="2"/>
      <c r="GEI690" s="2"/>
      <c r="GEJ690" s="2"/>
      <c r="GEK690" s="2"/>
      <c r="GEL690" s="2"/>
      <c r="GEM690" s="2"/>
      <c r="GEN690" s="2"/>
      <c r="GEO690" s="2"/>
      <c r="GEP690" s="2"/>
      <c r="GEQ690" s="2"/>
      <c r="GER690" s="2"/>
      <c r="GES690" s="2"/>
      <c r="GET690" s="2"/>
      <c r="GEU690" s="2"/>
      <c r="GEV690" s="2"/>
      <c r="GEW690" s="2"/>
      <c r="GEX690" s="2"/>
      <c r="GEY690" s="2"/>
      <c r="GEZ690" s="2"/>
      <c r="GFA690" s="2"/>
      <c r="GFB690" s="2"/>
      <c r="GFC690" s="2"/>
      <c r="GFD690" s="2"/>
      <c r="GFE690" s="2"/>
      <c r="GFF690" s="2"/>
      <c r="GFG690" s="2"/>
      <c r="GFH690" s="2"/>
      <c r="GFI690" s="2"/>
      <c r="GFJ690" s="2"/>
      <c r="GFK690" s="2"/>
      <c r="GFL690" s="2"/>
      <c r="GFM690" s="2"/>
      <c r="GFN690" s="2"/>
      <c r="GFO690" s="2"/>
      <c r="GFP690" s="2"/>
      <c r="GFQ690" s="2"/>
      <c r="GFR690" s="2"/>
      <c r="GFS690" s="2"/>
      <c r="GFT690" s="2"/>
      <c r="GFU690" s="2"/>
      <c r="GFV690" s="2"/>
      <c r="GFW690" s="2"/>
      <c r="GFX690" s="2"/>
      <c r="GFY690" s="2"/>
      <c r="GFZ690" s="2"/>
      <c r="GGA690" s="2"/>
      <c r="GGB690" s="2"/>
      <c r="GGC690" s="2"/>
      <c r="GGD690" s="2"/>
      <c r="GGE690" s="2"/>
      <c r="GGF690" s="2"/>
      <c r="GGG690" s="2"/>
      <c r="GGH690" s="2"/>
      <c r="GGI690" s="2"/>
      <c r="GGJ690" s="2"/>
      <c r="GGK690" s="2"/>
      <c r="GGL690" s="2"/>
      <c r="GGM690" s="2"/>
      <c r="GGN690" s="2"/>
      <c r="GGO690" s="2"/>
      <c r="GGP690" s="2"/>
      <c r="GGQ690" s="2"/>
      <c r="GGR690" s="2"/>
      <c r="GGS690" s="2"/>
      <c r="GGT690" s="2"/>
      <c r="GGU690" s="2"/>
      <c r="GGV690" s="2"/>
      <c r="GGW690" s="2"/>
      <c r="GGX690" s="2"/>
      <c r="GGY690" s="2"/>
      <c r="GGZ690" s="2"/>
      <c r="GHA690" s="2"/>
      <c r="GHB690" s="2"/>
      <c r="GHC690" s="2"/>
      <c r="GHD690" s="2"/>
      <c r="GHE690" s="2"/>
      <c r="GHF690" s="2"/>
      <c r="GHG690" s="2"/>
      <c r="GHH690" s="2"/>
      <c r="GHI690" s="2"/>
      <c r="GHJ690" s="2"/>
      <c r="GHK690" s="2"/>
      <c r="GHL690" s="2"/>
      <c r="GHM690" s="2"/>
      <c r="GHN690" s="2"/>
      <c r="GHO690" s="2"/>
      <c r="GHP690" s="2"/>
      <c r="GHQ690" s="2"/>
      <c r="GHR690" s="2"/>
      <c r="GHS690" s="2"/>
      <c r="GHT690" s="2"/>
      <c r="GHU690" s="2"/>
      <c r="GHV690" s="2"/>
      <c r="GHW690" s="2"/>
      <c r="GHX690" s="2"/>
      <c r="GHY690" s="2"/>
      <c r="GHZ690" s="2"/>
      <c r="GIA690" s="2"/>
      <c r="GIB690" s="2"/>
      <c r="GIC690" s="2"/>
      <c r="GID690" s="2"/>
      <c r="GIE690" s="2"/>
      <c r="GIF690" s="2"/>
      <c r="GIG690" s="2"/>
      <c r="GIH690" s="2"/>
      <c r="GII690" s="2"/>
      <c r="GIJ690" s="2"/>
      <c r="GIK690" s="2"/>
      <c r="GIL690" s="2"/>
      <c r="GIM690" s="2"/>
      <c r="GIN690" s="2"/>
      <c r="GIO690" s="2"/>
      <c r="GIP690" s="2"/>
      <c r="GIQ690" s="2"/>
      <c r="GIR690" s="2"/>
      <c r="GIS690" s="2"/>
      <c r="GIT690" s="2"/>
      <c r="GIU690" s="2"/>
      <c r="GIV690" s="2"/>
      <c r="GIW690" s="2"/>
      <c r="GIX690" s="2"/>
      <c r="GIY690" s="2"/>
      <c r="GIZ690" s="2"/>
      <c r="GJA690" s="2"/>
      <c r="GJB690" s="2"/>
      <c r="GJC690" s="2"/>
      <c r="GJD690" s="2"/>
      <c r="GJE690" s="2"/>
      <c r="GJF690" s="2"/>
      <c r="GJG690" s="2"/>
      <c r="GJH690" s="2"/>
      <c r="GJI690" s="2"/>
      <c r="GJJ690" s="2"/>
      <c r="GJK690" s="2"/>
      <c r="GJL690" s="2"/>
      <c r="GJM690" s="2"/>
      <c r="GJN690" s="2"/>
      <c r="GJO690" s="2"/>
      <c r="GJP690" s="2"/>
      <c r="GJQ690" s="2"/>
      <c r="GJR690" s="2"/>
      <c r="GJS690" s="2"/>
      <c r="GJT690" s="2"/>
      <c r="GJU690" s="2"/>
      <c r="GJV690" s="2"/>
      <c r="GJW690" s="2"/>
      <c r="GJX690" s="2"/>
      <c r="GJY690" s="2"/>
      <c r="GJZ690" s="2"/>
      <c r="GKA690" s="2"/>
      <c r="GKB690" s="2"/>
      <c r="GKC690" s="2"/>
      <c r="GKD690" s="2"/>
      <c r="GKE690" s="2"/>
      <c r="GKF690" s="2"/>
      <c r="GKG690" s="2"/>
      <c r="GKH690" s="2"/>
      <c r="GKI690" s="2"/>
      <c r="GKJ690" s="2"/>
      <c r="GKK690" s="2"/>
      <c r="GKL690" s="2"/>
      <c r="GKM690" s="2"/>
      <c r="GKN690" s="2"/>
      <c r="GKO690" s="2"/>
      <c r="GKP690" s="2"/>
      <c r="GKQ690" s="2"/>
      <c r="GKR690" s="2"/>
      <c r="GKS690" s="2"/>
      <c r="GKT690" s="2"/>
      <c r="GKU690" s="2"/>
      <c r="GKV690" s="2"/>
      <c r="GKW690" s="2"/>
      <c r="GKX690" s="2"/>
      <c r="GKY690" s="2"/>
      <c r="GKZ690" s="2"/>
      <c r="GLA690" s="2"/>
      <c r="GLB690" s="2"/>
      <c r="GLC690" s="2"/>
      <c r="GLD690" s="2"/>
      <c r="GLE690" s="2"/>
      <c r="GLF690" s="2"/>
      <c r="GLG690" s="2"/>
      <c r="GLH690" s="2"/>
      <c r="GLI690" s="2"/>
      <c r="GLJ690" s="2"/>
      <c r="GLK690" s="2"/>
      <c r="GLL690" s="2"/>
      <c r="GLM690" s="2"/>
      <c r="GLN690" s="2"/>
      <c r="GLO690" s="2"/>
      <c r="GLP690" s="2"/>
      <c r="GLQ690" s="2"/>
      <c r="GLR690" s="2"/>
      <c r="GLS690" s="2"/>
      <c r="GLT690" s="2"/>
      <c r="GLU690" s="2"/>
      <c r="GLV690" s="2"/>
      <c r="GLW690" s="2"/>
      <c r="GLX690" s="2"/>
      <c r="GLY690" s="2"/>
      <c r="GLZ690" s="2"/>
      <c r="GMA690" s="2"/>
      <c r="GMB690" s="2"/>
      <c r="GMC690" s="2"/>
      <c r="GMD690" s="2"/>
      <c r="GME690" s="2"/>
      <c r="GMF690" s="2"/>
      <c r="GMG690" s="2"/>
      <c r="GMH690" s="2"/>
      <c r="GMI690" s="2"/>
      <c r="GMJ690" s="2"/>
      <c r="GMK690" s="2"/>
      <c r="GML690" s="2"/>
      <c r="GMM690" s="2"/>
      <c r="GMN690" s="2"/>
      <c r="GMO690" s="2"/>
      <c r="GMP690" s="2"/>
      <c r="GMQ690" s="2"/>
      <c r="GMR690" s="2"/>
      <c r="GMS690" s="2"/>
      <c r="GMT690" s="2"/>
      <c r="GMU690" s="2"/>
      <c r="GMV690" s="2"/>
      <c r="GMW690" s="2"/>
      <c r="GMX690" s="2"/>
      <c r="GMY690" s="2"/>
      <c r="GMZ690" s="2"/>
      <c r="GNA690" s="2"/>
      <c r="GNB690" s="2"/>
      <c r="GNC690" s="2"/>
      <c r="GND690" s="2"/>
      <c r="GNE690" s="2"/>
      <c r="GNF690" s="2"/>
      <c r="GNG690" s="2"/>
      <c r="GNH690" s="2"/>
      <c r="GNI690" s="2"/>
      <c r="GNJ690" s="2"/>
      <c r="GNK690" s="2"/>
      <c r="GNL690" s="2"/>
      <c r="GNM690" s="2"/>
      <c r="GNN690" s="2"/>
      <c r="GNO690" s="2"/>
      <c r="GNP690" s="2"/>
      <c r="GNQ690" s="2"/>
      <c r="GNR690" s="2"/>
      <c r="GNS690" s="2"/>
      <c r="GNT690" s="2"/>
      <c r="GNU690" s="2"/>
      <c r="GNV690" s="2"/>
      <c r="GNW690" s="2"/>
      <c r="GNX690" s="2"/>
      <c r="GNY690" s="2"/>
      <c r="GNZ690" s="2"/>
      <c r="GOA690" s="2"/>
      <c r="GOB690" s="2"/>
      <c r="GOC690" s="2"/>
      <c r="GOD690" s="2"/>
      <c r="GOE690" s="2"/>
      <c r="GOF690" s="2"/>
      <c r="GOG690" s="2"/>
      <c r="GOH690" s="2"/>
      <c r="GOI690" s="2"/>
      <c r="GOJ690" s="2"/>
      <c r="GOK690" s="2"/>
      <c r="GOL690" s="2"/>
      <c r="GOM690" s="2"/>
      <c r="GON690" s="2"/>
      <c r="GOO690" s="2"/>
      <c r="GOP690" s="2"/>
      <c r="GOQ690" s="2"/>
      <c r="GOR690" s="2"/>
      <c r="GOS690" s="2"/>
      <c r="GOT690" s="2"/>
      <c r="GOU690" s="2"/>
      <c r="GOV690" s="2"/>
      <c r="GOW690" s="2"/>
      <c r="GOX690" s="2"/>
      <c r="GOY690" s="2"/>
      <c r="GOZ690" s="2"/>
      <c r="GPA690" s="2"/>
      <c r="GPB690" s="2"/>
      <c r="GPC690" s="2"/>
      <c r="GPD690" s="2"/>
      <c r="GPE690" s="2"/>
      <c r="GPF690" s="2"/>
      <c r="GPG690" s="2"/>
      <c r="GPH690" s="2"/>
      <c r="GPI690" s="2"/>
      <c r="GPJ690" s="2"/>
      <c r="GPK690" s="2"/>
      <c r="GPL690" s="2"/>
      <c r="GPM690" s="2"/>
      <c r="GPN690" s="2"/>
      <c r="GPO690" s="2"/>
      <c r="GPP690" s="2"/>
      <c r="GPQ690" s="2"/>
      <c r="GPR690" s="2"/>
      <c r="GPS690" s="2"/>
      <c r="GPT690" s="2"/>
      <c r="GPU690" s="2"/>
      <c r="GPV690" s="2"/>
      <c r="GPW690" s="2"/>
      <c r="GPX690" s="2"/>
      <c r="GPY690" s="2"/>
      <c r="GPZ690" s="2"/>
      <c r="GQA690" s="2"/>
      <c r="GQB690" s="2"/>
      <c r="GQC690" s="2"/>
      <c r="GQD690" s="2"/>
      <c r="GQE690" s="2"/>
      <c r="GQF690" s="2"/>
      <c r="GQG690" s="2"/>
      <c r="GQH690" s="2"/>
      <c r="GQI690" s="2"/>
      <c r="GQJ690" s="2"/>
      <c r="GQK690" s="2"/>
      <c r="GQL690" s="2"/>
      <c r="GQM690" s="2"/>
      <c r="GQN690" s="2"/>
      <c r="GQO690" s="2"/>
      <c r="GQP690" s="2"/>
      <c r="GQQ690" s="2"/>
      <c r="GQR690" s="2"/>
      <c r="GQS690" s="2"/>
      <c r="GQT690" s="2"/>
      <c r="GQU690" s="2"/>
      <c r="GQV690" s="2"/>
      <c r="GQW690" s="2"/>
      <c r="GQX690" s="2"/>
      <c r="GQY690" s="2"/>
      <c r="GQZ690" s="2"/>
      <c r="GRA690" s="2"/>
      <c r="GRB690" s="2"/>
      <c r="GRC690" s="2"/>
      <c r="GRD690" s="2"/>
      <c r="GRE690" s="2"/>
      <c r="GRF690" s="2"/>
      <c r="GRG690" s="2"/>
      <c r="GRH690" s="2"/>
      <c r="GRI690" s="2"/>
      <c r="GRJ690" s="2"/>
      <c r="GRK690" s="2"/>
      <c r="GRL690" s="2"/>
      <c r="GRM690" s="2"/>
      <c r="GRN690" s="2"/>
      <c r="GRO690" s="2"/>
      <c r="GRP690" s="2"/>
      <c r="GRQ690" s="2"/>
      <c r="GRR690" s="2"/>
      <c r="GRS690" s="2"/>
      <c r="GRT690" s="2"/>
      <c r="GRU690" s="2"/>
      <c r="GRV690" s="2"/>
      <c r="GRW690" s="2"/>
      <c r="GRX690" s="2"/>
      <c r="GRY690" s="2"/>
      <c r="GRZ690" s="2"/>
      <c r="GSA690" s="2"/>
      <c r="GSB690" s="2"/>
      <c r="GSC690" s="2"/>
      <c r="GSD690" s="2"/>
      <c r="GSE690" s="2"/>
      <c r="GSF690" s="2"/>
      <c r="GSG690" s="2"/>
      <c r="GSH690" s="2"/>
      <c r="GSI690" s="2"/>
      <c r="GSJ690" s="2"/>
      <c r="GSK690" s="2"/>
      <c r="GSL690" s="2"/>
      <c r="GSM690" s="2"/>
      <c r="GSN690" s="2"/>
      <c r="GSO690" s="2"/>
      <c r="GSP690" s="2"/>
      <c r="GSQ690" s="2"/>
      <c r="GSR690" s="2"/>
      <c r="GSS690" s="2"/>
      <c r="GST690" s="2"/>
      <c r="GSU690" s="2"/>
      <c r="GSV690" s="2"/>
      <c r="GSW690" s="2"/>
      <c r="GSX690" s="2"/>
      <c r="GSY690" s="2"/>
      <c r="GSZ690" s="2"/>
      <c r="GTA690" s="2"/>
      <c r="GTB690" s="2"/>
      <c r="GTC690" s="2"/>
      <c r="GTD690" s="2"/>
      <c r="GTE690" s="2"/>
      <c r="GTF690" s="2"/>
      <c r="GTG690" s="2"/>
      <c r="GTH690" s="2"/>
      <c r="GTI690" s="2"/>
      <c r="GTJ690" s="2"/>
      <c r="GTK690" s="2"/>
      <c r="GTL690" s="2"/>
      <c r="GTM690" s="2"/>
      <c r="GTN690" s="2"/>
      <c r="GTO690" s="2"/>
      <c r="GTP690" s="2"/>
      <c r="GTQ690" s="2"/>
      <c r="GTR690" s="2"/>
      <c r="GTS690" s="2"/>
      <c r="GTT690" s="2"/>
      <c r="GTU690" s="2"/>
      <c r="GTV690" s="2"/>
      <c r="GTW690" s="2"/>
      <c r="GTX690" s="2"/>
      <c r="GTY690" s="2"/>
      <c r="GTZ690" s="2"/>
      <c r="GUA690" s="2"/>
      <c r="GUB690" s="2"/>
      <c r="GUC690" s="2"/>
      <c r="GUD690" s="2"/>
      <c r="GUE690" s="2"/>
      <c r="GUF690" s="2"/>
      <c r="GUG690" s="2"/>
      <c r="GUH690" s="2"/>
      <c r="GUI690" s="2"/>
      <c r="GUJ690" s="2"/>
      <c r="GUK690" s="2"/>
      <c r="GUL690" s="2"/>
      <c r="GUM690" s="2"/>
      <c r="GUN690" s="2"/>
      <c r="GUO690" s="2"/>
      <c r="GUP690" s="2"/>
      <c r="GUQ690" s="2"/>
      <c r="GUR690" s="2"/>
      <c r="GUS690" s="2"/>
      <c r="GUT690" s="2"/>
      <c r="GUU690" s="2"/>
      <c r="GUV690" s="2"/>
      <c r="GUW690" s="2"/>
      <c r="GUX690" s="2"/>
      <c r="GUY690" s="2"/>
      <c r="GUZ690" s="2"/>
      <c r="GVA690" s="2"/>
      <c r="GVB690" s="2"/>
      <c r="GVC690" s="2"/>
      <c r="GVD690" s="2"/>
      <c r="GVE690" s="2"/>
      <c r="GVF690" s="2"/>
      <c r="GVG690" s="2"/>
      <c r="GVH690" s="2"/>
      <c r="GVI690" s="2"/>
      <c r="GVJ690" s="2"/>
      <c r="GVK690" s="2"/>
      <c r="GVL690" s="2"/>
      <c r="GVM690" s="2"/>
      <c r="GVN690" s="2"/>
      <c r="GVO690" s="2"/>
      <c r="GVP690" s="2"/>
      <c r="GVQ690" s="2"/>
      <c r="GVR690" s="2"/>
      <c r="GVS690" s="2"/>
      <c r="GVT690" s="2"/>
      <c r="GVU690" s="2"/>
      <c r="GVV690" s="2"/>
      <c r="GVW690" s="2"/>
      <c r="GVX690" s="2"/>
      <c r="GVY690" s="2"/>
      <c r="GVZ690" s="2"/>
      <c r="GWA690" s="2"/>
      <c r="GWB690" s="2"/>
      <c r="GWC690" s="2"/>
      <c r="GWD690" s="2"/>
      <c r="GWE690" s="2"/>
      <c r="GWF690" s="2"/>
      <c r="GWG690" s="2"/>
      <c r="GWH690" s="2"/>
      <c r="GWI690" s="2"/>
      <c r="GWJ690" s="2"/>
      <c r="GWK690" s="2"/>
      <c r="GWL690" s="2"/>
      <c r="GWM690" s="2"/>
      <c r="GWN690" s="2"/>
      <c r="GWO690" s="2"/>
      <c r="GWP690" s="2"/>
      <c r="GWQ690" s="2"/>
      <c r="GWR690" s="2"/>
      <c r="GWS690" s="2"/>
      <c r="GWT690" s="2"/>
      <c r="GWU690" s="2"/>
      <c r="GWV690" s="2"/>
      <c r="GWW690" s="2"/>
      <c r="GWX690" s="2"/>
      <c r="GWY690" s="2"/>
      <c r="GWZ690" s="2"/>
      <c r="GXA690" s="2"/>
      <c r="GXB690" s="2"/>
      <c r="GXC690" s="2"/>
      <c r="GXD690" s="2"/>
      <c r="GXE690" s="2"/>
      <c r="GXF690" s="2"/>
      <c r="GXG690" s="2"/>
      <c r="GXH690" s="2"/>
      <c r="GXI690" s="2"/>
      <c r="GXJ690" s="2"/>
      <c r="GXK690" s="2"/>
      <c r="GXL690" s="2"/>
      <c r="GXM690" s="2"/>
      <c r="GXN690" s="2"/>
      <c r="GXO690" s="2"/>
      <c r="GXP690" s="2"/>
      <c r="GXQ690" s="2"/>
      <c r="GXR690" s="2"/>
      <c r="GXS690" s="2"/>
      <c r="GXT690" s="2"/>
      <c r="GXU690" s="2"/>
      <c r="GXV690" s="2"/>
      <c r="GXW690" s="2"/>
      <c r="GXX690" s="2"/>
      <c r="GXY690" s="2"/>
      <c r="GXZ690" s="2"/>
      <c r="GYA690" s="2"/>
      <c r="GYB690" s="2"/>
      <c r="GYC690" s="2"/>
      <c r="GYD690" s="2"/>
      <c r="GYE690" s="2"/>
      <c r="GYF690" s="2"/>
      <c r="GYG690" s="2"/>
      <c r="GYH690" s="2"/>
      <c r="GYI690" s="2"/>
      <c r="GYJ690" s="2"/>
      <c r="GYK690" s="2"/>
      <c r="GYL690" s="2"/>
      <c r="GYM690" s="2"/>
      <c r="GYN690" s="2"/>
      <c r="GYO690" s="2"/>
      <c r="GYP690" s="2"/>
      <c r="GYQ690" s="2"/>
      <c r="GYR690" s="2"/>
      <c r="GYS690" s="2"/>
      <c r="GYT690" s="2"/>
      <c r="GYU690" s="2"/>
      <c r="GYV690" s="2"/>
      <c r="GYW690" s="2"/>
      <c r="GYX690" s="2"/>
      <c r="GYY690" s="2"/>
      <c r="GYZ690" s="2"/>
      <c r="GZA690" s="2"/>
      <c r="GZB690" s="2"/>
      <c r="GZC690" s="2"/>
      <c r="GZD690" s="2"/>
      <c r="GZE690" s="2"/>
      <c r="GZF690" s="2"/>
      <c r="GZG690" s="2"/>
      <c r="GZH690" s="2"/>
      <c r="GZI690" s="2"/>
      <c r="GZJ690" s="2"/>
      <c r="GZK690" s="2"/>
      <c r="GZL690" s="2"/>
      <c r="GZM690" s="2"/>
      <c r="GZN690" s="2"/>
      <c r="GZO690" s="2"/>
      <c r="GZP690" s="2"/>
      <c r="GZQ690" s="2"/>
      <c r="GZR690" s="2"/>
      <c r="GZS690" s="2"/>
      <c r="GZT690" s="2"/>
      <c r="GZU690" s="2"/>
      <c r="GZV690" s="2"/>
      <c r="GZW690" s="2"/>
      <c r="GZX690" s="2"/>
      <c r="GZY690" s="2"/>
      <c r="GZZ690" s="2"/>
      <c r="HAA690" s="2"/>
      <c r="HAB690" s="2"/>
      <c r="HAC690" s="2"/>
      <c r="HAD690" s="2"/>
      <c r="HAE690" s="2"/>
      <c r="HAF690" s="2"/>
      <c r="HAG690" s="2"/>
      <c r="HAH690" s="2"/>
      <c r="HAI690" s="2"/>
      <c r="HAJ690" s="2"/>
      <c r="HAK690" s="2"/>
      <c r="HAL690" s="2"/>
      <c r="HAM690" s="2"/>
      <c r="HAN690" s="2"/>
      <c r="HAO690" s="2"/>
      <c r="HAP690" s="2"/>
      <c r="HAQ690" s="2"/>
      <c r="HAR690" s="2"/>
      <c r="HAS690" s="2"/>
      <c r="HAT690" s="2"/>
      <c r="HAU690" s="2"/>
      <c r="HAV690" s="2"/>
      <c r="HAW690" s="2"/>
      <c r="HAX690" s="2"/>
      <c r="HAY690" s="2"/>
      <c r="HAZ690" s="2"/>
      <c r="HBA690" s="2"/>
      <c r="HBB690" s="2"/>
      <c r="HBC690" s="2"/>
      <c r="HBD690" s="2"/>
      <c r="HBE690" s="2"/>
      <c r="HBF690" s="2"/>
      <c r="HBG690" s="2"/>
      <c r="HBH690" s="2"/>
      <c r="HBI690" s="2"/>
      <c r="HBJ690" s="2"/>
      <c r="HBK690" s="2"/>
      <c r="HBL690" s="2"/>
      <c r="HBM690" s="2"/>
      <c r="HBN690" s="2"/>
      <c r="HBO690" s="2"/>
      <c r="HBP690" s="2"/>
      <c r="HBQ690" s="2"/>
      <c r="HBR690" s="2"/>
      <c r="HBS690" s="2"/>
      <c r="HBT690" s="2"/>
      <c r="HBU690" s="2"/>
      <c r="HBV690" s="2"/>
      <c r="HBW690" s="2"/>
      <c r="HBX690" s="2"/>
      <c r="HBY690" s="2"/>
      <c r="HBZ690" s="2"/>
      <c r="HCA690" s="2"/>
      <c r="HCB690" s="2"/>
      <c r="HCC690" s="2"/>
      <c r="HCD690" s="2"/>
      <c r="HCE690" s="2"/>
      <c r="HCF690" s="2"/>
      <c r="HCG690" s="2"/>
      <c r="HCH690" s="2"/>
      <c r="HCI690" s="2"/>
      <c r="HCJ690" s="2"/>
      <c r="HCK690" s="2"/>
      <c r="HCL690" s="2"/>
      <c r="HCM690" s="2"/>
      <c r="HCN690" s="2"/>
      <c r="HCO690" s="2"/>
      <c r="HCP690" s="2"/>
      <c r="HCQ690" s="2"/>
      <c r="HCR690" s="2"/>
      <c r="HCS690" s="2"/>
      <c r="HCT690" s="2"/>
      <c r="HCU690" s="2"/>
      <c r="HCV690" s="2"/>
      <c r="HCW690" s="2"/>
      <c r="HCX690" s="2"/>
      <c r="HCY690" s="2"/>
      <c r="HCZ690" s="2"/>
      <c r="HDA690" s="2"/>
      <c r="HDB690" s="2"/>
      <c r="HDC690" s="2"/>
      <c r="HDD690" s="2"/>
      <c r="HDE690" s="2"/>
      <c r="HDF690" s="2"/>
      <c r="HDG690" s="2"/>
      <c r="HDH690" s="2"/>
      <c r="HDI690" s="2"/>
      <c r="HDJ690" s="2"/>
      <c r="HDK690" s="2"/>
      <c r="HDL690" s="2"/>
      <c r="HDM690" s="2"/>
      <c r="HDN690" s="2"/>
      <c r="HDO690" s="2"/>
      <c r="HDP690" s="2"/>
      <c r="HDQ690" s="2"/>
      <c r="HDR690" s="2"/>
      <c r="HDS690" s="2"/>
      <c r="HDT690" s="2"/>
      <c r="HDU690" s="2"/>
      <c r="HDV690" s="2"/>
      <c r="HDW690" s="2"/>
      <c r="HDX690" s="2"/>
      <c r="HDY690" s="2"/>
      <c r="HDZ690" s="2"/>
      <c r="HEA690" s="2"/>
      <c r="HEB690" s="2"/>
      <c r="HEC690" s="2"/>
      <c r="HED690" s="2"/>
      <c r="HEE690" s="2"/>
      <c r="HEF690" s="2"/>
      <c r="HEG690" s="2"/>
      <c r="HEH690" s="2"/>
      <c r="HEI690" s="2"/>
      <c r="HEJ690" s="2"/>
      <c r="HEK690" s="2"/>
      <c r="HEL690" s="2"/>
      <c r="HEM690" s="2"/>
      <c r="HEN690" s="2"/>
      <c r="HEO690" s="2"/>
      <c r="HEP690" s="2"/>
      <c r="HEQ690" s="2"/>
      <c r="HER690" s="2"/>
      <c r="HES690" s="2"/>
      <c r="HET690" s="2"/>
      <c r="HEU690" s="2"/>
      <c r="HEV690" s="2"/>
      <c r="HEW690" s="2"/>
      <c r="HEX690" s="2"/>
      <c r="HEY690" s="2"/>
      <c r="HEZ690" s="2"/>
      <c r="HFA690" s="2"/>
      <c r="HFB690" s="2"/>
      <c r="HFC690" s="2"/>
      <c r="HFD690" s="2"/>
      <c r="HFE690" s="2"/>
      <c r="HFF690" s="2"/>
      <c r="HFG690" s="2"/>
      <c r="HFH690" s="2"/>
      <c r="HFI690" s="2"/>
      <c r="HFJ690" s="2"/>
      <c r="HFK690" s="2"/>
      <c r="HFL690" s="2"/>
      <c r="HFM690" s="2"/>
      <c r="HFN690" s="2"/>
      <c r="HFO690" s="2"/>
      <c r="HFP690" s="2"/>
      <c r="HFQ690" s="2"/>
      <c r="HFR690" s="2"/>
      <c r="HFS690" s="2"/>
      <c r="HFT690" s="2"/>
      <c r="HFU690" s="2"/>
      <c r="HFV690" s="2"/>
      <c r="HFW690" s="2"/>
      <c r="HFX690" s="2"/>
      <c r="HFY690" s="2"/>
      <c r="HFZ690" s="2"/>
      <c r="HGA690" s="2"/>
      <c r="HGB690" s="2"/>
      <c r="HGC690" s="2"/>
      <c r="HGD690" s="2"/>
      <c r="HGE690" s="2"/>
      <c r="HGF690" s="2"/>
      <c r="HGG690" s="2"/>
      <c r="HGH690" s="2"/>
      <c r="HGI690" s="2"/>
      <c r="HGJ690" s="2"/>
      <c r="HGK690" s="2"/>
      <c r="HGL690" s="2"/>
      <c r="HGM690" s="2"/>
      <c r="HGN690" s="2"/>
      <c r="HGO690" s="2"/>
      <c r="HGP690" s="2"/>
      <c r="HGQ690" s="2"/>
      <c r="HGR690" s="2"/>
      <c r="HGS690" s="2"/>
      <c r="HGT690" s="2"/>
      <c r="HGU690" s="2"/>
      <c r="HGV690" s="2"/>
      <c r="HGW690" s="2"/>
      <c r="HGX690" s="2"/>
      <c r="HGY690" s="2"/>
      <c r="HGZ690" s="2"/>
      <c r="HHA690" s="2"/>
      <c r="HHB690" s="2"/>
      <c r="HHC690" s="2"/>
      <c r="HHD690" s="2"/>
      <c r="HHE690" s="2"/>
      <c r="HHF690" s="2"/>
      <c r="HHG690" s="2"/>
      <c r="HHH690" s="2"/>
      <c r="HHI690" s="2"/>
      <c r="HHJ690" s="2"/>
      <c r="HHK690" s="2"/>
      <c r="HHL690" s="2"/>
      <c r="HHM690" s="2"/>
      <c r="HHN690" s="2"/>
      <c r="HHO690" s="2"/>
      <c r="HHP690" s="2"/>
      <c r="HHQ690" s="2"/>
      <c r="HHR690" s="2"/>
      <c r="HHS690" s="2"/>
      <c r="HHT690" s="2"/>
      <c r="HHU690" s="2"/>
      <c r="HHV690" s="2"/>
      <c r="HHW690" s="2"/>
      <c r="HHX690" s="2"/>
      <c r="HHY690" s="2"/>
      <c r="HHZ690" s="2"/>
      <c r="HIA690" s="2"/>
      <c r="HIB690" s="2"/>
      <c r="HIC690" s="2"/>
      <c r="HID690" s="2"/>
      <c r="HIE690" s="2"/>
      <c r="HIF690" s="2"/>
      <c r="HIG690" s="2"/>
      <c r="HIH690" s="2"/>
      <c r="HII690" s="2"/>
      <c r="HIJ690" s="2"/>
      <c r="HIK690" s="2"/>
      <c r="HIL690" s="2"/>
      <c r="HIM690" s="2"/>
      <c r="HIN690" s="2"/>
      <c r="HIO690" s="2"/>
      <c r="HIP690" s="2"/>
      <c r="HIQ690" s="2"/>
      <c r="HIR690" s="2"/>
      <c r="HIS690" s="2"/>
      <c r="HIT690" s="2"/>
      <c r="HIU690" s="2"/>
      <c r="HIV690" s="2"/>
      <c r="HIW690" s="2"/>
      <c r="HIX690" s="2"/>
      <c r="HIY690" s="2"/>
      <c r="HIZ690" s="2"/>
      <c r="HJA690" s="2"/>
      <c r="HJB690" s="2"/>
      <c r="HJC690" s="2"/>
      <c r="HJD690" s="2"/>
      <c r="HJE690" s="2"/>
      <c r="HJF690" s="2"/>
      <c r="HJG690" s="2"/>
      <c r="HJH690" s="2"/>
      <c r="HJI690" s="2"/>
      <c r="HJJ690" s="2"/>
      <c r="HJK690" s="2"/>
      <c r="HJL690" s="2"/>
      <c r="HJM690" s="2"/>
      <c r="HJN690" s="2"/>
      <c r="HJO690" s="2"/>
      <c r="HJP690" s="2"/>
      <c r="HJQ690" s="2"/>
      <c r="HJR690" s="2"/>
      <c r="HJS690" s="2"/>
      <c r="HJT690" s="2"/>
      <c r="HJU690" s="2"/>
      <c r="HJV690" s="2"/>
      <c r="HJW690" s="2"/>
      <c r="HJX690" s="2"/>
      <c r="HJY690" s="2"/>
      <c r="HJZ690" s="2"/>
      <c r="HKA690" s="2"/>
      <c r="HKB690" s="2"/>
      <c r="HKC690" s="2"/>
      <c r="HKD690" s="2"/>
      <c r="HKE690" s="2"/>
      <c r="HKF690" s="2"/>
      <c r="HKG690" s="2"/>
      <c r="HKH690" s="2"/>
      <c r="HKI690" s="2"/>
      <c r="HKJ690" s="2"/>
      <c r="HKK690" s="2"/>
      <c r="HKL690" s="2"/>
      <c r="HKM690" s="2"/>
      <c r="HKN690" s="2"/>
      <c r="HKO690" s="2"/>
      <c r="HKP690" s="2"/>
      <c r="HKQ690" s="2"/>
      <c r="HKR690" s="2"/>
      <c r="HKS690" s="2"/>
      <c r="HKT690" s="2"/>
      <c r="HKU690" s="2"/>
      <c r="HKV690" s="2"/>
      <c r="HKW690" s="2"/>
      <c r="HKX690" s="2"/>
      <c r="HKY690" s="2"/>
      <c r="HKZ690" s="2"/>
      <c r="HLA690" s="2"/>
      <c r="HLB690" s="2"/>
      <c r="HLC690" s="2"/>
      <c r="HLD690" s="2"/>
      <c r="HLE690" s="2"/>
      <c r="HLF690" s="2"/>
      <c r="HLG690" s="2"/>
      <c r="HLH690" s="2"/>
      <c r="HLI690" s="2"/>
      <c r="HLJ690" s="2"/>
      <c r="HLK690" s="2"/>
      <c r="HLL690" s="2"/>
      <c r="HLM690" s="2"/>
      <c r="HLN690" s="2"/>
      <c r="HLO690" s="2"/>
      <c r="HLP690" s="2"/>
      <c r="HLQ690" s="2"/>
      <c r="HLR690" s="2"/>
      <c r="HLS690" s="2"/>
      <c r="HLT690" s="2"/>
      <c r="HLU690" s="2"/>
      <c r="HLV690" s="2"/>
      <c r="HLW690" s="2"/>
      <c r="HLX690" s="2"/>
      <c r="HLY690" s="2"/>
      <c r="HLZ690" s="2"/>
      <c r="HMA690" s="2"/>
      <c r="HMB690" s="2"/>
      <c r="HMC690" s="2"/>
      <c r="HMD690" s="2"/>
      <c r="HME690" s="2"/>
      <c r="HMF690" s="2"/>
      <c r="HMG690" s="2"/>
      <c r="HMH690" s="2"/>
      <c r="HMI690" s="2"/>
      <c r="HMJ690" s="2"/>
      <c r="HMK690" s="2"/>
      <c r="HML690" s="2"/>
      <c r="HMM690" s="2"/>
      <c r="HMN690" s="2"/>
      <c r="HMO690" s="2"/>
      <c r="HMP690" s="2"/>
      <c r="HMQ690" s="2"/>
      <c r="HMR690" s="2"/>
      <c r="HMS690" s="2"/>
      <c r="HMT690" s="2"/>
      <c r="HMU690" s="2"/>
      <c r="HMV690" s="2"/>
      <c r="HMW690" s="2"/>
      <c r="HMX690" s="2"/>
      <c r="HMY690" s="2"/>
      <c r="HMZ690" s="2"/>
      <c r="HNA690" s="2"/>
      <c r="HNB690" s="2"/>
      <c r="HNC690" s="2"/>
      <c r="HND690" s="2"/>
      <c r="HNE690" s="2"/>
      <c r="HNF690" s="2"/>
      <c r="HNG690" s="2"/>
      <c r="HNH690" s="2"/>
      <c r="HNI690" s="2"/>
      <c r="HNJ690" s="2"/>
      <c r="HNK690" s="2"/>
      <c r="HNL690" s="2"/>
      <c r="HNM690" s="2"/>
      <c r="HNN690" s="2"/>
      <c r="HNO690" s="2"/>
      <c r="HNP690" s="2"/>
      <c r="HNQ690" s="2"/>
      <c r="HNR690" s="2"/>
      <c r="HNS690" s="2"/>
      <c r="HNT690" s="2"/>
      <c r="HNU690" s="2"/>
      <c r="HNV690" s="2"/>
      <c r="HNW690" s="2"/>
      <c r="HNX690" s="2"/>
      <c r="HNY690" s="2"/>
      <c r="HNZ690" s="2"/>
      <c r="HOA690" s="2"/>
      <c r="HOB690" s="2"/>
      <c r="HOC690" s="2"/>
      <c r="HOD690" s="2"/>
      <c r="HOE690" s="2"/>
      <c r="HOF690" s="2"/>
      <c r="HOG690" s="2"/>
      <c r="HOH690" s="2"/>
      <c r="HOI690" s="2"/>
      <c r="HOJ690" s="2"/>
      <c r="HOK690" s="2"/>
      <c r="HOL690" s="2"/>
      <c r="HOM690" s="2"/>
      <c r="HON690" s="2"/>
      <c r="HOO690" s="2"/>
      <c r="HOP690" s="2"/>
      <c r="HOQ690" s="2"/>
      <c r="HOR690" s="2"/>
      <c r="HOS690" s="2"/>
      <c r="HOT690" s="2"/>
      <c r="HOU690" s="2"/>
      <c r="HOV690" s="2"/>
      <c r="HOW690" s="2"/>
      <c r="HOX690" s="2"/>
      <c r="HOY690" s="2"/>
      <c r="HOZ690" s="2"/>
      <c r="HPA690" s="2"/>
      <c r="HPB690" s="2"/>
      <c r="HPC690" s="2"/>
      <c r="HPD690" s="2"/>
      <c r="HPE690" s="2"/>
      <c r="HPF690" s="2"/>
      <c r="HPG690" s="2"/>
      <c r="HPH690" s="2"/>
      <c r="HPI690" s="2"/>
      <c r="HPJ690" s="2"/>
      <c r="HPK690" s="2"/>
      <c r="HPL690" s="2"/>
      <c r="HPM690" s="2"/>
      <c r="HPN690" s="2"/>
      <c r="HPO690" s="2"/>
      <c r="HPP690" s="2"/>
      <c r="HPQ690" s="2"/>
      <c r="HPR690" s="2"/>
      <c r="HPS690" s="2"/>
      <c r="HPT690" s="2"/>
      <c r="HPU690" s="2"/>
      <c r="HPV690" s="2"/>
      <c r="HPW690" s="2"/>
      <c r="HPX690" s="2"/>
      <c r="HPY690" s="2"/>
      <c r="HPZ690" s="2"/>
      <c r="HQA690" s="2"/>
      <c r="HQB690" s="2"/>
      <c r="HQC690" s="2"/>
      <c r="HQD690" s="2"/>
      <c r="HQE690" s="2"/>
      <c r="HQF690" s="2"/>
      <c r="HQG690" s="2"/>
      <c r="HQH690" s="2"/>
      <c r="HQI690" s="2"/>
      <c r="HQJ690" s="2"/>
      <c r="HQK690" s="2"/>
      <c r="HQL690" s="2"/>
      <c r="HQM690" s="2"/>
      <c r="HQN690" s="2"/>
      <c r="HQO690" s="2"/>
      <c r="HQP690" s="2"/>
      <c r="HQQ690" s="2"/>
      <c r="HQR690" s="2"/>
      <c r="HQS690" s="2"/>
      <c r="HQT690" s="2"/>
      <c r="HQU690" s="2"/>
      <c r="HQV690" s="2"/>
      <c r="HQW690" s="2"/>
      <c r="HQX690" s="2"/>
      <c r="HQY690" s="2"/>
      <c r="HQZ690" s="2"/>
      <c r="HRA690" s="2"/>
      <c r="HRB690" s="2"/>
      <c r="HRC690" s="2"/>
      <c r="HRD690" s="2"/>
      <c r="HRE690" s="2"/>
      <c r="HRF690" s="2"/>
      <c r="HRG690" s="2"/>
      <c r="HRH690" s="2"/>
      <c r="HRI690" s="2"/>
      <c r="HRJ690" s="2"/>
      <c r="HRK690" s="2"/>
      <c r="HRL690" s="2"/>
      <c r="HRM690" s="2"/>
      <c r="HRN690" s="2"/>
      <c r="HRO690" s="2"/>
      <c r="HRP690" s="2"/>
      <c r="HRQ690" s="2"/>
      <c r="HRR690" s="2"/>
      <c r="HRS690" s="2"/>
      <c r="HRT690" s="2"/>
      <c r="HRU690" s="2"/>
      <c r="HRV690" s="2"/>
      <c r="HRW690" s="2"/>
      <c r="HRX690" s="2"/>
      <c r="HRY690" s="2"/>
      <c r="HRZ690" s="2"/>
      <c r="HSA690" s="2"/>
      <c r="HSB690" s="2"/>
      <c r="HSC690" s="2"/>
      <c r="HSD690" s="2"/>
      <c r="HSE690" s="2"/>
      <c r="HSF690" s="2"/>
      <c r="HSG690" s="2"/>
      <c r="HSH690" s="2"/>
      <c r="HSI690" s="2"/>
      <c r="HSJ690" s="2"/>
      <c r="HSK690" s="2"/>
      <c r="HSL690" s="2"/>
      <c r="HSM690" s="2"/>
      <c r="HSN690" s="2"/>
      <c r="HSO690" s="2"/>
      <c r="HSP690" s="2"/>
      <c r="HSQ690" s="2"/>
      <c r="HSR690" s="2"/>
      <c r="HSS690" s="2"/>
      <c r="HST690" s="2"/>
      <c r="HSU690" s="2"/>
      <c r="HSV690" s="2"/>
      <c r="HSW690" s="2"/>
      <c r="HSX690" s="2"/>
      <c r="HSY690" s="2"/>
      <c r="HSZ690" s="2"/>
      <c r="HTA690" s="2"/>
      <c r="HTB690" s="2"/>
      <c r="HTC690" s="2"/>
      <c r="HTD690" s="2"/>
      <c r="HTE690" s="2"/>
      <c r="HTF690" s="2"/>
      <c r="HTG690" s="2"/>
      <c r="HTH690" s="2"/>
      <c r="HTI690" s="2"/>
      <c r="HTJ690" s="2"/>
      <c r="HTK690" s="2"/>
      <c r="HTL690" s="2"/>
      <c r="HTM690" s="2"/>
      <c r="HTN690" s="2"/>
      <c r="HTO690" s="2"/>
      <c r="HTP690" s="2"/>
      <c r="HTQ690" s="2"/>
      <c r="HTR690" s="2"/>
      <c r="HTS690" s="2"/>
      <c r="HTT690" s="2"/>
      <c r="HTU690" s="2"/>
      <c r="HTV690" s="2"/>
      <c r="HTW690" s="2"/>
      <c r="HTX690" s="2"/>
      <c r="HTY690" s="2"/>
      <c r="HTZ690" s="2"/>
      <c r="HUA690" s="2"/>
      <c r="HUB690" s="2"/>
      <c r="HUC690" s="2"/>
      <c r="HUD690" s="2"/>
      <c r="HUE690" s="2"/>
      <c r="HUF690" s="2"/>
      <c r="HUG690" s="2"/>
      <c r="HUH690" s="2"/>
      <c r="HUI690" s="2"/>
      <c r="HUJ690" s="2"/>
      <c r="HUK690" s="2"/>
      <c r="HUL690" s="2"/>
      <c r="HUM690" s="2"/>
      <c r="HUN690" s="2"/>
      <c r="HUO690" s="2"/>
      <c r="HUP690" s="2"/>
      <c r="HUQ690" s="2"/>
      <c r="HUR690" s="2"/>
      <c r="HUS690" s="2"/>
      <c r="HUT690" s="2"/>
      <c r="HUU690" s="2"/>
      <c r="HUV690" s="2"/>
      <c r="HUW690" s="2"/>
      <c r="HUX690" s="2"/>
      <c r="HUY690" s="2"/>
      <c r="HUZ690" s="2"/>
      <c r="HVA690" s="2"/>
      <c r="HVB690" s="2"/>
      <c r="HVC690" s="2"/>
      <c r="HVD690" s="2"/>
      <c r="HVE690" s="2"/>
      <c r="HVF690" s="2"/>
      <c r="HVG690" s="2"/>
      <c r="HVH690" s="2"/>
      <c r="HVI690" s="2"/>
      <c r="HVJ690" s="2"/>
      <c r="HVK690" s="2"/>
      <c r="HVL690" s="2"/>
      <c r="HVM690" s="2"/>
      <c r="HVN690" s="2"/>
      <c r="HVO690" s="2"/>
      <c r="HVP690" s="2"/>
      <c r="HVQ690" s="2"/>
      <c r="HVR690" s="2"/>
      <c r="HVS690" s="2"/>
      <c r="HVT690" s="2"/>
      <c r="HVU690" s="2"/>
      <c r="HVV690" s="2"/>
      <c r="HVW690" s="2"/>
      <c r="HVX690" s="2"/>
      <c r="HVY690" s="2"/>
      <c r="HVZ690" s="2"/>
      <c r="HWA690" s="2"/>
      <c r="HWB690" s="2"/>
      <c r="HWC690" s="2"/>
      <c r="HWD690" s="2"/>
      <c r="HWE690" s="2"/>
      <c r="HWF690" s="2"/>
      <c r="HWG690" s="2"/>
      <c r="HWH690" s="2"/>
      <c r="HWI690" s="2"/>
      <c r="HWJ690" s="2"/>
      <c r="HWK690" s="2"/>
      <c r="HWL690" s="2"/>
      <c r="HWM690" s="2"/>
      <c r="HWN690" s="2"/>
      <c r="HWO690" s="2"/>
      <c r="HWP690" s="2"/>
      <c r="HWQ690" s="2"/>
      <c r="HWR690" s="2"/>
      <c r="HWS690" s="2"/>
      <c r="HWT690" s="2"/>
      <c r="HWU690" s="2"/>
      <c r="HWV690" s="2"/>
      <c r="HWW690" s="2"/>
      <c r="HWX690" s="2"/>
      <c r="HWY690" s="2"/>
      <c r="HWZ690" s="2"/>
      <c r="HXA690" s="2"/>
      <c r="HXB690" s="2"/>
      <c r="HXC690" s="2"/>
      <c r="HXD690" s="2"/>
      <c r="HXE690" s="2"/>
      <c r="HXF690" s="2"/>
      <c r="HXG690" s="2"/>
      <c r="HXH690" s="2"/>
      <c r="HXI690" s="2"/>
      <c r="HXJ690" s="2"/>
      <c r="HXK690" s="2"/>
      <c r="HXL690" s="2"/>
      <c r="HXM690" s="2"/>
      <c r="HXN690" s="2"/>
      <c r="HXO690" s="2"/>
      <c r="HXP690" s="2"/>
      <c r="HXQ690" s="2"/>
      <c r="HXR690" s="2"/>
      <c r="HXS690" s="2"/>
      <c r="HXT690" s="2"/>
      <c r="HXU690" s="2"/>
      <c r="HXV690" s="2"/>
      <c r="HXW690" s="2"/>
      <c r="HXX690" s="2"/>
      <c r="HXY690" s="2"/>
      <c r="HXZ690" s="2"/>
      <c r="HYA690" s="2"/>
      <c r="HYB690" s="2"/>
      <c r="HYC690" s="2"/>
      <c r="HYD690" s="2"/>
      <c r="HYE690" s="2"/>
      <c r="HYF690" s="2"/>
      <c r="HYG690" s="2"/>
      <c r="HYH690" s="2"/>
      <c r="HYI690" s="2"/>
      <c r="HYJ690" s="2"/>
      <c r="HYK690" s="2"/>
      <c r="HYL690" s="2"/>
      <c r="HYM690" s="2"/>
      <c r="HYN690" s="2"/>
      <c r="HYO690" s="2"/>
      <c r="HYP690" s="2"/>
      <c r="HYQ690" s="2"/>
      <c r="HYR690" s="2"/>
      <c r="HYS690" s="2"/>
      <c r="HYT690" s="2"/>
      <c r="HYU690" s="2"/>
      <c r="HYV690" s="2"/>
      <c r="HYW690" s="2"/>
      <c r="HYX690" s="2"/>
      <c r="HYY690" s="2"/>
      <c r="HYZ690" s="2"/>
      <c r="HZA690" s="2"/>
      <c r="HZB690" s="2"/>
      <c r="HZC690" s="2"/>
      <c r="HZD690" s="2"/>
      <c r="HZE690" s="2"/>
      <c r="HZF690" s="2"/>
      <c r="HZG690" s="2"/>
      <c r="HZH690" s="2"/>
      <c r="HZI690" s="2"/>
      <c r="HZJ690" s="2"/>
      <c r="HZK690" s="2"/>
      <c r="HZL690" s="2"/>
      <c r="HZM690" s="2"/>
      <c r="HZN690" s="2"/>
      <c r="HZO690" s="2"/>
      <c r="HZP690" s="2"/>
      <c r="HZQ690" s="2"/>
      <c r="HZR690" s="2"/>
      <c r="HZS690" s="2"/>
      <c r="HZT690" s="2"/>
      <c r="HZU690" s="2"/>
      <c r="HZV690" s="2"/>
      <c r="HZW690" s="2"/>
      <c r="HZX690" s="2"/>
      <c r="HZY690" s="2"/>
      <c r="HZZ690" s="2"/>
      <c r="IAA690" s="2"/>
      <c r="IAB690" s="2"/>
      <c r="IAC690" s="2"/>
      <c r="IAD690" s="2"/>
      <c r="IAE690" s="2"/>
      <c r="IAF690" s="2"/>
      <c r="IAG690" s="2"/>
      <c r="IAH690" s="2"/>
      <c r="IAI690" s="2"/>
      <c r="IAJ690" s="2"/>
      <c r="IAK690" s="2"/>
      <c r="IAL690" s="2"/>
      <c r="IAM690" s="2"/>
      <c r="IAN690" s="2"/>
      <c r="IAO690" s="2"/>
      <c r="IAP690" s="2"/>
      <c r="IAQ690" s="2"/>
      <c r="IAR690" s="2"/>
      <c r="IAS690" s="2"/>
      <c r="IAT690" s="2"/>
      <c r="IAU690" s="2"/>
      <c r="IAV690" s="2"/>
      <c r="IAW690" s="2"/>
      <c r="IAX690" s="2"/>
      <c r="IAY690" s="2"/>
      <c r="IAZ690" s="2"/>
      <c r="IBA690" s="2"/>
      <c r="IBB690" s="2"/>
      <c r="IBC690" s="2"/>
      <c r="IBD690" s="2"/>
      <c r="IBE690" s="2"/>
      <c r="IBF690" s="2"/>
      <c r="IBG690" s="2"/>
      <c r="IBH690" s="2"/>
      <c r="IBI690" s="2"/>
      <c r="IBJ690" s="2"/>
      <c r="IBK690" s="2"/>
      <c r="IBL690" s="2"/>
      <c r="IBM690" s="2"/>
      <c r="IBN690" s="2"/>
      <c r="IBO690" s="2"/>
      <c r="IBP690" s="2"/>
      <c r="IBQ690" s="2"/>
      <c r="IBR690" s="2"/>
      <c r="IBS690" s="2"/>
      <c r="IBT690" s="2"/>
      <c r="IBU690" s="2"/>
      <c r="IBV690" s="2"/>
      <c r="IBW690" s="2"/>
      <c r="IBX690" s="2"/>
      <c r="IBY690" s="2"/>
      <c r="IBZ690" s="2"/>
      <c r="ICA690" s="2"/>
      <c r="ICB690" s="2"/>
      <c r="ICC690" s="2"/>
      <c r="ICD690" s="2"/>
      <c r="ICE690" s="2"/>
      <c r="ICF690" s="2"/>
      <c r="ICG690" s="2"/>
      <c r="ICH690" s="2"/>
      <c r="ICI690" s="2"/>
      <c r="ICJ690" s="2"/>
      <c r="ICK690" s="2"/>
      <c r="ICL690" s="2"/>
      <c r="ICM690" s="2"/>
      <c r="ICN690" s="2"/>
      <c r="ICO690" s="2"/>
      <c r="ICP690" s="2"/>
      <c r="ICQ690" s="2"/>
      <c r="ICR690" s="2"/>
      <c r="ICS690" s="2"/>
      <c r="ICT690" s="2"/>
      <c r="ICU690" s="2"/>
      <c r="ICV690" s="2"/>
      <c r="ICW690" s="2"/>
      <c r="ICX690" s="2"/>
      <c r="ICY690" s="2"/>
      <c r="ICZ690" s="2"/>
      <c r="IDA690" s="2"/>
      <c r="IDB690" s="2"/>
      <c r="IDC690" s="2"/>
      <c r="IDD690" s="2"/>
      <c r="IDE690" s="2"/>
      <c r="IDF690" s="2"/>
      <c r="IDG690" s="2"/>
      <c r="IDH690" s="2"/>
      <c r="IDI690" s="2"/>
      <c r="IDJ690" s="2"/>
      <c r="IDK690" s="2"/>
      <c r="IDL690" s="2"/>
      <c r="IDM690" s="2"/>
      <c r="IDN690" s="2"/>
      <c r="IDO690" s="2"/>
      <c r="IDP690" s="2"/>
      <c r="IDQ690" s="2"/>
      <c r="IDR690" s="2"/>
      <c r="IDS690" s="2"/>
      <c r="IDT690" s="2"/>
      <c r="IDU690" s="2"/>
      <c r="IDV690" s="2"/>
      <c r="IDW690" s="2"/>
      <c r="IDX690" s="2"/>
      <c r="IDY690" s="2"/>
      <c r="IDZ690" s="2"/>
      <c r="IEA690" s="2"/>
      <c r="IEB690" s="2"/>
      <c r="IEC690" s="2"/>
      <c r="IED690" s="2"/>
      <c r="IEE690" s="2"/>
      <c r="IEF690" s="2"/>
      <c r="IEG690" s="2"/>
      <c r="IEH690" s="2"/>
      <c r="IEI690" s="2"/>
      <c r="IEJ690" s="2"/>
      <c r="IEK690" s="2"/>
      <c r="IEL690" s="2"/>
      <c r="IEM690" s="2"/>
      <c r="IEN690" s="2"/>
      <c r="IEO690" s="2"/>
      <c r="IEP690" s="2"/>
      <c r="IEQ690" s="2"/>
      <c r="IER690" s="2"/>
      <c r="IES690" s="2"/>
      <c r="IET690" s="2"/>
      <c r="IEU690" s="2"/>
      <c r="IEV690" s="2"/>
      <c r="IEW690" s="2"/>
      <c r="IEX690" s="2"/>
      <c r="IEY690" s="2"/>
      <c r="IEZ690" s="2"/>
      <c r="IFA690" s="2"/>
      <c r="IFB690" s="2"/>
      <c r="IFC690" s="2"/>
      <c r="IFD690" s="2"/>
      <c r="IFE690" s="2"/>
      <c r="IFF690" s="2"/>
      <c r="IFG690" s="2"/>
      <c r="IFH690" s="2"/>
      <c r="IFI690" s="2"/>
      <c r="IFJ690" s="2"/>
      <c r="IFK690" s="2"/>
      <c r="IFL690" s="2"/>
      <c r="IFM690" s="2"/>
      <c r="IFN690" s="2"/>
      <c r="IFO690" s="2"/>
      <c r="IFP690" s="2"/>
      <c r="IFQ690" s="2"/>
      <c r="IFR690" s="2"/>
      <c r="IFS690" s="2"/>
      <c r="IFT690" s="2"/>
      <c r="IFU690" s="2"/>
      <c r="IFV690" s="2"/>
      <c r="IFW690" s="2"/>
      <c r="IFX690" s="2"/>
      <c r="IFY690" s="2"/>
      <c r="IFZ690" s="2"/>
      <c r="IGA690" s="2"/>
      <c r="IGB690" s="2"/>
      <c r="IGC690" s="2"/>
      <c r="IGD690" s="2"/>
      <c r="IGE690" s="2"/>
      <c r="IGF690" s="2"/>
      <c r="IGG690" s="2"/>
      <c r="IGH690" s="2"/>
      <c r="IGI690" s="2"/>
      <c r="IGJ690" s="2"/>
      <c r="IGK690" s="2"/>
      <c r="IGL690" s="2"/>
      <c r="IGM690" s="2"/>
      <c r="IGN690" s="2"/>
      <c r="IGO690" s="2"/>
      <c r="IGP690" s="2"/>
      <c r="IGQ690" s="2"/>
      <c r="IGR690" s="2"/>
      <c r="IGS690" s="2"/>
      <c r="IGT690" s="2"/>
      <c r="IGU690" s="2"/>
      <c r="IGV690" s="2"/>
      <c r="IGW690" s="2"/>
      <c r="IGX690" s="2"/>
      <c r="IGY690" s="2"/>
      <c r="IGZ690" s="2"/>
      <c r="IHA690" s="2"/>
      <c r="IHB690" s="2"/>
      <c r="IHC690" s="2"/>
      <c r="IHD690" s="2"/>
      <c r="IHE690" s="2"/>
      <c r="IHF690" s="2"/>
      <c r="IHG690" s="2"/>
      <c r="IHH690" s="2"/>
      <c r="IHI690" s="2"/>
      <c r="IHJ690" s="2"/>
      <c r="IHK690" s="2"/>
      <c r="IHL690" s="2"/>
      <c r="IHM690" s="2"/>
      <c r="IHN690" s="2"/>
      <c r="IHO690" s="2"/>
      <c r="IHP690" s="2"/>
      <c r="IHQ690" s="2"/>
      <c r="IHR690" s="2"/>
      <c r="IHS690" s="2"/>
      <c r="IHT690" s="2"/>
      <c r="IHU690" s="2"/>
      <c r="IHV690" s="2"/>
      <c r="IHW690" s="2"/>
      <c r="IHX690" s="2"/>
      <c r="IHY690" s="2"/>
      <c r="IHZ690" s="2"/>
      <c r="IIA690" s="2"/>
      <c r="IIB690" s="2"/>
      <c r="IIC690" s="2"/>
      <c r="IID690" s="2"/>
      <c r="IIE690" s="2"/>
      <c r="IIF690" s="2"/>
      <c r="IIG690" s="2"/>
      <c r="IIH690" s="2"/>
      <c r="III690" s="2"/>
      <c r="IIJ690" s="2"/>
      <c r="IIK690" s="2"/>
      <c r="IIL690" s="2"/>
      <c r="IIM690" s="2"/>
      <c r="IIN690" s="2"/>
      <c r="IIO690" s="2"/>
      <c r="IIP690" s="2"/>
      <c r="IIQ690" s="2"/>
      <c r="IIR690" s="2"/>
      <c r="IIS690" s="2"/>
      <c r="IIT690" s="2"/>
      <c r="IIU690" s="2"/>
      <c r="IIV690" s="2"/>
      <c r="IIW690" s="2"/>
      <c r="IIX690" s="2"/>
      <c r="IIY690" s="2"/>
      <c r="IIZ690" s="2"/>
      <c r="IJA690" s="2"/>
      <c r="IJB690" s="2"/>
      <c r="IJC690" s="2"/>
      <c r="IJD690" s="2"/>
      <c r="IJE690" s="2"/>
      <c r="IJF690" s="2"/>
      <c r="IJG690" s="2"/>
      <c r="IJH690" s="2"/>
      <c r="IJI690" s="2"/>
      <c r="IJJ690" s="2"/>
      <c r="IJK690" s="2"/>
      <c r="IJL690" s="2"/>
      <c r="IJM690" s="2"/>
      <c r="IJN690" s="2"/>
      <c r="IJO690" s="2"/>
      <c r="IJP690" s="2"/>
      <c r="IJQ690" s="2"/>
      <c r="IJR690" s="2"/>
      <c r="IJS690" s="2"/>
      <c r="IJT690" s="2"/>
      <c r="IJU690" s="2"/>
      <c r="IJV690" s="2"/>
      <c r="IJW690" s="2"/>
      <c r="IJX690" s="2"/>
      <c r="IJY690" s="2"/>
      <c r="IJZ690" s="2"/>
      <c r="IKA690" s="2"/>
      <c r="IKB690" s="2"/>
      <c r="IKC690" s="2"/>
      <c r="IKD690" s="2"/>
      <c r="IKE690" s="2"/>
      <c r="IKF690" s="2"/>
      <c r="IKG690" s="2"/>
      <c r="IKH690" s="2"/>
      <c r="IKI690" s="2"/>
      <c r="IKJ690" s="2"/>
      <c r="IKK690" s="2"/>
      <c r="IKL690" s="2"/>
      <c r="IKM690" s="2"/>
      <c r="IKN690" s="2"/>
      <c r="IKO690" s="2"/>
      <c r="IKP690" s="2"/>
      <c r="IKQ690" s="2"/>
      <c r="IKR690" s="2"/>
      <c r="IKS690" s="2"/>
      <c r="IKT690" s="2"/>
      <c r="IKU690" s="2"/>
      <c r="IKV690" s="2"/>
      <c r="IKW690" s="2"/>
      <c r="IKX690" s="2"/>
      <c r="IKY690" s="2"/>
      <c r="IKZ690" s="2"/>
      <c r="ILA690" s="2"/>
      <c r="ILB690" s="2"/>
      <c r="ILC690" s="2"/>
      <c r="ILD690" s="2"/>
      <c r="ILE690" s="2"/>
      <c r="ILF690" s="2"/>
      <c r="ILG690" s="2"/>
      <c r="ILH690" s="2"/>
      <c r="ILI690" s="2"/>
      <c r="ILJ690" s="2"/>
      <c r="ILK690" s="2"/>
      <c r="ILL690" s="2"/>
      <c r="ILM690" s="2"/>
      <c r="ILN690" s="2"/>
      <c r="ILO690" s="2"/>
      <c r="ILP690" s="2"/>
      <c r="ILQ690" s="2"/>
      <c r="ILR690" s="2"/>
      <c r="ILS690" s="2"/>
      <c r="ILT690" s="2"/>
      <c r="ILU690" s="2"/>
      <c r="ILV690" s="2"/>
      <c r="ILW690" s="2"/>
      <c r="ILX690" s="2"/>
      <c r="ILY690" s="2"/>
      <c r="ILZ690" s="2"/>
      <c r="IMA690" s="2"/>
      <c r="IMB690" s="2"/>
      <c r="IMC690" s="2"/>
      <c r="IMD690" s="2"/>
      <c r="IME690" s="2"/>
      <c r="IMF690" s="2"/>
      <c r="IMG690" s="2"/>
      <c r="IMH690" s="2"/>
      <c r="IMI690" s="2"/>
      <c r="IMJ690" s="2"/>
      <c r="IMK690" s="2"/>
      <c r="IML690" s="2"/>
      <c r="IMM690" s="2"/>
      <c r="IMN690" s="2"/>
      <c r="IMO690" s="2"/>
      <c r="IMP690" s="2"/>
      <c r="IMQ690" s="2"/>
      <c r="IMR690" s="2"/>
      <c r="IMS690" s="2"/>
      <c r="IMT690" s="2"/>
      <c r="IMU690" s="2"/>
      <c r="IMV690" s="2"/>
      <c r="IMW690" s="2"/>
      <c r="IMX690" s="2"/>
      <c r="IMY690" s="2"/>
      <c r="IMZ690" s="2"/>
      <c r="INA690" s="2"/>
      <c r="INB690" s="2"/>
      <c r="INC690" s="2"/>
      <c r="IND690" s="2"/>
      <c r="INE690" s="2"/>
      <c r="INF690" s="2"/>
      <c r="ING690" s="2"/>
      <c r="INH690" s="2"/>
      <c r="INI690" s="2"/>
      <c r="INJ690" s="2"/>
      <c r="INK690" s="2"/>
      <c r="INL690" s="2"/>
      <c r="INM690" s="2"/>
      <c r="INN690" s="2"/>
      <c r="INO690" s="2"/>
      <c r="INP690" s="2"/>
      <c r="INQ690" s="2"/>
      <c r="INR690" s="2"/>
      <c r="INS690" s="2"/>
      <c r="INT690" s="2"/>
      <c r="INU690" s="2"/>
      <c r="INV690" s="2"/>
      <c r="INW690" s="2"/>
      <c r="INX690" s="2"/>
      <c r="INY690" s="2"/>
      <c r="INZ690" s="2"/>
      <c r="IOA690" s="2"/>
      <c r="IOB690" s="2"/>
      <c r="IOC690" s="2"/>
      <c r="IOD690" s="2"/>
      <c r="IOE690" s="2"/>
      <c r="IOF690" s="2"/>
      <c r="IOG690" s="2"/>
      <c r="IOH690" s="2"/>
      <c r="IOI690" s="2"/>
      <c r="IOJ690" s="2"/>
      <c r="IOK690" s="2"/>
      <c r="IOL690" s="2"/>
      <c r="IOM690" s="2"/>
      <c r="ION690" s="2"/>
      <c r="IOO690" s="2"/>
      <c r="IOP690" s="2"/>
      <c r="IOQ690" s="2"/>
      <c r="IOR690" s="2"/>
      <c r="IOS690" s="2"/>
      <c r="IOT690" s="2"/>
      <c r="IOU690" s="2"/>
      <c r="IOV690" s="2"/>
      <c r="IOW690" s="2"/>
      <c r="IOX690" s="2"/>
      <c r="IOY690" s="2"/>
      <c r="IOZ690" s="2"/>
      <c r="IPA690" s="2"/>
      <c r="IPB690" s="2"/>
      <c r="IPC690" s="2"/>
      <c r="IPD690" s="2"/>
      <c r="IPE690" s="2"/>
      <c r="IPF690" s="2"/>
      <c r="IPG690" s="2"/>
      <c r="IPH690" s="2"/>
      <c r="IPI690" s="2"/>
      <c r="IPJ690" s="2"/>
      <c r="IPK690" s="2"/>
      <c r="IPL690" s="2"/>
      <c r="IPM690" s="2"/>
      <c r="IPN690" s="2"/>
      <c r="IPO690" s="2"/>
      <c r="IPP690" s="2"/>
      <c r="IPQ690" s="2"/>
      <c r="IPR690" s="2"/>
      <c r="IPS690" s="2"/>
      <c r="IPT690" s="2"/>
      <c r="IPU690" s="2"/>
      <c r="IPV690" s="2"/>
      <c r="IPW690" s="2"/>
      <c r="IPX690" s="2"/>
      <c r="IPY690" s="2"/>
      <c r="IPZ690" s="2"/>
      <c r="IQA690" s="2"/>
      <c r="IQB690" s="2"/>
      <c r="IQC690" s="2"/>
      <c r="IQD690" s="2"/>
      <c r="IQE690" s="2"/>
      <c r="IQF690" s="2"/>
      <c r="IQG690" s="2"/>
      <c r="IQH690" s="2"/>
      <c r="IQI690" s="2"/>
      <c r="IQJ690" s="2"/>
      <c r="IQK690" s="2"/>
      <c r="IQL690" s="2"/>
      <c r="IQM690" s="2"/>
      <c r="IQN690" s="2"/>
      <c r="IQO690" s="2"/>
      <c r="IQP690" s="2"/>
      <c r="IQQ690" s="2"/>
      <c r="IQR690" s="2"/>
      <c r="IQS690" s="2"/>
      <c r="IQT690" s="2"/>
      <c r="IQU690" s="2"/>
      <c r="IQV690" s="2"/>
      <c r="IQW690" s="2"/>
      <c r="IQX690" s="2"/>
      <c r="IQY690" s="2"/>
      <c r="IQZ690" s="2"/>
      <c r="IRA690" s="2"/>
      <c r="IRB690" s="2"/>
      <c r="IRC690" s="2"/>
      <c r="IRD690" s="2"/>
      <c r="IRE690" s="2"/>
      <c r="IRF690" s="2"/>
      <c r="IRG690" s="2"/>
      <c r="IRH690" s="2"/>
      <c r="IRI690" s="2"/>
      <c r="IRJ690" s="2"/>
      <c r="IRK690" s="2"/>
      <c r="IRL690" s="2"/>
      <c r="IRM690" s="2"/>
      <c r="IRN690" s="2"/>
      <c r="IRO690" s="2"/>
      <c r="IRP690" s="2"/>
      <c r="IRQ690" s="2"/>
      <c r="IRR690" s="2"/>
      <c r="IRS690" s="2"/>
      <c r="IRT690" s="2"/>
      <c r="IRU690" s="2"/>
      <c r="IRV690" s="2"/>
      <c r="IRW690" s="2"/>
      <c r="IRX690" s="2"/>
      <c r="IRY690" s="2"/>
      <c r="IRZ690" s="2"/>
      <c r="ISA690" s="2"/>
      <c r="ISB690" s="2"/>
      <c r="ISC690" s="2"/>
      <c r="ISD690" s="2"/>
      <c r="ISE690" s="2"/>
      <c r="ISF690" s="2"/>
      <c r="ISG690" s="2"/>
      <c r="ISH690" s="2"/>
      <c r="ISI690" s="2"/>
      <c r="ISJ690" s="2"/>
      <c r="ISK690" s="2"/>
      <c r="ISL690" s="2"/>
      <c r="ISM690" s="2"/>
      <c r="ISN690" s="2"/>
      <c r="ISO690" s="2"/>
      <c r="ISP690" s="2"/>
      <c r="ISQ690" s="2"/>
      <c r="ISR690" s="2"/>
      <c r="ISS690" s="2"/>
      <c r="IST690" s="2"/>
      <c r="ISU690" s="2"/>
      <c r="ISV690" s="2"/>
      <c r="ISW690" s="2"/>
      <c r="ISX690" s="2"/>
      <c r="ISY690" s="2"/>
      <c r="ISZ690" s="2"/>
      <c r="ITA690" s="2"/>
      <c r="ITB690" s="2"/>
      <c r="ITC690" s="2"/>
      <c r="ITD690" s="2"/>
      <c r="ITE690" s="2"/>
      <c r="ITF690" s="2"/>
      <c r="ITG690" s="2"/>
      <c r="ITH690" s="2"/>
      <c r="ITI690" s="2"/>
      <c r="ITJ690" s="2"/>
      <c r="ITK690" s="2"/>
      <c r="ITL690" s="2"/>
      <c r="ITM690" s="2"/>
      <c r="ITN690" s="2"/>
      <c r="ITO690" s="2"/>
      <c r="ITP690" s="2"/>
      <c r="ITQ690" s="2"/>
      <c r="ITR690" s="2"/>
      <c r="ITS690" s="2"/>
      <c r="ITT690" s="2"/>
      <c r="ITU690" s="2"/>
      <c r="ITV690" s="2"/>
      <c r="ITW690" s="2"/>
      <c r="ITX690" s="2"/>
      <c r="ITY690" s="2"/>
      <c r="ITZ690" s="2"/>
      <c r="IUA690" s="2"/>
      <c r="IUB690" s="2"/>
      <c r="IUC690" s="2"/>
      <c r="IUD690" s="2"/>
      <c r="IUE690" s="2"/>
      <c r="IUF690" s="2"/>
      <c r="IUG690" s="2"/>
      <c r="IUH690" s="2"/>
      <c r="IUI690" s="2"/>
      <c r="IUJ690" s="2"/>
      <c r="IUK690" s="2"/>
      <c r="IUL690" s="2"/>
      <c r="IUM690" s="2"/>
      <c r="IUN690" s="2"/>
      <c r="IUO690" s="2"/>
      <c r="IUP690" s="2"/>
      <c r="IUQ690" s="2"/>
      <c r="IUR690" s="2"/>
      <c r="IUS690" s="2"/>
      <c r="IUT690" s="2"/>
      <c r="IUU690" s="2"/>
      <c r="IUV690" s="2"/>
      <c r="IUW690" s="2"/>
      <c r="IUX690" s="2"/>
      <c r="IUY690" s="2"/>
      <c r="IUZ690" s="2"/>
      <c r="IVA690" s="2"/>
      <c r="IVB690" s="2"/>
      <c r="IVC690" s="2"/>
      <c r="IVD690" s="2"/>
      <c r="IVE690" s="2"/>
      <c r="IVF690" s="2"/>
      <c r="IVG690" s="2"/>
      <c r="IVH690" s="2"/>
      <c r="IVI690" s="2"/>
      <c r="IVJ690" s="2"/>
      <c r="IVK690" s="2"/>
      <c r="IVL690" s="2"/>
      <c r="IVM690" s="2"/>
      <c r="IVN690" s="2"/>
      <c r="IVO690" s="2"/>
      <c r="IVP690" s="2"/>
      <c r="IVQ690" s="2"/>
      <c r="IVR690" s="2"/>
      <c r="IVS690" s="2"/>
      <c r="IVT690" s="2"/>
      <c r="IVU690" s="2"/>
      <c r="IVV690" s="2"/>
      <c r="IVW690" s="2"/>
      <c r="IVX690" s="2"/>
      <c r="IVY690" s="2"/>
      <c r="IVZ690" s="2"/>
      <c r="IWA690" s="2"/>
      <c r="IWB690" s="2"/>
      <c r="IWC690" s="2"/>
      <c r="IWD690" s="2"/>
      <c r="IWE690" s="2"/>
      <c r="IWF690" s="2"/>
      <c r="IWG690" s="2"/>
      <c r="IWH690" s="2"/>
      <c r="IWI690" s="2"/>
      <c r="IWJ690" s="2"/>
      <c r="IWK690" s="2"/>
      <c r="IWL690" s="2"/>
      <c r="IWM690" s="2"/>
      <c r="IWN690" s="2"/>
      <c r="IWO690" s="2"/>
      <c r="IWP690" s="2"/>
      <c r="IWQ690" s="2"/>
      <c r="IWR690" s="2"/>
      <c r="IWS690" s="2"/>
      <c r="IWT690" s="2"/>
      <c r="IWU690" s="2"/>
      <c r="IWV690" s="2"/>
      <c r="IWW690" s="2"/>
      <c r="IWX690" s="2"/>
      <c r="IWY690" s="2"/>
      <c r="IWZ690" s="2"/>
      <c r="IXA690" s="2"/>
      <c r="IXB690" s="2"/>
      <c r="IXC690" s="2"/>
      <c r="IXD690" s="2"/>
      <c r="IXE690" s="2"/>
      <c r="IXF690" s="2"/>
      <c r="IXG690" s="2"/>
      <c r="IXH690" s="2"/>
      <c r="IXI690" s="2"/>
      <c r="IXJ690" s="2"/>
      <c r="IXK690" s="2"/>
      <c r="IXL690" s="2"/>
      <c r="IXM690" s="2"/>
      <c r="IXN690" s="2"/>
      <c r="IXO690" s="2"/>
      <c r="IXP690" s="2"/>
      <c r="IXQ690" s="2"/>
      <c r="IXR690" s="2"/>
      <c r="IXS690" s="2"/>
      <c r="IXT690" s="2"/>
      <c r="IXU690" s="2"/>
      <c r="IXV690" s="2"/>
      <c r="IXW690" s="2"/>
      <c r="IXX690" s="2"/>
      <c r="IXY690" s="2"/>
      <c r="IXZ690" s="2"/>
      <c r="IYA690" s="2"/>
      <c r="IYB690" s="2"/>
      <c r="IYC690" s="2"/>
      <c r="IYD690" s="2"/>
      <c r="IYE690" s="2"/>
      <c r="IYF690" s="2"/>
      <c r="IYG690" s="2"/>
      <c r="IYH690" s="2"/>
      <c r="IYI690" s="2"/>
      <c r="IYJ690" s="2"/>
      <c r="IYK690" s="2"/>
      <c r="IYL690" s="2"/>
      <c r="IYM690" s="2"/>
      <c r="IYN690" s="2"/>
      <c r="IYO690" s="2"/>
      <c r="IYP690" s="2"/>
      <c r="IYQ690" s="2"/>
      <c r="IYR690" s="2"/>
      <c r="IYS690" s="2"/>
      <c r="IYT690" s="2"/>
      <c r="IYU690" s="2"/>
      <c r="IYV690" s="2"/>
      <c r="IYW690" s="2"/>
      <c r="IYX690" s="2"/>
      <c r="IYY690" s="2"/>
      <c r="IYZ690" s="2"/>
      <c r="IZA690" s="2"/>
      <c r="IZB690" s="2"/>
      <c r="IZC690" s="2"/>
      <c r="IZD690" s="2"/>
      <c r="IZE690" s="2"/>
      <c r="IZF690" s="2"/>
      <c r="IZG690" s="2"/>
      <c r="IZH690" s="2"/>
      <c r="IZI690" s="2"/>
      <c r="IZJ690" s="2"/>
      <c r="IZK690" s="2"/>
      <c r="IZL690" s="2"/>
      <c r="IZM690" s="2"/>
      <c r="IZN690" s="2"/>
      <c r="IZO690" s="2"/>
      <c r="IZP690" s="2"/>
      <c r="IZQ690" s="2"/>
      <c r="IZR690" s="2"/>
      <c r="IZS690" s="2"/>
      <c r="IZT690" s="2"/>
      <c r="IZU690" s="2"/>
      <c r="IZV690" s="2"/>
      <c r="IZW690" s="2"/>
      <c r="IZX690" s="2"/>
      <c r="IZY690" s="2"/>
      <c r="IZZ690" s="2"/>
      <c r="JAA690" s="2"/>
      <c r="JAB690" s="2"/>
      <c r="JAC690" s="2"/>
      <c r="JAD690" s="2"/>
      <c r="JAE690" s="2"/>
      <c r="JAF690" s="2"/>
      <c r="JAG690" s="2"/>
      <c r="JAH690" s="2"/>
      <c r="JAI690" s="2"/>
      <c r="JAJ690" s="2"/>
      <c r="JAK690" s="2"/>
      <c r="JAL690" s="2"/>
      <c r="JAM690" s="2"/>
      <c r="JAN690" s="2"/>
      <c r="JAO690" s="2"/>
      <c r="JAP690" s="2"/>
      <c r="JAQ690" s="2"/>
      <c r="JAR690" s="2"/>
      <c r="JAS690" s="2"/>
      <c r="JAT690" s="2"/>
      <c r="JAU690" s="2"/>
      <c r="JAV690" s="2"/>
      <c r="JAW690" s="2"/>
      <c r="JAX690" s="2"/>
      <c r="JAY690" s="2"/>
      <c r="JAZ690" s="2"/>
      <c r="JBA690" s="2"/>
      <c r="JBB690" s="2"/>
      <c r="JBC690" s="2"/>
      <c r="JBD690" s="2"/>
      <c r="JBE690" s="2"/>
      <c r="JBF690" s="2"/>
      <c r="JBG690" s="2"/>
      <c r="JBH690" s="2"/>
      <c r="JBI690" s="2"/>
      <c r="JBJ690" s="2"/>
      <c r="JBK690" s="2"/>
      <c r="JBL690" s="2"/>
      <c r="JBM690" s="2"/>
      <c r="JBN690" s="2"/>
      <c r="JBO690" s="2"/>
      <c r="JBP690" s="2"/>
      <c r="JBQ690" s="2"/>
      <c r="JBR690" s="2"/>
      <c r="JBS690" s="2"/>
      <c r="JBT690" s="2"/>
      <c r="JBU690" s="2"/>
      <c r="JBV690" s="2"/>
      <c r="JBW690" s="2"/>
      <c r="JBX690" s="2"/>
      <c r="JBY690" s="2"/>
      <c r="JBZ690" s="2"/>
      <c r="JCA690" s="2"/>
      <c r="JCB690" s="2"/>
      <c r="JCC690" s="2"/>
      <c r="JCD690" s="2"/>
      <c r="JCE690" s="2"/>
      <c r="JCF690" s="2"/>
      <c r="JCG690" s="2"/>
      <c r="JCH690" s="2"/>
      <c r="JCI690" s="2"/>
      <c r="JCJ690" s="2"/>
      <c r="JCK690" s="2"/>
      <c r="JCL690" s="2"/>
      <c r="JCM690" s="2"/>
      <c r="JCN690" s="2"/>
      <c r="JCO690" s="2"/>
      <c r="JCP690" s="2"/>
      <c r="JCQ690" s="2"/>
      <c r="JCR690" s="2"/>
      <c r="JCS690" s="2"/>
      <c r="JCT690" s="2"/>
      <c r="JCU690" s="2"/>
      <c r="JCV690" s="2"/>
      <c r="JCW690" s="2"/>
      <c r="JCX690" s="2"/>
      <c r="JCY690" s="2"/>
      <c r="JCZ690" s="2"/>
      <c r="JDA690" s="2"/>
      <c r="JDB690" s="2"/>
      <c r="JDC690" s="2"/>
      <c r="JDD690" s="2"/>
      <c r="JDE690" s="2"/>
      <c r="JDF690" s="2"/>
      <c r="JDG690" s="2"/>
      <c r="JDH690" s="2"/>
      <c r="JDI690" s="2"/>
      <c r="JDJ690" s="2"/>
      <c r="JDK690" s="2"/>
      <c r="JDL690" s="2"/>
      <c r="JDM690" s="2"/>
      <c r="JDN690" s="2"/>
      <c r="JDO690" s="2"/>
      <c r="JDP690" s="2"/>
      <c r="JDQ690" s="2"/>
      <c r="JDR690" s="2"/>
      <c r="JDS690" s="2"/>
      <c r="JDT690" s="2"/>
      <c r="JDU690" s="2"/>
      <c r="JDV690" s="2"/>
      <c r="JDW690" s="2"/>
      <c r="JDX690" s="2"/>
      <c r="JDY690" s="2"/>
      <c r="JDZ690" s="2"/>
      <c r="JEA690" s="2"/>
      <c r="JEB690" s="2"/>
      <c r="JEC690" s="2"/>
      <c r="JED690" s="2"/>
      <c r="JEE690" s="2"/>
      <c r="JEF690" s="2"/>
      <c r="JEG690" s="2"/>
      <c r="JEH690" s="2"/>
      <c r="JEI690" s="2"/>
      <c r="JEJ690" s="2"/>
      <c r="JEK690" s="2"/>
      <c r="JEL690" s="2"/>
      <c r="JEM690" s="2"/>
      <c r="JEN690" s="2"/>
      <c r="JEO690" s="2"/>
      <c r="JEP690" s="2"/>
      <c r="JEQ690" s="2"/>
      <c r="JER690" s="2"/>
      <c r="JES690" s="2"/>
      <c r="JET690" s="2"/>
      <c r="JEU690" s="2"/>
      <c r="JEV690" s="2"/>
      <c r="JEW690" s="2"/>
      <c r="JEX690" s="2"/>
      <c r="JEY690" s="2"/>
      <c r="JEZ690" s="2"/>
      <c r="JFA690" s="2"/>
      <c r="JFB690" s="2"/>
      <c r="JFC690" s="2"/>
      <c r="JFD690" s="2"/>
      <c r="JFE690" s="2"/>
      <c r="JFF690" s="2"/>
      <c r="JFG690" s="2"/>
      <c r="JFH690" s="2"/>
      <c r="JFI690" s="2"/>
      <c r="JFJ690" s="2"/>
      <c r="JFK690" s="2"/>
      <c r="JFL690" s="2"/>
      <c r="JFM690" s="2"/>
      <c r="JFN690" s="2"/>
      <c r="JFO690" s="2"/>
      <c r="JFP690" s="2"/>
      <c r="JFQ690" s="2"/>
      <c r="JFR690" s="2"/>
      <c r="JFS690" s="2"/>
      <c r="JFT690" s="2"/>
      <c r="JFU690" s="2"/>
      <c r="JFV690" s="2"/>
      <c r="JFW690" s="2"/>
      <c r="JFX690" s="2"/>
      <c r="JFY690" s="2"/>
      <c r="JFZ690" s="2"/>
      <c r="JGA690" s="2"/>
      <c r="JGB690" s="2"/>
      <c r="JGC690" s="2"/>
      <c r="JGD690" s="2"/>
      <c r="JGE690" s="2"/>
      <c r="JGF690" s="2"/>
      <c r="JGG690" s="2"/>
      <c r="JGH690" s="2"/>
      <c r="JGI690" s="2"/>
      <c r="JGJ690" s="2"/>
      <c r="JGK690" s="2"/>
      <c r="JGL690" s="2"/>
      <c r="JGM690" s="2"/>
      <c r="JGN690" s="2"/>
      <c r="JGO690" s="2"/>
      <c r="JGP690" s="2"/>
      <c r="JGQ690" s="2"/>
      <c r="JGR690" s="2"/>
      <c r="JGS690" s="2"/>
      <c r="JGT690" s="2"/>
      <c r="JGU690" s="2"/>
      <c r="JGV690" s="2"/>
      <c r="JGW690" s="2"/>
      <c r="JGX690" s="2"/>
      <c r="JGY690" s="2"/>
      <c r="JGZ690" s="2"/>
      <c r="JHA690" s="2"/>
      <c r="JHB690" s="2"/>
      <c r="JHC690" s="2"/>
      <c r="JHD690" s="2"/>
      <c r="JHE690" s="2"/>
      <c r="JHF690" s="2"/>
      <c r="JHG690" s="2"/>
      <c r="JHH690" s="2"/>
      <c r="JHI690" s="2"/>
      <c r="JHJ690" s="2"/>
      <c r="JHK690" s="2"/>
      <c r="JHL690" s="2"/>
      <c r="JHM690" s="2"/>
      <c r="JHN690" s="2"/>
      <c r="JHO690" s="2"/>
      <c r="JHP690" s="2"/>
      <c r="JHQ690" s="2"/>
      <c r="JHR690" s="2"/>
      <c r="JHS690" s="2"/>
      <c r="JHT690" s="2"/>
      <c r="JHU690" s="2"/>
      <c r="JHV690" s="2"/>
      <c r="JHW690" s="2"/>
      <c r="JHX690" s="2"/>
      <c r="JHY690" s="2"/>
      <c r="JHZ690" s="2"/>
      <c r="JIA690" s="2"/>
      <c r="JIB690" s="2"/>
      <c r="JIC690" s="2"/>
      <c r="JID690" s="2"/>
      <c r="JIE690" s="2"/>
      <c r="JIF690" s="2"/>
      <c r="JIG690" s="2"/>
      <c r="JIH690" s="2"/>
      <c r="JII690" s="2"/>
      <c r="JIJ690" s="2"/>
      <c r="JIK690" s="2"/>
      <c r="JIL690" s="2"/>
      <c r="JIM690" s="2"/>
      <c r="JIN690" s="2"/>
      <c r="JIO690" s="2"/>
      <c r="JIP690" s="2"/>
      <c r="JIQ690" s="2"/>
      <c r="JIR690" s="2"/>
      <c r="JIS690" s="2"/>
      <c r="JIT690" s="2"/>
      <c r="JIU690" s="2"/>
      <c r="JIV690" s="2"/>
      <c r="JIW690" s="2"/>
      <c r="JIX690" s="2"/>
      <c r="JIY690" s="2"/>
      <c r="JIZ690" s="2"/>
      <c r="JJA690" s="2"/>
      <c r="JJB690" s="2"/>
      <c r="JJC690" s="2"/>
      <c r="JJD690" s="2"/>
      <c r="JJE690" s="2"/>
      <c r="JJF690" s="2"/>
      <c r="JJG690" s="2"/>
      <c r="JJH690" s="2"/>
      <c r="JJI690" s="2"/>
      <c r="JJJ690" s="2"/>
      <c r="JJK690" s="2"/>
      <c r="JJL690" s="2"/>
      <c r="JJM690" s="2"/>
      <c r="JJN690" s="2"/>
      <c r="JJO690" s="2"/>
      <c r="JJP690" s="2"/>
      <c r="JJQ690" s="2"/>
      <c r="JJR690" s="2"/>
      <c r="JJS690" s="2"/>
      <c r="JJT690" s="2"/>
      <c r="JJU690" s="2"/>
      <c r="JJV690" s="2"/>
      <c r="JJW690" s="2"/>
      <c r="JJX690" s="2"/>
      <c r="JJY690" s="2"/>
      <c r="JJZ690" s="2"/>
      <c r="JKA690" s="2"/>
      <c r="JKB690" s="2"/>
      <c r="JKC690" s="2"/>
      <c r="JKD690" s="2"/>
      <c r="JKE690" s="2"/>
      <c r="JKF690" s="2"/>
      <c r="JKG690" s="2"/>
      <c r="JKH690" s="2"/>
      <c r="JKI690" s="2"/>
      <c r="JKJ690" s="2"/>
      <c r="JKK690" s="2"/>
      <c r="JKL690" s="2"/>
      <c r="JKM690" s="2"/>
      <c r="JKN690" s="2"/>
      <c r="JKO690" s="2"/>
      <c r="JKP690" s="2"/>
      <c r="JKQ690" s="2"/>
      <c r="JKR690" s="2"/>
      <c r="JKS690" s="2"/>
      <c r="JKT690" s="2"/>
      <c r="JKU690" s="2"/>
      <c r="JKV690" s="2"/>
      <c r="JKW690" s="2"/>
      <c r="JKX690" s="2"/>
      <c r="JKY690" s="2"/>
      <c r="JKZ690" s="2"/>
      <c r="JLA690" s="2"/>
      <c r="JLB690" s="2"/>
      <c r="JLC690" s="2"/>
      <c r="JLD690" s="2"/>
      <c r="JLE690" s="2"/>
      <c r="JLF690" s="2"/>
      <c r="JLG690" s="2"/>
      <c r="JLH690" s="2"/>
      <c r="JLI690" s="2"/>
      <c r="JLJ690" s="2"/>
      <c r="JLK690" s="2"/>
      <c r="JLL690" s="2"/>
      <c r="JLM690" s="2"/>
      <c r="JLN690" s="2"/>
      <c r="JLO690" s="2"/>
      <c r="JLP690" s="2"/>
      <c r="JLQ690" s="2"/>
      <c r="JLR690" s="2"/>
      <c r="JLS690" s="2"/>
      <c r="JLT690" s="2"/>
      <c r="JLU690" s="2"/>
      <c r="JLV690" s="2"/>
      <c r="JLW690" s="2"/>
      <c r="JLX690" s="2"/>
      <c r="JLY690" s="2"/>
      <c r="JLZ690" s="2"/>
      <c r="JMA690" s="2"/>
      <c r="JMB690" s="2"/>
      <c r="JMC690" s="2"/>
      <c r="JMD690" s="2"/>
      <c r="JME690" s="2"/>
      <c r="JMF690" s="2"/>
      <c r="JMG690" s="2"/>
      <c r="JMH690" s="2"/>
      <c r="JMI690" s="2"/>
      <c r="JMJ690" s="2"/>
      <c r="JMK690" s="2"/>
      <c r="JML690" s="2"/>
      <c r="JMM690" s="2"/>
      <c r="JMN690" s="2"/>
      <c r="JMO690" s="2"/>
      <c r="JMP690" s="2"/>
      <c r="JMQ690" s="2"/>
      <c r="JMR690" s="2"/>
      <c r="JMS690" s="2"/>
      <c r="JMT690" s="2"/>
      <c r="JMU690" s="2"/>
      <c r="JMV690" s="2"/>
      <c r="JMW690" s="2"/>
      <c r="JMX690" s="2"/>
      <c r="JMY690" s="2"/>
      <c r="JMZ690" s="2"/>
      <c r="JNA690" s="2"/>
      <c r="JNB690" s="2"/>
      <c r="JNC690" s="2"/>
      <c r="JND690" s="2"/>
      <c r="JNE690" s="2"/>
      <c r="JNF690" s="2"/>
      <c r="JNG690" s="2"/>
      <c r="JNH690" s="2"/>
      <c r="JNI690" s="2"/>
      <c r="JNJ690" s="2"/>
      <c r="JNK690" s="2"/>
      <c r="JNL690" s="2"/>
      <c r="JNM690" s="2"/>
      <c r="JNN690" s="2"/>
      <c r="JNO690" s="2"/>
      <c r="JNP690" s="2"/>
      <c r="JNQ690" s="2"/>
      <c r="JNR690" s="2"/>
      <c r="JNS690" s="2"/>
      <c r="JNT690" s="2"/>
      <c r="JNU690" s="2"/>
      <c r="JNV690" s="2"/>
      <c r="JNW690" s="2"/>
      <c r="JNX690" s="2"/>
      <c r="JNY690" s="2"/>
      <c r="JNZ690" s="2"/>
      <c r="JOA690" s="2"/>
      <c r="JOB690" s="2"/>
      <c r="JOC690" s="2"/>
      <c r="JOD690" s="2"/>
      <c r="JOE690" s="2"/>
      <c r="JOF690" s="2"/>
      <c r="JOG690" s="2"/>
      <c r="JOH690" s="2"/>
      <c r="JOI690" s="2"/>
      <c r="JOJ690" s="2"/>
      <c r="JOK690" s="2"/>
      <c r="JOL690" s="2"/>
      <c r="JOM690" s="2"/>
      <c r="JON690" s="2"/>
      <c r="JOO690" s="2"/>
      <c r="JOP690" s="2"/>
      <c r="JOQ690" s="2"/>
      <c r="JOR690" s="2"/>
      <c r="JOS690" s="2"/>
      <c r="JOT690" s="2"/>
      <c r="JOU690" s="2"/>
      <c r="JOV690" s="2"/>
      <c r="JOW690" s="2"/>
      <c r="JOX690" s="2"/>
      <c r="JOY690" s="2"/>
      <c r="JOZ690" s="2"/>
      <c r="JPA690" s="2"/>
      <c r="JPB690" s="2"/>
      <c r="JPC690" s="2"/>
      <c r="JPD690" s="2"/>
      <c r="JPE690" s="2"/>
      <c r="JPF690" s="2"/>
      <c r="JPG690" s="2"/>
      <c r="JPH690" s="2"/>
      <c r="JPI690" s="2"/>
      <c r="JPJ690" s="2"/>
      <c r="JPK690" s="2"/>
      <c r="JPL690" s="2"/>
      <c r="JPM690" s="2"/>
      <c r="JPN690" s="2"/>
      <c r="JPO690" s="2"/>
      <c r="JPP690" s="2"/>
      <c r="JPQ690" s="2"/>
      <c r="JPR690" s="2"/>
      <c r="JPS690" s="2"/>
      <c r="JPT690" s="2"/>
      <c r="JPU690" s="2"/>
      <c r="JPV690" s="2"/>
      <c r="JPW690" s="2"/>
      <c r="JPX690" s="2"/>
      <c r="JPY690" s="2"/>
      <c r="JPZ690" s="2"/>
      <c r="JQA690" s="2"/>
      <c r="JQB690" s="2"/>
      <c r="JQC690" s="2"/>
      <c r="JQD690" s="2"/>
      <c r="JQE690" s="2"/>
      <c r="JQF690" s="2"/>
      <c r="JQG690" s="2"/>
      <c r="JQH690" s="2"/>
      <c r="JQI690" s="2"/>
      <c r="JQJ690" s="2"/>
      <c r="JQK690" s="2"/>
      <c r="JQL690" s="2"/>
      <c r="JQM690" s="2"/>
      <c r="JQN690" s="2"/>
      <c r="JQO690" s="2"/>
      <c r="JQP690" s="2"/>
      <c r="JQQ690" s="2"/>
      <c r="JQR690" s="2"/>
      <c r="JQS690" s="2"/>
      <c r="JQT690" s="2"/>
      <c r="JQU690" s="2"/>
      <c r="JQV690" s="2"/>
      <c r="JQW690" s="2"/>
      <c r="JQX690" s="2"/>
      <c r="JQY690" s="2"/>
      <c r="JQZ690" s="2"/>
      <c r="JRA690" s="2"/>
      <c r="JRB690" s="2"/>
      <c r="JRC690" s="2"/>
      <c r="JRD690" s="2"/>
      <c r="JRE690" s="2"/>
      <c r="JRF690" s="2"/>
      <c r="JRG690" s="2"/>
      <c r="JRH690" s="2"/>
      <c r="JRI690" s="2"/>
      <c r="JRJ690" s="2"/>
      <c r="JRK690" s="2"/>
      <c r="JRL690" s="2"/>
      <c r="JRM690" s="2"/>
      <c r="JRN690" s="2"/>
      <c r="JRO690" s="2"/>
      <c r="JRP690" s="2"/>
      <c r="JRQ690" s="2"/>
      <c r="JRR690" s="2"/>
      <c r="JRS690" s="2"/>
      <c r="JRT690" s="2"/>
      <c r="JRU690" s="2"/>
      <c r="JRV690" s="2"/>
      <c r="JRW690" s="2"/>
      <c r="JRX690" s="2"/>
      <c r="JRY690" s="2"/>
      <c r="JRZ690" s="2"/>
      <c r="JSA690" s="2"/>
      <c r="JSB690" s="2"/>
      <c r="JSC690" s="2"/>
      <c r="JSD690" s="2"/>
      <c r="JSE690" s="2"/>
      <c r="JSF690" s="2"/>
      <c r="JSG690" s="2"/>
      <c r="JSH690" s="2"/>
      <c r="JSI690" s="2"/>
      <c r="JSJ690" s="2"/>
      <c r="JSK690" s="2"/>
      <c r="JSL690" s="2"/>
      <c r="JSM690" s="2"/>
      <c r="JSN690" s="2"/>
      <c r="JSO690" s="2"/>
      <c r="JSP690" s="2"/>
      <c r="JSQ690" s="2"/>
      <c r="JSR690" s="2"/>
      <c r="JSS690" s="2"/>
      <c r="JST690" s="2"/>
      <c r="JSU690" s="2"/>
      <c r="JSV690" s="2"/>
      <c r="JSW690" s="2"/>
      <c r="JSX690" s="2"/>
      <c r="JSY690" s="2"/>
      <c r="JSZ690" s="2"/>
      <c r="JTA690" s="2"/>
      <c r="JTB690" s="2"/>
      <c r="JTC690" s="2"/>
      <c r="JTD690" s="2"/>
      <c r="JTE690" s="2"/>
      <c r="JTF690" s="2"/>
      <c r="JTG690" s="2"/>
      <c r="JTH690" s="2"/>
      <c r="JTI690" s="2"/>
      <c r="JTJ690" s="2"/>
      <c r="JTK690" s="2"/>
      <c r="JTL690" s="2"/>
      <c r="JTM690" s="2"/>
      <c r="JTN690" s="2"/>
      <c r="JTO690" s="2"/>
      <c r="JTP690" s="2"/>
      <c r="JTQ690" s="2"/>
      <c r="JTR690" s="2"/>
      <c r="JTS690" s="2"/>
      <c r="JTT690" s="2"/>
      <c r="JTU690" s="2"/>
      <c r="JTV690" s="2"/>
      <c r="JTW690" s="2"/>
      <c r="JTX690" s="2"/>
      <c r="JTY690" s="2"/>
      <c r="JTZ690" s="2"/>
      <c r="JUA690" s="2"/>
      <c r="JUB690" s="2"/>
      <c r="JUC690" s="2"/>
      <c r="JUD690" s="2"/>
      <c r="JUE690" s="2"/>
      <c r="JUF690" s="2"/>
      <c r="JUG690" s="2"/>
      <c r="JUH690" s="2"/>
      <c r="JUI690" s="2"/>
      <c r="JUJ690" s="2"/>
      <c r="JUK690" s="2"/>
      <c r="JUL690" s="2"/>
      <c r="JUM690" s="2"/>
      <c r="JUN690" s="2"/>
      <c r="JUO690" s="2"/>
      <c r="JUP690" s="2"/>
      <c r="JUQ690" s="2"/>
      <c r="JUR690" s="2"/>
      <c r="JUS690" s="2"/>
      <c r="JUT690" s="2"/>
      <c r="JUU690" s="2"/>
      <c r="JUV690" s="2"/>
      <c r="JUW690" s="2"/>
      <c r="JUX690" s="2"/>
      <c r="JUY690" s="2"/>
      <c r="JUZ690" s="2"/>
      <c r="JVA690" s="2"/>
      <c r="JVB690" s="2"/>
      <c r="JVC690" s="2"/>
      <c r="JVD690" s="2"/>
      <c r="JVE690" s="2"/>
      <c r="JVF690" s="2"/>
      <c r="JVG690" s="2"/>
      <c r="JVH690" s="2"/>
      <c r="JVI690" s="2"/>
      <c r="JVJ690" s="2"/>
      <c r="JVK690" s="2"/>
      <c r="JVL690" s="2"/>
      <c r="JVM690" s="2"/>
      <c r="JVN690" s="2"/>
      <c r="JVO690" s="2"/>
      <c r="JVP690" s="2"/>
      <c r="JVQ690" s="2"/>
      <c r="JVR690" s="2"/>
      <c r="JVS690" s="2"/>
      <c r="JVT690" s="2"/>
      <c r="JVU690" s="2"/>
      <c r="JVV690" s="2"/>
      <c r="JVW690" s="2"/>
      <c r="JVX690" s="2"/>
      <c r="JVY690" s="2"/>
      <c r="JVZ690" s="2"/>
      <c r="JWA690" s="2"/>
      <c r="JWB690" s="2"/>
      <c r="JWC690" s="2"/>
      <c r="JWD690" s="2"/>
      <c r="JWE690" s="2"/>
      <c r="JWF690" s="2"/>
      <c r="JWG690" s="2"/>
      <c r="JWH690" s="2"/>
      <c r="JWI690" s="2"/>
      <c r="JWJ690" s="2"/>
      <c r="JWK690" s="2"/>
      <c r="JWL690" s="2"/>
      <c r="JWM690" s="2"/>
      <c r="JWN690" s="2"/>
      <c r="JWO690" s="2"/>
      <c r="JWP690" s="2"/>
      <c r="JWQ690" s="2"/>
      <c r="JWR690" s="2"/>
      <c r="JWS690" s="2"/>
      <c r="JWT690" s="2"/>
      <c r="JWU690" s="2"/>
      <c r="JWV690" s="2"/>
      <c r="JWW690" s="2"/>
      <c r="JWX690" s="2"/>
      <c r="JWY690" s="2"/>
      <c r="JWZ690" s="2"/>
      <c r="JXA690" s="2"/>
      <c r="JXB690" s="2"/>
      <c r="JXC690" s="2"/>
      <c r="JXD690" s="2"/>
      <c r="JXE690" s="2"/>
      <c r="JXF690" s="2"/>
      <c r="JXG690" s="2"/>
      <c r="JXH690" s="2"/>
      <c r="JXI690" s="2"/>
      <c r="JXJ690" s="2"/>
      <c r="JXK690" s="2"/>
      <c r="JXL690" s="2"/>
      <c r="JXM690" s="2"/>
      <c r="JXN690" s="2"/>
      <c r="JXO690" s="2"/>
      <c r="JXP690" s="2"/>
      <c r="JXQ690" s="2"/>
      <c r="JXR690" s="2"/>
      <c r="JXS690" s="2"/>
      <c r="JXT690" s="2"/>
      <c r="JXU690" s="2"/>
      <c r="JXV690" s="2"/>
      <c r="JXW690" s="2"/>
      <c r="JXX690" s="2"/>
      <c r="JXY690" s="2"/>
      <c r="JXZ690" s="2"/>
      <c r="JYA690" s="2"/>
      <c r="JYB690" s="2"/>
      <c r="JYC690" s="2"/>
      <c r="JYD690" s="2"/>
      <c r="JYE690" s="2"/>
      <c r="JYF690" s="2"/>
      <c r="JYG690" s="2"/>
      <c r="JYH690" s="2"/>
      <c r="JYI690" s="2"/>
      <c r="JYJ690" s="2"/>
      <c r="JYK690" s="2"/>
      <c r="JYL690" s="2"/>
      <c r="JYM690" s="2"/>
      <c r="JYN690" s="2"/>
      <c r="JYO690" s="2"/>
      <c r="JYP690" s="2"/>
      <c r="JYQ690" s="2"/>
      <c r="JYR690" s="2"/>
      <c r="JYS690" s="2"/>
      <c r="JYT690" s="2"/>
      <c r="JYU690" s="2"/>
      <c r="JYV690" s="2"/>
      <c r="JYW690" s="2"/>
      <c r="JYX690" s="2"/>
      <c r="JYY690" s="2"/>
      <c r="JYZ690" s="2"/>
      <c r="JZA690" s="2"/>
      <c r="JZB690" s="2"/>
      <c r="JZC690" s="2"/>
      <c r="JZD690" s="2"/>
      <c r="JZE690" s="2"/>
      <c r="JZF690" s="2"/>
      <c r="JZG690" s="2"/>
      <c r="JZH690" s="2"/>
      <c r="JZI690" s="2"/>
      <c r="JZJ690" s="2"/>
      <c r="JZK690" s="2"/>
      <c r="JZL690" s="2"/>
      <c r="JZM690" s="2"/>
      <c r="JZN690" s="2"/>
      <c r="JZO690" s="2"/>
      <c r="JZP690" s="2"/>
      <c r="JZQ690" s="2"/>
      <c r="JZR690" s="2"/>
      <c r="JZS690" s="2"/>
      <c r="JZT690" s="2"/>
      <c r="JZU690" s="2"/>
      <c r="JZV690" s="2"/>
      <c r="JZW690" s="2"/>
      <c r="JZX690" s="2"/>
      <c r="JZY690" s="2"/>
      <c r="JZZ690" s="2"/>
      <c r="KAA690" s="2"/>
      <c r="KAB690" s="2"/>
      <c r="KAC690" s="2"/>
      <c r="KAD690" s="2"/>
      <c r="KAE690" s="2"/>
      <c r="KAF690" s="2"/>
      <c r="KAG690" s="2"/>
      <c r="KAH690" s="2"/>
      <c r="KAI690" s="2"/>
      <c r="KAJ690" s="2"/>
      <c r="KAK690" s="2"/>
      <c r="KAL690" s="2"/>
      <c r="KAM690" s="2"/>
      <c r="KAN690" s="2"/>
      <c r="KAO690" s="2"/>
      <c r="KAP690" s="2"/>
      <c r="KAQ690" s="2"/>
      <c r="KAR690" s="2"/>
      <c r="KAS690" s="2"/>
      <c r="KAT690" s="2"/>
      <c r="KAU690" s="2"/>
      <c r="KAV690" s="2"/>
      <c r="KAW690" s="2"/>
      <c r="KAX690" s="2"/>
      <c r="KAY690" s="2"/>
      <c r="KAZ690" s="2"/>
      <c r="KBA690" s="2"/>
      <c r="KBB690" s="2"/>
      <c r="KBC690" s="2"/>
      <c r="KBD690" s="2"/>
      <c r="KBE690" s="2"/>
      <c r="KBF690" s="2"/>
      <c r="KBG690" s="2"/>
      <c r="KBH690" s="2"/>
      <c r="KBI690" s="2"/>
      <c r="KBJ690" s="2"/>
      <c r="KBK690" s="2"/>
      <c r="KBL690" s="2"/>
      <c r="KBM690" s="2"/>
      <c r="KBN690" s="2"/>
      <c r="KBO690" s="2"/>
      <c r="KBP690" s="2"/>
      <c r="KBQ690" s="2"/>
      <c r="KBR690" s="2"/>
      <c r="KBS690" s="2"/>
      <c r="KBT690" s="2"/>
      <c r="KBU690" s="2"/>
      <c r="KBV690" s="2"/>
      <c r="KBW690" s="2"/>
      <c r="KBX690" s="2"/>
      <c r="KBY690" s="2"/>
      <c r="KBZ690" s="2"/>
      <c r="KCA690" s="2"/>
      <c r="KCB690" s="2"/>
      <c r="KCC690" s="2"/>
      <c r="KCD690" s="2"/>
      <c r="KCE690" s="2"/>
      <c r="KCF690" s="2"/>
      <c r="KCG690" s="2"/>
      <c r="KCH690" s="2"/>
      <c r="KCI690" s="2"/>
      <c r="KCJ690" s="2"/>
      <c r="KCK690" s="2"/>
      <c r="KCL690" s="2"/>
      <c r="KCM690" s="2"/>
      <c r="KCN690" s="2"/>
      <c r="KCO690" s="2"/>
      <c r="KCP690" s="2"/>
      <c r="KCQ690" s="2"/>
      <c r="KCR690" s="2"/>
      <c r="KCS690" s="2"/>
      <c r="KCT690" s="2"/>
      <c r="KCU690" s="2"/>
      <c r="KCV690" s="2"/>
      <c r="KCW690" s="2"/>
      <c r="KCX690" s="2"/>
      <c r="KCY690" s="2"/>
      <c r="KCZ690" s="2"/>
      <c r="KDA690" s="2"/>
      <c r="KDB690" s="2"/>
      <c r="KDC690" s="2"/>
      <c r="KDD690" s="2"/>
      <c r="KDE690" s="2"/>
      <c r="KDF690" s="2"/>
      <c r="KDG690" s="2"/>
      <c r="KDH690" s="2"/>
      <c r="KDI690" s="2"/>
      <c r="KDJ690" s="2"/>
      <c r="KDK690" s="2"/>
      <c r="KDL690" s="2"/>
      <c r="KDM690" s="2"/>
      <c r="KDN690" s="2"/>
      <c r="KDO690" s="2"/>
      <c r="KDP690" s="2"/>
      <c r="KDQ690" s="2"/>
      <c r="KDR690" s="2"/>
      <c r="KDS690" s="2"/>
      <c r="KDT690" s="2"/>
      <c r="KDU690" s="2"/>
      <c r="KDV690" s="2"/>
      <c r="KDW690" s="2"/>
      <c r="KDX690" s="2"/>
      <c r="KDY690" s="2"/>
      <c r="KDZ690" s="2"/>
      <c r="KEA690" s="2"/>
      <c r="KEB690" s="2"/>
      <c r="KEC690" s="2"/>
      <c r="KED690" s="2"/>
      <c r="KEE690" s="2"/>
      <c r="KEF690" s="2"/>
      <c r="KEG690" s="2"/>
      <c r="KEH690" s="2"/>
      <c r="KEI690" s="2"/>
      <c r="KEJ690" s="2"/>
      <c r="KEK690" s="2"/>
      <c r="KEL690" s="2"/>
      <c r="KEM690" s="2"/>
      <c r="KEN690" s="2"/>
      <c r="KEO690" s="2"/>
      <c r="KEP690" s="2"/>
      <c r="KEQ690" s="2"/>
      <c r="KER690" s="2"/>
      <c r="KES690" s="2"/>
      <c r="KET690" s="2"/>
      <c r="KEU690" s="2"/>
      <c r="KEV690" s="2"/>
      <c r="KEW690" s="2"/>
      <c r="KEX690" s="2"/>
      <c r="KEY690" s="2"/>
      <c r="KEZ690" s="2"/>
      <c r="KFA690" s="2"/>
      <c r="KFB690" s="2"/>
      <c r="KFC690" s="2"/>
      <c r="KFD690" s="2"/>
      <c r="KFE690" s="2"/>
      <c r="KFF690" s="2"/>
      <c r="KFG690" s="2"/>
      <c r="KFH690" s="2"/>
      <c r="KFI690" s="2"/>
      <c r="KFJ690" s="2"/>
      <c r="KFK690" s="2"/>
      <c r="KFL690" s="2"/>
      <c r="KFM690" s="2"/>
      <c r="KFN690" s="2"/>
      <c r="KFO690" s="2"/>
      <c r="KFP690" s="2"/>
      <c r="KFQ690" s="2"/>
      <c r="KFR690" s="2"/>
      <c r="KFS690" s="2"/>
      <c r="KFT690" s="2"/>
      <c r="KFU690" s="2"/>
      <c r="KFV690" s="2"/>
      <c r="KFW690" s="2"/>
      <c r="KFX690" s="2"/>
      <c r="KFY690" s="2"/>
      <c r="KFZ690" s="2"/>
      <c r="KGA690" s="2"/>
      <c r="KGB690" s="2"/>
      <c r="KGC690" s="2"/>
      <c r="KGD690" s="2"/>
      <c r="KGE690" s="2"/>
      <c r="KGF690" s="2"/>
      <c r="KGG690" s="2"/>
      <c r="KGH690" s="2"/>
      <c r="KGI690" s="2"/>
      <c r="KGJ690" s="2"/>
      <c r="KGK690" s="2"/>
      <c r="KGL690" s="2"/>
      <c r="KGM690" s="2"/>
      <c r="KGN690" s="2"/>
      <c r="KGO690" s="2"/>
      <c r="KGP690" s="2"/>
      <c r="KGQ690" s="2"/>
      <c r="KGR690" s="2"/>
      <c r="KGS690" s="2"/>
      <c r="KGT690" s="2"/>
      <c r="KGU690" s="2"/>
      <c r="KGV690" s="2"/>
      <c r="KGW690" s="2"/>
      <c r="KGX690" s="2"/>
      <c r="KGY690" s="2"/>
      <c r="KGZ690" s="2"/>
      <c r="KHA690" s="2"/>
      <c r="KHB690" s="2"/>
      <c r="KHC690" s="2"/>
      <c r="KHD690" s="2"/>
      <c r="KHE690" s="2"/>
      <c r="KHF690" s="2"/>
      <c r="KHG690" s="2"/>
      <c r="KHH690" s="2"/>
      <c r="KHI690" s="2"/>
      <c r="KHJ690" s="2"/>
      <c r="KHK690" s="2"/>
      <c r="KHL690" s="2"/>
      <c r="KHM690" s="2"/>
      <c r="KHN690" s="2"/>
      <c r="KHO690" s="2"/>
      <c r="KHP690" s="2"/>
      <c r="KHQ690" s="2"/>
      <c r="KHR690" s="2"/>
      <c r="KHS690" s="2"/>
      <c r="KHT690" s="2"/>
      <c r="KHU690" s="2"/>
      <c r="KHV690" s="2"/>
      <c r="KHW690" s="2"/>
      <c r="KHX690" s="2"/>
      <c r="KHY690" s="2"/>
      <c r="KHZ690" s="2"/>
      <c r="KIA690" s="2"/>
      <c r="KIB690" s="2"/>
      <c r="KIC690" s="2"/>
      <c r="KID690" s="2"/>
      <c r="KIE690" s="2"/>
      <c r="KIF690" s="2"/>
      <c r="KIG690" s="2"/>
      <c r="KIH690" s="2"/>
      <c r="KII690" s="2"/>
      <c r="KIJ690" s="2"/>
      <c r="KIK690" s="2"/>
      <c r="KIL690" s="2"/>
      <c r="KIM690" s="2"/>
      <c r="KIN690" s="2"/>
      <c r="KIO690" s="2"/>
      <c r="KIP690" s="2"/>
      <c r="KIQ690" s="2"/>
      <c r="KIR690" s="2"/>
      <c r="KIS690" s="2"/>
      <c r="KIT690" s="2"/>
      <c r="KIU690" s="2"/>
      <c r="KIV690" s="2"/>
      <c r="KIW690" s="2"/>
      <c r="KIX690" s="2"/>
      <c r="KIY690" s="2"/>
      <c r="KIZ690" s="2"/>
      <c r="KJA690" s="2"/>
      <c r="KJB690" s="2"/>
      <c r="KJC690" s="2"/>
      <c r="KJD690" s="2"/>
      <c r="KJE690" s="2"/>
      <c r="KJF690" s="2"/>
      <c r="KJG690" s="2"/>
      <c r="KJH690" s="2"/>
      <c r="KJI690" s="2"/>
      <c r="KJJ690" s="2"/>
      <c r="KJK690" s="2"/>
      <c r="KJL690" s="2"/>
      <c r="KJM690" s="2"/>
      <c r="KJN690" s="2"/>
      <c r="KJO690" s="2"/>
      <c r="KJP690" s="2"/>
      <c r="KJQ690" s="2"/>
      <c r="KJR690" s="2"/>
      <c r="KJS690" s="2"/>
      <c r="KJT690" s="2"/>
      <c r="KJU690" s="2"/>
      <c r="KJV690" s="2"/>
      <c r="KJW690" s="2"/>
      <c r="KJX690" s="2"/>
      <c r="KJY690" s="2"/>
      <c r="KJZ690" s="2"/>
      <c r="KKA690" s="2"/>
      <c r="KKB690" s="2"/>
      <c r="KKC690" s="2"/>
      <c r="KKD690" s="2"/>
      <c r="KKE690" s="2"/>
      <c r="KKF690" s="2"/>
      <c r="KKG690" s="2"/>
      <c r="KKH690" s="2"/>
      <c r="KKI690" s="2"/>
      <c r="KKJ690" s="2"/>
      <c r="KKK690" s="2"/>
      <c r="KKL690" s="2"/>
      <c r="KKM690" s="2"/>
      <c r="KKN690" s="2"/>
      <c r="KKO690" s="2"/>
      <c r="KKP690" s="2"/>
      <c r="KKQ690" s="2"/>
      <c r="KKR690" s="2"/>
      <c r="KKS690" s="2"/>
      <c r="KKT690" s="2"/>
      <c r="KKU690" s="2"/>
      <c r="KKV690" s="2"/>
      <c r="KKW690" s="2"/>
      <c r="KKX690" s="2"/>
      <c r="KKY690" s="2"/>
      <c r="KKZ690" s="2"/>
      <c r="KLA690" s="2"/>
      <c r="KLB690" s="2"/>
      <c r="KLC690" s="2"/>
      <c r="KLD690" s="2"/>
      <c r="KLE690" s="2"/>
      <c r="KLF690" s="2"/>
      <c r="KLG690" s="2"/>
      <c r="KLH690" s="2"/>
      <c r="KLI690" s="2"/>
      <c r="KLJ690" s="2"/>
      <c r="KLK690" s="2"/>
      <c r="KLL690" s="2"/>
      <c r="KLM690" s="2"/>
      <c r="KLN690" s="2"/>
      <c r="KLO690" s="2"/>
      <c r="KLP690" s="2"/>
      <c r="KLQ690" s="2"/>
      <c r="KLR690" s="2"/>
      <c r="KLS690" s="2"/>
      <c r="KLT690" s="2"/>
      <c r="KLU690" s="2"/>
      <c r="KLV690" s="2"/>
      <c r="KLW690" s="2"/>
      <c r="KLX690" s="2"/>
      <c r="KLY690" s="2"/>
      <c r="KLZ690" s="2"/>
      <c r="KMA690" s="2"/>
      <c r="KMB690" s="2"/>
      <c r="KMC690" s="2"/>
      <c r="KMD690" s="2"/>
      <c r="KME690" s="2"/>
      <c r="KMF690" s="2"/>
      <c r="KMG690" s="2"/>
      <c r="KMH690" s="2"/>
      <c r="KMI690" s="2"/>
      <c r="KMJ690" s="2"/>
      <c r="KMK690" s="2"/>
      <c r="KML690" s="2"/>
      <c r="KMM690" s="2"/>
      <c r="KMN690" s="2"/>
      <c r="KMO690" s="2"/>
      <c r="KMP690" s="2"/>
      <c r="KMQ690" s="2"/>
      <c r="KMR690" s="2"/>
      <c r="KMS690" s="2"/>
      <c r="KMT690" s="2"/>
      <c r="KMU690" s="2"/>
      <c r="KMV690" s="2"/>
      <c r="KMW690" s="2"/>
      <c r="KMX690" s="2"/>
      <c r="KMY690" s="2"/>
      <c r="KMZ690" s="2"/>
      <c r="KNA690" s="2"/>
      <c r="KNB690" s="2"/>
      <c r="KNC690" s="2"/>
      <c r="KND690" s="2"/>
      <c r="KNE690" s="2"/>
      <c r="KNF690" s="2"/>
      <c r="KNG690" s="2"/>
      <c r="KNH690" s="2"/>
      <c r="KNI690" s="2"/>
      <c r="KNJ690" s="2"/>
      <c r="KNK690" s="2"/>
      <c r="KNL690" s="2"/>
      <c r="KNM690" s="2"/>
      <c r="KNN690" s="2"/>
      <c r="KNO690" s="2"/>
      <c r="KNP690" s="2"/>
      <c r="KNQ690" s="2"/>
      <c r="KNR690" s="2"/>
      <c r="KNS690" s="2"/>
      <c r="KNT690" s="2"/>
      <c r="KNU690" s="2"/>
      <c r="KNV690" s="2"/>
      <c r="KNW690" s="2"/>
      <c r="KNX690" s="2"/>
      <c r="KNY690" s="2"/>
      <c r="KNZ690" s="2"/>
      <c r="KOA690" s="2"/>
      <c r="KOB690" s="2"/>
      <c r="KOC690" s="2"/>
      <c r="KOD690" s="2"/>
      <c r="KOE690" s="2"/>
      <c r="KOF690" s="2"/>
      <c r="KOG690" s="2"/>
      <c r="KOH690" s="2"/>
      <c r="KOI690" s="2"/>
      <c r="KOJ690" s="2"/>
      <c r="KOK690" s="2"/>
      <c r="KOL690" s="2"/>
      <c r="KOM690" s="2"/>
      <c r="KON690" s="2"/>
      <c r="KOO690" s="2"/>
      <c r="KOP690" s="2"/>
      <c r="KOQ690" s="2"/>
      <c r="KOR690" s="2"/>
      <c r="KOS690" s="2"/>
      <c r="KOT690" s="2"/>
      <c r="KOU690" s="2"/>
      <c r="KOV690" s="2"/>
      <c r="KOW690" s="2"/>
      <c r="KOX690" s="2"/>
      <c r="KOY690" s="2"/>
      <c r="KOZ690" s="2"/>
      <c r="KPA690" s="2"/>
      <c r="KPB690" s="2"/>
      <c r="KPC690" s="2"/>
      <c r="KPD690" s="2"/>
      <c r="KPE690" s="2"/>
      <c r="KPF690" s="2"/>
      <c r="KPG690" s="2"/>
      <c r="KPH690" s="2"/>
      <c r="KPI690" s="2"/>
      <c r="KPJ690" s="2"/>
      <c r="KPK690" s="2"/>
      <c r="KPL690" s="2"/>
      <c r="KPM690" s="2"/>
      <c r="KPN690" s="2"/>
      <c r="KPO690" s="2"/>
      <c r="KPP690" s="2"/>
      <c r="KPQ690" s="2"/>
      <c r="KPR690" s="2"/>
      <c r="KPS690" s="2"/>
      <c r="KPT690" s="2"/>
      <c r="KPU690" s="2"/>
      <c r="KPV690" s="2"/>
      <c r="KPW690" s="2"/>
      <c r="KPX690" s="2"/>
      <c r="KPY690" s="2"/>
      <c r="KPZ690" s="2"/>
      <c r="KQA690" s="2"/>
      <c r="KQB690" s="2"/>
      <c r="KQC690" s="2"/>
      <c r="KQD690" s="2"/>
      <c r="KQE690" s="2"/>
      <c r="KQF690" s="2"/>
      <c r="KQG690" s="2"/>
      <c r="KQH690" s="2"/>
      <c r="KQI690" s="2"/>
      <c r="KQJ690" s="2"/>
      <c r="KQK690" s="2"/>
      <c r="KQL690" s="2"/>
      <c r="KQM690" s="2"/>
      <c r="KQN690" s="2"/>
      <c r="KQO690" s="2"/>
      <c r="KQP690" s="2"/>
      <c r="KQQ690" s="2"/>
      <c r="KQR690" s="2"/>
      <c r="KQS690" s="2"/>
      <c r="KQT690" s="2"/>
      <c r="KQU690" s="2"/>
      <c r="KQV690" s="2"/>
      <c r="KQW690" s="2"/>
      <c r="KQX690" s="2"/>
      <c r="KQY690" s="2"/>
      <c r="KQZ690" s="2"/>
      <c r="KRA690" s="2"/>
      <c r="KRB690" s="2"/>
      <c r="KRC690" s="2"/>
      <c r="KRD690" s="2"/>
      <c r="KRE690" s="2"/>
      <c r="KRF690" s="2"/>
      <c r="KRG690" s="2"/>
      <c r="KRH690" s="2"/>
      <c r="KRI690" s="2"/>
      <c r="KRJ690" s="2"/>
      <c r="KRK690" s="2"/>
      <c r="KRL690" s="2"/>
      <c r="KRM690" s="2"/>
      <c r="KRN690" s="2"/>
      <c r="KRO690" s="2"/>
      <c r="KRP690" s="2"/>
      <c r="KRQ690" s="2"/>
      <c r="KRR690" s="2"/>
      <c r="KRS690" s="2"/>
      <c r="KRT690" s="2"/>
      <c r="KRU690" s="2"/>
      <c r="KRV690" s="2"/>
      <c r="KRW690" s="2"/>
      <c r="KRX690" s="2"/>
      <c r="KRY690" s="2"/>
      <c r="KRZ690" s="2"/>
      <c r="KSA690" s="2"/>
      <c r="KSB690" s="2"/>
      <c r="KSC690" s="2"/>
      <c r="KSD690" s="2"/>
      <c r="KSE690" s="2"/>
      <c r="KSF690" s="2"/>
      <c r="KSG690" s="2"/>
      <c r="KSH690" s="2"/>
      <c r="KSI690" s="2"/>
      <c r="KSJ690" s="2"/>
      <c r="KSK690" s="2"/>
      <c r="KSL690" s="2"/>
      <c r="KSM690" s="2"/>
      <c r="KSN690" s="2"/>
      <c r="KSO690" s="2"/>
      <c r="KSP690" s="2"/>
      <c r="KSQ690" s="2"/>
      <c r="KSR690" s="2"/>
      <c r="KSS690" s="2"/>
      <c r="KST690" s="2"/>
      <c r="KSU690" s="2"/>
      <c r="KSV690" s="2"/>
      <c r="KSW690" s="2"/>
      <c r="KSX690" s="2"/>
      <c r="KSY690" s="2"/>
      <c r="KSZ690" s="2"/>
      <c r="KTA690" s="2"/>
      <c r="KTB690" s="2"/>
      <c r="KTC690" s="2"/>
      <c r="KTD690" s="2"/>
      <c r="KTE690" s="2"/>
      <c r="KTF690" s="2"/>
      <c r="KTG690" s="2"/>
      <c r="KTH690" s="2"/>
      <c r="KTI690" s="2"/>
      <c r="KTJ690" s="2"/>
      <c r="KTK690" s="2"/>
      <c r="KTL690" s="2"/>
      <c r="KTM690" s="2"/>
      <c r="KTN690" s="2"/>
      <c r="KTO690" s="2"/>
      <c r="KTP690" s="2"/>
      <c r="KTQ690" s="2"/>
      <c r="KTR690" s="2"/>
      <c r="KTS690" s="2"/>
      <c r="KTT690" s="2"/>
      <c r="KTU690" s="2"/>
      <c r="KTV690" s="2"/>
      <c r="KTW690" s="2"/>
      <c r="KTX690" s="2"/>
      <c r="KTY690" s="2"/>
      <c r="KTZ690" s="2"/>
      <c r="KUA690" s="2"/>
      <c r="KUB690" s="2"/>
      <c r="KUC690" s="2"/>
      <c r="KUD690" s="2"/>
      <c r="KUE690" s="2"/>
      <c r="KUF690" s="2"/>
      <c r="KUG690" s="2"/>
      <c r="KUH690" s="2"/>
      <c r="KUI690" s="2"/>
      <c r="KUJ690" s="2"/>
      <c r="KUK690" s="2"/>
      <c r="KUL690" s="2"/>
      <c r="KUM690" s="2"/>
      <c r="KUN690" s="2"/>
      <c r="KUO690" s="2"/>
      <c r="KUP690" s="2"/>
      <c r="KUQ690" s="2"/>
      <c r="KUR690" s="2"/>
      <c r="KUS690" s="2"/>
      <c r="KUT690" s="2"/>
      <c r="KUU690" s="2"/>
      <c r="KUV690" s="2"/>
      <c r="KUW690" s="2"/>
      <c r="KUX690" s="2"/>
      <c r="KUY690" s="2"/>
      <c r="KUZ690" s="2"/>
      <c r="KVA690" s="2"/>
      <c r="KVB690" s="2"/>
      <c r="KVC690" s="2"/>
      <c r="KVD690" s="2"/>
      <c r="KVE690" s="2"/>
      <c r="KVF690" s="2"/>
      <c r="KVG690" s="2"/>
      <c r="KVH690" s="2"/>
      <c r="KVI690" s="2"/>
      <c r="KVJ690" s="2"/>
      <c r="KVK690" s="2"/>
      <c r="KVL690" s="2"/>
      <c r="KVM690" s="2"/>
      <c r="KVN690" s="2"/>
      <c r="KVO690" s="2"/>
      <c r="KVP690" s="2"/>
      <c r="KVQ690" s="2"/>
      <c r="KVR690" s="2"/>
      <c r="KVS690" s="2"/>
      <c r="KVT690" s="2"/>
      <c r="KVU690" s="2"/>
      <c r="KVV690" s="2"/>
      <c r="KVW690" s="2"/>
      <c r="KVX690" s="2"/>
      <c r="KVY690" s="2"/>
      <c r="KVZ690" s="2"/>
      <c r="KWA690" s="2"/>
      <c r="KWB690" s="2"/>
      <c r="KWC690" s="2"/>
      <c r="KWD690" s="2"/>
      <c r="KWE690" s="2"/>
      <c r="KWF690" s="2"/>
      <c r="KWG690" s="2"/>
      <c r="KWH690" s="2"/>
      <c r="KWI690" s="2"/>
      <c r="KWJ690" s="2"/>
      <c r="KWK690" s="2"/>
      <c r="KWL690" s="2"/>
      <c r="KWM690" s="2"/>
      <c r="KWN690" s="2"/>
      <c r="KWO690" s="2"/>
      <c r="KWP690" s="2"/>
      <c r="KWQ690" s="2"/>
      <c r="KWR690" s="2"/>
      <c r="KWS690" s="2"/>
      <c r="KWT690" s="2"/>
      <c r="KWU690" s="2"/>
      <c r="KWV690" s="2"/>
      <c r="KWW690" s="2"/>
      <c r="KWX690" s="2"/>
      <c r="KWY690" s="2"/>
      <c r="KWZ690" s="2"/>
      <c r="KXA690" s="2"/>
      <c r="KXB690" s="2"/>
      <c r="KXC690" s="2"/>
      <c r="KXD690" s="2"/>
      <c r="KXE690" s="2"/>
      <c r="KXF690" s="2"/>
      <c r="KXG690" s="2"/>
      <c r="KXH690" s="2"/>
      <c r="KXI690" s="2"/>
      <c r="KXJ690" s="2"/>
      <c r="KXK690" s="2"/>
      <c r="KXL690" s="2"/>
      <c r="KXM690" s="2"/>
      <c r="KXN690" s="2"/>
      <c r="KXO690" s="2"/>
      <c r="KXP690" s="2"/>
      <c r="KXQ690" s="2"/>
      <c r="KXR690" s="2"/>
      <c r="KXS690" s="2"/>
      <c r="KXT690" s="2"/>
      <c r="KXU690" s="2"/>
      <c r="KXV690" s="2"/>
      <c r="KXW690" s="2"/>
      <c r="KXX690" s="2"/>
      <c r="KXY690" s="2"/>
      <c r="KXZ690" s="2"/>
      <c r="KYA690" s="2"/>
      <c r="KYB690" s="2"/>
      <c r="KYC690" s="2"/>
      <c r="KYD690" s="2"/>
      <c r="KYE690" s="2"/>
      <c r="KYF690" s="2"/>
      <c r="KYG690" s="2"/>
      <c r="KYH690" s="2"/>
      <c r="KYI690" s="2"/>
      <c r="KYJ690" s="2"/>
      <c r="KYK690" s="2"/>
      <c r="KYL690" s="2"/>
      <c r="KYM690" s="2"/>
      <c r="KYN690" s="2"/>
      <c r="KYO690" s="2"/>
      <c r="KYP690" s="2"/>
      <c r="KYQ690" s="2"/>
      <c r="KYR690" s="2"/>
      <c r="KYS690" s="2"/>
      <c r="KYT690" s="2"/>
      <c r="KYU690" s="2"/>
      <c r="KYV690" s="2"/>
      <c r="KYW690" s="2"/>
      <c r="KYX690" s="2"/>
      <c r="KYY690" s="2"/>
      <c r="KYZ690" s="2"/>
      <c r="KZA690" s="2"/>
      <c r="KZB690" s="2"/>
      <c r="KZC690" s="2"/>
      <c r="KZD690" s="2"/>
      <c r="KZE690" s="2"/>
      <c r="KZF690" s="2"/>
      <c r="KZG690" s="2"/>
      <c r="KZH690" s="2"/>
      <c r="KZI690" s="2"/>
      <c r="KZJ690" s="2"/>
      <c r="KZK690" s="2"/>
      <c r="KZL690" s="2"/>
      <c r="KZM690" s="2"/>
      <c r="KZN690" s="2"/>
      <c r="KZO690" s="2"/>
      <c r="KZP690" s="2"/>
      <c r="KZQ690" s="2"/>
      <c r="KZR690" s="2"/>
      <c r="KZS690" s="2"/>
      <c r="KZT690" s="2"/>
      <c r="KZU690" s="2"/>
      <c r="KZV690" s="2"/>
      <c r="KZW690" s="2"/>
      <c r="KZX690" s="2"/>
      <c r="KZY690" s="2"/>
      <c r="KZZ690" s="2"/>
      <c r="LAA690" s="2"/>
      <c r="LAB690" s="2"/>
      <c r="LAC690" s="2"/>
      <c r="LAD690" s="2"/>
      <c r="LAE690" s="2"/>
      <c r="LAF690" s="2"/>
      <c r="LAG690" s="2"/>
      <c r="LAH690" s="2"/>
      <c r="LAI690" s="2"/>
      <c r="LAJ690" s="2"/>
      <c r="LAK690" s="2"/>
      <c r="LAL690" s="2"/>
      <c r="LAM690" s="2"/>
      <c r="LAN690" s="2"/>
      <c r="LAO690" s="2"/>
      <c r="LAP690" s="2"/>
      <c r="LAQ690" s="2"/>
      <c r="LAR690" s="2"/>
      <c r="LAS690" s="2"/>
      <c r="LAT690" s="2"/>
      <c r="LAU690" s="2"/>
      <c r="LAV690" s="2"/>
      <c r="LAW690" s="2"/>
      <c r="LAX690" s="2"/>
      <c r="LAY690" s="2"/>
      <c r="LAZ690" s="2"/>
      <c r="LBA690" s="2"/>
      <c r="LBB690" s="2"/>
      <c r="LBC690" s="2"/>
      <c r="LBD690" s="2"/>
      <c r="LBE690" s="2"/>
      <c r="LBF690" s="2"/>
      <c r="LBG690" s="2"/>
      <c r="LBH690" s="2"/>
      <c r="LBI690" s="2"/>
      <c r="LBJ690" s="2"/>
      <c r="LBK690" s="2"/>
      <c r="LBL690" s="2"/>
      <c r="LBM690" s="2"/>
      <c r="LBN690" s="2"/>
      <c r="LBO690" s="2"/>
      <c r="LBP690" s="2"/>
      <c r="LBQ690" s="2"/>
      <c r="LBR690" s="2"/>
      <c r="LBS690" s="2"/>
      <c r="LBT690" s="2"/>
      <c r="LBU690" s="2"/>
      <c r="LBV690" s="2"/>
      <c r="LBW690" s="2"/>
      <c r="LBX690" s="2"/>
      <c r="LBY690" s="2"/>
      <c r="LBZ690" s="2"/>
      <c r="LCA690" s="2"/>
      <c r="LCB690" s="2"/>
      <c r="LCC690" s="2"/>
      <c r="LCD690" s="2"/>
      <c r="LCE690" s="2"/>
      <c r="LCF690" s="2"/>
      <c r="LCG690" s="2"/>
      <c r="LCH690" s="2"/>
      <c r="LCI690" s="2"/>
      <c r="LCJ690" s="2"/>
      <c r="LCK690" s="2"/>
      <c r="LCL690" s="2"/>
      <c r="LCM690" s="2"/>
      <c r="LCN690" s="2"/>
      <c r="LCO690" s="2"/>
      <c r="LCP690" s="2"/>
      <c r="LCQ690" s="2"/>
      <c r="LCR690" s="2"/>
      <c r="LCS690" s="2"/>
      <c r="LCT690" s="2"/>
      <c r="LCU690" s="2"/>
      <c r="LCV690" s="2"/>
      <c r="LCW690" s="2"/>
      <c r="LCX690" s="2"/>
      <c r="LCY690" s="2"/>
      <c r="LCZ690" s="2"/>
      <c r="LDA690" s="2"/>
      <c r="LDB690" s="2"/>
      <c r="LDC690" s="2"/>
      <c r="LDD690" s="2"/>
      <c r="LDE690" s="2"/>
      <c r="LDF690" s="2"/>
      <c r="LDG690" s="2"/>
      <c r="LDH690" s="2"/>
      <c r="LDI690" s="2"/>
      <c r="LDJ690" s="2"/>
      <c r="LDK690" s="2"/>
      <c r="LDL690" s="2"/>
      <c r="LDM690" s="2"/>
      <c r="LDN690" s="2"/>
      <c r="LDO690" s="2"/>
      <c r="LDP690" s="2"/>
      <c r="LDQ690" s="2"/>
      <c r="LDR690" s="2"/>
      <c r="LDS690" s="2"/>
      <c r="LDT690" s="2"/>
      <c r="LDU690" s="2"/>
      <c r="LDV690" s="2"/>
      <c r="LDW690" s="2"/>
      <c r="LDX690" s="2"/>
      <c r="LDY690" s="2"/>
      <c r="LDZ690" s="2"/>
      <c r="LEA690" s="2"/>
      <c r="LEB690" s="2"/>
      <c r="LEC690" s="2"/>
      <c r="LED690" s="2"/>
      <c r="LEE690" s="2"/>
      <c r="LEF690" s="2"/>
      <c r="LEG690" s="2"/>
      <c r="LEH690" s="2"/>
      <c r="LEI690" s="2"/>
      <c r="LEJ690" s="2"/>
      <c r="LEK690" s="2"/>
      <c r="LEL690" s="2"/>
      <c r="LEM690" s="2"/>
      <c r="LEN690" s="2"/>
      <c r="LEO690" s="2"/>
      <c r="LEP690" s="2"/>
      <c r="LEQ690" s="2"/>
      <c r="LER690" s="2"/>
      <c r="LES690" s="2"/>
      <c r="LET690" s="2"/>
      <c r="LEU690" s="2"/>
      <c r="LEV690" s="2"/>
      <c r="LEW690" s="2"/>
      <c r="LEX690" s="2"/>
      <c r="LEY690" s="2"/>
      <c r="LEZ690" s="2"/>
      <c r="LFA690" s="2"/>
      <c r="LFB690" s="2"/>
      <c r="LFC690" s="2"/>
      <c r="LFD690" s="2"/>
      <c r="LFE690" s="2"/>
      <c r="LFF690" s="2"/>
      <c r="LFG690" s="2"/>
      <c r="LFH690" s="2"/>
      <c r="LFI690" s="2"/>
      <c r="LFJ690" s="2"/>
      <c r="LFK690" s="2"/>
      <c r="LFL690" s="2"/>
      <c r="LFM690" s="2"/>
      <c r="LFN690" s="2"/>
      <c r="LFO690" s="2"/>
      <c r="LFP690" s="2"/>
      <c r="LFQ690" s="2"/>
      <c r="LFR690" s="2"/>
      <c r="LFS690" s="2"/>
      <c r="LFT690" s="2"/>
      <c r="LFU690" s="2"/>
      <c r="LFV690" s="2"/>
      <c r="LFW690" s="2"/>
      <c r="LFX690" s="2"/>
      <c r="LFY690" s="2"/>
      <c r="LFZ690" s="2"/>
      <c r="LGA690" s="2"/>
      <c r="LGB690" s="2"/>
      <c r="LGC690" s="2"/>
      <c r="LGD690" s="2"/>
      <c r="LGE690" s="2"/>
      <c r="LGF690" s="2"/>
      <c r="LGG690" s="2"/>
      <c r="LGH690" s="2"/>
      <c r="LGI690" s="2"/>
      <c r="LGJ690" s="2"/>
      <c r="LGK690" s="2"/>
      <c r="LGL690" s="2"/>
      <c r="LGM690" s="2"/>
      <c r="LGN690" s="2"/>
      <c r="LGO690" s="2"/>
      <c r="LGP690" s="2"/>
      <c r="LGQ690" s="2"/>
      <c r="LGR690" s="2"/>
      <c r="LGS690" s="2"/>
      <c r="LGT690" s="2"/>
      <c r="LGU690" s="2"/>
      <c r="LGV690" s="2"/>
      <c r="LGW690" s="2"/>
      <c r="LGX690" s="2"/>
      <c r="LGY690" s="2"/>
      <c r="LGZ690" s="2"/>
      <c r="LHA690" s="2"/>
      <c r="LHB690" s="2"/>
      <c r="LHC690" s="2"/>
      <c r="LHD690" s="2"/>
      <c r="LHE690" s="2"/>
      <c r="LHF690" s="2"/>
      <c r="LHG690" s="2"/>
      <c r="LHH690" s="2"/>
      <c r="LHI690" s="2"/>
      <c r="LHJ690" s="2"/>
      <c r="LHK690" s="2"/>
      <c r="LHL690" s="2"/>
      <c r="LHM690" s="2"/>
      <c r="LHN690" s="2"/>
      <c r="LHO690" s="2"/>
      <c r="LHP690" s="2"/>
      <c r="LHQ690" s="2"/>
      <c r="LHR690" s="2"/>
      <c r="LHS690" s="2"/>
      <c r="LHT690" s="2"/>
      <c r="LHU690" s="2"/>
      <c r="LHV690" s="2"/>
      <c r="LHW690" s="2"/>
      <c r="LHX690" s="2"/>
      <c r="LHY690" s="2"/>
      <c r="LHZ690" s="2"/>
      <c r="LIA690" s="2"/>
      <c r="LIB690" s="2"/>
      <c r="LIC690" s="2"/>
      <c r="LID690" s="2"/>
      <c r="LIE690" s="2"/>
      <c r="LIF690" s="2"/>
      <c r="LIG690" s="2"/>
      <c r="LIH690" s="2"/>
      <c r="LII690" s="2"/>
      <c r="LIJ690" s="2"/>
      <c r="LIK690" s="2"/>
      <c r="LIL690" s="2"/>
      <c r="LIM690" s="2"/>
      <c r="LIN690" s="2"/>
      <c r="LIO690" s="2"/>
      <c r="LIP690" s="2"/>
      <c r="LIQ690" s="2"/>
      <c r="LIR690" s="2"/>
      <c r="LIS690" s="2"/>
      <c r="LIT690" s="2"/>
      <c r="LIU690" s="2"/>
      <c r="LIV690" s="2"/>
      <c r="LIW690" s="2"/>
      <c r="LIX690" s="2"/>
      <c r="LIY690" s="2"/>
      <c r="LIZ690" s="2"/>
      <c r="LJA690" s="2"/>
      <c r="LJB690" s="2"/>
      <c r="LJC690" s="2"/>
      <c r="LJD690" s="2"/>
      <c r="LJE690" s="2"/>
      <c r="LJF690" s="2"/>
      <c r="LJG690" s="2"/>
      <c r="LJH690" s="2"/>
      <c r="LJI690" s="2"/>
      <c r="LJJ690" s="2"/>
      <c r="LJK690" s="2"/>
      <c r="LJL690" s="2"/>
      <c r="LJM690" s="2"/>
      <c r="LJN690" s="2"/>
      <c r="LJO690" s="2"/>
      <c r="LJP690" s="2"/>
      <c r="LJQ690" s="2"/>
      <c r="LJR690" s="2"/>
      <c r="LJS690" s="2"/>
      <c r="LJT690" s="2"/>
      <c r="LJU690" s="2"/>
      <c r="LJV690" s="2"/>
      <c r="LJW690" s="2"/>
      <c r="LJX690" s="2"/>
      <c r="LJY690" s="2"/>
      <c r="LJZ690" s="2"/>
      <c r="LKA690" s="2"/>
      <c r="LKB690" s="2"/>
      <c r="LKC690" s="2"/>
      <c r="LKD690" s="2"/>
      <c r="LKE690" s="2"/>
      <c r="LKF690" s="2"/>
      <c r="LKG690" s="2"/>
      <c r="LKH690" s="2"/>
      <c r="LKI690" s="2"/>
      <c r="LKJ690" s="2"/>
      <c r="LKK690" s="2"/>
      <c r="LKL690" s="2"/>
      <c r="LKM690" s="2"/>
      <c r="LKN690" s="2"/>
      <c r="LKO690" s="2"/>
      <c r="LKP690" s="2"/>
      <c r="LKQ690" s="2"/>
      <c r="LKR690" s="2"/>
      <c r="LKS690" s="2"/>
      <c r="LKT690" s="2"/>
      <c r="LKU690" s="2"/>
      <c r="LKV690" s="2"/>
      <c r="LKW690" s="2"/>
      <c r="LKX690" s="2"/>
      <c r="LKY690" s="2"/>
      <c r="LKZ690" s="2"/>
      <c r="LLA690" s="2"/>
      <c r="LLB690" s="2"/>
      <c r="LLC690" s="2"/>
      <c r="LLD690" s="2"/>
      <c r="LLE690" s="2"/>
      <c r="LLF690" s="2"/>
      <c r="LLG690" s="2"/>
      <c r="LLH690" s="2"/>
      <c r="LLI690" s="2"/>
      <c r="LLJ690" s="2"/>
      <c r="LLK690" s="2"/>
      <c r="LLL690" s="2"/>
      <c r="LLM690" s="2"/>
      <c r="LLN690" s="2"/>
      <c r="LLO690" s="2"/>
      <c r="LLP690" s="2"/>
      <c r="LLQ690" s="2"/>
      <c r="LLR690" s="2"/>
      <c r="LLS690" s="2"/>
      <c r="LLT690" s="2"/>
      <c r="LLU690" s="2"/>
      <c r="LLV690" s="2"/>
      <c r="LLW690" s="2"/>
      <c r="LLX690" s="2"/>
      <c r="LLY690" s="2"/>
      <c r="LLZ690" s="2"/>
      <c r="LMA690" s="2"/>
      <c r="LMB690" s="2"/>
      <c r="LMC690" s="2"/>
      <c r="LMD690" s="2"/>
      <c r="LME690" s="2"/>
      <c r="LMF690" s="2"/>
      <c r="LMG690" s="2"/>
      <c r="LMH690" s="2"/>
      <c r="LMI690" s="2"/>
      <c r="LMJ690" s="2"/>
      <c r="LMK690" s="2"/>
      <c r="LML690" s="2"/>
      <c r="LMM690" s="2"/>
      <c r="LMN690" s="2"/>
      <c r="LMO690" s="2"/>
      <c r="LMP690" s="2"/>
      <c r="LMQ690" s="2"/>
      <c r="LMR690" s="2"/>
      <c r="LMS690" s="2"/>
      <c r="LMT690" s="2"/>
      <c r="LMU690" s="2"/>
      <c r="LMV690" s="2"/>
      <c r="LMW690" s="2"/>
      <c r="LMX690" s="2"/>
      <c r="LMY690" s="2"/>
      <c r="LMZ690" s="2"/>
      <c r="LNA690" s="2"/>
      <c r="LNB690" s="2"/>
      <c r="LNC690" s="2"/>
      <c r="LND690" s="2"/>
      <c r="LNE690" s="2"/>
      <c r="LNF690" s="2"/>
      <c r="LNG690" s="2"/>
      <c r="LNH690" s="2"/>
      <c r="LNI690" s="2"/>
      <c r="LNJ690" s="2"/>
      <c r="LNK690" s="2"/>
      <c r="LNL690" s="2"/>
      <c r="LNM690" s="2"/>
      <c r="LNN690" s="2"/>
      <c r="LNO690" s="2"/>
      <c r="LNP690" s="2"/>
      <c r="LNQ690" s="2"/>
      <c r="LNR690" s="2"/>
      <c r="LNS690" s="2"/>
      <c r="LNT690" s="2"/>
      <c r="LNU690" s="2"/>
      <c r="LNV690" s="2"/>
      <c r="LNW690" s="2"/>
      <c r="LNX690" s="2"/>
      <c r="LNY690" s="2"/>
      <c r="LNZ690" s="2"/>
      <c r="LOA690" s="2"/>
      <c r="LOB690" s="2"/>
      <c r="LOC690" s="2"/>
      <c r="LOD690" s="2"/>
      <c r="LOE690" s="2"/>
      <c r="LOF690" s="2"/>
      <c r="LOG690" s="2"/>
      <c r="LOH690" s="2"/>
      <c r="LOI690" s="2"/>
      <c r="LOJ690" s="2"/>
      <c r="LOK690" s="2"/>
      <c r="LOL690" s="2"/>
      <c r="LOM690" s="2"/>
      <c r="LON690" s="2"/>
      <c r="LOO690" s="2"/>
      <c r="LOP690" s="2"/>
      <c r="LOQ690" s="2"/>
      <c r="LOR690" s="2"/>
      <c r="LOS690" s="2"/>
      <c r="LOT690" s="2"/>
      <c r="LOU690" s="2"/>
      <c r="LOV690" s="2"/>
      <c r="LOW690" s="2"/>
      <c r="LOX690" s="2"/>
      <c r="LOY690" s="2"/>
      <c r="LOZ690" s="2"/>
      <c r="LPA690" s="2"/>
      <c r="LPB690" s="2"/>
      <c r="LPC690" s="2"/>
      <c r="LPD690" s="2"/>
      <c r="LPE690" s="2"/>
      <c r="LPF690" s="2"/>
      <c r="LPG690" s="2"/>
      <c r="LPH690" s="2"/>
      <c r="LPI690" s="2"/>
      <c r="LPJ690" s="2"/>
      <c r="LPK690" s="2"/>
      <c r="LPL690" s="2"/>
      <c r="LPM690" s="2"/>
      <c r="LPN690" s="2"/>
      <c r="LPO690" s="2"/>
      <c r="LPP690" s="2"/>
      <c r="LPQ690" s="2"/>
      <c r="LPR690" s="2"/>
      <c r="LPS690" s="2"/>
      <c r="LPT690" s="2"/>
      <c r="LPU690" s="2"/>
      <c r="LPV690" s="2"/>
      <c r="LPW690" s="2"/>
      <c r="LPX690" s="2"/>
      <c r="LPY690" s="2"/>
      <c r="LPZ690" s="2"/>
      <c r="LQA690" s="2"/>
      <c r="LQB690" s="2"/>
      <c r="LQC690" s="2"/>
      <c r="LQD690" s="2"/>
      <c r="LQE690" s="2"/>
      <c r="LQF690" s="2"/>
      <c r="LQG690" s="2"/>
      <c r="LQH690" s="2"/>
      <c r="LQI690" s="2"/>
      <c r="LQJ690" s="2"/>
      <c r="LQK690" s="2"/>
      <c r="LQL690" s="2"/>
      <c r="LQM690" s="2"/>
      <c r="LQN690" s="2"/>
      <c r="LQO690" s="2"/>
      <c r="LQP690" s="2"/>
      <c r="LQQ690" s="2"/>
      <c r="LQR690" s="2"/>
      <c r="LQS690" s="2"/>
      <c r="LQT690" s="2"/>
      <c r="LQU690" s="2"/>
      <c r="LQV690" s="2"/>
      <c r="LQW690" s="2"/>
      <c r="LQX690" s="2"/>
      <c r="LQY690" s="2"/>
      <c r="LQZ690" s="2"/>
      <c r="LRA690" s="2"/>
      <c r="LRB690" s="2"/>
      <c r="LRC690" s="2"/>
      <c r="LRD690" s="2"/>
      <c r="LRE690" s="2"/>
      <c r="LRF690" s="2"/>
      <c r="LRG690" s="2"/>
      <c r="LRH690" s="2"/>
      <c r="LRI690" s="2"/>
      <c r="LRJ690" s="2"/>
      <c r="LRK690" s="2"/>
      <c r="LRL690" s="2"/>
      <c r="LRM690" s="2"/>
      <c r="LRN690" s="2"/>
      <c r="LRO690" s="2"/>
      <c r="LRP690" s="2"/>
      <c r="LRQ690" s="2"/>
      <c r="LRR690" s="2"/>
      <c r="LRS690" s="2"/>
      <c r="LRT690" s="2"/>
      <c r="LRU690" s="2"/>
      <c r="LRV690" s="2"/>
      <c r="LRW690" s="2"/>
      <c r="LRX690" s="2"/>
      <c r="LRY690" s="2"/>
      <c r="LRZ690" s="2"/>
      <c r="LSA690" s="2"/>
      <c r="LSB690" s="2"/>
      <c r="LSC690" s="2"/>
      <c r="LSD690" s="2"/>
      <c r="LSE690" s="2"/>
      <c r="LSF690" s="2"/>
      <c r="LSG690" s="2"/>
      <c r="LSH690" s="2"/>
      <c r="LSI690" s="2"/>
      <c r="LSJ690" s="2"/>
      <c r="LSK690" s="2"/>
      <c r="LSL690" s="2"/>
      <c r="LSM690" s="2"/>
      <c r="LSN690" s="2"/>
      <c r="LSO690" s="2"/>
      <c r="LSP690" s="2"/>
      <c r="LSQ690" s="2"/>
      <c r="LSR690" s="2"/>
      <c r="LSS690" s="2"/>
      <c r="LST690" s="2"/>
      <c r="LSU690" s="2"/>
      <c r="LSV690" s="2"/>
      <c r="LSW690" s="2"/>
      <c r="LSX690" s="2"/>
      <c r="LSY690" s="2"/>
      <c r="LSZ690" s="2"/>
      <c r="LTA690" s="2"/>
      <c r="LTB690" s="2"/>
      <c r="LTC690" s="2"/>
      <c r="LTD690" s="2"/>
      <c r="LTE690" s="2"/>
      <c r="LTF690" s="2"/>
      <c r="LTG690" s="2"/>
      <c r="LTH690" s="2"/>
      <c r="LTI690" s="2"/>
      <c r="LTJ690" s="2"/>
      <c r="LTK690" s="2"/>
      <c r="LTL690" s="2"/>
      <c r="LTM690" s="2"/>
      <c r="LTN690" s="2"/>
      <c r="LTO690" s="2"/>
      <c r="LTP690" s="2"/>
      <c r="LTQ690" s="2"/>
      <c r="LTR690" s="2"/>
      <c r="LTS690" s="2"/>
      <c r="LTT690" s="2"/>
      <c r="LTU690" s="2"/>
      <c r="LTV690" s="2"/>
      <c r="LTW690" s="2"/>
      <c r="LTX690" s="2"/>
      <c r="LTY690" s="2"/>
      <c r="LTZ690" s="2"/>
      <c r="LUA690" s="2"/>
      <c r="LUB690" s="2"/>
      <c r="LUC690" s="2"/>
      <c r="LUD690" s="2"/>
      <c r="LUE690" s="2"/>
      <c r="LUF690" s="2"/>
      <c r="LUG690" s="2"/>
      <c r="LUH690" s="2"/>
      <c r="LUI690" s="2"/>
      <c r="LUJ690" s="2"/>
      <c r="LUK690" s="2"/>
      <c r="LUL690" s="2"/>
      <c r="LUM690" s="2"/>
      <c r="LUN690" s="2"/>
      <c r="LUO690" s="2"/>
      <c r="LUP690" s="2"/>
      <c r="LUQ690" s="2"/>
      <c r="LUR690" s="2"/>
      <c r="LUS690" s="2"/>
      <c r="LUT690" s="2"/>
      <c r="LUU690" s="2"/>
      <c r="LUV690" s="2"/>
      <c r="LUW690" s="2"/>
      <c r="LUX690" s="2"/>
      <c r="LUY690" s="2"/>
      <c r="LUZ690" s="2"/>
      <c r="LVA690" s="2"/>
      <c r="LVB690" s="2"/>
      <c r="LVC690" s="2"/>
      <c r="LVD690" s="2"/>
      <c r="LVE690" s="2"/>
      <c r="LVF690" s="2"/>
      <c r="LVG690" s="2"/>
      <c r="LVH690" s="2"/>
      <c r="LVI690" s="2"/>
      <c r="LVJ690" s="2"/>
      <c r="LVK690" s="2"/>
      <c r="LVL690" s="2"/>
      <c r="LVM690" s="2"/>
      <c r="LVN690" s="2"/>
      <c r="LVO690" s="2"/>
      <c r="LVP690" s="2"/>
      <c r="LVQ690" s="2"/>
      <c r="LVR690" s="2"/>
      <c r="LVS690" s="2"/>
      <c r="LVT690" s="2"/>
      <c r="LVU690" s="2"/>
      <c r="LVV690" s="2"/>
      <c r="LVW690" s="2"/>
      <c r="LVX690" s="2"/>
      <c r="LVY690" s="2"/>
      <c r="LVZ690" s="2"/>
      <c r="LWA690" s="2"/>
      <c r="LWB690" s="2"/>
      <c r="LWC690" s="2"/>
      <c r="LWD690" s="2"/>
      <c r="LWE690" s="2"/>
      <c r="LWF690" s="2"/>
      <c r="LWG690" s="2"/>
      <c r="LWH690" s="2"/>
      <c r="LWI690" s="2"/>
      <c r="LWJ690" s="2"/>
      <c r="LWK690" s="2"/>
      <c r="LWL690" s="2"/>
      <c r="LWM690" s="2"/>
      <c r="LWN690" s="2"/>
      <c r="LWO690" s="2"/>
      <c r="LWP690" s="2"/>
      <c r="LWQ690" s="2"/>
      <c r="LWR690" s="2"/>
      <c r="LWS690" s="2"/>
      <c r="LWT690" s="2"/>
      <c r="LWU690" s="2"/>
      <c r="LWV690" s="2"/>
      <c r="LWW690" s="2"/>
      <c r="LWX690" s="2"/>
      <c r="LWY690" s="2"/>
      <c r="LWZ690" s="2"/>
      <c r="LXA690" s="2"/>
      <c r="LXB690" s="2"/>
      <c r="LXC690" s="2"/>
      <c r="LXD690" s="2"/>
      <c r="LXE690" s="2"/>
      <c r="LXF690" s="2"/>
      <c r="LXG690" s="2"/>
      <c r="LXH690" s="2"/>
      <c r="LXI690" s="2"/>
      <c r="LXJ690" s="2"/>
      <c r="LXK690" s="2"/>
      <c r="LXL690" s="2"/>
      <c r="LXM690" s="2"/>
      <c r="LXN690" s="2"/>
      <c r="LXO690" s="2"/>
      <c r="LXP690" s="2"/>
      <c r="LXQ690" s="2"/>
      <c r="LXR690" s="2"/>
      <c r="LXS690" s="2"/>
      <c r="LXT690" s="2"/>
      <c r="LXU690" s="2"/>
      <c r="LXV690" s="2"/>
      <c r="LXW690" s="2"/>
      <c r="LXX690" s="2"/>
      <c r="LXY690" s="2"/>
      <c r="LXZ690" s="2"/>
      <c r="LYA690" s="2"/>
      <c r="LYB690" s="2"/>
      <c r="LYC690" s="2"/>
      <c r="LYD690" s="2"/>
      <c r="LYE690" s="2"/>
      <c r="LYF690" s="2"/>
      <c r="LYG690" s="2"/>
      <c r="LYH690" s="2"/>
      <c r="LYI690" s="2"/>
      <c r="LYJ690" s="2"/>
      <c r="LYK690" s="2"/>
      <c r="LYL690" s="2"/>
      <c r="LYM690" s="2"/>
      <c r="LYN690" s="2"/>
      <c r="LYO690" s="2"/>
      <c r="LYP690" s="2"/>
      <c r="LYQ690" s="2"/>
      <c r="LYR690" s="2"/>
      <c r="LYS690" s="2"/>
      <c r="LYT690" s="2"/>
      <c r="LYU690" s="2"/>
      <c r="LYV690" s="2"/>
      <c r="LYW690" s="2"/>
      <c r="LYX690" s="2"/>
      <c r="LYY690" s="2"/>
      <c r="LYZ690" s="2"/>
      <c r="LZA690" s="2"/>
      <c r="LZB690" s="2"/>
      <c r="LZC690" s="2"/>
      <c r="LZD690" s="2"/>
      <c r="LZE690" s="2"/>
      <c r="LZF690" s="2"/>
      <c r="LZG690" s="2"/>
      <c r="LZH690" s="2"/>
      <c r="LZI690" s="2"/>
      <c r="LZJ690" s="2"/>
      <c r="LZK690" s="2"/>
      <c r="LZL690" s="2"/>
      <c r="LZM690" s="2"/>
      <c r="LZN690" s="2"/>
      <c r="LZO690" s="2"/>
      <c r="LZP690" s="2"/>
      <c r="LZQ690" s="2"/>
      <c r="LZR690" s="2"/>
      <c r="LZS690" s="2"/>
      <c r="LZT690" s="2"/>
      <c r="LZU690" s="2"/>
      <c r="LZV690" s="2"/>
      <c r="LZW690" s="2"/>
      <c r="LZX690" s="2"/>
      <c r="LZY690" s="2"/>
      <c r="LZZ690" s="2"/>
      <c r="MAA690" s="2"/>
      <c r="MAB690" s="2"/>
      <c r="MAC690" s="2"/>
      <c r="MAD690" s="2"/>
      <c r="MAE690" s="2"/>
      <c r="MAF690" s="2"/>
      <c r="MAG690" s="2"/>
      <c r="MAH690" s="2"/>
      <c r="MAI690" s="2"/>
      <c r="MAJ690" s="2"/>
      <c r="MAK690" s="2"/>
      <c r="MAL690" s="2"/>
      <c r="MAM690" s="2"/>
      <c r="MAN690" s="2"/>
      <c r="MAO690" s="2"/>
      <c r="MAP690" s="2"/>
      <c r="MAQ690" s="2"/>
      <c r="MAR690" s="2"/>
      <c r="MAS690" s="2"/>
      <c r="MAT690" s="2"/>
      <c r="MAU690" s="2"/>
      <c r="MAV690" s="2"/>
      <c r="MAW690" s="2"/>
      <c r="MAX690" s="2"/>
      <c r="MAY690" s="2"/>
      <c r="MAZ690" s="2"/>
      <c r="MBA690" s="2"/>
      <c r="MBB690" s="2"/>
      <c r="MBC690" s="2"/>
      <c r="MBD690" s="2"/>
      <c r="MBE690" s="2"/>
      <c r="MBF690" s="2"/>
      <c r="MBG690" s="2"/>
      <c r="MBH690" s="2"/>
      <c r="MBI690" s="2"/>
      <c r="MBJ690" s="2"/>
      <c r="MBK690" s="2"/>
      <c r="MBL690" s="2"/>
      <c r="MBM690" s="2"/>
      <c r="MBN690" s="2"/>
      <c r="MBO690" s="2"/>
      <c r="MBP690" s="2"/>
      <c r="MBQ690" s="2"/>
      <c r="MBR690" s="2"/>
      <c r="MBS690" s="2"/>
      <c r="MBT690" s="2"/>
      <c r="MBU690" s="2"/>
      <c r="MBV690" s="2"/>
      <c r="MBW690" s="2"/>
      <c r="MBX690" s="2"/>
      <c r="MBY690" s="2"/>
      <c r="MBZ690" s="2"/>
      <c r="MCA690" s="2"/>
      <c r="MCB690" s="2"/>
      <c r="MCC690" s="2"/>
      <c r="MCD690" s="2"/>
      <c r="MCE690" s="2"/>
      <c r="MCF690" s="2"/>
      <c r="MCG690" s="2"/>
      <c r="MCH690" s="2"/>
      <c r="MCI690" s="2"/>
      <c r="MCJ690" s="2"/>
      <c r="MCK690" s="2"/>
      <c r="MCL690" s="2"/>
      <c r="MCM690" s="2"/>
      <c r="MCN690" s="2"/>
      <c r="MCO690" s="2"/>
      <c r="MCP690" s="2"/>
      <c r="MCQ690" s="2"/>
      <c r="MCR690" s="2"/>
      <c r="MCS690" s="2"/>
      <c r="MCT690" s="2"/>
      <c r="MCU690" s="2"/>
      <c r="MCV690" s="2"/>
      <c r="MCW690" s="2"/>
      <c r="MCX690" s="2"/>
      <c r="MCY690" s="2"/>
      <c r="MCZ690" s="2"/>
      <c r="MDA690" s="2"/>
      <c r="MDB690" s="2"/>
      <c r="MDC690" s="2"/>
      <c r="MDD690" s="2"/>
      <c r="MDE690" s="2"/>
      <c r="MDF690" s="2"/>
      <c r="MDG690" s="2"/>
      <c r="MDH690" s="2"/>
      <c r="MDI690" s="2"/>
      <c r="MDJ690" s="2"/>
      <c r="MDK690" s="2"/>
      <c r="MDL690" s="2"/>
      <c r="MDM690" s="2"/>
      <c r="MDN690" s="2"/>
      <c r="MDO690" s="2"/>
      <c r="MDP690" s="2"/>
      <c r="MDQ690" s="2"/>
      <c r="MDR690" s="2"/>
      <c r="MDS690" s="2"/>
      <c r="MDT690" s="2"/>
      <c r="MDU690" s="2"/>
      <c r="MDV690" s="2"/>
      <c r="MDW690" s="2"/>
      <c r="MDX690" s="2"/>
      <c r="MDY690" s="2"/>
      <c r="MDZ690" s="2"/>
      <c r="MEA690" s="2"/>
      <c r="MEB690" s="2"/>
      <c r="MEC690" s="2"/>
      <c r="MED690" s="2"/>
      <c r="MEE690" s="2"/>
      <c r="MEF690" s="2"/>
      <c r="MEG690" s="2"/>
      <c r="MEH690" s="2"/>
      <c r="MEI690" s="2"/>
      <c r="MEJ690" s="2"/>
      <c r="MEK690" s="2"/>
      <c r="MEL690" s="2"/>
      <c r="MEM690" s="2"/>
      <c r="MEN690" s="2"/>
      <c r="MEO690" s="2"/>
      <c r="MEP690" s="2"/>
      <c r="MEQ690" s="2"/>
      <c r="MER690" s="2"/>
      <c r="MES690" s="2"/>
      <c r="MET690" s="2"/>
      <c r="MEU690" s="2"/>
      <c r="MEV690" s="2"/>
      <c r="MEW690" s="2"/>
      <c r="MEX690" s="2"/>
      <c r="MEY690" s="2"/>
      <c r="MEZ690" s="2"/>
      <c r="MFA690" s="2"/>
      <c r="MFB690" s="2"/>
      <c r="MFC690" s="2"/>
      <c r="MFD690" s="2"/>
      <c r="MFE690" s="2"/>
      <c r="MFF690" s="2"/>
      <c r="MFG690" s="2"/>
      <c r="MFH690" s="2"/>
      <c r="MFI690" s="2"/>
      <c r="MFJ690" s="2"/>
      <c r="MFK690" s="2"/>
      <c r="MFL690" s="2"/>
      <c r="MFM690" s="2"/>
      <c r="MFN690" s="2"/>
      <c r="MFO690" s="2"/>
      <c r="MFP690" s="2"/>
      <c r="MFQ690" s="2"/>
      <c r="MFR690" s="2"/>
      <c r="MFS690" s="2"/>
      <c r="MFT690" s="2"/>
      <c r="MFU690" s="2"/>
      <c r="MFV690" s="2"/>
      <c r="MFW690" s="2"/>
      <c r="MFX690" s="2"/>
      <c r="MFY690" s="2"/>
      <c r="MFZ690" s="2"/>
      <c r="MGA690" s="2"/>
      <c r="MGB690" s="2"/>
      <c r="MGC690" s="2"/>
      <c r="MGD690" s="2"/>
      <c r="MGE690" s="2"/>
      <c r="MGF690" s="2"/>
      <c r="MGG690" s="2"/>
      <c r="MGH690" s="2"/>
      <c r="MGI690" s="2"/>
      <c r="MGJ690" s="2"/>
      <c r="MGK690" s="2"/>
      <c r="MGL690" s="2"/>
      <c r="MGM690" s="2"/>
      <c r="MGN690" s="2"/>
      <c r="MGO690" s="2"/>
      <c r="MGP690" s="2"/>
      <c r="MGQ690" s="2"/>
      <c r="MGR690" s="2"/>
      <c r="MGS690" s="2"/>
      <c r="MGT690" s="2"/>
      <c r="MGU690" s="2"/>
      <c r="MGV690" s="2"/>
      <c r="MGW690" s="2"/>
      <c r="MGX690" s="2"/>
      <c r="MGY690" s="2"/>
      <c r="MGZ690" s="2"/>
      <c r="MHA690" s="2"/>
      <c r="MHB690" s="2"/>
      <c r="MHC690" s="2"/>
      <c r="MHD690" s="2"/>
      <c r="MHE690" s="2"/>
      <c r="MHF690" s="2"/>
      <c r="MHG690" s="2"/>
      <c r="MHH690" s="2"/>
      <c r="MHI690" s="2"/>
      <c r="MHJ690" s="2"/>
      <c r="MHK690" s="2"/>
      <c r="MHL690" s="2"/>
      <c r="MHM690" s="2"/>
      <c r="MHN690" s="2"/>
      <c r="MHO690" s="2"/>
      <c r="MHP690" s="2"/>
      <c r="MHQ690" s="2"/>
      <c r="MHR690" s="2"/>
      <c r="MHS690" s="2"/>
      <c r="MHT690" s="2"/>
      <c r="MHU690" s="2"/>
      <c r="MHV690" s="2"/>
      <c r="MHW690" s="2"/>
      <c r="MHX690" s="2"/>
      <c r="MHY690" s="2"/>
      <c r="MHZ690" s="2"/>
      <c r="MIA690" s="2"/>
      <c r="MIB690" s="2"/>
      <c r="MIC690" s="2"/>
      <c r="MID690" s="2"/>
      <c r="MIE690" s="2"/>
      <c r="MIF690" s="2"/>
      <c r="MIG690" s="2"/>
      <c r="MIH690" s="2"/>
      <c r="MII690" s="2"/>
      <c r="MIJ690" s="2"/>
      <c r="MIK690" s="2"/>
      <c r="MIL690" s="2"/>
      <c r="MIM690" s="2"/>
      <c r="MIN690" s="2"/>
      <c r="MIO690" s="2"/>
      <c r="MIP690" s="2"/>
      <c r="MIQ690" s="2"/>
      <c r="MIR690" s="2"/>
      <c r="MIS690" s="2"/>
      <c r="MIT690" s="2"/>
      <c r="MIU690" s="2"/>
      <c r="MIV690" s="2"/>
      <c r="MIW690" s="2"/>
      <c r="MIX690" s="2"/>
      <c r="MIY690" s="2"/>
      <c r="MIZ690" s="2"/>
      <c r="MJA690" s="2"/>
      <c r="MJB690" s="2"/>
      <c r="MJC690" s="2"/>
      <c r="MJD690" s="2"/>
      <c r="MJE690" s="2"/>
      <c r="MJF690" s="2"/>
      <c r="MJG690" s="2"/>
      <c r="MJH690" s="2"/>
      <c r="MJI690" s="2"/>
      <c r="MJJ690" s="2"/>
      <c r="MJK690" s="2"/>
      <c r="MJL690" s="2"/>
      <c r="MJM690" s="2"/>
      <c r="MJN690" s="2"/>
      <c r="MJO690" s="2"/>
      <c r="MJP690" s="2"/>
      <c r="MJQ690" s="2"/>
      <c r="MJR690" s="2"/>
      <c r="MJS690" s="2"/>
      <c r="MJT690" s="2"/>
      <c r="MJU690" s="2"/>
      <c r="MJV690" s="2"/>
      <c r="MJW690" s="2"/>
      <c r="MJX690" s="2"/>
      <c r="MJY690" s="2"/>
      <c r="MJZ690" s="2"/>
      <c r="MKA690" s="2"/>
      <c r="MKB690" s="2"/>
      <c r="MKC690" s="2"/>
      <c r="MKD690" s="2"/>
      <c r="MKE690" s="2"/>
      <c r="MKF690" s="2"/>
      <c r="MKG690" s="2"/>
      <c r="MKH690" s="2"/>
      <c r="MKI690" s="2"/>
      <c r="MKJ690" s="2"/>
      <c r="MKK690" s="2"/>
      <c r="MKL690" s="2"/>
      <c r="MKM690" s="2"/>
      <c r="MKN690" s="2"/>
      <c r="MKO690" s="2"/>
      <c r="MKP690" s="2"/>
      <c r="MKQ690" s="2"/>
      <c r="MKR690" s="2"/>
      <c r="MKS690" s="2"/>
      <c r="MKT690" s="2"/>
      <c r="MKU690" s="2"/>
      <c r="MKV690" s="2"/>
      <c r="MKW690" s="2"/>
      <c r="MKX690" s="2"/>
      <c r="MKY690" s="2"/>
      <c r="MKZ690" s="2"/>
      <c r="MLA690" s="2"/>
      <c r="MLB690" s="2"/>
      <c r="MLC690" s="2"/>
      <c r="MLD690" s="2"/>
      <c r="MLE690" s="2"/>
      <c r="MLF690" s="2"/>
      <c r="MLG690" s="2"/>
      <c r="MLH690" s="2"/>
      <c r="MLI690" s="2"/>
      <c r="MLJ690" s="2"/>
      <c r="MLK690" s="2"/>
      <c r="MLL690" s="2"/>
      <c r="MLM690" s="2"/>
      <c r="MLN690" s="2"/>
      <c r="MLO690" s="2"/>
      <c r="MLP690" s="2"/>
      <c r="MLQ690" s="2"/>
      <c r="MLR690" s="2"/>
      <c r="MLS690" s="2"/>
      <c r="MLT690" s="2"/>
      <c r="MLU690" s="2"/>
      <c r="MLV690" s="2"/>
      <c r="MLW690" s="2"/>
      <c r="MLX690" s="2"/>
      <c r="MLY690" s="2"/>
      <c r="MLZ690" s="2"/>
      <c r="MMA690" s="2"/>
      <c r="MMB690" s="2"/>
      <c r="MMC690" s="2"/>
      <c r="MMD690" s="2"/>
      <c r="MME690" s="2"/>
      <c r="MMF690" s="2"/>
      <c r="MMG690" s="2"/>
      <c r="MMH690" s="2"/>
      <c r="MMI690" s="2"/>
      <c r="MMJ690" s="2"/>
      <c r="MMK690" s="2"/>
      <c r="MML690" s="2"/>
      <c r="MMM690" s="2"/>
      <c r="MMN690" s="2"/>
      <c r="MMO690" s="2"/>
      <c r="MMP690" s="2"/>
      <c r="MMQ690" s="2"/>
      <c r="MMR690" s="2"/>
      <c r="MMS690" s="2"/>
      <c r="MMT690" s="2"/>
      <c r="MMU690" s="2"/>
      <c r="MMV690" s="2"/>
      <c r="MMW690" s="2"/>
      <c r="MMX690" s="2"/>
      <c r="MMY690" s="2"/>
      <c r="MMZ690" s="2"/>
      <c r="MNA690" s="2"/>
      <c r="MNB690" s="2"/>
      <c r="MNC690" s="2"/>
      <c r="MND690" s="2"/>
      <c r="MNE690" s="2"/>
      <c r="MNF690" s="2"/>
      <c r="MNG690" s="2"/>
      <c r="MNH690" s="2"/>
      <c r="MNI690" s="2"/>
      <c r="MNJ690" s="2"/>
      <c r="MNK690" s="2"/>
      <c r="MNL690" s="2"/>
      <c r="MNM690" s="2"/>
      <c r="MNN690" s="2"/>
      <c r="MNO690" s="2"/>
      <c r="MNP690" s="2"/>
      <c r="MNQ690" s="2"/>
      <c r="MNR690" s="2"/>
      <c r="MNS690" s="2"/>
      <c r="MNT690" s="2"/>
      <c r="MNU690" s="2"/>
      <c r="MNV690" s="2"/>
      <c r="MNW690" s="2"/>
      <c r="MNX690" s="2"/>
      <c r="MNY690" s="2"/>
      <c r="MNZ690" s="2"/>
      <c r="MOA690" s="2"/>
      <c r="MOB690" s="2"/>
      <c r="MOC690" s="2"/>
      <c r="MOD690" s="2"/>
      <c r="MOE690" s="2"/>
      <c r="MOF690" s="2"/>
      <c r="MOG690" s="2"/>
      <c r="MOH690" s="2"/>
      <c r="MOI690" s="2"/>
      <c r="MOJ690" s="2"/>
      <c r="MOK690" s="2"/>
      <c r="MOL690" s="2"/>
      <c r="MOM690" s="2"/>
      <c r="MON690" s="2"/>
      <c r="MOO690" s="2"/>
      <c r="MOP690" s="2"/>
      <c r="MOQ690" s="2"/>
      <c r="MOR690" s="2"/>
      <c r="MOS690" s="2"/>
      <c r="MOT690" s="2"/>
      <c r="MOU690" s="2"/>
      <c r="MOV690" s="2"/>
      <c r="MOW690" s="2"/>
      <c r="MOX690" s="2"/>
      <c r="MOY690" s="2"/>
      <c r="MOZ690" s="2"/>
      <c r="MPA690" s="2"/>
      <c r="MPB690" s="2"/>
      <c r="MPC690" s="2"/>
      <c r="MPD690" s="2"/>
      <c r="MPE690" s="2"/>
      <c r="MPF690" s="2"/>
      <c r="MPG690" s="2"/>
      <c r="MPH690" s="2"/>
      <c r="MPI690" s="2"/>
      <c r="MPJ690" s="2"/>
      <c r="MPK690" s="2"/>
      <c r="MPL690" s="2"/>
      <c r="MPM690" s="2"/>
      <c r="MPN690" s="2"/>
      <c r="MPO690" s="2"/>
      <c r="MPP690" s="2"/>
      <c r="MPQ690" s="2"/>
      <c r="MPR690" s="2"/>
      <c r="MPS690" s="2"/>
      <c r="MPT690" s="2"/>
      <c r="MPU690" s="2"/>
      <c r="MPV690" s="2"/>
      <c r="MPW690" s="2"/>
      <c r="MPX690" s="2"/>
      <c r="MPY690" s="2"/>
      <c r="MPZ690" s="2"/>
      <c r="MQA690" s="2"/>
      <c r="MQB690" s="2"/>
      <c r="MQC690" s="2"/>
      <c r="MQD690" s="2"/>
      <c r="MQE690" s="2"/>
      <c r="MQF690" s="2"/>
      <c r="MQG690" s="2"/>
      <c r="MQH690" s="2"/>
      <c r="MQI690" s="2"/>
      <c r="MQJ690" s="2"/>
      <c r="MQK690" s="2"/>
      <c r="MQL690" s="2"/>
      <c r="MQM690" s="2"/>
      <c r="MQN690" s="2"/>
      <c r="MQO690" s="2"/>
      <c r="MQP690" s="2"/>
      <c r="MQQ690" s="2"/>
      <c r="MQR690" s="2"/>
      <c r="MQS690" s="2"/>
      <c r="MQT690" s="2"/>
      <c r="MQU690" s="2"/>
      <c r="MQV690" s="2"/>
      <c r="MQW690" s="2"/>
      <c r="MQX690" s="2"/>
      <c r="MQY690" s="2"/>
      <c r="MQZ690" s="2"/>
      <c r="MRA690" s="2"/>
      <c r="MRB690" s="2"/>
      <c r="MRC690" s="2"/>
      <c r="MRD690" s="2"/>
      <c r="MRE690" s="2"/>
      <c r="MRF690" s="2"/>
      <c r="MRG690" s="2"/>
      <c r="MRH690" s="2"/>
      <c r="MRI690" s="2"/>
      <c r="MRJ690" s="2"/>
      <c r="MRK690" s="2"/>
      <c r="MRL690" s="2"/>
      <c r="MRM690" s="2"/>
      <c r="MRN690" s="2"/>
      <c r="MRO690" s="2"/>
      <c r="MRP690" s="2"/>
      <c r="MRQ690" s="2"/>
      <c r="MRR690" s="2"/>
      <c r="MRS690" s="2"/>
      <c r="MRT690" s="2"/>
      <c r="MRU690" s="2"/>
      <c r="MRV690" s="2"/>
      <c r="MRW690" s="2"/>
      <c r="MRX690" s="2"/>
      <c r="MRY690" s="2"/>
      <c r="MRZ690" s="2"/>
      <c r="MSA690" s="2"/>
      <c r="MSB690" s="2"/>
      <c r="MSC690" s="2"/>
      <c r="MSD690" s="2"/>
      <c r="MSE690" s="2"/>
      <c r="MSF690" s="2"/>
      <c r="MSG690" s="2"/>
      <c r="MSH690" s="2"/>
      <c r="MSI690" s="2"/>
      <c r="MSJ690" s="2"/>
      <c r="MSK690" s="2"/>
      <c r="MSL690" s="2"/>
      <c r="MSM690" s="2"/>
      <c r="MSN690" s="2"/>
      <c r="MSO690" s="2"/>
      <c r="MSP690" s="2"/>
      <c r="MSQ690" s="2"/>
      <c r="MSR690" s="2"/>
      <c r="MSS690" s="2"/>
      <c r="MST690" s="2"/>
      <c r="MSU690" s="2"/>
      <c r="MSV690" s="2"/>
      <c r="MSW690" s="2"/>
      <c r="MSX690" s="2"/>
      <c r="MSY690" s="2"/>
      <c r="MSZ690" s="2"/>
      <c r="MTA690" s="2"/>
      <c r="MTB690" s="2"/>
      <c r="MTC690" s="2"/>
      <c r="MTD690" s="2"/>
      <c r="MTE690" s="2"/>
      <c r="MTF690" s="2"/>
      <c r="MTG690" s="2"/>
      <c r="MTH690" s="2"/>
      <c r="MTI690" s="2"/>
      <c r="MTJ690" s="2"/>
      <c r="MTK690" s="2"/>
      <c r="MTL690" s="2"/>
      <c r="MTM690" s="2"/>
      <c r="MTN690" s="2"/>
      <c r="MTO690" s="2"/>
      <c r="MTP690" s="2"/>
      <c r="MTQ690" s="2"/>
      <c r="MTR690" s="2"/>
      <c r="MTS690" s="2"/>
      <c r="MTT690" s="2"/>
      <c r="MTU690" s="2"/>
      <c r="MTV690" s="2"/>
      <c r="MTW690" s="2"/>
      <c r="MTX690" s="2"/>
      <c r="MTY690" s="2"/>
      <c r="MTZ690" s="2"/>
      <c r="MUA690" s="2"/>
      <c r="MUB690" s="2"/>
      <c r="MUC690" s="2"/>
      <c r="MUD690" s="2"/>
      <c r="MUE690" s="2"/>
      <c r="MUF690" s="2"/>
      <c r="MUG690" s="2"/>
      <c r="MUH690" s="2"/>
      <c r="MUI690" s="2"/>
      <c r="MUJ690" s="2"/>
      <c r="MUK690" s="2"/>
      <c r="MUL690" s="2"/>
      <c r="MUM690" s="2"/>
      <c r="MUN690" s="2"/>
      <c r="MUO690" s="2"/>
      <c r="MUP690" s="2"/>
      <c r="MUQ690" s="2"/>
      <c r="MUR690" s="2"/>
      <c r="MUS690" s="2"/>
      <c r="MUT690" s="2"/>
      <c r="MUU690" s="2"/>
      <c r="MUV690" s="2"/>
      <c r="MUW690" s="2"/>
      <c r="MUX690" s="2"/>
      <c r="MUY690" s="2"/>
      <c r="MUZ690" s="2"/>
      <c r="MVA690" s="2"/>
      <c r="MVB690" s="2"/>
      <c r="MVC690" s="2"/>
      <c r="MVD690" s="2"/>
      <c r="MVE690" s="2"/>
      <c r="MVF690" s="2"/>
      <c r="MVG690" s="2"/>
      <c r="MVH690" s="2"/>
      <c r="MVI690" s="2"/>
      <c r="MVJ690" s="2"/>
      <c r="MVK690" s="2"/>
      <c r="MVL690" s="2"/>
      <c r="MVM690" s="2"/>
      <c r="MVN690" s="2"/>
      <c r="MVO690" s="2"/>
      <c r="MVP690" s="2"/>
      <c r="MVQ690" s="2"/>
      <c r="MVR690" s="2"/>
      <c r="MVS690" s="2"/>
      <c r="MVT690" s="2"/>
      <c r="MVU690" s="2"/>
      <c r="MVV690" s="2"/>
      <c r="MVW690" s="2"/>
      <c r="MVX690" s="2"/>
      <c r="MVY690" s="2"/>
      <c r="MVZ690" s="2"/>
      <c r="MWA690" s="2"/>
      <c r="MWB690" s="2"/>
      <c r="MWC690" s="2"/>
      <c r="MWD690" s="2"/>
      <c r="MWE690" s="2"/>
      <c r="MWF690" s="2"/>
      <c r="MWG690" s="2"/>
      <c r="MWH690" s="2"/>
      <c r="MWI690" s="2"/>
      <c r="MWJ690" s="2"/>
      <c r="MWK690" s="2"/>
      <c r="MWL690" s="2"/>
      <c r="MWM690" s="2"/>
      <c r="MWN690" s="2"/>
      <c r="MWO690" s="2"/>
      <c r="MWP690" s="2"/>
      <c r="MWQ690" s="2"/>
      <c r="MWR690" s="2"/>
      <c r="MWS690" s="2"/>
      <c r="MWT690" s="2"/>
      <c r="MWU690" s="2"/>
      <c r="MWV690" s="2"/>
      <c r="MWW690" s="2"/>
      <c r="MWX690" s="2"/>
      <c r="MWY690" s="2"/>
      <c r="MWZ690" s="2"/>
      <c r="MXA690" s="2"/>
      <c r="MXB690" s="2"/>
      <c r="MXC690" s="2"/>
      <c r="MXD690" s="2"/>
      <c r="MXE690" s="2"/>
      <c r="MXF690" s="2"/>
      <c r="MXG690" s="2"/>
      <c r="MXH690" s="2"/>
      <c r="MXI690" s="2"/>
      <c r="MXJ690" s="2"/>
      <c r="MXK690" s="2"/>
      <c r="MXL690" s="2"/>
      <c r="MXM690" s="2"/>
      <c r="MXN690" s="2"/>
      <c r="MXO690" s="2"/>
      <c r="MXP690" s="2"/>
      <c r="MXQ690" s="2"/>
      <c r="MXR690" s="2"/>
      <c r="MXS690" s="2"/>
      <c r="MXT690" s="2"/>
      <c r="MXU690" s="2"/>
      <c r="MXV690" s="2"/>
      <c r="MXW690" s="2"/>
      <c r="MXX690" s="2"/>
      <c r="MXY690" s="2"/>
      <c r="MXZ690" s="2"/>
      <c r="MYA690" s="2"/>
      <c r="MYB690" s="2"/>
      <c r="MYC690" s="2"/>
      <c r="MYD690" s="2"/>
      <c r="MYE690" s="2"/>
      <c r="MYF690" s="2"/>
      <c r="MYG690" s="2"/>
      <c r="MYH690" s="2"/>
      <c r="MYI690" s="2"/>
      <c r="MYJ690" s="2"/>
      <c r="MYK690" s="2"/>
      <c r="MYL690" s="2"/>
      <c r="MYM690" s="2"/>
      <c r="MYN690" s="2"/>
      <c r="MYO690" s="2"/>
      <c r="MYP690" s="2"/>
      <c r="MYQ690" s="2"/>
      <c r="MYR690" s="2"/>
      <c r="MYS690" s="2"/>
      <c r="MYT690" s="2"/>
      <c r="MYU690" s="2"/>
      <c r="MYV690" s="2"/>
      <c r="MYW690" s="2"/>
      <c r="MYX690" s="2"/>
      <c r="MYY690" s="2"/>
      <c r="MYZ690" s="2"/>
      <c r="MZA690" s="2"/>
      <c r="MZB690" s="2"/>
      <c r="MZC690" s="2"/>
      <c r="MZD690" s="2"/>
      <c r="MZE690" s="2"/>
      <c r="MZF690" s="2"/>
      <c r="MZG690" s="2"/>
      <c r="MZH690" s="2"/>
      <c r="MZI690" s="2"/>
      <c r="MZJ690" s="2"/>
      <c r="MZK690" s="2"/>
      <c r="MZL690" s="2"/>
      <c r="MZM690" s="2"/>
      <c r="MZN690" s="2"/>
      <c r="MZO690" s="2"/>
      <c r="MZP690" s="2"/>
      <c r="MZQ690" s="2"/>
      <c r="MZR690" s="2"/>
      <c r="MZS690" s="2"/>
      <c r="MZT690" s="2"/>
      <c r="MZU690" s="2"/>
      <c r="MZV690" s="2"/>
      <c r="MZW690" s="2"/>
      <c r="MZX690" s="2"/>
      <c r="MZY690" s="2"/>
      <c r="MZZ690" s="2"/>
      <c r="NAA690" s="2"/>
      <c r="NAB690" s="2"/>
      <c r="NAC690" s="2"/>
      <c r="NAD690" s="2"/>
      <c r="NAE690" s="2"/>
      <c r="NAF690" s="2"/>
      <c r="NAG690" s="2"/>
      <c r="NAH690" s="2"/>
      <c r="NAI690" s="2"/>
      <c r="NAJ690" s="2"/>
      <c r="NAK690" s="2"/>
      <c r="NAL690" s="2"/>
      <c r="NAM690" s="2"/>
      <c r="NAN690" s="2"/>
      <c r="NAO690" s="2"/>
      <c r="NAP690" s="2"/>
      <c r="NAQ690" s="2"/>
      <c r="NAR690" s="2"/>
      <c r="NAS690" s="2"/>
      <c r="NAT690" s="2"/>
      <c r="NAU690" s="2"/>
      <c r="NAV690" s="2"/>
      <c r="NAW690" s="2"/>
      <c r="NAX690" s="2"/>
      <c r="NAY690" s="2"/>
      <c r="NAZ690" s="2"/>
      <c r="NBA690" s="2"/>
      <c r="NBB690" s="2"/>
      <c r="NBC690" s="2"/>
      <c r="NBD690" s="2"/>
      <c r="NBE690" s="2"/>
      <c r="NBF690" s="2"/>
      <c r="NBG690" s="2"/>
      <c r="NBH690" s="2"/>
      <c r="NBI690" s="2"/>
      <c r="NBJ690" s="2"/>
      <c r="NBK690" s="2"/>
      <c r="NBL690" s="2"/>
      <c r="NBM690" s="2"/>
      <c r="NBN690" s="2"/>
      <c r="NBO690" s="2"/>
      <c r="NBP690" s="2"/>
      <c r="NBQ690" s="2"/>
      <c r="NBR690" s="2"/>
      <c r="NBS690" s="2"/>
      <c r="NBT690" s="2"/>
      <c r="NBU690" s="2"/>
      <c r="NBV690" s="2"/>
      <c r="NBW690" s="2"/>
      <c r="NBX690" s="2"/>
      <c r="NBY690" s="2"/>
      <c r="NBZ690" s="2"/>
      <c r="NCA690" s="2"/>
      <c r="NCB690" s="2"/>
      <c r="NCC690" s="2"/>
      <c r="NCD690" s="2"/>
      <c r="NCE690" s="2"/>
      <c r="NCF690" s="2"/>
      <c r="NCG690" s="2"/>
      <c r="NCH690" s="2"/>
      <c r="NCI690" s="2"/>
      <c r="NCJ690" s="2"/>
      <c r="NCK690" s="2"/>
      <c r="NCL690" s="2"/>
      <c r="NCM690" s="2"/>
      <c r="NCN690" s="2"/>
      <c r="NCO690" s="2"/>
      <c r="NCP690" s="2"/>
      <c r="NCQ690" s="2"/>
      <c r="NCR690" s="2"/>
      <c r="NCS690" s="2"/>
      <c r="NCT690" s="2"/>
      <c r="NCU690" s="2"/>
      <c r="NCV690" s="2"/>
      <c r="NCW690" s="2"/>
      <c r="NCX690" s="2"/>
      <c r="NCY690" s="2"/>
      <c r="NCZ690" s="2"/>
      <c r="NDA690" s="2"/>
      <c r="NDB690" s="2"/>
      <c r="NDC690" s="2"/>
      <c r="NDD690" s="2"/>
      <c r="NDE690" s="2"/>
      <c r="NDF690" s="2"/>
      <c r="NDG690" s="2"/>
      <c r="NDH690" s="2"/>
      <c r="NDI690" s="2"/>
      <c r="NDJ690" s="2"/>
      <c r="NDK690" s="2"/>
      <c r="NDL690" s="2"/>
      <c r="NDM690" s="2"/>
      <c r="NDN690" s="2"/>
      <c r="NDO690" s="2"/>
      <c r="NDP690" s="2"/>
      <c r="NDQ690" s="2"/>
      <c r="NDR690" s="2"/>
      <c r="NDS690" s="2"/>
      <c r="NDT690" s="2"/>
      <c r="NDU690" s="2"/>
      <c r="NDV690" s="2"/>
      <c r="NDW690" s="2"/>
      <c r="NDX690" s="2"/>
      <c r="NDY690" s="2"/>
      <c r="NDZ690" s="2"/>
      <c r="NEA690" s="2"/>
      <c r="NEB690" s="2"/>
      <c r="NEC690" s="2"/>
      <c r="NED690" s="2"/>
      <c r="NEE690" s="2"/>
      <c r="NEF690" s="2"/>
      <c r="NEG690" s="2"/>
      <c r="NEH690" s="2"/>
      <c r="NEI690" s="2"/>
      <c r="NEJ690" s="2"/>
      <c r="NEK690" s="2"/>
      <c r="NEL690" s="2"/>
      <c r="NEM690" s="2"/>
      <c r="NEN690" s="2"/>
      <c r="NEO690" s="2"/>
      <c r="NEP690" s="2"/>
      <c r="NEQ690" s="2"/>
      <c r="NER690" s="2"/>
      <c r="NES690" s="2"/>
      <c r="NET690" s="2"/>
      <c r="NEU690" s="2"/>
      <c r="NEV690" s="2"/>
      <c r="NEW690" s="2"/>
      <c r="NEX690" s="2"/>
      <c r="NEY690" s="2"/>
      <c r="NEZ690" s="2"/>
      <c r="NFA690" s="2"/>
      <c r="NFB690" s="2"/>
      <c r="NFC690" s="2"/>
      <c r="NFD690" s="2"/>
      <c r="NFE690" s="2"/>
      <c r="NFF690" s="2"/>
      <c r="NFG690" s="2"/>
      <c r="NFH690" s="2"/>
      <c r="NFI690" s="2"/>
      <c r="NFJ690" s="2"/>
      <c r="NFK690" s="2"/>
      <c r="NFL690" s="2"/>
      <c r="NFM690" s="2"/>
      <c r="NFN690" s="2"/>
      <c r="NFO690" s="2"/>
      <c r="NFP690" s="2"/>
      <c r="NFQ690" s="2"/>
      <c r="NFR690" s="2"/>
      <c r="NFS690" s="2"/>
      <c r="NFT690" s="2"/>
      <c r="NFU690" s="2"/>
      <c r="NFV690" s="2"/>
      <c r="NFW690" s="2"/>
      <c r="NFX690" s="2"/>
      <c r="NFY690" s="2"/>
      <c r="NFZ690" s="2"/>
      <c r="NGA690" s="2"/>
      <c r="NGB690" s="2"/>
      <c r="NGC690" s="2"/>
      <c r="NGD690" s="2"/>
      <c r="NGE690" s="2"/>
      <c r="NGF690" s="2"/>
      <c r="NGG690" s="2"/>
      <c r="NGH690" s="2"/>
      <c r="NGI690" s="2"/>
      <c r="NGJ690" s="2"/>
      <c r="NGK690" s="2"/>
      <c r="NGL690" s="2"/>
      <c r="NGM690" s="2"/>
      <c r="NGN690" s="2"/>
      <c r="NGO690" s="2"/>
      <c r="NGP690" s="2"/>
      <c r="NGQ690" s="2"/>
      <c r="NGR690" s="2"/>
      <c r="NGS690" s="2"/>
      <c r="NGT690" s="2"/>
      <c r="NGU690" s="2"/>
      <c r="NGV690" s="2"/>
      <c r="NGW690" s="2"/>
      <c r="NGX690" s="2"/>
      <c r="NGY690" s="2"/>
      <c r="NGZ690" s="2"/>
      <c r="NHA690" s="2"/>
      <c r="NHB690" s="2"/>
      <c r="NHC690" s="2"/>
      <c r="NHD690" s="2"/>
      <c r="NHE690" s="2"/>
      <c r="NHF690" s="2"/>
      <c r="NHG690" s="2"/>
      <c r="NHH690" s="2"/>
      <c r="NHI690" s="2"/>
      <c r="NHJ690" s="2"/>
      <c r="NHK690" s="2"/>
      <c r="NHL690" s="2"/>
      <c r="NHM690" s="2"/>
      <c r="NHN690" s="2"/>
      <c r="NHO690" s="2"/>
      <c r="NHP690" s="2"/>
      <c r="NHQ690" s="2"/>
      <c r="NHR690" s="2"/>
      <c r="NHS690" s="2"/>
      <c r="NHT690" s="2"/>
      <c r="NHU690" s="2"/>
      <c r="NHV690" s="2"/>
      <c r="NHW690" s="2"/>
      <c r="NHX690" s="2"/>
      <c r="NHY690" s="2"/>
      <c r="NHZ690" s="2"/>
      <c r="NIA690" s="2"/>
      <c r="NIB690" s="2"/>
      <c r="NIC690" s="2"/>
      <c r="NID690" s="2"/>
      <c r="NIE690" s="2"/>
      <c r="NIF690" s="2"/>
      <c r="NIG690" s="2"/>
      <c r="NIH690" s="2"/>
      <c r="NII690" s="2"/>
      <c r="NIJ690" s="2"/>
      <c r="NIK690" s="2"/>
      <c r="NIL690" s="2"/>
      <c r="NIM690" s="2"/>
      <c r="NIN690" s="2"/>
      <c r="NIO690" s="2"/>
      <c r="NIP690" s="2"/>
      <c r="NIQ690" s="2"/>
      <c r="NIR690" s="2"/>
      <c r="NIS690" s="2"/>
      <c r="NIT690" s="2"/>
      <c r="NIU690" s="2"/>
      <c r="NIV690" s="2"/>
      <c r="NIW690" s="2"/>
      <c r="NIX690" s="2"/>
      <c r="NIY690" s="2"/>
      <c r="NIZ690" s="2"/>
      <c r="NJA690" s="2"/>
      <c r="NJB690" s="2"/>
      <c r="NJC690" s="2"/>
      <c r="NJD690" s="2"/>
      <c r="NJE690" s="2"/>
      <c r="NJF690" s="2"/>
      <c r="NJG690" s="2"/>
      <c r="NJH690" s="2"/>
      <c r="NJI690" s="2"/>
      <c r="NJJ690" s="2"/>
      <c r="NJK690" s="2"/>
      <c r="NJL690" s="2"/>
      <c r="NJM690" s="2"/>
      <c r="NJN690" s="2"/>
      <c r="NJO690" s="2"/>
      <c r="NJP690" s="2"/>
      <c r="NJQ690" s="2"/>
      <c r="NJR690" s="2"/>
      <c r="NJS690" s="2"/>
      <c r="NJT690" s="2"/>
      <c r="NJU690" s="2"/>
      <c r="NJV690" s="2"/>
      <c r="NJW690" s="2"/>
      <c r="NJX690" s="2"/>
      <c r="NJY690" s="2"/>
      <c r="NJZ690" s="2"/>
      <c r="NKA690" s="2"/>
      <c r="NKB690" s="2"/>
      <c r="NKC690" s="2"/>
      <c r="NKD690" s="2"/>
      <c r="NKE690" s="2"/>
      <c r="NKF690" s="2"/>
      <c r="NKG690" s="2"/>
      <c r="NKH690" s="2"/>
      <c r="NKI690" s="2"/>
      <c r="NKJ690" s="2"/>
      <c r="NKK690" s="2"/>
      <c r="NKL690" s="2"/>
      <c r="NKM690" s="2"/>
      <c r="NKN690" s="2"/>
      <c r="NKO690" s="2"/>
      <c r="NKP690" s="2"/>
      <c r="NKQ690" s="2"/>
      <c r="NKR690" s="2"/>
      <c r="NKS690" s="2"/>
      <c r="NKT690" s="2"/>
      <c r="NKU690" s="2"/>
      <c r="NKV690" s="2"/>
      <c r="NKW690" s="2"/>
      <c r="NKX690" s="2"/>
      <c r="NKY690" s="2"/>
      <c r="NKZ690" s="2"/>
      <c r="NLA690" s="2"/>
      <c r="NLB690" s="2"/>
      <c r="NLC690" s="2"/>
      <c r="NLD690" s="2"/>
      <c r="NLE690" s="2"/>
      <c r="NLF690" s="2"/>
      <c r="NLG690" s="2"/>
      <c r="NLH690" s="2"/>
      <c r="NLI690" s="2"/>
      <c r="NLJ690" s="2"/>
      <c r="NLK690" s="2"/>
      <c r="NLL690" s="2"/>
      <c r="NLM690" s="2"/>
      <c r="NLN690" s="2"/>
      <c r="NLO690" s="2"/>
      <c r="NLP690" s="2"/>
      <c r="NLQ690" s="2"/>
      <c r="NLR690" s="2"/>
      <c r="NLS690" s="2"/>
      <c r="NLT690" s="2"/>
      <c r="NLU690" s="2"/>
      <c r="NLV690" s="2"/>
      <c r="NLW690" s="2"/>
      <c r="NLX690" s="2"/>
      <c r="NLY690" s="2"/>
      <c r="NLZ690" s="2"/>
      <c r="NMA690" s="2"/>
      <c r="NMB690" s="2"/>
      <c r="NMC690" s="2"/>
      <c r="NMD690" s="2"/>
      <c r="NME690" s="2"/>
      <c r="NMF690" s="2"/>
      <c r="NMG690" s="2"/>
      <c r="NMH690" s="2"/>
      <c r="NMI690" s="2"/>
      <c r="NMJ690" s="2"/>
      <c r="NMK690" s="2"/>
      <c r="NML690" s="2"/>
      <c r="NMM690" s="2"/>
      <c r="NMN690" s="2"/>
      <c r="NMO690" s="2"/>
      <c r="NMP690" s="2"/>
      <c r="NMQ690" s="2"/>
      <c r="NMR690" s="2"/>
      <c r="NMS690" s="2"/>
      <c r="NMT690" s="2"/>
      <c r="NMU690" s="2"/>
      <c r="NMV690" s="2"/>
      <c r="NMW690" s="2"/>
      <c r="NMX690" s="2"/>
      <c r="NMY690" s="2"/>
      <c r="NMZ690" s="2"/>
      <c r="NNA690" s="2"/>
      <c r="NNB690" s="2"/>
      <c r="NNC690" s="2"/>
      <c r="NND690" s="2"/>
      <c r="NNE690" s="2"/>
      <c r="NNF690" s="2"/>
      <c r="NNG690" s="2"/>
      <c r="NNH690" s="2"/>
      <c r="NNI690" s="2"/>
      <c r="NNJ690" s="2"/>
      <c r="NNK690" s="2"/>
      <c r="NNL690" s="2"/>
      <c r="NNM690" s="2"/>
      <c r="NNN690" s="2"/>
      <c r="NNO690" s="2"/>
      <c r="NNP690" s="2"/>
      <c r="NNQ690" s="2"/>
      <c r="NNR690" s="2"/>
      <c r="NNS690" s="2"/>
      <c r="NNT690" s="2"/>
      <c r="NNU690" s="2"/>
      <c r="NNV690" s="2"/>
      <c r="NNW690" s="2"/>
      <c r="NNX690" s="2"/>
      <c r="NNY690" s="2"/>
      <c r="NNZ690" s="2"/>
      <c r="NOA690" s="2"/>
      <c r="NOB690" s="2"/>
      <c r="NOC690" s="2"/>
      <c r="NOD690" s="2"/>
      <c r="NOE690" s="2"/>
      <c r="NOF690" s="2"/>
      <c r="NOG690" s="2"/>
      <c r="NOH690" s="2"/>
      <c r="NOI690" s="2"/>
      <c r="NOJ690" s="2"/>
      <c r="NOK690" s="2"/>
      <c r="NOL690" s="2"/>
      <c r="NOM690" s="2"/>
      <c r="NON690" s="2"/>
      <c r="NOO690" s="2"/>
      <c r="NOP690" s="2"/>
      <c r="NOQ690" s="2"/>
      <c r="NOR690" s="2"/>
      <c r="NOS690" s="2"/>
      <c r="NOT690" s="2"/>
      <c r="NOU690" s="2"/>
      <c r="NOV690" s="2"/>
      <c r="NOW690" s="2"/>
      <c r="NOX690" s="2"/>
      <c r="NOY690" s="2"/>
      <c r="NOZ690" s="2"/>
      <c r="NPA690" s="2"/>
      <c r="NPB690" s="2"/>
      <c r="NPC690" s="2"/>
      <c r="NPD690" s="2"/>
      <c r="NPE690" s="2"/>
      <c r="NPF690" s="2"/>
      <c r="NPG690" s="2"/>
      <c r="NPH690" s="2"/>
      <c r="NPI690" s="2"/>
      <c r="NPJ690" s="2"/>
      <c r="NPK690" s="2"/>
      <c r="NPL690" s="2"/>
      <c r="NPM690" s="2"/>
      <c r="NPN690" s="2"/>
      <c r="NPO690" s="2"/>
      <c r="NPP690" s="2"/>
      <c r="NPQ690" s="2"/>
      <c r="NPR690" s="2"/>
      <c r="NPS690" s="2"/>
      <c r="NPT690" s="2"/>
      <c r="NPU690" s="2"/>
      <c r="NPV690" s="2"/>
      <c r="NPW690" s="2"/>
      <c r="NPX690" s="2"/>
      <c r="NPY690" s="2"/>
      <c r="NPZ690" s="2"/>
      <c r="NQA690" s="2"/>
      <c r="NQB690" s="2"/>
      <c r="NQC690" s="2"/>
      <c r="NQD690" s="2"/>
      <c r="NQE690" s="2"/>
      <c r="NQF690" s="2"/>
      <c r="NQG690" s="2"/>
      <c r="NQH690" s="2"/>
      <c r="NQI690" s="2"/>
      <c r="NQJ690" s="2"/>
      <c r="NQK690" s="2"/>
      <c r="NQL690" s="2"/>
      <c r="NQM690" s="2"/>
      <c r="NQN690" s="2"/>
      <c r="NQO690" s="2"/>
      <c r="NQP690" s="2"/>
      <c r="NQQ690" s="2"/>
      <c r="NQR690" s="2"/>
      <c r="NQS690" s="2"/>
      <c r="NQT690" s="2"/>
      <c r="NQU690" s="2"/>
      <c r="NQV690" s="2"/>
      <c r="NQW690" s="2"/>
      <c r="NQX690" s="2"/>
      <c r="NQY690" s="2"/>
      <c r="NQZ690" s="2"/>
      <c r="NRA690" s="2"/>
      <c r="NRB690" s="2"/>
      <c r="NRC690" s="2"/>
      <c r="NRD690" s="2"/>
      <c r="NRE690" s="2"/>
      <c r="NRF690" s="2"/>
      <c r="NRG690" s="2"/>
      <c r="NRH690" s="2"/>
      <c r="NRI690" s="2"/>
      <c r="NRJ690" s="2"/>
      <c r="NRK690" s="2"/>
      <c r="NRL690" s="2"/>
      <c r="NRM690" s="2"/>
      <c r="NRN690" s="2"/>
      <c r="NRO690" s="2"/>
      <c r="NRP690" s="2"/>
      <c r="NRQ690" s="2"/>
      <c r="NRR690" s="2"/>
      <c r="NRS690" s="2"/>
      <c r="NRT690" s="2"/>
      <c r="NRU690" s="2"/>
      <c r="NRV690" s="2"/>
      <c r="NRW690" s="2"/>
      <c r="NRX690" s="2"/>
      <c r="NRY690" s="2"/>
      <c r="NRZ690" s="2"/>
      <c r="NSA690" s="2"/>
      <c r="NSB690" s="2"/>
      <c r="NSC690" s="2"/>
      <c r="NSD690" s="2"/>
      <c r="NSE690" s="2"/>
      <c r="NSF690" s="2"/>
      <c r="NSG690" s="2"/>
      <c r="NSH690" s="2"/>
      <c r="NSI690" s="2"/>
      <c r="NSJ690" s="2"/>
      <c r="NSK690" s="2"/>
      <c r="NSL690" s="2"/>
      <c r="NSM690" s="2"/>
      <c r="NSN690" s="2"/>
      <c r="NSO690" s="2"/>
      <c r="NSP690" s="2"/>
      <c r="NSQ690" s="2"/>
      <c r="NSR690" s="2"/>
      <c r="NSS690" s="2"/>
      <c r="NST690" s="2"/>
      <c r="NSU690" s="2"/>
      <c r="NSV690" s="2"/>
      <c r="NSW690" s="2"/>
      <c r="NSX690" s="2"/>
      <c r="NSY690" s="2"/>
      <c r="NSZ690" s="2"/>
      <c r="NTA690" s="2"/>
      <c r="NTB690" s="2"/>
      <c r="NTC690" s="2"/>
      <c r="NTD690" s="2"/>
      <c r="NTE690" s="2"/>
      <c r="NTF690" s="2"/>
      <c r="NTG690" s="2"/>
      <c r="NTH690" s="2"/>
      <c r="NTI690" s="2"/>
      <c r="NTJ690" s="2"/>
      <c r="NTK690" s="2"/>
      <c r="NTL690" s="2"/>
      <c r="NTM690" s="2"/>
      <c r="NTN690" s="2"/>
      <c r="NTO690" s="2"/>
      <c r="NTP690" s="2"/>
      <c r="NTQ690" s="2"/>
      <c r="NTR690" s="2"/>
      <c r="NTS690" s="2"/>
      <c r="NTT690" s="2"/>
      <c r="NTU690" s="2"/>
      <c r="NTV690" s="2"/>
      <c r="NTW690" s="2"/>
      <c r="NTX690" s="2"/>
      <c r="NTY690" s="2"/>
      <c r="NTZ690" s="2"/>
      <c r="NUA690" s="2"/>
      <c r="NUB690" s="2"/>
      <c r="NUC690" s="2"/>
      <c r="NUD690" s="2"/>
      <c r="NUE690" s="2"/>
      <c r="NUF690" s="2"/>
      <c r="NUG690" s="2"/>
      <c r="NUH690" s="2"/>
      <c r="NUI690" s="2"/>
      <c r="NUJ690" s="2"/>
      <c r="NUK690" s="2"/>
      <c r="NUL690" s="2"/>
      <c r="NUM690" s="2"/>
      <c r="NUN690" s="2"/>
      <c r="NUO690" s="2"/>
      <c r="NUP690" s="2"/>
      <c r="NUQ690" s="2"/>
      <c r="NUR690" s="2"/>
      <c r="NUS690" s="2"/>
      <c r="NUT690" s="2"/>
      <c r="NUU690" s="2"/>
      <c r="NUV690" s="2"/>
      <c r="NUW690" s="2"/>
      <c r="NUX690" s="2"/>
      <c r="NUY690" s="2"/>
      <c r="NUZ690" s="2"/>
      <c r="NVA690" s="2"/>
      <c r="NVB690" s="2"/>
      <c r="NVC690" s="2"/>
      <c r="NVD690" s="2"/>
      <c r="NVE690" s="2"/>
      <c r="NVF690" s="2"/>
      <c r="NVG690" s="2"/>
      <c r="NVH690" s="2"/>
      <c r="NVI690" s="2"/>
      <c r="NVJ690" s="2"/>
      <c r="NVK690" s="2"/>
      <c r="NVL690" s="2"/>
      <c r="NVM690" s="2"/>
      <c r="NVN690" s="2"/>
      <c r="NVO690" s="2"/>
      <c r="NVP690" s="2"/>
      <c r="NVQ690" s="2"/>
      <c r="NVR690" s="2"/>
      <c r="NVS690" s="2"/>
      <c r="NVT690" s="2"/>
      <c r="NVU690" s="2"/>
      <c r="NVV690" s="2"/>
      <c r="NVW690" s="2"/>
      <c r="NVX690" s="2"/>
      <c r="NVY690" s="2"/>
      <c r="NVZ690" s="2"/>
      <c r="NWA690" s="2"/>
      <c r="NWB690" s="2"/>
      <c r="NWC690" s="2"/>
      <c r="NWD690" s="2"/>
      <c r="NWE690" s="2"/>
      <c r="NWF690" s="2"/>
      <c r="NWG690" s="2"/>
      <c r="NWH690" s="2"/>
      <c r="NWI690" s="2"/>
      <c r="NWJ690" s="2"/>
      <c r="NWK690" s="2"/>
      <c r="NWL690" s="2"/>
      <c r="NWM690" s="2"/>
      <c r="NWN690" s="2"/>
      <c r="NWO690" s="2"/>
      <c r="NWP690" s="2"/>
      <c r="NWQ690" s="2"/>
      <c r="NWR690" s="2"/>
      <c r="NWS690" s="2"/>
      <c r="NWT690" s="2"/>
      <c r="NWU690" s="2"/>
      <c r="NWV690" s="2"/>
      <c r="NWW690" s="2"/>
      <c r="NWX690" s="2"/>
      <c r="NWY690" s="2"/>
      <c r="NWZ690" s="2"/>
      <c r="NXA690" s="2"/>
      <c r="NXB690" s="2"/>
      <c r="NXC690" s="2"/>
      <c r="NXD690" s="2"/>
      <c r="NXE690" s="2"/>
      <c r="NXF690" s="2"/>
      <c r="NXG690" s="2"/>
      <c r="NXH690" s="2"/>
      <c r="NXI690" s="2"/>
      <c r="NXJ690" s="2"/>
      <c r="NXK690" s="2"/>
      <c r="NXL690" s="2"/>
      <c r="NXM690" s="2"/>
      <c r="NXN690" s="2"/>
      <c r="NXO690" s="2"/>
      <c r="NXP690" s="2"/>
      <c r="NXQ690" s="2"/>
      <c r="NXR690" s="2"/>
      <c r="NXS690" s="2"/>
      <c r="NXT690" s="2"/>
      <c r="NXU690" s="2"/>
      <c r="NXV690" s="2"/>
      <c r="NXW690" s="2"/>
      <c r="NXX690" s="2"/>
      <c r="NXY690" s="2"/>
      <c r="NXZ690" s="2"/>
      <c r="NYA690" s="2"/>
      <c r="NYB690" s="2"/>
      <c r="NYC690" s="2"/>
      <c r="NYD690" s="2"/>
      <c r="NYE690" s="2"/>
      <c r="NYF690" s="2"/>
      <c r="NYG690" s="2"/>
      <c r="NYH690" s="2"/>
      <c r="NYI690" s="2"/>
      <c r="NYJ690" s="2"/>
      <c r="NYK690" s="2"/>
      <c r="NYL690" s="2"/>
      <c r="NYM690" s="2"/>
      <c r="NYN690" s="2"/>
      <c r="NYO690" s="2"/>
      <c r="NYP690" s="2"/>
      <c r="NYQ690" s="2"/>
      <c r="NYR690" s="2"/>
      <c r="NYS690" s="2"/>
      <c r="NYT690" s="2"/>
      <c r="NYU690" s="2"/>
      <c r="NYV690" s="2"/>
      <c r="NYW690" s="2"/>
      <c r="NYX690" s="2"/>
      <c r="NYY690" s="2"/>
      <c r="NYZ690" s="2"/>
      <c r="NZA690" s="2"/>
      <c r="NZB690" s="2"/>
      <c r="NZC690" s="2"/>
      <c r="NZD690" s="2"/>
      <c r="NZE690" s="2"/>
      <c r="NZF690" s="2"/>
      <c r="NZG690" s="2"/>
      <c r="NZH690" s="2"/>
      <c r="NZI690" s="2"/>
      <c r="NZJ690" s="2"/>
      <c r="NZK690" s="2"/>
      <c r="NZL690" s="2"/>
      <c r="NZM690" s="2"/>
      <c r="NZN690" s="2"/>
      <c r="NZO690" s="2"/>
      <c r="NZP690" s="2"/>
      <c r="NZQ690" s="2"/>
      <c r="NZR690" s="2"/>
      <c r="NZS690" s="2"/>
      <c r="NZT690" s="2"/>
      <c r="NZU690" s="2"/>
      <c r="NZV690" s="2"/>
      <c r="NZW690" s="2"/>
      <c r="NZX690" s="2"/>
      <c r="NZY690" s="2"/>
      <c r="NZZ690" s="2"/>
      <c r="OAA690" s="2"/>
      <c r="OAB690" s="2"/>
      <c r="OAC690" s="2"/>
      <c r="OAD690" s="2"/>
      <c r="OAE690" s="2"/>
      <c r="OAF690" s="2"/>
      <c r="OAG690" s="2"/>
      <c r="OAH690" s="2"/>
      <c r="OAI690" s="2"/>
      <c r="OAJ690" s="2"/>
      <c r="OAK690" s="2"/>
      <c r="OAL690" s="2"/>
      <c r="OAM690" s="2"/>
      <c r="OAN690" s="2"/>
      <c r="OAO690" s="2"/>
      <c r="OAP690" s="2"/>
      <c r="OAQ690" s="2"/>
      <c r="OAR690" s="2"/>
      <c r="OAS690" s="2"/>
      <c r="OAT690" s="2"/>
      <c r="OAU690" s="2"/>
      <c r="OAV690" s="2"/>
      <c r="OAW690" s="2"/>
      <c r="OAX690" s="2"/>
      <c r="OAY690" s="2"/>
      <c r="OAZ690" s="2"/>
      <c r="OBA690" s="2"/>
      <c r="OBB690" s="2"/>
      <c r="OBC690" s="2"/>
      <c r="OBD690" s="2"/>
      <c r="OBE690" s="2"/>
      <c r="OBF690" s="2"/>
      <c r="OBG690" s="2"/>
      <c r="OBH690" s="2"/>
      <c r="OBI690" s="2"/>
      <c r="OBJ690" s="2"/>
      <c r="OBK690" s="2"/>
      <c r="OBL690" s="2"/>
      <c r="OBM690" s="2"/>
      <c r="OBN690" s="2"/>
      <c r="OBO690" s="2"/>
      <c r="OBP690" s="2"/>
      <c r="OBQ690" s="2"/>
      <c r="OBR690" s="2"/>
      <c r="OBS690" s="2"/>
      <c r="OBT690" s="2"/>
      <c r="OBU690" s="2"/>
      <c r="OBV690" s="2"/>
      <c r="OBW690" s="2"/>
      <c r="OBX690" s="2"/>
      <c r="OBY690" s="2"/>
      <c r="OBZ690" s="2"/>
      <c r="OCA690" s="2"/>
      <c r="OCB690" s="2"/>
      <c r="OCC690" s="2"/>
      <c r="OCD690" s="2"/>
      <c r="OCE690" s="2"/>
      <c r="OCF690" s="2"/>
      <c r="OCG690" s="2"/>
      <c r="OCH690" s="2"/>
      <c r="OCI690" s="2"/>
      <c r="OCJ690" s="2"/>
      <c r="OCK690" s="2"/>
      <c r="OCL690" s="2"/>
      <c r="OCM690" s="2"/>
      <c r="OCN690" s="2"/>
      <c r="OCO690" s="2"/>
      <c r="OCP690" s="2"/>
      <c r="OCQ690" s="2"/>
      <c r="OCR690" s="2"/>
      <c r="OCS690" s="2"/>
      <c r="OCT690" s="2"/>
      <c r="OCU690" s="2"/>
      <c r="OCV690" s="2"/>
      <c r="OCW690" s="2"/>
      <c r="OCX690" s="2"/>
      <c r="OCY690" s="2"/>
      <c r="OCZ690" s="2"/>
      <c r="ODA690" s="2"/>
      <c r="ODB690" s="2"/>
      <c r="ODC690" s="2"/>
      <c r="ODD690" s="2"/>
      <c r="ODE690" s="2"/>
      <c r="ODF690" s="2"/>
      <c r="ODG690" s="2"/>
      <c r="ODH690" s="2"/>
      <c r="ODI690" s="2"/>
      <c r="ODJ690" s="2"/>
      <c r="ODK690" s="2"/>
      <c r="ODL690" s="2"/>
      <c r="ODM690" s="2"/>
      <c r="ODN690" s="2"/>
      <c r="ODO690" s="2"/>
      <c r="ODP690" s="2"/>
      <c r="ODQ690" s="2"/>
      <c r="ODR690" s="2"/>
      <c r="ODS690" s="2"/>
      <c r="ODT690" s="2"/>
      <c r="ODU690" s="2"/>
      <c r="ODV690" s="2"/>
      <c r="ODW690" s="2"/>
      <c r="ODX690" s="2"/>
      <c r="ODY690" s="2"/>
      <c r="ODZ690" s="2"/>
      <c r="OEA690" s="2"/>
      <c r="OEB690" s="2"/>
      <c r="OEC690" s="2"/>
      <c r="OED690" s="2"/>
      <c r="OEE690" s="2"/>
      <c r="OEF690" s="2"/>
      <c r="OEG690" s="2"/>
      <c r="OEH690" s="2"/>
      <c r="OEI690" s="2"/>
      <c r="OEJ690" s="2"/>
      <c r="OEK690" s="2"/>
      <c r="OEL690" s="2"/>
      <c r="OEM690" s="2"/>
      <c r="OEN690" s="2"/>
      <c r="OEO690" s="2"/>
      <c r="OEP690" s="2"/>
      <c r="OEQ690" s="2"/>
      <c r="OER690" s="2"/>
      <c r="OES690" s="2"/>
      <c r="OET690" s="2"/>
      <c r="OEU690" s="2"/>
      <c r="OEV690" s="2"/>
      <c r="OEW690" s="2"/>
      <c r="OEX690" s="2"/>
      <c r="OEY690" s="2"/>
      <c r="OEZ690" s="2"/>
      <c r="OFA690" s="2"/>
      <c r="OFB690" s="2"/>
      <c r="OFC690" s="2"/>
      <c r="OFD690" s="2"/>
      <c r="OFE690" s="2"/>
      <c r="OFF690" s="2"/>
      <c r="OFG690" s="2"/>
      <c r="OFH690" s="2"/>
      <c r="OFI690" s="2"/>
      <c r="OFJ690" s="2"/>
      <c r="OFK690" s="2"/>
      <c r="OFL690" s="2"/>
      <c r="OFM690" s="2"/>
      <c r="OFN690" s="2"/>
      <c r="OFO690" s="2"/>
      <c r="OFP690" s="2"/>
      <c r="OFQ690" s="2"/>
      <c r="OFR690" s="2"/>
      <c r="OFS690" s="2"/>
      <c r="OFT690" s="2"/>
      <c r="OFU690" s="2"/>
      <c r="OFV690" s="2"/>
      <c r="OFW690" s="2"/>
      <c r="OFX690" s="2"/>
      <c r="OFY690" s="2"/>
      <c r="OFZ690" s="2"/>
      <c r="OGA690" s="2"/>
      <c r="OGB690" s="2"/>
      <c r="OGC690" s="2"/>
      <c r="OGD690" s="2"/>
      <c r="OGE690" s="2"/>
      <c r="OGF690" s="2"/>
      <c r="OGG690" s="2"/>
      <c r="OGH690" s="2"/>
      <c r="OGI690" s="2"/>
      <c r="OGJ690" s="2"/>
      <c r="OGK690" s="2"/>
      <c r="OGL690" s="2"/>
      <c r="OGM690" s="2"/>
      <c r="OGN690" s="2"/>
      <c r="OGO690" s="2"/>
      <c r="OGP690" s="2"/>
      <c r="OGQ690" s="2"/>
      <c r="OGR690" s="2"/>
      <c r="OGS690" s="2"/>
      <c r="OGT690" s="2"/>
      <c r="OGU690" s="2"/>
      <c r="OGV690" s="2"/>
      <c r="OGW690" s="2"/>
      <c r="OGX690" s="2"/>
      <c r="OGY690" s="2"/>
      <c r="OGZ690" s="2"/>
      <c r="OHA690" s="2"/>
      <c r="OHB690" s="2"/>
      <c r="OHC690" s="2"/>
      <c r="OHD690" s="2"/>
      <c r="OHE690" s="2"/>
      <c r="OHF690" s="2"/>
      <c r="OHG690" s="2"/>
      <c r="OHH690" s="2"/>
      <c r="OHI690" s="2"/>
      <c r="OHJ690" s="2"/>
      <c r="OHK690" s="2"/>
      <c r="OHL690" s="2"/>
      <c r="OHM690" s="2"/>
      <c r="OHN690" s="2"/>
      <c r="OHO690" s="2"/>
      <c r="OHP690" s="2"/>
      <c r="OHQ690" s="2"/>
      <c r="OHR690" s="2"/>
      <c r="OHS690" s="2"/>
      <c r="OHT690" s="2"/>
      <c r="OHU690" s="2"/>
      <c r="OHV690" s="2"/>
      <c r="OHW690" s="2"/>
      <c r="OHX690" s="2"/>
      <c r="OHY690" s="2"/>
      <c r="OHZ690" s="2"/>
      <c r="OIA690" s="2"/>
      <c r="OIB690" s="2"/>
      <c r="OIC690" s="2"/>
      <c r="OID690" s="2"/>
      <c r="OIE690" s="2"/>
      <c r="OIF690" s="2"/>
      <c r="OIG690" s="2"/>
      <c r="OIH690" s="2"/>
      <c r="OII690" s="2"/>
      <c r="OIJ690" s="2"/>
      <c r="OIK690" s="2"/>
      <c r="OIL690" s="2"/>
      <c r="OIM690" s="2"/>
      <c r="OIN690" s="2"/>
      <c r="OIO690" s="2"/>
      <c r="OIP690" s="2"/>
      <c r="OIQ690" s="2"/>
      <c r="OIR690" s="2"/>
      <c r="OIS690" s="2"/>
      <c r="OIT690" s="2"/>
      <c r="OIU690" s="2"/>
      <c r="OIV690" s="2"/>
      <c r="OIW690" s="2"/>
      <c r="OIX690" s="2"/>
      <c r="OIY690" s="2"/>
      <c r="OIZ690" s="2"/>
      <c r="OJA690" s="2"/>
      <c r="OJB690" s="2"/>
      <c r="OJC690" s="2"/>
      <c r="OJD690" s="2"/>
      <c r="OJE690" s="2"/>
      <c r="OJF690" s="2"/>
      <c r="OJG690" s="2"/>
      <c r="OJH690" s="2"/>
      <c r="OJI690" s="2"/>
      <c r="OJJ690" s="2"/>
      <c r="OJK690" s="2"/>
      <c r="OJL690" s="2"/>
      <c r="OJM690" s="2"/>
      <c r="OJN690" s="2"/>
      <c r="OJO690" s="2"/>
      <c r="OJP690" s="2"/>
      <c r="OJQ690" s="2"/>
      <c r="OJR690" s="2"/>
      <c r="OJS690" s="2"/>
      <c r="OJT690" s="2"/>
      <c r="OJU690" s="2"/>
      <c r="OJV690" s="2"/>
      <c r="OJW690" s="2"/>
      <c r="OJX690" s="2"/>
      <c r="OJY690" s="2"/>
      <c r="OJZ690" s="2"/>
      <c r="OKA690" s="2"/>
      <c r="OKB690" s="2"/>
      <c r="OKC690" s="2"/>
      <c r="OKD690" s="2"/>
      <c r="OKE690" s="2"/>
      <c r="OKF690" s="2"/>
      <c r="OKG690" s="2"/>
      <c r="OKH690" s="2"/>
      <c r="OKI690" s="2"/>
      <c r="OKJ690" s="2"/>
      <c r="OKK690" s="2"/>
      <c r="OKL690" s="2"/>
      <c r="OKM690" s="2"/>
      <c r="OKN690" s="2"/>
      <c r="OKO690" s="2"/>
      <c r="OKP690" s="2"/>
      <c r="OKQ690" s="2"/>
      <c r="OKR690" s="2"/>
      <c r="OKS690" s="2"/>
      <c r="OKT690" s="2"/>
      <c r="OKU690" s="2"/>
      <c r="OKV690" s="2"/>
      <c r="OKW690" s="2"/>
      <c r="OKX690" s="2"/>
      <c r="OKY690" s="2"/>
      <c r="OKZ690" s="2"/>
      <c r="OLA690" s="2"/>
      <c r="OLB690" s="2"/>
      <c r="OLC690" s="2"/>
      <c r="OLD690" s="2"/>
      <c r="OLE690" s="2"/>
      <c r="OLF690" s="2"/>
      <c r="OLG690" s="2"/>
      <c r="OLH690" s="2"/>
      <c r="OLI690" s="2"/>
      <c r="OLJ690" s="2"/>
      <c r="OLK690" s="2"/>
      <c r="OLL690" s="2"/>
      <c r="OLM690" s="2"/>
      <c r="OLN690" s="2"/>
      <c r="OLO690" s="2"/>
      <c r="OLP690" s="2"/>
      <c r="OLQ690" s="2"/>
      <c r="OLR690" s="2"/>
      <c r="OLS690" s="2"/>
      <c r="OLT690" s="2"/>
      <c r="OLU690" s="2"/>
      <c r="OLV690" s="2"/>
      <c r="OLW690" s="2"/>
      <c r="OLX690" s="2"/>
      <c r="OLY690" s="2"/>
      <c r="OLZ690" s="2"/>
      <c r="OMA690" s="2"/>
      <c r="OMB690" s="2"/>
      <c r="OMC690" s="2"/>
      <c r="OMD690" s="2"/>
      <c r="OME690" s="2"/>
      <c r="OMF690" s="2"/>
      <c r="OMG690" s="2"/>
      <c r="OMH690" s="2"/>
      <c r="OMI690" s="2"/>
      <c r="OMJ690" s="2"/>
      <c r="OMK690" s="2"/>
      <c r="OML690" s="2"/>
      <c r="OMM690" s="2"/>
      <c r="OMN690" s="2"/>
      <c r="OMO690" s="2"/>
      <c r="OMP690" s="2"/>
      <c r="OMQ690" s="2"/>
      <c r="OMR690" s="2"/>
      <c r="OMS690" s="2"/>
      <c r="OMT690" s="2"/>
      <c r="OMU690" s="2"/>
      <c r="OMV690" s="2"/>
      <c r="OMW690" s="2"/>
      <c r="OMX690" s="2"/>
      <c r="OMY690" s="2"/>
      <c r="OMZ690" s="2"/>
      <c r="ONA690" s="2"/>
      <c r="ONB690" s="2"/>
      <c r="ONC690" s="2"/>
      <c r="OND690" s="2"/>
      <c r="ONE690" s="2"/>
      <c r="ONF690" s="2"/>
      <c r="ONG690" s="2"/>
      <c r="ONH690" s="2"/>
      <c r="ONI690" s="2"/>
      <c r="ONJ690" s="2"/>
      <c r="ONK690" s="2"/>
      <c r="ONL690" s="2"/>
      <c r="ONM690" s="2"/>
      <c r="ONN690" s="2"/>
      <c r="ONO690" s="2"/>
      <c r="ONP690" s="2"/>
      <c r="ONQ690" s="2"/>
      <c r="ONR690" s="2"/>
      <c r="ONS690" s="2"/>
      <c r="ONT690" s="2"/>
      <c r="ONU690" s="2"/>
      <c r="ONV690" s="2"/>
      <c r="ONW690" s="2"/>
      <c r="ONX690" s="2"/>
      <c r="ONY690" s="2"/>
      <c r="ONZ690" s="2"/>
      <c r="OOA690" s="2"/>
      <c r="OOB690" s="2"/>
      <c r="OOC690" s="2"/>
      <c r="OOD690" s="2"/>
      <c r="OOE690" s="2"/>
      <c r="OOF690" s="2"/>
      <c r="OOG690" s="2"/>
      <c r="OOH690" s="2"/>
      <c r="OOI690" s="2"/>
      <c r="OOJ690" s="2"/>
      <c r="OOK690" s="2"/>
      <c r="OOL690" s="2"/>
      <c r="OOM690" s="2"/>
      <c r="OON690" s="2"/>
      <c r="OOO690" s="2"/>
      <c r="OOP690" s="2"/>
      <c r="OOQ690" s="2"/>
      <c r="OOR690" s="2"/>
      <c r="OOS690" s="2"/>
      <c r="OOT690" s="2"/>
      <c r="OOU690" s="2"/>
      <c r="OOV690" s="2"/>
      <c r="OOW690" s="2"/>
      <c r="OOX690" s="2"/>
      <c r="OOY690" s="2"/>
      <c r="OOZ690" s="2"/>
      <c r="OPA690" s="2"/>
      <c r="OPB690" s="2"/>
      <c r="OPC690" s="2"/>
      <c r="OPD690" s="2"/>
      <c r="OPE690" s="2"/>
      <c r="OPF690" s="2"/>
      <c r="OPG690" s="2"/>
      <c r="OPH690" s="2"/>
      <c r="OPI690" s="2"/>
      <c r="OPJ690" s="2"/>
      <c r="OPK690" s="2"/>
      <c r="OPL690" s="2"/>
      <c r="OPM690" s="2"/>
      <c r="OPN690" s="2"/>
      <c r="OPO690" s="2"/>
      <c r="OPP690" s="2"/>
      <c r="OPQ690" s="2"/>
      <c r="OPR690" s="2"/>
      <c r="OPS690" s="2"/>
      <c r="OPT690" s="2"/>
      <c r="OPU690" s="2"/>
      <c r="OPV690" s="2"/>
      <c r="OPW690" s="2"/>
      <c r="OPX690" s="2"/>
      <c r="OPY690" s="2"/>
      <c r="OPZ690" s="2"/>
      <c r="OQA690" s="2"/>
      <c r="OQB690" s="2"/>
      <c r="OQC690" s="2"/>
      <c r="OQD690" s="2"/>
      <c r="OQE690" s="2"/>
      <c r="OQF690" s="2"/>
      <c r="OQG690" s="2"/>
      <c r="OQH690" s="2"/>
      <c r="OQI690" s="2"/>
      <c r="OQJ690" s="2"/>
      <c r="OQK690" s="2"/>
      <c r="OQL690" s="2"/>
      <c r="OQM690" s="2"/>
      <c r="OQN690" s="2"/>
      <c r="OQO690" s="2"/>
      <c r="OQP690" s="2"/>
      <c r="OQQ690" s="2"/>
      <c r="OQR690" s="2"/>
      <c r="OQS690" s="2"/>
      <c r="OQT690" s="2"/>
      <c r="OQU690" s="2"/>
      <c r="OQV690" s="2"/>
      <c r="OQW690" s="2"/>
      <c r="OQX690" s="2"/>
      <c r="OQY690" s="2"/>
      <c r="OQZ690" s="2"/>
      <c r="ORA690" s="2"/>
      <c r="ORB690" s="2"/>
      <c r="ORC690" s="2"/>
      <c r="ORD690" s="2"/>
      <c r="ORE690" s="2"/>
      <c r="ORF690" s="2"/>
      <c r="ORG690" s="2"/>
      <c r="ORH690" s="2"/>
      <c r="ORI690" s="2"/>
      <c r="ORJ690" s="2"/>
      <c r="ORK690" s="2"/>
      <c r="ORL690" s="2"/>
      <c r="ORM690" s="2"/>
      <c r="ORN690" s="2"/>
      <c r="ORO690" s="2"/>
      <c r="ORP690" s="2"/>
      <c r="ORQ690" s="2"/>
      <c r="ORR690" s="2"/>
      <c r="ORS690" s="2"/>
      <c r="ORT690" s="2"/>
      <c r="ORU690" s="2"/>
      <c r="ORV690" s="2"/>
      <c r="ORW690" s="2"/>
      <c r="ORX690" s="2"/>
      <c r="ORY690" s="2"/>
      <c r="ORZ690" s="2"/>
      <c r="OSA690" s="2"/>
      <c r="OSB690" s="2"/>
      <c r="OSC690" s="2"/>
      <c r="OSD690" s="2"/>
      <c r="OSE690" s="2"/>
      <c r="OSF690" s="2"/>
      <c r="OSG690" s="2"/>
      <c r="OSH690" s="2"/>
      <c r="OSI690" s="2"/>
      <c r="OSJ690" s="2"/>
      <c r="OSK690" s="2"/>
      <c r="OSL690" s="2"/>
      <c r="OSM690" s="2"/>
      <c r="OSN690" s="2"/>
      <c r="OSO690" s="2"/>
      <c r="OSP690" s="2"/>
      <c r="OSQ690" s="2"/>
      <c r="OSR690" s="2"/>
      <c r="OSS690" s="2"/>
      <c r="OST690" s="2"/>
      <c r="OSU690" s="2"/>
      <c r="OSV690" s="2"/>
      <c r="OSW690" s="2"/>
      <c r="OSX690" s="2"/>
      <c r="OSY690" s="2"/>
      <c r="OSZ690" s="2"/>
      <c r="OTA690" s="2"/>
      <c r="OTB690" s="2"/>
      <c r="OTC690" s="2"/>
      <c r="OTD690" s="2"/>
      <c r="OTE690" s="2"/>
      <c r="OTF690" s="2"/>
      <c r="OTG690" s="2"/>
      <c r="OTH690" s="2"/>
      <c r="OTI690" s="2"/>
      <c r="OTJ690" s="2"/>
      <c r="OTK690" s="2"/>
      <c r="OTL690" s="2"/>
      <c r="OTM690" s="2"/>
      <c r="OTN690" s="2"/>
      <c r="OTO690" s="2"/>
      <c r="OTP690" s="2"/>
      <c r="OTQ690" s="2"/>
      <c r="OTR690" s="2"/>
      <c r="OTS690" s="2"/>
      <c r="OTT690" s="2"/>
      <c r="OTU690" s="2"/>
      <c r="OTV690" s="2"/>
      <c r="OTW690" s="2"/>
      <c r="OTX690" s="2"/>
      <c r="OTY690" s="2"/>
      <c r="OTZ690" s="2"/>
      <c r="OUA690" s="2"/>
      <c r="OUB690" s="2"/>
      <c r="OUC690" s="2"/>
      <c r="OUD690" s="2"/>
      <c r="OUE690" s="2"/>
      <c r="OUF690" s="2"/>
      <c r="OUG690" s="2"/>
      <c r="OUH690" s="2"/>
      <c r="OUI690" s="2"/>
      <c r="OUJ690" s="2"/>
      <c r="OUK690" s="2"/>
      <c r="OUL690" s="2"/>
      <c r="OUM690" s="2"/>
      <c r="OUN690" s="2"/>
      <c r="OUO690" s="2"/>
      <c r="OUP690" s="2"/>
      <c r="OUQ690" s="2"/>
      <c r="OUR690" s="2"/>
      <c r="OUS690" s="2"/>
      <c r="OUT690" s="2"/>
      <c r="OUU690" s="2"/>
      <c r="OUV690" s="2"/>
      <c r="OUW690" s="2"/>
      <c r="OUX690" s="2"/>
      <c r="OUY690" s="2"/>
      <c r="OUZ690" s="2"/>
      <c r="OVA690" s="2"/>
      <c r="OVB690" s="2"/>
      <c r="OVC690" s="2"/>
      <c r="OVD690" s="2"/>
      <c r="OVE690" s="2"/>
      <c r="OVF690" s="2"/>
      <c r="OVG690" s="2"/>
      <c r="OVH690" s="2"/>
      <c r="OVI690" s="2"/>
      <c r="OVJ690" s="2"/>
      <c r="OVK690" s="2"/>
      <c r="OVL690" s="2"/>
      <c r="OVM690" s="2"/>
      <c r="OVN690" s="2"/>
      <c r="OVO690" s="2"/>
      <c r="OVP690" s="2"/>
      <c r="OVQ690" s="2"/>
      <c r="OVR690" s="2"/>
      <c r="OVS690" s="2"/>
      <c r="OVT690" s="2"/>
      <c r="OVU690" s="2"/>
      <c r="OVV690" s="2"/>
      <c r="OVW690" s="2"/>
      <c r="OVX690" s="2"/>
      <c r="OVY690" s="2"/>
      <c r="OVZ690" s="2"/>
      <c r="OWA690" s="2"/>
      <c r="OWB690" s="2"/>
      <c r="OWC690" s="2"/>
      <c r="OWD690" s="2"/>
      <c r="OWE690" s="2"/>
      <c r="OWF690" s="2"/>
      <c r="OWG690" s="2"/>
      <c r="OWH690" s="2"/>
      <c r="OWI690" s="2"/>
      <c r="OWJ690" s="2"/>
      <c r="OWK690" s="2"/>
      <c r="OWL690" s="2"/>
      <c r="OWM690" s="2"/>
      <c r="OWN690" s="2"/>
      <c r="OWO690" s="2"/>
      <c r="OWP690" s="2"/>
      <c r="OWQ690" s="2"/>
      <c r="OWR690" s="2"/>
      <c r="OWS690" s="2"/>
      <c r="OWT690" s="2"/>
      <c r="OWU690" s="2"/>
      <c r="OWV690" s="2"/>
      <c r="OWW690" s="2"/>
      <c r="OWX690" s="2"/>
      <c r="OWY690" s="2"/>
      <c r="OWZ690" s="2"/>
      <c r="OXA690" s="2"/>
      <c r="OXB690" s="2"/>
      <c r="OXC690" s="2"/>
      <c r="OXD690" s="2"/>
      <c r="OXE690" s="2"/>
      <c r="OXF690" s="2"/>
      <c r="OXG690" s="2"/>
      <c r="OXH690" s="2"/>
      <c r="OXI690" s="2"/>
      <c r="OXJ690" s="2"/>
      <c r="OXK690" s="2"/>
      <c r="OXL690" s="2"/>
      <c r="OXM690" s="2"/>
      <c r="OXN690" s="2"/>
      <c r="OXO690" s="2"/>
      <c r="OXP690" s="2"/>
      <c r="OXQ690" s="2"/>
      <c r="OXR690" s="2"/>
      <c r="OXS690" s="2"/>
      <c r="OXT690" s="2"/>
      <c r="OXU690" s="2"/>
      <c r="OXV690" s="2"/>
      <c r="OXW690" s="2"/>
      <c r="OXX690" s="2"/>
      <c r="OXY690" s="2"/>
      <c r="OXZ690" s="2"/>
      <c r="OYA690" s="2"/>
      <c r="OYB690" s="2"/>
      <c r="OYC690" s="2"/>
      <c r="OYD690" s="2"/>
      <c r="OYE690" s="2"/>
      <c r="OYF690" s="2"/>
      <c r="OYG690" s="2"/>
      <c r="OYH690" s="2"/>
      <c r="OYI690" s="2"/>
      <c r="OYJ690" s="2"/>
      <c r="OYK690" s="2"/>
      <c r="OYL690" s="2"/>
      <c r="OYM690" s="2"/>
      <c r="OYN690" s="2"/>
      <c r="OYO690" s="2"/>
      <c r="OYP690" s="2"/>
      <c r="OYQ690" s="2"/>
      <c r="OYR690" s="2"/>
      <c r="OYS690" s="2"/>
      <c r="OYT690" s="2"/>
      <c r="OYU690" s="2"/>
      <c r="OYV690" s="2"/>
      <c r="OYW690" s="2"/>
      <c r="OYX690" s="2"/>
      <c r="OYY690" s="2"/>
      <c r="OYZ690" s="2"/>
      <c r="OZA690" s="2"/>
      <c r="OZB690" s="2"/>
      <c r="OZC690" s="2"/>
      <c r="OZD690" s="2"/>
      <c r="OZE690" s="2"/>
      <c r="OZF690" s="2"/>
      <c r="OZG690" s="2"/>
      <c r="OZH690" s="2"/>
      <c r="OZI690" s="2"/>
      <c r="OZJ690" s="2"/>
      <c r="OZK690" s="2"/>
      <c r="OZL690" s="2"/>
      <c r="OZM690" s="2"/>
      <c r="OZN690" s="2"/>
      <c r="OZO690" s="2"/>
      <c r="OZP690" s="2"/>
      <c r="OZQ690" s="2"/>
      <c r="OZR690" s="2"/>
      <c r="OZS690" s="2"/>
      <c r="OZT690" s="2"/>
      <c r="OZU690" s="2"/>
      <c r="OZV690" s="2"/>
      <c r="OZW690" s="2"/>
      <c r="OZX690" s="2"/>
      <c r="OZY690" s="2"/>
      <c r="OZZ690" s="2"/>
      <c r="PAA690" s="2"/>
      <c r="PAB690" s="2"/>
      <c r="PAC690" s="2"/>
      <c r="PAD690" s="2"/>
      <c r="PAE690" s="2"/>
      <c r="PAF690" s="2"/>
      <c r="PAG690" s="2"/>
      <c r="PAH690" s="2"/>
      <c r="PAI690" s="2"/>
      <c r="PAJ690" s="2"/>
      <c r="PAK690" s="2"/>
      <c r="PAL690" s="2"/>
      <c r="PAM690" s="2"/>
      <c r="PAN690" s="2"/>
      <c r="PAO690" s="2"/>
      <c r="PAP690" s="2"/>
      <c r="PAQ690" s="2"/>
      <c r="PAR690" s="2"/>
      <c r="PAS690" s="2"/>
      <c r="PAT690" s="2"/>
      <c r="PAU690" s="2"/>
      <c r="PAV690" s="2"/>
      <c r="PAW690" s="2"/>
      <c r="PAX690" s="2"/>
      <c r="PAY690" s="2"/>
      <c r="PAZ690" s="2"/>
      <c r="PBA690" s="2"/>
      <c r="PBB690" s="2"/>
      <c r="PBC690" s="2"/>
      <c r="PBD690" s="2"/>
      <c r="PBE690" s="2"/>
      <c r="PBF690" s="2"/>
      <c r="PBG690" s="2"/>
      <c r="PBH690" s="2"/>
      <c r="PBI690" s="2"/>
      <c r="PBJ690" s="2"/>
      <c r="PBK690" s="2"/>
      <c r="PBL690" s="2"/>
      <c r="PBM690" s="2"/>
      <c r="PBN690" s="2"/>
      <c r="PBO690" s="2"/>
      <c r="PBP690" s="2"/>
      <c r="PBQ690" s="2"/>
      <c r="PBR690" s="2"/>
      <c r="PBS690" s="2"/>
      <c r="PBT690" s="2"/>
      <c r="PBU690" s="2"/>
      <c r="PBV690" s="2"/>
      <c r="PBW690" s="2"/>
      <c r="PBX690" s="2"/>
      <c r="PBY690" s="2"/>
      <c r="PBZ690" s="2"/>
      <c r="PCA690" s="2"/>
      <c r="PCB690" s="2"/>
      <c r="PCC690" s="2"/>
      <c r="PCD690" s="2"/>
      <c r="PCE690" s="2"/>
      <c r="PCF690" s="2"/>
      <c r="PCG690" s="2"/>
      <c r="PCH690" s="2"/>
      <c r="PCI690" s="2"/>
      <c r="PCJ690" s="2"/>
      <c r="PCK690" s="2"/>
      <c r="PCL690" s="2"/>
      <c r="PCM690" s="2"/>
      <c r="PCN690" s="2"/>
      <c r="PCO690" s="2"/>
      <c r="PCP690" s="2"/>
      <c r="PCQ690" s="2"/>
      <c r="PCR690" s="2"/>
      <c r="PCS690" s="2"/>
      <c r="PCT690" s="2"/>
      <c r="PCU690" s="2"/>
      <c r="PCV690" s="2"/>
      <c r="PCW690" s="2"/>
      <c r="PCX690" s="2"/>
      <c r="PCY690" s="2"/>
      <c r="PCZ690" s="2"/>
      <c r="PDA690" s="2"/>
      <c r="PDB690" s="2"/>
      <c r="PDC690" s="2"/>
      <c r="PDD690" s="2"/>
      <c r="PDE690" s="2"/>
      <c r="PDF690" s="2"/>
      <c r="PDG690" s="2"/>
      <c r="PDH690" s="2"/>
      <c r="PDI690" s="2"/>
      <c r="PDJ690" s="2"/>
      <c r="PDK690" s="2"/>
      <c r="PDL690" s="2"/>
      <c r="PDM690" s="2"/>
      <c r="PDN690" s="2"/>
      <c r="PDO690" s="2"/>
      <c r="PDP690" s="2"/>
      <c r="PDQ690" s="2"/>
      <c r="PDR690" s="2"/>
      <c r="PDS690" s="2"/>
      <c r="PDT690" s="2"/>
      <c r="PDU690" s="2"/>
      <c r="PDV690" s="2"/>
      <c r="PDW690" s="2"/>
      <c r="PDX690" s="2"/>
      <c r="PDY690" s="2"/>
      <c r="PDZ690" s="2"/>
      <c r="PEA690" s="2"/>
      <c r="PEB690" s="2"/>
      <c r="PEC690" s="2"/>
      <c r="PED690" s="2"/>
      <c r="PEE690" s="2"/>
      <c r="PEF690" s="2"/>
      <c r="PEG690" s="2"/>
      <c r="PEH690" s="2"/>
      <c r="PEI690" s="2"/>
      <c r="PEJ690" s="2"/>
      <c r="PEK690" s="2"/>
      <c r="PEL690" s="2"/>
      <c r="PEM690" s="2"/>
      <c r="PEN690" s="2"/>
      <c r="PEO690" s="2"/>
      <c r="PEP690" s="2"/>
      <c r="PEQ690" s="2"/>
      <c r="PER690" s="2"/>
      <c r="PES690" s="2"/>
      <c r="PET690" s="2"/>
      <c r="PEU690" s="2"/>
      <c r="PEV690" s="2"/>
      <c r="PEW690" s="2"/>
      <c r="PEX690" s="2"/>
      <c r="PEY690" s="2"/>
      <c r="PEZ690" s="2"/>
      <c r="PFA690" s="2"/>
      <c r="PFB690" s="2"/>
      <c r="PFC690" s="2"/>
      <c r="PFD690" s="2"/>
      <c r="PFE690" s="2"/>
      <c r="PFF690" s="2"/>
      <c r="PFG690" s="2"/>
      <c r="PFH690" s="2"/>
      <c r="PFI690" s="2"/>
      <c r="PFJ690" s="2"/>
      <c r="PFK690" s="2"/>
      <c r="PFL690" s="2"/>
      <c r="PFM690" s="2"/>
      <c r="PFN690" s="2"/>
      <c r="PFO690" s="2"/>
      <c r="PFP690" s="2"/>
      <c r="PFQ690" s="2"/>
      <c r="PFR690" s="2"/>
      <c r="PFS690" s="2"/>
      <c r="PFT690" s="2"/>
      <c r="PFU690" s="2"/>
      <c r="PFV690" s="2"/>
      <c r="PFW690" s="2"/>
      <c r="PFX690" s="2"/>
      <c r="PFY690" s="2"/>
      <c r="PFZ690" s="2"/>
      <c r="PGA690" s="2"/>
      <c r="PGB690" s="2"/>
      <c r="PGC690" s="2"/>
      <c r="PGD690" s="2"/>
      <c r="PGE690" s="2"/>
      <c r="PGF690" s="2"/>
      <c r="PGG690" s="2"/>
      <c r="PGH690" s="2"/>
      <c r="PGI690" s="2"/>
      <c r="PGJ690" s="2"/>
      <c r="PGK690" s="2"/>
      <c r="PGL690" s="2"/>
      <c r="PGM690" s="2"/>
      <c r="PGN690" s="2"/>
      <c r="PGO690" s="2"/>
      <c r="PGP690" s="2"/>
      <c r="PGQ690" s="2"/>
      <c r="PGR690" s="2"/>
      <c r="PGS690" s="2"/>
      <c r="PGT690" s="2"/>
      <c r="PGU690" s="2"/>
      <c r="PGV690" s="2"/>
      <c r="PGW690" s="2"/>
      <c r="PGX690" s="2"/>
      <c r="PGY690" s="2"/>
      <c r="PGZ690" s="2"/>
      <c r="PHA690" s="2"/>
      <c r="PHB690" s="2"/>
      <c r="PHC690" s="2"/>
      <c r="PHD690" s="2"/>
      <c r="PHE690" s="2"/>
      <c r="PHF690" s="2"/>
      <c r="PHG690" s="2"/>
      <c r="PHH690" s="2"/>
      <c r="PHI690" s="2"/>
      <c r="PHJ690" s="2"/>
      <c r="PHK690" s="2"/>
      <c r="PHL690" s="2"/>
      <c r="PHM690" s="2"/>
      <c r="PHN690" s="2"/>
      <c r="PHO690" s="2"/>
      <c r="PHP690" s="2"/>
      <c r="PHQ690" s="2"/>
      <c r="PHR690" s="2"/>
      <c r="PHS690" s="2"/>
      <c r="PHT690" s="2"/>
      <c r="PHU690" s="2"/>
      <c r="PHV690" s="2"/>
      <c r="PHW690" s="2"/>
      <c r="PHX690" s="2"/>
      <c r="PHY690" s="2"/>
      <c r="PHZ690" s="2"/>
      <c r="PIA690" s="2"/>
      <c r="PIB690" s="2"/>
      <c r="PIC690" s="2"/>
      <c r="PID690" s="2"/>
      <c r="PIE690" s="2"/>
      <c r="PIF690" s="2"/>
      <c r="PIG690" s="2"/>
      <c r="PIH690" s="2"/>
      <c r="PII690" s="2"/>
      <c r="PIJ690" s="2"/>
      <c r="PIK690" s="2"/>
      <c r="PIL690" s="2"/>
      <c r="PIM690" s="2"/>
      <c r="PIN690" s="2"/>
      <c r="PIO690" s="2"/>
      <c r="PIP690" s="2"/>
      <c r="PIQ690" s="2"/>
      <c r="PIR690" s="2"/>
      <c r="PIS690" s="2"/>
      <c r="PIT690" s="2"/>
      <c r="PIU690" s="2"/>
      <c r="PIV690" s="2"/>
      <c r="PIW690" s="2"/>
      <c r="PIX690" s="2"/>
      <c r="PIY690" s="2"/>
      <c r="PIZ690" s="2"/>
      <c r="PJA690" s="2"/>
      <c r="PJB690" s="2"/>
      <c r="PJC690" s="2"/>
      <c r="PJD690" s="2"/>
      <c r="PJE690" s="2"/>
      <c r="PJF690" s="2"/>
      <c r="PJG690" s="2"/>
      <c r="PJH690" s="2"/>
      <c r="PJI690" s="2"/>
      <c r="PJJ690" s="2"/>
      <c r="PJK690" s="2"/>
      <c r="PJL690" s="2"/>
      <c r="PJM690" s="2"/>
      <c r="PJN690" s="2"/>
      <c r="PJO690" s="2"/>
      <c r="PJP690" s="2"/>
      <c r="PJQ690" s="2"/>
      <c r="PJR690" s="2"/>
      <c r="PJS690" s="2"/>
      <c r="PJT690" s="2"/>
      <c r="PJU690" s="2"/>
      <c r="PJV690" s="2"/>
      <c r="PJW690" s="2"/>
      <c r="PJX690" s="2"/>
      <c r="PJY690" s="2"/>
      <c r="PJZ690" s="2"/>
      <c r="PKA690" s="2"/>
      <c r="PKB690" s="2"/>
      <c r="PKC690" s="2"/>
      <c r="PKD690" s="2"/>
      <c r="PKE690" s="2"/>
      <c r="PKF690" s="2"/>
      <c r="PKG690" s="2"/>
      <c r="PKH690" s="2"/>
      <c r="PKI690" s="2"/>
      <c r="PKJ690" s="2"/>
      <c r="PKK690" s="2"/>
      <c r="PKL690" s="2"/>
      <c r="PKM690" s="2"/>
      <c r="PKN690" s="2"/>
      <c r="PKO690" s="2"/>
      <c r="PKP690" s="2"/>
      <c r="PKQ690" s="2"/>
      <c r="PKR690" s="2"/>
      <c r="PKS690" s="2"/>
      <c r="PKT690" s="2"/>
      <c r="PKU690" s="2"/>
      <c r="PKV690" s="2"/>
      <c r="PKW690" s="2"/>
      <c r="PKX690" s="2"/>
      <c r="PKY690" s="2"/>
      <c r="PKZ690" s="2"/>
      <c r="PLA690" s="2"/>
      <c r="PLB690" s="2"/>
      <c r="PLC690" s="2"/>
      <c r="PLD690" s="2"/>
      <c r="PLE690" s="2"/>
      <c r="PLF690" s="2"/>
      <c r="PLG690" s="2"/>
      <c r="PLH690" s="2"/>
      <c r="PLI690" s="2"/>
      <c r="PLJ690" s="2"/>
      <c r="PLK690" s="2"/>
      <c r="PLL690" s="2"/>
      <c r="PLM690" s="2"/>
      <c r="PLN690" s="2"/>
      <c r="PLO690" s="2"/>
      <c r="PLP690" s="2"/>
      <c r="PLQ690" s="2"/>
      <c r="PLR690" s="2"/>
      <c r="PLS690" s="2"/>
      <c r="PLT690" s="2"/>
      <c r="PLU690" s="2"/>
      <c r="PLV690" s="2"/>
      <c r="PLW690" s="2"/>
      <c r="PLX690" s="2"/>
      <c r="PLY690" s="2"/>
      <c r="PLZ690" s="2"/>
      <c r="PMA690" s="2"/>
      <c r="PMB690" s="2"/>
      <c r="PMC690" s="2"/>
      <c r="PMD690" s="2"/>
      <c r="PME690" s="2"/>
      <c r="PMF690" s="2"/>
      <c r="PMG690" s="2"/>
      <c r="PMH690" s="2"/>
      <c r="PMI690" s="2"/>
      <c r="PMJ690" s="2"/>
      <c r="PMK690" s="2"/>
      <c r="PML690" s="2"/>
      <c r="PMM690" s="2"/>
      <c r="PMN690" s="2"/>
      <c r="PMO690" s="2"/>
      <c r="PMP690" s="2"/>
      <c r="PMQ690" s="2"/>
      <c r="PMR690" s="2"/>
      <c r="PMS690" s="2"/>
      <c r="PMT690" s="2"/>
      <c r="PMU690" s="2"/>
      <c r="PMV690" s="2"/>
      <c r="PMW690" s="2"/>
      <c r="PMX690" s="2"/>
      <c r="PMY690" s="2"/>
      <c r="PMZ690" s="2"/>
      <c r="PNA690" s="2"/>
      <c r="PNB690" s="2"/>
      <c r="PNC690" s="2"/>
      <c r="PND690" s="2"/>
      <c r="PNE690" s="2"/>
      <c r="PNF690" s="2"/>
      <c r="PNG690" s="2"/>
      <c r="PNH690" s="2"/>
      <c r="PNI690" s="2"/>
      <c r="PNJ690" s="2"/>
      <c r="PNK690" s="2"/>
      <c r="PNL690" s="2"/>
      <c r="PNM690" s="2"/>
      <c r="PNN690" s="2"/>
      <c r="PNO690" s="2"/>
      <c r="PNP690" s="2"/>
      <c r="PNQ690" s="2"/>
      <c r="PNR690" s="2"/>
      <c r="PNS690" s="2"/>
      <c r="PNT690" s="2"/>
      <c r="PNU690" s="2"/>
      <c r="PNV690" s="2"/>
      <c r="PNW690" s="2"/>
      <c r="PNX690" s="2"/>
      <c r="PNY690" s="2"/>
      <c r="PNZ690" s="2"/>
      <c r="POA690" s="2"/>
      <c r="POB690" s="2"/>
      <c r="POC690" s="2"/>
      <c r="POD690" s="2"/>
      <c r="POE690" s="2"/>
      <c r="POF690" s="2"/>
      <c r="POG690" s="2"/>
      <c r="POH690" s="2"/>
      <c r="POI690" s="2"/>
      <c r="POJ690" s="2"/>
      <c r="POK690" s="2"/>
      <c r="POL690" s="2"/>
      <c r="POM690" s="2"/>
      <c r="PON690" s="2"/>
      <c r="POO690" s="2"/>
      <c r="POP690" s="2"/>
      <c r="POQ690" s="2"/>
      <c r="POR690" s="2"/>
      <c r="POS690" s="2"/>
      <c r="POT690" s="2"/>
      <c r="POU690" s="2"/>
      <c r="POV690" s="2"/>
      <c r="POW690" s="2"/>
      <c r="POX690" s="2"/>
      <c r="POY690" s="2"/>
      <c r="POZ690" s="2"/>
      <c r="PPA690" s="2"/>
      <c r="PPB690" s="2"/>
      <c r="PPC690" s="2"/>
      <c r="PPD690" s="2"/>
      <c r="PPE690" s="2"/>
      <c r="PPF690" s="2"/>
      <c r="PPG690" s="2"/>
      <c r="PPH690" s="2"/>
      <c r="PPI690" s="2"/>
      <c r="PPJ690" s="2"/>
      <c r="PPK690" s="2"/>
      <c r="PPL690" s="2"/>
      <c r="PPM690" s="2"/>
      <c r="PPN690" s="2"/>
      <c r="PPO690" s="2"/>
      <c r="PPP690" s="2"/>
      <c r="PPQ690" s="2"/>
      <c r="PPR690" s="2"/>
      <c r="PPS690" s="2"/>
      <c r="PPT690" s="2"/>
      <c r="PPU690" s="2"/>
      <c r="PPV690" s="2"/>
      <c r="PPW690" s="2"/>
      <c r="PPX690" s="2"/>
      <c r="PPY690" s="2"/>
      <c r="PPZ690" s="2"/>
      <c r="PQA690" s="2"/>
      <c r="PQB690" s="2"/>
      <c r="PQC690" s="2"/>
      <c r="PQD690" s="2"/>
      <c r="PQE690" s="2"/>
      <c r="PQF690" s="2"/>
      <c r="PQG690" s="2"/>
      <c r="PQH690" s="2"/>
      <c r="PQI690" s="2"/>
      <c r="PQJ690" s="2"/>
      <c r="PQK690" s="2"/>
      <c r="PQL690" s="2"/>
      <c r="PQM690" s="2"/>
      <c r="PQN690" s="2"/>
      <c r="PQO690" s="2"/>
      <c r="PQP690" s="2"/>
      <c r="PQQ690" s="2"/>
      <c r="PQR690" s="2"/>
      <c r="PQS690" s="2"/>
      <c r="PQT690" s="2"/>
      <c r="PQU690" s="2"/>
      <c r="PQV690" s="2"/>
      <c r="PQW690" s="2"/>
      <c r="PQX690" s="2"/>
      <c r="PQY690" s="2"/>
      <c r="PQZ690" s="2"/>
      <c r="PRA690" s="2"/>
      <c r="PRB690" s="2"/>
      <c r="PRC690" s="2"/>
      <c r="PRD690" s="2"/>
      <c r="PRE690" s="2"/>
      <c r="PRF690" s="2"/>
      <c r="PRG690" s="2"/>
      <c r="PRH690" s="2"/>
      <c r="PRI690" s="2"/>
      <c r="PRJ690" s="2"/>
      <c r="PRK690" s="2"/>
      <c r="PRL690" s="2"/>
      <c r="PRM690" s="2"/>
      <c r="PRN690" s="2"/>
      <c r="PRO690" s="2"/>
      <c r="PRP690" s="2"/>
      <c r="PRQ690" s="2"/>
      <c r="PRR690" s="2"/>
      <c r="PRS690" s="2"/>
      <c r="PRT690" s="2"/>
      <c r="PRU690" s="2"/>
      <c r="PRV690" s="2"/>
      <c r="PRW690" s="2"/>
      <c r="PRX690" s="2"/>
      <c r="PRY690" s="2"/>
      <c r="PRZ690" s="2"/>
      <c r="PSA690" s="2"/>
      <c r="PSB690" s="2"/>
      <c r="PSC690" s="2"/>
      <c r="PSD690" s="2"/>
      <c r="PSE690" s="2"/>
      <c r="PSF690" s="2"/>
      <c r="PSG690" s="2"/>
      <c r="PSH690" s="2"/>
      <c r="PSI690" s="2"/>
      <c r="PSJ690" s="2"/>
      <c r="PSK690" s="2"/>
      <c r="PSL690" s="2"/>
      <c r="PSM690" s="2"/>
      <c r="PSN690" s="2"/>
      <c r="PSO690" s="2"/>
      <c r="PSP690" s="2"/>
      <c r="PSQ690" s="2"/>
      <c r="PSR690" s="2"/>
      <c r="PSS690" s="2"/>
      <c r="PST690" s="2"/>
      <c r="PSU690" s="2"/>
      <c r="PSV690" s="2"/>
      <c r="PSW690" s="2"/>
      <c r="PSX690" s="2"/>
      <c r="PSY690" s="2"/>
      <c r="PSZ690" s="2"/>
      <c r="PTA690" s="2"/>
      <c r="PTB690" s="2"/>
      <c r="PTC690" s="2"/>
      <c r="PTD690" s="2"/>
      <c r="PTE690" s="2"/>
      <c r="PTF690" s="2"/>
      <c r="PTG690" s="2"/>
      <c r="PTH690" s="2"/>
      <c r="PTI690" s="2"/>
      <c r="PTJ690" s="2"/>
      <c r="PTK690" s="2"/>
      <c r="PTL690" s="2"/>
      <c r="PTM690" s="2"/>
      <c r="PTN690" s="2"/>
      <c r="PTO690" s="2"/>
      <c r="PTP690" s="2"/>
      <c r="PTQ690" s="2"/>
      <c r="PTR690" s="2"/>
      <c r="PTS690" s="2"/>
      <c r="PTT690" s="2"/>
      <c r="PTU690" s="2"/>
      <c r="PTV690" s="2"/>
      <c r="PTW690" s="2"/>
      <c r="PTX690" s="2"/>
      <c r="PTY690" s="2"/>
      <c r="PTZ690" s="2"/>
      <c r="PUA690" s="2"/>
      <c r="PUB690" s="2"/>
      <c r="PUC690" s="2"/>
      <c r="PUD690" s="2"/>
      <c r="PUE690" s="2"/>
      <c r="PUF690" s="2"/>
      <c r="PUG690" s="2"/>
      <c r="PUH690" s="2"/>
      <c r="PUI690" s="2"/>
      <c r="PUJ690" s="2"/>
      <c r="PUK690" s="2"/>
      <c r="PUL690" s="2"/>
      <c r="PUM690" s="2"/>
      <c r="PUN690" s="2"/>
      <c r="PUO690" s="2"/>
      <c r="PUP690" s="2"/>
      <c r="PUQ690" s="2"/>
      <c r="PUR690" s="2"/>
      <c r="PUS690" s="2"/>
      <c r="PUT690" s="2"/>
      <c r="PUU690" s="2"/>
      <c r="PUV690" s="2"/>
      <c r="PUW690" s="2"/>
      <c r="PUX690" s="2"/>
      <c r="PUY690" s="2"/>
      <c r="PUZ690" s="2"/>
      <c r="PVA690" s="2"/>
      <c r="PVB690" s="2"/>
      <c r="PVC690" s="2"/>
      <c r="PVD690" s="2"/>
      <c r="PVE690" s="2"/>
      <c r="PVF690" s="2"/>
      <c r="PVG690" s="2"/>
      <c r="PVH690" s="2"/>
      <c r="PVI690" s="2"/>
      <c r="PVJ690" s="2"/>
      <c r="PVK690" s="2"/>
      <c r="PVL690" s="2"/>
      <c r="PVM690" s="2"/>
      <c r="PVN690" s="2"/>
      <c r="PVO690" s="2"/>
      <c r="PVP690" s="2"/>
      <c r="PVQ690" s="2"/>
      <c r="PVR690" s="2"/>
      <c r="PVS690" s="2"/>
      <c r="PVT690" s="2"/>
      <c r="PVU690" s="2"/>
      <c r="PVV690" s="2"/>
      <c r="PVW690" s="2"/>
      <c r="PVX690" s="2"/>
      <c r="PVY690" s="2"/>
      <c r="PVZ690" s="2"/>
      <c r="PWA690" s="2"/>
      <c r="PWB690" s="2"/>
      <c r="PWC690" s="2"/>
      <c r="PWD690" s="2"/>
      <c r="PWE690" s="2"/>
      <c r="PWF690" s="2"/>
      <c r="PWG690" s="2"/>
      <c r="PWH690" s="2"/>
      <c r="PWI690" s="2"/>
      <c r="PWJ690" s="2"/>
      <c r="PWK690" s="2"/>
      <c r="PWL690" s="2"/>
      <c r="PWM690" s="2"/>
      <c r="PWN690" s="2"/>
      <c r="PWO690" s="2"/>
      <c r="PWP690" s="2"/>
      <c r="PWQ690" s="2"/>
      <c r="PWR690" s="2"/>
      <c r="PWS690" s="2"/>
      <c r="PWT690" s="2"/>
      <c r="PWU690" s="2"/>
      <c r="PWV690" s="2"/>
      <c r="PWW690" s="2"/>
      <c r="PWX690" s="2"/>
      <c r="PWY690" s="2"/>
      <c r="PWZ690" s="2"/>
      <c r="PXA690" s="2"/>
      <c r="PXB690" s="2"/>
      <c r="PXC690" s="2"/>
      <c r="PXD690" s="2"/>
      <c r="PXE690" s="2"/>
      <c r="PXF690" s="2"/>
      <c r="PXG690" s="2"/>
      <c r="PXH690" s="2"/>
      <c r="PXI690" s="2"/>
      <c r="PXJ690" s="2"/>
      <c r="PXK690" s="2"/>
      <c r="PXL690" s="2"/>
      <c r="PXM690" s="2"/>
      <c r="PXN690" s="2"/>
      <c r="PXO690" s="2"/>
      <c r="PXP690" s="2"/>
      <c r="PXQ690" s="2"/>
      <c r="PXR690" s="2"/>
      <c r="PXS690" s="2"/>
      <c r="PXT690" s="2"/>
      <c r="PXU690" s="2"/>
      <c r="PXV690" s="2"/>
      <c r="PXW690" s="2"/>
      <c r="PXX690" s="2"/>
      <c r="PXY690" s="2"/>
      <c r="PXZ690" s="2"/>
      <c r="PYA690" s="2"/>
      <c r="PYB690" s="2"/>
      <c r="PYC690" s="2"/>
      <c r="PYD690" s="2"/>
      <c r="PYE690" s="2"/>
      <c r="PYF690" s="2"/>
      <c r="PYG690" s="2"/>
      <c r="PYH690" s="2"/>
      <c r="PYI690" s="2"/>
      <c r="PYJ690" s="2"/>
      <c r="PYK690" s="2"/>
      <c r="PYL690" s="2"/>
      <c r="PYM690" s="2"/>
      <c r="PYN690" s="2"/>
      <c r="PYO690" s="2"/>
      <c r="PYP690" s="2"/>
      <c r="PYQ690" s="2"/>
      <c r="PYR690" s="2"/>
      <c r="PYS690" s="2"/>
      <c r="PYT690" s="2"/>
      <c r="PYU690" s="2"/>
      <c r="PYV690" s="2"/>
      <c r="PYW690" s="2"/>
      <c r="PYX690" s="2"/>
      <c r="PYY690" s="2"/>
      <c r="PYZ690" s="2"/>
      <c r="PZA690" s="2"/>
      <c r="PZB690" s="2"/>
      <c r="PZC690" s="2"/>
      <c r="PZD690" s="2"/>
      <c r="PZE690" s="2"/>
      <c r="PZF690" s="2"/>
      <c r="PZG690" s="2"/>
      <c r="PZH690" s="2"/>
      <c r="PZI690" s="2"/>
      <c r="PZJ690" s="2"/>
      <c r="PZK690" s="2"/>
      <c r="PZL690" s="2"/>
      <c r="PZM690" s="2"/>
      <c r="PZN690" s="2"/>
      <c r="PZO690" s="2"/>
      <c r="PZP690" s="2"/>
      <c r="PZQ690" s="2"/>
      <c r="PZR690" s="2"/>
      <c r="PZS690" s="2"/>
      <c r="PZT690" s="2"/>
      <c r="PZU690" s="2"/>
      <c r="PZV690" s="2"/>
      <c r="PZW690" s="2"/>
      <c r="PZX690" s="2"/>
      <c r="PZY690" s="2"/>
      <c r="PZZ690" s="2"/>
      <c r="QAA690" s="2"/>
      <c r="QAB690" s="2"/>
      <c r="QAC690" s="2"/>
      <c r="QAD690" s="2"/>
      <c r="QAE690" s="2"/>
      <c r="QAF690" s="2"/>
      <c r="QAG690" s="2"/>
      <c r="QAH690" s="2"/>
      <c r="QAI690" s="2"/>
      <c r="QAJ690" s="2"/>
      <c r="QAK690" s="2"/>
      <c r="QAL690" s="2"/>
      <c r="QAM690" s="2"/>
      <c r="QAN690" s="2"/>
      <c r="QAO690" s="2"/>
      <c r="QAP690" s="2"/>
      <c r="QAQ690" s="2"/>
      <c r="QAR690" s="2"/>
      <c r="QAS690" s="2"/>
      <c r="QAT690" s="2"/>
      <c r="QAU690" s="2"/>
      <c r="QAV690" s="2"/>
      <c r="QAW690" s="2"/>
      <c r="QAX690" s="2"/>
      <c r="QAY690" s="2"/>
      <c r="QAZ690" s="2"/>
      <c r="QBA690" s="2"/>
      <c r="QBB690" s="2"/>
      <c r="QBC690" s="2"/>
      <c r="QBD690" s="2"/>
      <c r="QBE690" s="2"/>
      <c r="QBF690" s="2"/>
      <c r="QBG690" s="2"/>
      <c r="QBH690" s="2"/>
      <c r="QBI690" s="2"/>
      <c r="QBJ690" s="2"/>
      <c r="QBK690" s="2"/>
      <c r="QBL690" s="2"/>
      <c r="QBM690" s="2"/>
      <c r="QBN690" s="2"/>
      <c r="QBO690" s="2"/>
      <c r="QBP690" s="2"/>
      <c r="QBQ690" s="2"/>
      <c r="QBR690" s="2"/>
      <c r="QBS690" s="2"/>
      <c r="QBT690" s="2"/>
      <c r="QBU690" s="2"/>
      <c r="QBV690" s="2"/>
      <c r="QBW690" s="2"/>
      <c r="QBX690" s="2"/>
      <c r="QBY690" s="2"/>
      <c r="QBZ690" s="2"/>
      <c r="QCA690" s="2"/>
      <c r="QCB690" s="2"/>
      <c r="QCC690" s="2"/>
      <c r="QCD690" s="2"/>
      <c r="QCE690" s="2"/>
      <c r="QCF690" s="2"/>
      <c r="QCG690" s="2"/>
      <c r="QCH690" s="2"/>
      <c r="QCI690" s="2"/>
      <c r="QCJ690" s="2"/>
      <c r="QCK690" s="2"/>
      <c r="QCL690" s="2"/>
      <c r="QCM690" s="2"/>
      <c r="QCN690" s="2"/>
      <c r="QCO690" s="2"/>
      <c r="QCP690" s="2"/>
      <c r="QCQ690" s="2"/>
      <c r="QCR690" s="2"/>
      <c r="QCS690" s="2"/>
      <c r="QCT690" s="2"/>
      <c r="QCU690" s="2"/>
      <c r="QCV690" s="2"/>
      <c r="QCW690" s="2"/>
      <c r="QCX690" s="2"/>
      <c r="QCY690" s="2"/>
      <c r="QCZ690" s="2"/>
      <c r="QDA690" s="2"/>
      <c r="QDB690" s="2"/>
      <c r="QDC690" s="2"/>
      <c r="QDD690" s="2"/>
      <c r="QDE690" s="2"/>
      <c r="QDF690" s="2"/>
      <c r="QDG690" s="2"/>
      <c r="QDH690" s="2"/>
      <c r="QDI690" s="2"/>
      <c r="QDJ690" s="2"/>
      <c r="QDK690" s="2"/>
      <c r="QDL690" s="2"/>
      <c r="QDM690" s="2"/>
      <c r="QDN690" s="2"/>
      <c r="QDO690" s="2"/>
      <c r="QDP690" s="2"/>
      <c r="QDQ690" s="2"/>
      <c r="QDR690" s="2"/>
      <c r="QDS690" s="2"/>
      <c r="QDT690" s="2"/>
      <c r="QDU690" s="2"/>
      <c r="QDV690" s="2"/>
      <c r="QDW690" s="2"/>
      <c r="QDX690" s="2"/>
      <c r="QDY690" s="2"/>
      <c r="QDZ690" s="2"/>
      <c r="QEA690" s="2"/>
      <c r="QEB690" s="2"/>
      <c r="QEC690" s="2"/>
      <c r="QED690" s="2"/>
      <c r="QEE690" s="2"/>
      <c r="QEF690" s="2"/>
      <c r="QEG690" s="2"/>
      <c r="QEH690" s="2"/>
      <c r="QEI690" s="2"/>
      <c r="QEJ690" s="2"/>
      <c r="QEK690" s="2"/>
      <c r="QEL690" s="2"/>
      <c r="QEM690" s="2"/>
      <c r="QEN690" s="2"/>
      <c r="QEO690" s="2"/>
      <c r="QEP690" s="2"/>
      <c r="QEQ690" s="2"/>
      <c r="QER690" s="2"/>
      <c r="QES690" s="2"/>
      <c r="QET690" s="2"/>
      <c r="QEU690" s="2"/>
      <c r="QEV690" s="2"/>
      <c r="QEW690" s="2"/>
      <c r="QEX690" s="2"/>
      <c r="QEY690" s="2"/>
      <c r="QEZ690" s="2"/>
      <c r="QFA690" s="2"/>
      <c r="QFB690" s="2"/>
      <c r="QFC690" s="2"/>
      <c r="QFD690" s="2"/>
      <c r="QFE690" s="2"/>
      <c r="QFF690" s="2"/>
      <c r="QFG690" s="2"/>
      <c r="QFH690" s="2"/>
      <c r="QFI690" s="2"/>
      <c r="QFJ690" s="2"/>
      <c r="QFK690" s="2"/>
      <c r="QFL690" s="2"/>
      <c r="QFM690" s="2"/>
      <c r="QFN690" s="2"/>
      <c r="QFO690" s="2"/>
      <c r="QFP690" s="2"/>
      <c r="QFQ690" s="2"/>
      <c r="QFR690" s="2"/>
      <c r="QFS690" s="2"/>
      <c r="QFT690" s="2"/>
      <c r="QFU690" s="2"/>
      <c r="QFV690" s="2"/>
      <c r="QFW690" s="2"/>
      <c r="QFX690" s="2"/>
      <c r="QFY690" s="2"/>
      <c r="QFZ690" s="2"/>
      <c r="QGA690" s="2"/>
      <c r="QGB690" s="2"/>
      <c r="QGC690" s="2"/>
      <c r="QGD690" s="2"/>
      <c r="QGE690" s="2"/>
      <c r="QGF690" s="2"/>
      <c r="QGG690" s="2"/>
      <c r="QGH690" s="2"/>
      <c r="QGI690" s="2"/>
      <c r="QGJ690" s="2"/>
      <c r="QGK690" s="2"/>
      <c r="QGL690" s="2"/>
      <c r="QGM690" s="2"/>
      <c r="QGN690" s="2"/>
      <c r="QGO690" s="2"/>
      <c r="QGP690" s="2"/>
      <c r="QGQ690" s="2"/>
      <c r="QGR690" s="2"/>
      <c r="QGS690" s="2"/>
      <c r="QGT690" s="2"/>
      <c r="QGU690" s="2"/>
      <c r="QGV690" s="2"/>
      <c r="QGW690" s="2"/>
      <c r="QGX690" s="2"/>
      <c r="QGY690" s="2"/>
      <c r="QGZ690" s="2"/>
      <c r="QHA690" s="2"/>
      <c r="QHB690" s="2"/>
      <c r="QHC690" s="2"/>
      <c r="QHD690" s="2"/>
      <c r="QHE690" s="2"/>
      <c r="QHF690" s="2"/>
      <c r="QHG690" s="2"/>
      <c r="QHH690" s="2"/>
      <c r="QHI690" s="2"/>
      <c r="QHJ690" s="2"/>
      <c r="QHK690" s="2"/>
      <c r="QHL690" s="2"/>
      <c r="QHM690" s="2"/>
      <c r="QHN690" s="2"/>
      <c r="QHO690" s="2"/>
      <c r="QHP690" s="2"/>
      <c r="QHQ690" s="2"/>
      <c r="QHR690" s="2"/>
      <c r="QHS690" s="2"/>
      <c r="QHT690" s="2"/>
      <c r="QHU690" s="2"/>
      <c r="QHV690" s="2"/>
      <c r="QHW690" s="2"/>
      <c r="QHX690" s="2"/>
      <c r="QHY690" s="2"/>
      <c r="QHZ690" s="2"/>
      <c r="QIA690" s="2"/>
      <c r="QIB690" s="2"/>
      <c r="QIC690" s="2"/>
      <c r="QID690" s="2"/>
      <c r="QIE690" s="2"/>
      <c r="QIF690" s="2"/>
      <c r="QIG690" s="2"/>
      <c r="QIH690" s="2"/>
      <c r="QII690" s="2"/>
      <c r="QIJ690" s="2"/>
      <c r="QIK690" s="2"/>
      <c r="QIL690" s="2"/>
      <c r="QIM690" s="2"/>
      <c r="QIN690" s="2"/>
      <c r="QIO690" s="2"/>
      <c r="QIP690" s="2"/>
      <c r="QIQ690" s="2"/>
      <c r="QIR690" s="2"/>
      <c r="QIS690" s="2"/>
      <c r="QIT690" s="2"/>
      <c r="QIU690" s="2"/>
      <c r="QIV690" s="2"/>
      <c r="QIW690" s="2"/>
      <c r="QIX690" s="2"/>
      <c r="QIY690" s="2"/>
      <c r="QIZ690" s="2"/>
      <c r="QJA690" s="2"/>
      <c r="QJB690" s="2"/>
      <c r="QJC690" s="2"/>
      <c r="QJD690" s="2"/>
      <c r="QJE690" s="2"/>
      <c r="QJF690" s="2"/>
      <c r="QJG690" s="2"/>
      <c r="QJH690" s="2"/>
      <c r="QJI690" s="2"/>
      <c r="QJJ690" s="2"/>
      <c r="QJK690" s="2"/>
      <c r="QJL690" s="2"/>
      <c r="QJM690" s="2"/>
      <c r="QJN690" s="2"/>
      <c r="QJO690" s="2"/>
      <c r="QJP690" s="2"/>
      <c r="QJQ690" s="2"/>
      <c r="QJR690" s="2"/>
      <c r="QJS690" s="2"/>
      <c r="QJT690" s="2"/>
      <c r="QJU690" s="2"/>
      <c r="QJV690" s="2"/>
      <c r="QJW690" s="2"/>
      <c r="QJX690" s="2"/>
      <c r="QJY690" s="2"/>
      <c r="QJZ690" s="2"/>
      <c r="QKA690" s="2"/>
      <c r="QKB690" s="2"/>
      <c r="QKC690" s="2"/>
      <c r="QKD690" s="2"/>
      <c r="QKE690" s="2"/>
      <c r="QKF690" s="2"/>
      <c r="QKG690" s="2"/>
      <c r="QKH690" s="2"/>
      <c r="QKI690" s="2"/>
      <c r="QKJ690" s="2"/>
      <c r="QKK690" s="2"/>
      <c r="QKL690" s="2"/>
      <c r="QKM690" s="2"/>
      <c r="QKN690" s="2"/>
      <c r="QKO690" s="2"/>
      <c r="QKP690" s="2"/>
      <c r="QKQ690" s="2"/>
      <c r="QKR690" s="2"/>
      <c r="QKS690" s="2"/>
      <c r="QKT690" s="2"/>
      <c r="QKU690" s="2"/>
      <c r="QKV690" s="2"/>
      <c r="QKW690" s="2"/>
      <c r="QKX690" s="2"/>
      <c r="QKY690" s="2"/>
      <c r="QKZ690" s="2"/>
      <c r="QLA690" s="2"/>
      <c r="QLB690" s="2"/>
      <c r="QLC690" s="2"/>
      <c r="QLD690" s="2"/>
      <c r="QLE690" s="2"/>
      <c r="QLF690" s="2"/>
      <c r="QLG690" s="2"/>
      <c r="QLH690" s="2"/>
      <c r="QLI690" s="2"/>
      <c r="QLJ690" s="2"/>
      <c r="QLK690" s="2"/>
      <c r="QLL690" s="2"/>
      <c r="QLM690" s="2"/>
      <c r="QLN690" s="2"/>
      <c r="QLO690" s="2"/>
      <c r="QLP690" s="2"/>
      <c r="QLQ690" s="2"/>
      <c r="QLR690" s="2"/>
      <c r="QLS690" s="2"/>
      <c r="QLT690" s="2"/>
      <c r="QLU690" s="2"/>
      <c r="QLV690" s="2"/>
      <c r="QLW690" s="2"/>
      <c r="QLX690" s="2"/>
      <c r="QLY690" s="2"/>
      <c r="QLZ690" s="2"/>
      <c r="QMA690" s="2"/>
      <c r="QMB690" s="2"/>
      <c r="QMC690" s="2"/>
      <c r="QMD690" s="2"/>
      <c r="QME690" s="2"/>
      <c r="QMF690" s="2"/>
      <c r="QMG690" s="2"/>
      <c r="QMH690" s="2"/>
      <c r="QMI690" s="2"/>
      <c r="QMJ690" s="2"/>
      <c r="QMK690" s="2"/>
      <c r="QML690" s="2"/>
      <c r="QMM690" s="2"/>
      <c r="QMN690" s="2"/>
      <c r="QMO690" s="2"/>
      <c r="QMP690" s="2"/>
      <c r="QMQ690" s="2"/>
      <c r="QMR690" s="2"/>
      <c r="QMS690" s="2"/>
      <c r="QMT690" s="2"/>
      <c r="QMU690" s="2"/>
      <c r="QMV690" s="2"/>
      <c r="QMW690" s="2"/>
      <c r="QMX690" s="2"/>
      <c r="QMY690" s="2"/>
      <c r="QMZ690" s="2"/>
      <c r="QNA690" s="2"/>
      <c r="QNB690" s="2"/>
      <c r="QNC690" s="2"/>
      <c r="QND690" s="2"/>
      <c r="QNE690" s="2"/>
      <c r="QNF690" s="2"/>
      <c r="QNG690" s="2"/>
      <c r="QNH690" s="2"/>
      <c r="QNI690" s="2"/>
      <c r="QNJ690" s="2"/>
      <c r="QNK690" s="2"/>
      <c r="QNL690" s="2"/>
      <c r="QNM690" s="2"/>
      <c r="QNN690" s="2"/>
      <c r="QNO690" s="2"/>
      <c r="QNP690" s="2"/>
      <c r="QNQ690" s="2"/>
      <c r="QNR690" s="2"/>
      <c r="QNS690" s="2"/>
      <c r="QNT690" s="2"/>
      <c r="QNU690" s="2"/>
      <c r="QNV690" s="2"/>
      <c r="QNW690" s="2"/>
      <c r="QNX690" s="2"/>
      <c r="QNY690" s="2"/>
      <c r="QNZ690" s="2"/>
      <c r="QOA690" s="2"/>
      <c r="QOB690" s="2"/>
      <c r="QOC690" s="2"/>
      <c r="QOD690" s="2"/>
      <c r="QOE690" s="2"/>
      <c r="QOF690" s="2"/>
      <c r="QOG690" s="2"/>
      <c r="QOH690" s="2"/>
      <c r="QOI690" s="2"/>
      <c r="QOJ690" s="2"/>
      <c r="QOK690" s="2"/>
      <c r="QOL690" s="2"/>
      <c r="QOM690" s="2"/>
      <c r="QON690" s="2"/>
      <c r="QOO690" s="2"/>
      <c r="QOP690" s="2"/>
      <c r="QOQ690" s="2"/>
      <c r="QOR690" s="2"/>
      <c r="QOS690" s="2"/>
      <c r="QOT690" s="2"/>
      <c r="QOU690" s="2"/>
      <c r="QOV690" s="2"/>
      <c r="QOW690" s="2"/>
      <c r="QOX690" s="2"/>
      <c r="QOY690" s="2"/>
      <c r="QOZ690" s="2"/>
      <c r="QPA690" s="2"/>
      <c r="QPB690" s="2"/>
      <c r="QPC690" s="2"/>
      <c r="QPD690" s="2"/>
      <c r="QPE690" s="2"/>
      <c r="QPF690" s="2"/>
      <c r="QPG690" s="2"/>
      <c r="QPH690" s="2"/>
      <c r="QPI690" s="2"/>
      <c r="QPJ690" s="2"/>
      <c r="QPK690" s="2"/>
      <c r="QPL690" s="2"/>
      <c r="QPM690" s="2"/>
      <c r="QPN690" s="2"/>
      <c r="QPO690" s="2"/>
      <c r="QPP690" s="2"/>
      <c r="QPQ690" s="2"/>
      <c r="QPR690" s="2"/>
      <c r="QPS690" s="2"/>
      <c r="QPT690" s="2"/>
      <c r="QPU690" s="2"/>
      <c r="QPV690" s="2"/>
      <c r="QPW690" s="2"/>
      <c r="QPX690" s="2"/>
      <c r="QPY690" s="2"/>
      <c r="QPZ690" s="2"/>
      <c r="QQA690" s="2"/>
      <c r="QQB690" s="2"/>
      <c r="QQC690" s="2"/>
      <c r="QQD690" s="2"/>
      <c r="QQE690" s="2"/>
      <c r="QQF690" s="2"/>
      <c r="QQG690" s="2"/>
      <c r="QQH690" s="2"/>
      <c r="QQI690" s="2"/>
      <c r="QQJ690" s="2"/>
      <c r="QQK690" s="2"/>
      <c r="QQL690" s="2"/>
      <c r="QQM690" s="2"/>
      <c r="QQN690" s="2"/>
      <c r="QQO690" s="2"/>
      <c r="QQP690" s="2"/>
      <c r="QQQ690" s="2"/>
      <c r="QQR690" s="2"/>
      <c r="QQS690" s="2"/>
      <c r="QQT690" s="2"/>
      <c r="QQU690" s="2"/>
      <c r="QQV690" s="2"/>
      <c r="QQW690" s="2"/>
      <c r="QQX690" s="2"/>
      <c r="QQY690" s="2"/>
      <c r="QQZ690" s="2"/>
      <c r="QRA690" s="2"/>
      <c r="QRB690" s="2"/>
      <c r="QRC690" s="2"/>
      <c r="QRD690" s="2"/>
      <c r="QRE690" s="2"/>
      <c r="QRF690" s="2"/>
      <c r="QRG690" s="2"/>
      <c r="QRH690" s="2"/>
      <c r="QRI690" s="2"/>
      <c r="QRJ690" s="2"/>
      <c r="QRK690" s="2"/>
      <c r="QRL690" s="2"/>
      <c r="QRM690" s="2"/>
      <c r="QRN690" s="2"/>
      <c r="QRO690" s="2"/>
      <c r="QRP690" s="2"/>
      <c r="QRQ690" s="2"/>
      <c r="QRR690" s="2"/>
      <c r="QRS690" s="2"/>
      <c r="QRT690" s="2"/>
      <c r="QRU690" s="2"/>
      <c r="QRV690" s="2"/>
      <c r="QRW690" s="2"/>
      <c r="QRX690" s="2"/>
      <c r="QRY690" s="2"/>
      <c r="QRZ690" s="2"/>
      <c r="QSA690" s="2"/>
      <c r="QSB690" s="2"/>
      <c r="QSC690" s="2"/>
      <c r="QSD690" s="2"/>
      <c r="QSE690" s="2"/>
      <c r="QSF690" s="2"/>
      <c r="QSG690" s="2"/>
      <c r="QSH690" s="2"/>
      <c r="QSI690" s="2"/>
      <c r="QSJ690" s="2"/>
      <c r="QSK690" s="2"/>
      <c r="QSL690" s="2"/>
      <c r="QSM690" s="2"/>
      <c r="QSN690" s="2"/>
      <c r="QSO690" s="2"/>
      <c r="QSP690" s="2"/>
      <c r="QSQ690" s="2"/>
      <c r="QSR690" s="2"/>
      <c r="QSS690" s="2"/>
      <c r="QST690" s="2"/>
      <c r="QSU690" s="2"/>
      <c r="QSV690" s="2"/>
      <c r="QSW690" s="2"/>
      <c r="QSX690" s="2"/>
      <c r="QSY690" s="2"/>
      <c r="QSZ690" s="2"/>
      <c r="QTA690" s="2"/>
      <c r="QTB690" s="2"/>
      <c r="QTC690" s="2"/>
      <c r="QTD690" s="2"/>
      <c r="QTE690" s="2"/>
      <c r="QTF690" s="2"/>
      <c r="QTG690" s="2"/>
      <c r="QTH690" s="2"/>
      <c r="QTI690" s="2"/>
      <c r="QTJ690" s="2"/>
      <c r="QTK690" s="2"/>
      <c r="QTL690" s="2"/>
      <c r="QTM690" s="2"/>
      <c r="QTN690" s="2"/>
      <c r="QTO690" s="2"/>
      <c r="QTP690" s="2"/>
      <c r="QTQ690" s="2"/>
      <c r="QTR690" s="2"/>
      <c r="QTS690" s="2"/>
      <c r="QTT690" s="2"/>
      <c r="QTU690" s="2"/>
      <c r="QTV690" s="2"/>
      <c r="QTW690" s="2"/>
      <c r="QTX690" s="2"/>
      <c r="QTY690" s="2"/>
      <c r="QTZ690" s="2"/>
      <c r="QUA690" s="2"/>
      <c r="QUB690" s="2"/>
      <c r="QUC690" s="2"/>
      <c r="QUD690" s="2"/>
      <c r="QUE690" s="2"/>
      <c r="QUF690" s="2"/>
      <c r="QUG690" s="2"/>
      <c r="QUH690" s="2"/>
      <c r="QUI690" s="2"/>
      <c r="QUJ690" s="2"/>
      <c r="QUK690" s="2"/>
      <c r="QUL690" s="2"/>
      <c r="QUM690" s="2"/>
      <c r="QUN690" s="2"/>
      <c r="QUO690" s="2"/>
      <c r="QUP690" s="2"/>
      <c r="QUQ690" s="2"/>
      <c r="QUR690" s="2"/>
      <c r="QUS690" s="2"/>
      <c r="QUT690" s="2"/>
      <c r="QUU690" s="2"/>
      <c r="QUV690" s="2"/>
      <c r="QUW690" s="2"/>
      <c r="QUX690" s="2"/>
      <c r="QUY690" s="2"/>
      <c r="QUZ690" s="2"/>
      <c r="QVA690" s="2"/>
      <c r="QVB690" s="2"/>
      <c r="QVC690" s="2"/>
      <c r="QVD690" s="2"/>
      <c r="QVE690" s="2"/>
      <c r="QVF690" s="2"/>
      <c r="QVG690" s="2"/>
      <c r="QVH690" s="2"/>
      <c r="QVI690" s="2"/>
      <c r="QVJ690" s="2"/>
      <c r="QVK690" s="2"/>
      <c r="QVL690" s="2"/>
      <c r="QVM690" s="2"/>
      <c r="QVN690" s="2"/>
      <c r="QVO690" s="2"/>
      <c r="QVP690" s="2"/>
      <c r="QVQ690" s="2"/>
      <c r="QVR690" s="2"/>
      <c r="QVS690" s="2"/>
      <c r="QVT690" s="2"/>
      <c r="QVU690" s="2"/>
      <c r="QVV690" s="2"/>
      <c r="QVW690" s="2"/>
      <c r="QVX690" s="2"/>
      <c r="QVY690" s="2"/>
      <c r="QVZ690" s="2"/>
      <c r="QWA690" s="2"/>
      <c r="QWB690" s="2"/>
      <c r="QWC690" s="2"/>
      <c r="QWD690" s="2"/>
      <c r="QWE690" s="2"/>
      <c r="QWF690" s="2"/>
      <c r="QWG690" s="2"/>
      <c r="QWH690" s="2"/>
      <c r="QWI690" s="2"/>
      <c r="QWJ690" s="2"/>
      <c r="QWK690" s="2"/>
      <c r="QWL690" s="2"/>
      <c r="QWM690" s="2"/>
      <c r="QWN690" s="2"/>
      <c r="QWO690" s="2"/>
      <c r="QWP690" s="2"/>
      <c r="QWQ690" s="2"/>
      <c r="QWR690" s="2"/>
      <c r="QWS690" s="2"/>
      <c r="QWT690" s="2"/>
      <c r="QWU690" s="2"/>
      <c r="QWV690" s="2"/>
      <c r="QWW690" s="2"/>
      <c r="QWX690" s="2"/>
      <c r="QWY690" s="2"/>
      <c r="QWZ690" s="2"/>
      <c r="QXA690" s="2"/>
      <c r="QXB690" s="2"/>
      <c r="QXC690" s="2"/>
      <c r="QXD690" s="2"/>
      <c r="QXE690" s="2"/>
      <c r="QXF690" s="2"/>
      <c r="QXG690" s="2"/>
      <c r="QXH690" s="2"/>
      <c r="QXI690" s="2"/>
      <c r="QXJ690" s="2"/>
      <c r="QXK690" s="2"/>
      <c r="QXL690" s="2"/>
      <c r="QXM690" s="2"/>
      <c r="QXN690" s="2"/>
      <c r="QXO690" s="2"/>
      <c r="QXP690" s="2"/>
      <c r="QXQ690" s="2"/>
      <c r="QXR690" s="2"/>
      <c r="QXS690" s="2"/>
      <c r="QXT690" s="2"/>
      <c r="QXU690" s="2"/>
      <c r="QXV690" s="2"/>
      <c r="QXW690" s="2"/>
      <c r="QXX690" s="2"/>
      <c r="QXY690" s="2"/>
      <c r="QXZ690" s="2"/>
      <c r="QYA690" s="2"/>
      <c r="QYB690" s="2"/>
      <c r="QYC690" s="2"/>
      <c r="QYD690" s="2"/>
      <c r="QYE690" s="2"/>
      <c r="QYF690" s="2"/>
      <c r="QYG690" s="2"/>
      <c r="QYH690" s="2"/>
      <c r="QYI690" s="2"/>
      <c r="QYJ690" s="2"/>
      <c r="QYK690" s="2"/>
      <c r="QYL690" s="2"/>
      <c r="QYM690" s="2"/>
      <c r="QYN690" s="2"/>
      <c r="QYO690" s="2"/>
      <c r="QYP690" s="2"/>
      <c r="QYQ690" s="2"/>
      <c r="QYR690" s="2"/>
      <c r="QYS690" s="2"/>
      <c r="QYT690" s="2"/>
      <c r="QYU690" s="2"/>
      <c r="QYV690" s="2"/>
      <c r="QYW690" s="2"/>
      <c r="QYX690" s="2"/>
      <c r="QYY690" s="2"/>
      <c r="QYZ690" s="2"/>
      <c r="QZA690" s="2"/>
      <c r="QZB690" s="2"/>
      <c r="QZC690" s="2"/>
      <c r="QZD690" s="2"/>
      <c r="QZE690" s="2"/>
      <c r="QZF690" s="2"/>
      <c r="QZG690" s="2"/>
      <c r="QZH690" s="2"/>
      <c r="QZI690" s="2"/>
      <c r="QZJ690" s="2"/>
      <c r="QZK690" s="2"/>
      <c r="QZL690" s="2"/>
      <c r="QZM690" s="2"/>
      <c r="QZN690" s="2"/>
      <c r="QZO690" s="2"/>
      <c r="QZP690" s="2"/>
      <c r="QZQ690" s="2"/>
      <c r="QZR690" s="2"/>
      <c r="QZS690" s="2"/>
      <c r="QZT690" s="2"/>
      <c r="QZU690" s="2"/>
      <c r="QZV690" s="2"/>
      <c r="QZW690" s="2"/>
      <c r="QZX690" s="2"/>
      <c r="QZY690" s="2"/>
      <c r="QZZ690" s="2"/>
      <c r="RAA690" s="2"/>
      <c r="RAB690" s="2"/>
      <c r="RAC690" s="2"/>
      <c r="RAD690" s="2"/>
      <c r="RAE690" s="2"/>
      <c r="RAF690" s="2"/>
      <c r="RAG690" s="2"/>
      <c r="RAH690" s="2"/>
      <c r="RAI690" s="2"/>
      <c r="RAJ690" s="2"/>
      <c r="RAK690" s="2"/>
      <c r="RAL690" s="2"/>
      <c r="RAM690" s="2"/>
      <c r="RAN690" s="2"/>
      <c r="RAO690" s="2"/>
      <c r="RAP690" s="2"/>
      <c r="RAQ690" s="2"/>
      <c r="RAR690" s="2"/>
      <c r="RAS690" s="2"/>
      <c r="RAT690" s="2"/>
      <c r="RAU690" s="2"/>
      <c r="RAV690" s="2"/>
      <c r="RAW690" s="2"/>
      <c r="RAX690" s="2"/>
      <c r="RAY690" s="2"/>
      <c r="RAZ690" s="2"/>
      <c r="RBA690" s="2"/>
      <c r="RBB690" s="2"/>
      <c r="RBC690" s="2"/>
      <c r="RBD690" s="2"/>
      <c r="RBE690" s="2"/>
      <c r="RBF690" s="2"/>
      <c r="RBG690" s="2"/>
      <c r="RBH690" s="2"/>
      <c r="RBI690" s="2"/>
      <c r="RBJ690" s="2"/>
      <c r="RBK690" s="2"/>
      <c r="RBL690" s="2"/>
      <c r="RBM690" s="2"/>
      <c r="RBN690" s="2"/>
      <c r="RBO690" s="2"/>
      <c r="RBP690" s="2"/>
      <c r="RBQ690" s="2"/>
      <c r="RBR690" s="2"/>
      <c r="RBS690" s="2"/>
      <c r="RBT690" s="2"/>
      <c r="RBU690" s="2"/>
      <c r="RBV690" s="2"/>
      <c r="RBW690" s="2"/>
      <c r="RBX690" s="2"/>
      <c r="RBY690" s="2"/>
      <c r="RBZ690" s="2"/>
      <c r="RCA690" s="2"/>
      <c r="RCB690" s="2"/>
      <c r="RCC690" s="2"/>
      <c r="RCD690" s="2"/>
      <c r="RCE690" s="2"/>
      <c r="RCF690" s="2"/>
      <c r="RCG690" s="2"/>
      <c r="RCH690" s="2"/>
      <c r="RCI690" s="2"/>
      <c r="RCJ690" s="2"/>
      <c r="RCK690" s="2"/>
      <c r="RCL690" s="2"/>
      <c r="RCM690" s="2"/>
      <c r="RCN690" s="2"/>
      <c r="RCO690" s="2"/>
      <c r="RCP690" s="2"/>
      <c r="RCQ690" s="2"/>
      <c r="RCR690" s="2"/>
      <c r="RCS690" s="2"/>
      <c r="RCT690" s="2"/>
      <c r="RCU690" s="2"/>
      <c r="RCV690" s="2"/>
      <c r="RCW690" s="2"/>
      <c r="RCX690" s="2"/>
      <c r="RCY690" s="2"/>
      <c r="RCZ690" s="2"/>
      <c r="RDA690" s="2"/>
      <c r="RDB690" s="2"/>
      <c r="RDC690" s="2"/>
      <c r="RDD690" s="2"/>
      <c r="RDE690" s="2"/>
      <c r="RDF690" s="2"/>
      <c r="RDG690" s="2"/>
      <c r="RDH690" s="2"/>
      <c r="RDI690" s="2"/>
      <c r="RDJ690" s="2"/>
      <c r="RDK690" s="2"/>
      <c r="RDL690" s="2"/>
      <c r="RDM690" s="2"/>
      <c r="RDN690" s="2"/>
      <c r="RDO690" s="2"/>
      <c r="RDP690" s="2"/>
      <c r="RDQ690" s="2"/>
      <c r="RDR690" s="2"/>
      <c r="RDS690" s="2"/>
      <c r="RDT690" s="2"/>
      <c r="RDU690" s="2"/>
      <c r="RDV690" s="2"/>
      <c r="RDW690" s="2"/>
      <c r="RDX690" s="2"/>
      <c r="RDY690" s="2"/>
      <c r="RDZ690" s="2"/>
      <c r="REA690" s="2"/>
      <c r="REB690" s="2"/>
      <c r="REC690" s="2"/>
      <c r="RED690" s="2"/>
      <c r="REE690" s="2"/>
      <c r="REF690" s="2"/>
      <c r="REG690" s="2"/>
      <c r="REH690" s="2"/>
      <c r="REI690" s="2"/>
      <c r="REJ690" s="2"/>
      <c r="REK690" s="2"/>
      <c r="REL690" s="2"/>
      <c r="REM690" s="2"/>
      <c r="REN690" s="2"/>
      <c r="REO690" s="2"/>
      <c r="REP690" s="2"/>
      <c r="REQ690" s="2"/>
      <c r="RER690" s="2"/>
      <c r="RES690" s="2"/>
      <c r="RET690" s="2"/>
      <c r="REU690" s="2"/>
      <c r="REV690" s="2"/>
      <c r="REW690" s="2"/>
      <c r="REX690" s="2"/>
      <c r="REY690" s="2"/>
      <c r="REZ690" s="2"/>
      <c r="RFA690" s="2"/>
      <c r="RFB690" s="2"/>
      <c r="RFC690" s="2"/>
      <c r="RFD690" s="2"/>
      <c r="RFE690" s="2"/>
      <c r="RFF690" s="2"/>
      <c r="RFG690" s="2"/>
      <c r="RFH690" s="2"/>
      <c r="RFI690" s="2"/>
      <c r="RFJ690" s="2"/>
      <c r="RFK690" s="2"/>
      <c r="RFL690" s="2"/>
      <c r="RFM690" s="2"/>
      <c r="RFN690" s="2"/>
      <c r="RFO690" s="2"/>
      <c r="RFP690" s="2"/>
      <c r="RFQ690" s="2"/>
      <c r="RFR690" s="2"/>
      <c r="RFS690" s="2"/>
      <c r="RFT690" s="2"/>
      <c r="RFU690" s="2"/>
      <c r="RFV690" s="2"/>
      <c r="RFW690" s="2"/>
      <c r="RFX690" s="2"/>
      <c r="RFY690" s="2"/>
      <c r="RFZ690" s="2"/>
      <c r="RGA690" s="2"/>
      <c r="RGB690" s="2"/>
      <c r="RGC690" s="2"/>
      <c r="RGD690" s="2"/>
      <c r="RGE690" s="2"/>
      <c r="RGF690" s="2"/>
      <c r="RGG690" s="2"/>
      <c r="RGH690" s="2"/>
      <c r="RGI690" s="2"/>
      <c r="RGJ690" s="2"/>
      <c r="RGK690" s="2"/>
      <c r="RGL690" s="2"/>
      <c r="RGM690" s="2"/>
      <c r="RGN690" s="2"/>
      <c r="RGO690" s="2"/>
      <c r="RGP690" s="2"/>
      <c r="RGQ690" s="2"/>
      <c r="RGR690" s="2"/>
      <c r="RGS690" s="2"/>
      <c r="RGT690" s="2"/>
      <c r="RGU690" s="2"/>
      <c r="RGV690" s="2"/>
      <c r="RGW690" s="2"/>
      <c r="RGX690" s="2"/>
      <c r="RGY690" s="2"/>
      <c r="RGZ690" s="2"/>
      <c r="RHA690" s="2"/>
      <c r="RHB690" s="2"/>
      <c r="RHC690" s="2"/>
      <c r="RHD690" s="2"/>
      <c r="RHE690" s="2"/>
      <c r="RHF690" s="2"/>
      <c r="RHG690" s="2"/>
      <c r="RHH690" s="2"/>
      <c r="RHI690" s="2"/>
      <c r="RHJ690" s="2"/>
      <c r="RHK690" s="2"/>
      <c r="RHL690" s="2"/>
      <c r="RHM690" s="2"/>
      <c r="RHN690" s="2"/>
      <c r="RHO690" s="2"/>
      <c r="RHP690" s="2"/>
      <c r="RHQ690" s="2"/>
      <c r="RHR690" s="2"/>
      <c r="RHS690" s="2"/>
      <c r="RHT690" s="2"/>
      <c r="RHU690" s="2"/>
      <c r="RHV690" s="2"/>
      <c r="RHW690" s="2"/>
      <c r="RHX690" s="2"/>
      <c r="RHY690" s="2"/>
      <c r="RHZ690" s="2"/>
      <c r="RIA690" s="2"/>
      <c r="RIB690" s="2"/>
      <c r="RIC690" s="2"/>
      <c r="RID690" s="2"/>
      <c r="RIE690" s="2"/>
      <c r="RIF690" s="2"/>
      <c r="RIG690" s="2"/>
      <c r="RIH690" s="2"/>
      <c r="RII690" s="2"/>
      <c r="RIJ690" s="2"/>
      <c r="RIK690" s="2"/>
      <c r="RIL690" s="2"/>
      <c r="RIM690" s="2"/>
      <c r="RIN690" s="2"/>
      <c r="RIO690" s="2"/>
      <c r="RIP690" s="2"/>
      <c r="RIQ690" s="2"/>
      <c r="RIR690" s="2"/>
      <c r="RIS690" s="2"/>
      <c r="RIT690" s="2"/>
      <c r="RIU690" s="2"/>
      <c r="RIV690" s="2"/>
      <c r="RIW690" s="2"/>
      <c r="RIX690" s="2"/>
      <c r="RIY690" s="2"/>
      <c r="RIZ690" s="2"/>
      <c r="RJA690" s="2"/>
      <c r="RJB690" s="2"/>
      <c r="RJC690" s="2"/>
      <c r="RJD690" s="2"/>
      <c r="RJE690" s="2"/>
      <c r="RJF690" s="2"/>
      <c r="RJG690" s="2"/>
      <c r="RJH690" s="2"/>
      <c r="RJI690" s="2"/>
      <c r="RJJ690" s="2"/>
      <c r="RJK690" s="2"/>
      <c r="RJL690" s="2"/>
      <c r="RJM690" s="2"/>
      <c r="RJN690" s="2"/>
      <c r="RJO690" s="2"/>
      <c r="RJP690" s="2"/>
      <c r="RJQ690" s="2"/>
      <c r="RJR690" s="2"/>
      <c r="RJS690" s="2"/>
      <c r="RJT690" s="2"/>
      <c r="RJU690" s="2"/>
      <c r="RJV690" s="2"/>
      <c r="RJW690" s="2"/>
      <c r="RJX690" s="2"/>
      <c r="RJY690" s="2"/>
      <c r="RJZ690" s="2"/>
      <c r="RKA690" s="2"/>
      <c r="RKB690" s="2"/>
      <c r="RKC690" s="2"/>
      <c r="RKD690" s="2"/>
      <c r="RKE690" s="2"/>
      <c r="RKF690" s="2"/>
      <c r="RKG690" s="2"/>
      <c r="RKH690" s="2"/>
      <c r="RKI690" s="2"/>
      <c r="RKJ690" s="2"/>
      <c r="RKK690" s="2"/>
      <c r="RKL690" s="2"/>
      <c r="RKM690" s="2"/>
      <c r="RKN690" s="2"/>
      <c r="RKO690" s="2"/>
      <c r="RKP690" s="2"/>
      <c r="RKQ690" s="2"/>
      <c r="RKR690" s="2"/>
      <c r="RKS690" s="2"/>
      <c r="RKT690" s="2"/>
      <c r="RKU690" s="2"/>
      <c r="RKV690" s="2"/>
      <c r="RKW690" s="2"/>
      <c r="RKX690" s="2"/>
      <c r="RKY690" s="2"/>
      <c r="RKZ690" s="2"/>
      <c r="RLA690" s="2"/>
      <c r="RLB690" s="2"/>
      <c r="RLC690" s="2"/>
      <c r="RLD690" s="2"/>
      <c r="RLE690" s="2"/>
      <c r="RLF690" s="2"/>
      <c r="RLG690" s="2"/>
      <c r="RLH690" s="2"/>
      <c r="RLI690" s="2"/>
      <c r="RLJ690" s="2"/>
      <c r="RLK690" s="2"/>
      <c r="RLL690" s="2"/>
      <c r="RLM690" s="2"/>
      <c r="RLN690" s="2"/>
      <c r="RLO690" s="2"/>
      <c r="RLP690" s="2"/>
      <c r="RLQ690" s="2"/>
      <c r="RLR690" s="2"/>
      <c r="RLS690" s="2"/>
      <c r="RLT690" s="2"/>
      <c r="RLU690" s="2"/>
      <c r="RLV690" s="2"/>
      <c r="RLW690" s="2"/>
      <c r="RLX690" s="2"/>
      <c r="RLY690" s="2"/>
      <c r="RLZ690" s="2"/>
      <c r="RMA690" s="2"/>
      <c r="RMB690" s="2"/>
      <c r="RMC690" s="2"/>
      <c r="RMD690" s="2"/>
      <c r="RME690" s="2"/>
      <c r="RMF690" s="2"/>
      <c r="RMG690" s="2"/>
      <c r="RMH690" s="2"/>
      <c r="RMI690" s="2"/>
      <c r="RMJ690" s="2"/>
      <c r="RMK690" s="2"/>
      <c r="RML690" s="2"/>
      <c r="RMM690" s="2"/>
      <c r="RMN690" s="2"/>
      <c r="RMO690" s="2"/>
      <c r="RMP690" s="2"/>
      <c r="RMQ690" s="2"/>
      <c r="RMR690" s="2"/>
      <c r="RMS690" s="2"/>
      <c r="RMT690" s="2"/>
      <c r="RMU690" s="2"/>
      <c r="RMV690" s="2"/>
      <c r="RMW690" s="2"/>
      <c r="RMX690" s="2"/>
      <c r="RMY690" s="2"/>
      <c r="RMZ690" s="2"/>
      <c r="RNA690" s="2"/>
      <c r="RNB690" s="2"/>
      <c r="RNC690" s="2"/>
      <c r="RND690" s="2"/>
      <c r="RNE690" s="2"/>
      <c r="RNF690" s="2"/>
      <c r="RNG690" s="2"/>
      <c r="RNH690" s="2"/>
      <c r="RNI690" s="2"/>
      <c r="RNJ690" s="2"/>
      <c r="RNK690" s="2"/>
      <c r="RNL690" s="2"/>
      <c r="RNM690" s="2"/>
      <c r="RNN690" s="2"/>
      <c r="RNO690" s="2"/>
      <c r="RNP690" s="2"/>
      <c r="RNQ690" s="2"/>
      <c r="RNR690" s="2"/>
      <c r="RNS690" s="2"/>
      <c r="RNT690" s="2"/>
      <c r="RNU690" s="2"/>
      <c r="RNV690" s="2"/>
      <c r="RNW690" s="2"/>
      <c r="RNX690" s="2"/>
      <c r="RNY690" s="2"/>
      <c r="RNZ690" s="2"/>
      <c r="ROA690" s="2"/>
      <c r="ROB690" s="2"/>
      <c r="ROC690" s="2"/>
      <c r="ROD690" s="2"/>
      <c r="ROE690" s="2"/>
      <c r="ROF690" s="2"/>
      <c r="ROG690" s="2"/>
      <c r="ROH690" s="2"/>
      <c r="ROI690" s="2"/>
      <c r="ROJ690" s="2"/>
      <c r="ROK690" s="2"/>
      <c r="ROL690" s="2"/>
      <c r="ROM690" s="2"/>
      <c r="RON690" s="2"/>
      <c r="ROO690" s="2"/>
      <c r="ROP690" s="2"/>
      <c r="ROQ690" s="2"/>
      <c r="ROR690" s="2"/>
      <c r="ROS690" s="2"/>
      <c r="ROT690" s="2"/>
      <c r="ROU690" s="2"/>
      <c r="ROV690" s="2"/>
      <c r="ROW690" s="2"/>
      <c r="ROX690" s="2"/>
      <c r="ROY690" s="2"/>
      <c r="ROZ690" s="2"/>
      <c r="RPA690" s="2"/>
      <c r="RPB690" s="2"/>
      <c r="RPC690" s="2"/>
      <c r="RPD690" s="2"/>
      <c r="RPE690" s="2"/>
      <c r="RPF690" s="2"/>
      <c r="RPG690" s="2"/>
      <c r="RPH690" s="2"/>
      <c r="RPI690" s="2"/>
      <c r="RPJ690" s="2"/>
      <c r="RPK690" s="2"/>
      <c r="RPL690" s="2"/>
      <c r="RPM690" s="2"/>
      <c r="RPN690" s="2"/>
      <c r="RPO690" s="2"/>
      <c r="RPP690" s="2"/>
      <c r="RPQ690" s="2"/>
      <c r="RPR690" s="2"/>
      <c r="RPS690" s="2"/>
      <c r="RPT690" s="2"/>
      <c r="RPU690" s="2"/>
      <c r="RPV690" s="2"/>
      <c r="RPW690" s="2"/>
      <c r="RPX690" s="2"/>
      <c r="RPY690" s="2"/>
      <c r="RPZ690" s="2"/>
      <c r="RQA690" s="2"/>
      <c r="RQB690" s="2"/>
      <c r="RQC690" s="2"/>
      <c r="RQD690" s="2"/>
      <c r="RQE690" s="2"/>
      <c r="RQF690" s="2"/>
      <c r="RQG690" s="2"/>
      <c r="RQH690" s="2"/>
      <c r="RQI690" s="2"/>
      <c r="RQJ690" s="2"/>
      <c r="RQK690" s="2"/>
      <c r="RQL690" s="2"/>
      <c r="RQM690" s="2"/>
      <c r="RQN690" s="2"/>
      <c r="RQO690" s="2"/>
      <c r="RQP690" s="2"/>
      <c r="RQQ690" s="2"/>
      <c r="RQR690" s="2"/>
      <c r="RQS690" s="2"/>
      <c r="RQT690" s="2"/>
      <c r="RQU690" s="2"/>
      <c r="RQV690" s="2"/>
      <c r="RQW690" s="2"/>
      <c r="RQX690" s="2"/>
      <c r="RQY690" s="2"/>
      <c r="RQZ690" s="2"/>
      <c r="RRA690" s="2"/>
      <c r="RRB690" s="2"/>
      <c r="RRC690" s="2"/>
      <c r="RRD690" s="2"/>
      <c r="RRE690" s="2"/>
      <c r="RRF690" s="2"/>
      <c r="RRG690" s="2"/>
      <c r="RRH690" s="2"/>
      <c r="RRI690" s="2"/>
      <c r="RRJ690" s="2"/>
      <c r="RRK690" s="2"/>
      <c r="RRL690" s="2"/>
      <c r="RRM690" s="2"/>
      <c r="RRN690" s="2"/>
      <c r="RRO690" s="2"/>
      <c r="RRP690" s="2"/>
      <c r="RRQ690" s="2"/>
      <c r="RRR690" s="2"/>
      <c r="RRS690" s="2"/>
      <c r="RRT690" s="2"/>
      <c r="RRU690" s="2"/>
      <c r="RRV690" s="2"/>
      <c r="RRW690" s="2"/>
      <c r="RRX690" s="2"/>
      <c r="RRY690" s="2"/>
      <c r="RRZ690" s="2"/>
      <c r="RSA690" s="2"/>
      <c r="RSB690" s="2"/>
      <c r="RSC690" s="2"/>
      <c r="RSD690" s="2"/>
      <c r="RSE690" s="2"/>
      <c r="RSF690" s="2"/>
      <c r="RSG690" s="2"/>
      <c r="RSH690" s="2"/>
      <c r="RSI690" s="2"/>
      <c r="RSJ690" s="2"/>
      <c r="RSK690" s="2"/>
      <c r="RSL690" s="2"/>
      <c r="RSM690" s="2"/>
      <c r="RSN690" s="2"/>
      <c r="RSO690" s="2"/>
      <c r="RSP690" s="2"/>
      <c r="RSQ690" s="2"/>
      <c r="RSR690" s="2"/>
      <c r="RSS690" s="2"/>
      <c r="RST690" s="2"/>
      <c r="RSU690" s="2"/>
      <c r="RSV690" s="2"/>
      <c r="RSW690" s="2"/>
      <c r="RSX690" s="2"/>
      <c r="RSY690" s="2"/>
      <c r="RSZ690" s="2"/>
      <c r="RTA690" s="2"/>
      <c r="RTB690" s="2"/>
      <c r="RTC690" s="2"/>
      <c r="RTD690" s="2"/>
      <c r="RTE690" s="2"/>
      <c r="RTF690" s="2"/>
      <c r="RTG690" s="2"/>
      <c r="RTH690" s="2"/>
      <c r="RTI690" s="2"/>
      <c r="RTJ690" s="2"/>
      <c r="RTK690" s="2"/>
      <c r="RTL690" s="2"/>
      <c r="RTM690" s="2"/>
      <c r="RTN690" s="2"/>
      <c r="RTO690" s="2"/>
      <c r="RTP690" s="2"/>
      <c r="RTQ690" s="2"/>
      <c r="RTR690" s="2"/>
      <c r="RTS690" s="2"/>
      <c r="RTT690" s="2"/>
      <c r="RTU690" s="2"/>
      <c r="RTV690" s="2"/>
      <c r="RTW690" s="2"/>
      <c r="RTX690" s="2"/>
      <c r="RTY690" s="2"/>
      <c r="RTZ690" s="2"/>
      <c r="RUA690" s="2"/>
      <c r="RUB690" s="2"/>
      <c r="RUC690" s="2"/>
      <c r="RUD690" s="2"/>
      <c r="RUE690" s="2"/>
      <c r="RUF690" s="2"/>
      <c r="RUG690" s="2"/>
      <c r="RUH690" s="2"/>
      <c r="RUI690" s="2"/>
      <c r="RUJ690" s="2"/>
      <c r="RUK690" s="2"/>
      <c r="RUL690" s="2"/>
      <c r="RUM690" s="2"/>
      <c r="RUN690" s="2"/>
      <c r="RUO690" s="2"/>
      <c r="RUP690" s="2"/>
      <c r="RUQ690" s="2"/>
      <c r="RUR690" s="2"/>
      <c r="RUS690" s="2"/>
      <c r="RUT690" s="2"/>
      <c r="RUU690" s="2"/>
      <c r="RUV690" s="2"/>
      <c r="RUW690" s="2"/>
      <c r="RUX690" s="2"/>
      <c r="RUY690" s="2"/>
      <c r="RUZ690" s="2"/>
      <c r="RVA690" s="2"/>
      <c r="RVB690" s="2"/>
      <c r="RVC690" s="2"/>
      <c r="RVD690" s="2"/>
      <c r="RVE690" s="2"/>
      <c r="RVF690" s="2"/>
      <c r="RVG690" s="2"/>
      <c r="RVH690" s="2"/>
      <c r="RVI690" s="2"/>
      <c r="RVJ690" s="2"/>
      <c r="RVK690" s="2"/>
      <c r="RVL690" s="2"/>
      <c r="RVM690" s="2"/>
      <c r="RVN690" s="2"/>
      <c r="RVO690" s="2"/>
      <c r="RVP690" s="2"/>
      <c r="RVQ690" s="2"/>
      <c r="RVR690" s="2"/>
      <c r="RVS690" s="2"/>
      <c r="RVT690" s="2"/>
      <c r="RVU690" s="2"/>
      <c r="RVV690" s="2"/>
      <c r="RVW690" s="2"/>
      <c r="RVX690" s="2"/>
      <c r="RVY690" s="2"/>
      <c r="RVZ690" s="2"/>
      <c r="RWA690" s="2"/>
      <c r="RWB690" s="2"/>
      <c r="RWC690" s="2"/>
      <c r="RWD690" s="2"/>
      <c r="RWE690" s="2"/>
      <c r="RWF690" s="2"/>
      <c r="RWG690" s="2"/>
      <c r="RWH690" s="2"/>
      <c r="RWI690" s="2"/>
      <c r="RWJ690" s="2"/>
      <c r="RWK690" s="2"/>
      <c r="RWL690" s="2"/>
      <c r="RWM690" s="2"/>
      <c r="RWN690" s="2"/>
      <c r="RWO690" s="2"/>
      <c r="RWP690" s="2"/>
      <c r="RWQ690" s="2"/>
      <c r="RWR690" s="2"/>
      <c r="RWS690" s="2"/>
      <c r="RWT690" s="2"/>
      <c r="RWU690" s="2"/>
      <c r="RWV690" s="2"/>
      <c r="RWW690" s="2"/>
      <c r="RWX690" s="2"/>
      <c r="RWY690" s="2"/>
      <c r="RWZ690" s="2"/>
      <c r="RXA690" s="2"/>
      <c r="RXB690" s="2"/>
      <c r="RXC690" s="2"/>
      <c r="RXD690" s="2"/>
      <c r="RXE690" s="2"/>
      <c r="RXF690" s="2"/>
      <c r="RXG690" s="2"/>
      <c r="RXH690" s="2"/>
      <c r="RXI690" s="2"/>
      <c r="RXJ690" s="2"/>
      <c r="RXK690" s="2"/>
      <c r="RXL690" s="2"/>
      <c r="RXM690" s="2"/>
      <c r="RXN690" s="2"/>
      <c r="RXO690" s="2"/>
      <c r="RXP690" s="2"/>
      <c r="RXQ690" s="2"/>
      <c r="RXR690" s="2"/>
      <c r="RXS690" s="2"/>
      <c r="RXT690" s="2"/>
      <c r="RXU690" s="2"/>
      <c r="RXV690" s="2"/>
      <c r="RXW690" s="2"/>
      <c r="RXX690" s="2"/>
      <c r="RXY690" s="2"/>
      <c r="RXZ690" s="2"/>
      <c r="RYA690" s="2"/>
      <c r="RYB690" s="2"/>
      <c r="RYC690" s="2"/>
      <c r="RYD690" s="2"/>
      <c r="RYE690" s="2"/>
      <c r="RYF690" s="2"/>
      <c r="RYG690" s="2"/>
      <c r="RYH690" s="2"/>
      <c r="RYI690" s="2"/>
      <c r="RYJ690" s="2"/>
      <c r="RYK690" s="2"/>
      <c r="RYL690" s="2"/>
      <c r="RYM690" s="2"/>
      <c r="RYN690" s="2"/>
      <c r="RYO690" s="2"/>
      <c r="RYP690" s="2"/>
      <c r="RYQ690" s="2"/>
      <c r="RYR690" s="2"/>
      <c r="RYS690" s="2"/>
      <c r="RYT690" s="2"/>
      <c r="RYU690" s="2"/>
      <c r="RYV690" s="2"/>
      <c r="RYW690" s="2"/>
      <c r="RYX690" s="2"/>
      <c r="RYY690" s="2"/>
      <c r="RYZ690" s="2"/>
      <c r="RZA690" s="2"/>
      <c r="RZB690" s="2"/>
      <c r="RZC690" s="2"/>
      <c r="RZD690" s="2"/>
      <c r="RZE690" s="2"/>
      <c r="RZF690" s="2"/>
      <c r="RZG690" s="2"/>
      <c r="RZH690" s="2"/>
      <c r="RZI690" s="2"/>
      <c r="RZJ690" s="2"/>
      <c r="RZK690" s="2"/>
      <c r="RZL690" s="2"/>
      <c r="RZM690" s="2"/>
      <c r="RZN690" s="2"/>
      <c r="RZO690" s="2"/>
      <c r="RZP690" s="2"/>
      <c r="RZQ690" s="2"/>
      <c r="RZR690" s="2"/>
      <c r="RZS690" s="2"/>
      <c r="RZT690" s="2"/>
      <c r="RZU690" s="2"/>
      <c r="RZV690" s="2"/>
      <c r="RZW690" s="2"/>
      <c r="RZX690" s="2"/>
      <c r="RZY690" s="2"/>
      <c r="RZZ690" s="2"/>
      <c r="SAA690" s="2"/>
      <c r="SAB690" s="2"/>
      <c r="SAC690" s="2"/>
      <c r="SAD690" s="2"/>
      <c r="SAE690" s="2"/>
      <c r="SAF690" s="2"/>
      <c r="SAG690" s="2"/>
      <c r="SAH690" s="2"/>
      <c r="SAI690" s="2"/>
      <c r="SAJ690" s="2"/>
      <c r="SAK690" s="2"/>
      <c r="SAL690" s="2"/>
      <c r="SAM690" s="2"/>
      <c r="SAN690" s="2"/>
      <c r="SAO690" s="2"/>
      <c r="SAP690" s="2"/>
      <c r="SAQ690" s="2"/>
      <c r="SAR690" s="2"/>
      <c r="SAS690" s="2"/>
      <c r="SAT690" s="2"/>
      <c r="SAU690" s="2"/>
      <c r="SAV690" s="2"/>
      <c r="SAW690" s="2"/>
      <c r="SAX690" s="2"/>
      <c r="SAY690" s="2"/>
      <c r="SAZ690" s="2"/>
      <c r="SBA690" s="2"/>
      <c r="SBB690" s="2"/>
      <c r="SBC690" s="2"/>
      <c r="SBD690" s="2"/>
      <c r="SBE690" s="2"/>
      <c r="SBF690" s="2"/>
      <c r="SBG690" s="2"/>
      <c r="SBH690" s="2"/>
      <c r="SBI690" s="2"/>
      <c r="SBJ690" s="2"/>
      <c r="SBK690" s="2"/>
      <c r="SBL690" s="2"/>
      <c r="SBM690" s="2"/>
      <c r="SBN690" s="2"/>
      <c r="SBO690" s="2"/>
      <c r="SBP690" s="2"/>
      <c r="SBQ690" s="2"/>
      <c r="SBR690" s="2"/>
      <c r="SBS690" s="2"/>
      <c r="SBT690" s="2"/>
      <c r="SBU690" s="2"/>
      <c r="SBV690" s="2"/>
      <c r="SBW690" s="2"/>
      <c r="SBX690" s="2"/>
      <c r="SBY690" s="2"/>
      <c r="SBZ690" s="2"/>
      <c r="SCA690" s="2"/>
      <c r="SCB690" s="2"/>
      <c r="SCC690" s="2"/>
      <c r="SCD690" s="2"/>
      <c r="SCE690" s="2"/>
      <c r="SCF690" s="2"/>
      <c r="SCG690" s="2"/>
      <c r="SCH690" s="2"/>
      <c r="SCI690" s="2"/>
      <c r="SCJ690" s="2"/>
      <c r="SCK690" s="2"/>
      <c r="SCL690" s="2"/>
      <c r="SCM690" s="2"/>
      <c r="SCN690" s="2"/>
      <c r="SCO690" s="2"/>
      <c r="SCP690" s="2"/>
      <c r="SCQ690" s="2"/>
      <c r="SCR690" s="2"/>
      <c r="SCS690" s="2"/>
      <c r="SCT690" s="2"/>
      <c r="SCU690" s="2"/>
      <c r="SCV690" s="2"/>
      <c r="SCW690" s="2"/>
      <c r="SCX690" s="2"/>
      <c r="SCY690" s="2"/>
      <c r="SCZ690" s="2"/>
      <c r="SDA690" s="2"/>
      <c r="SDB690" s="2"/>
      <c r="SDC690" s="2"/>
      <c r="SDD690" s="2"/>
      <c r="SDE690" s="2"/>
      <c r="SDF690" s="2"/>
      <c r="SDG690" s="2"/>
      <c r="SDH690" s="2"/>
      <c r="SDI690" s="2"/>
      <c r="SDJ690" s="2"/>
      <c r="SDK690" s="2"/>
      <c r="SDL690" s="2"/>
      <c r="SDM690" s="2"/>
      <c r="SDN690" s="2"/>
      <c r="SDO690" s="2"/>
      <c r="SDP690" s="2"/>
      <c r="SDQ690" s="2"/>
      <c r="SDR690" s="2"/>
      <c r="SDS690" s="2"/>
      <c r="SDT690" s="2"/>
      <c r="SDU690" s="2"/>
      <c r="SDV690" s="2"/>
      <c r="SDW690" s="2"/>
      <c r="SDX690" s="2"/>
      <c r="SDY690" s="2"/>
      <c r="SDZ690" s="2"/>
      <c r="SEA690" s="2"/>
      <c r="SEB690" s="2"/>
      <c r="SEC690" s="2"/>
      <c r="SED690" s="2"/>
      <c r="SEE690" s="2"/>
      <c r="SEF690" s="2"/>
      <c r="SEG690" s="2"/>
      <c r="SEH690" s="2"/>
      <c r="SEI690" s="2"/>
      <c r="SEJ690" s="2"/>
      <c r="SEK690" s="2"/>
      <c r="SEL690" s="2"/>
      <c r="SEM690" s="2"/>
      <c r="SEN690" s="2"/>
      <c r="SEO690" s="2"/>
      <c r="SEP690" s="2"/>
      <c r="SEQ690" s="2"/>
      <c r="SER690" s="2"/>
      <c r="SES690" s="2"/>
      <c r="SET690" s="2"/>
      <c r="SEU690" s="2"/>
      <c r="SEV690" s="2"/>
      <c r="SEW690" s="2"/>
      <c r="SEX690" s="2"/>
      <c r="SEY690" s="2"/>
      <c r="SEZ690" s="2"/>
      <c r="SFA690" s="2"/>
      <c r="SFB690" s="2"/>
      <c r="SFC690" s="2"/>
      <c r="SFD690" s="2"/>
      <c r="SFE690" s="2"/>
      <c r="SFF690" s="2"/>
      <c r="SFG690" s="2"/>
      <c r="SFH690" s="2"/>
      <c r="SFI690" s="2"/>
      <c r="SFJ690" s="2"/>
      <c r="SFK690" s="2"/>
      <c r="SFL690" s="2"/>
      <c r="SFM690" s="2"/>
      <c r="SFN690" s="2"/>
      <c r="SFO690" s="2"/>
      <c r="SFP690" s="2"/>
      <c r="SFQ690" s="2"/>
      <c r="SFR690" s="2"/>
      <c r="SFS690" s="2"/>
      <c r="SFT690" s="2"/>
      <c r="SFU690" s="2"/>
      <c r="SFV690" s="2"/>
      <c r="SFW690" s="2"/>
      <c r="SFX690" s="2"/>
      <c r="SFY690" s="2"/>
      <c r="SFZ690" s="2"/>
      <c r="SGA690" s="2"/>
      <c r="SGB690" s="2"/>
      <c r="SGC690" s="2"/>
      <c r="SGD690" s="2"/>
      <c r="SGE690" s="2"/>
      <c r="SGF690" s="2"/>
      <c r="SGG690" s="2"/>
      <c r="SGH690" s="2"/>
      <c r="SGI690" s="2"/>
      <c r="SGJ690" s="2"/>
      <c r="SGK690" s="2"/>
      <c r="SGL690" s="2"/>
      <c r="SGM690" s="2"/>
      <c r="SGN690" s="2"/>
      <c r="SGO690" s="2"/>
      <c r="SGP690" s="2"/>
      <c r="SGQ690" s="2"/>
      <c r="SGR690" s="2"/>
      <c r="SGS690" s="2"/>
      <c r="SGT690" s="2"/>
      <c r="SGU690" s="2"/>
      <c r="SGV690" s="2"/>
      <c r="SGW690" s="2"/>
      <c r="SGX690" s="2"/>
      <c r="SGY690" s="2"/>
      <c r="SGZ690" s="2"/>
      <c r="SHA690" s="2"/>
      <c r="SHB690" s="2"/>
      <c r="SHC690" s="2"/>
      <c r="SHD690" s="2"/>
      <c r="SHE690" s="2"/>
      <c r="SHF690" s="2"/>
      <c r="SHG690" s="2"/>
      <c r="SHH690" s="2"/>
      <c r="SHI690" s="2"/>
      <c r="SHJ690" s="2"/>
      <c r="SHK690" s="2"/>
      <c r="SHL690" s="2"/>
      <c r="SHM690" s="2"/>
      <c r="SHN690" s="2"/>
      <c r="SHO690" s="2"/>
      <c r="SHP690" s="2"/>
      <c r="SHQ690" s="2"/>
      <c r="SHR690" s="2"/>
      <c r="SHS690" s="2"/>
      <c r="SHT690" s="2"/>
      <c r="SHU690" s="2"/>
      <c r="SHV690" s="2"/>
      <c r="SHW690" s="2"/>
      <c r="SHX690" s="2"/>
      <c r="SHY690" s="2"/>
      <c r="SHZ690" s="2"/>
      <c r="SIA690" s="2"/>
      <c r="SIB690" s="2"/>
      <c r="SIC690" s="2"/>
      <c r="SID690" s="2"/>
      <c r="SIE690" s="2"/>
      <c r="SIF690" s="2"/>
      <c r="SIG690" s="2"/>
      <c r="SIH690" s="2"/>
      <c r="SII690" s="2"/>
      <c r="SIJ690" s="2"/>
      <c r="SIK690" s="2"/>
      <c r="SIL690" s="2"/>
      <c r="SIM690" s="2"/>
      <c r="SIN690" s="2"/>
      <c r="SIO690" s="2"/>
      <c r="SIP690" s="2"/>
      <c r="SIQ690" s="2"/>
      <c r="SIR690" s="2"/>
      <c r="SIS690" s="2"/>
      <c r="SIT690" s="2"/>
      <c r="SIU690" s="2"/>
      <c r="SIV690" s="2"/>
      <c r="SIW690" s="2"/>
      <c r="SIX690" s="2"/>
      <c r="SIY690" s="2"/>
      <c r="SIZ690" s="2"/>
      <c r="SJA690" s="2"/>
      <c r="SJB690" s="2"/>
      <c r="SJC690" s="2"/>
      <c r="SJD690" s="2"/>
      <c r="SJE690" s="2"/>
      <c r="SJF690" s="2"/>
      <c r="SJG690" s="2"/>
      <c r="SJH690" s="2"/>
      <c r="SJI690" s="2"/>
      <c r="SJJ690" s="2"/>
      <c r="SJK690" s="2"/>
      <c r="SJL690" s="2"/>
      <c r="SJM690" s="2"/>
      <c r="SJN690" s="2"/>
      <c r="SJO690" s="2"/>
      <c r="SJP690" s="2"/>
      <c r="SJQ690" s="2"/>
      <c r="SJR690" s="2"/>
      <c r="SJS690" s="2"/>
      <c r="SJT690" s="2"/>
      <c r="SJU690" s="2"/>
      <c r="SJV690" s="2"/>
      <c r="SJW690" s="2"/>
      <c r="SJX690" s="2"/>
      <c r="SJY690" s="2"/>
      <c r="SJZ690" s="2"/>
      <c r="SKA690" s="2"/>
      <c r="SKB690" s="2"/>
      <c r="SKC690" s="2"/>
      <c r="SKD690" s="2"/>
      <c r="SKE690" s="2"/>
      <c r="SKF690" s="2"/>
      <c r="SKG690" s="2"/>
      <c r="SKH690" s="2"/>
      <c r="SKI690" s="2"/>
      <c r="SKJ690" s="2"/>
      <c r="SKK690" s="2"/>
      <c r="SKL690" s="2"/>
      <c r="SKM690" s="2"/>
      <c r="SKN690" s="2"/>
      <c r="SKO690" s="2"/>
      <c r="SKP690" s="2"/>
      <c r="SKQ690" s="2"/>
      <c r="SKR690" s="2"/>
      <c r="SKS690" s="2"/>
      <c r="SKT690" s="2"/>
      <c r="SKU690" s="2"/>
      <c r="SKV690" s="2"/>
      <c r="SKW690" s="2"/>
      <c r="SKX690" s="2"/>
      <c r="SKY690" s="2"/>
      <c r="SKZ690" s="2"/>
      <c r="SLA690" s="2"/>
      <c r="SLB690" s="2"/>
      <c r="SLC690" s="2"/>
      <c r="SLD690" s="2"/>
      <c r="SLE690" s="2"/>
      <c r="SLF690" s="2"/>
      <c r="SLG690" s="2"/>
      <c r="SLH690" s="2"/>
      <c r="SLI690" s="2"/>
      <c r="SLJ690" s="2"/>
      <c r="SLK690" s="2"/>
      <c r="SLL690" s="2"/>
      <c r="SLM690" s="2"/>
      <c r="SLN690" s="2"/>
      <c r="SLO690" s="2"/>
      <c r="SLP690" s="2"/>
      <c r="SLQ690" s="2"/>
      <c r="SLR690" s="2"/>
      <c r="SLS690" s="2"/>
      <c r="SLT690" s="2"/>
      <c r="SLU690" s="2"/>
      <c r="SLV690" s="2"/>
      <c r="SLW690" s="2"/>
      <c r="SLX690" s="2"/>
      <c r="SLY690" s="2"/>
      <c r="SLZ690" s="2"/>
      <c r="SMA690" s="2"/>
      <c r="SMB690" s="2"/>
      <c r="SMC690" s="2"/>
      <c r="SMD690" s="2"/>
      <c r="SME690" s="2"/>
      <c r="SMF690" s="2"/>
      <c r="SMG690" s="2"/>
      <c r="SMH690" s="2"/>
      <c r="SMI690" s="2"/>
      <c r="SMJ690" s="2"/>
      <c r="SMK690" s="2"/>
      <c r="SML690" s="2"/>
      <c r="SMM690" s="2"/>
      <c r="SMN690" s="2"/>
      <c r="SMO690" s="2"/>
      <c r="SMP690" s="2"/>
      <c r="SMQ690" s="2"/>
      <c r="SMR690" s="2"/>
      <c r="SMS690" s="2"/>
      <c r="SMT690" s="2"/>
      <c r="SMU690" s="2"/>
      <c r="SMV690" s="2"/>
      <c r="SMW690" s="2"/>
      <c r="SMX690" s="2"/>
      <c r="SMY690" s="2"/>
      <c r="SMZ690" s="2"/>
      <c r="SNA690" s="2"/>
      <c r="SNB690" s="2"/>
      <c r="SNC690" s="2"/>
      <c r="SND690" s="2"/>
      <c r="SNE690" s="2"/>
      <c r="SNF690" s="2"/>
      <c r="SNG690" s="2"/>
      <c r="SNH690" s="2"/>
      <c r="SNI690" s="2"/>
      <c r="SNJ690" s="2"/>
      <c r="SNK690" s="2"/>
      <c r="SNL690" s="2"/>
      <c r="SNM690" s="2"/>
      <c r="SNN690" s="2"/>
      <c r="SNO690" s="2"/>
      <c r="SNP690" s="2"/>
      <c r="SNQ690" s="2"/>
      <c r="SNR690" s="2"/>
      <c r="SNS690" s="2"/>
      <c r="SNT690" s="2"/>
      <c r="SNU690" s="2"/>
      <c r="SNV690" s="2"/>
      <c r="SNW690" s="2"/>
      <c r="SNX690" s="2"/>
      <c r="SNY690" s="2"/>
      <c r="SNZ690" s="2"/>
      <c r="SOA690" s="2"/>
      <c r="SOB690" s="2"/>
      <c r="SOC690" s="2"/>
      <c r="SOD690" s="2"/>
      <c r="SOE690" s="2"/>
      <c r="SOF690" s="2"/>
      <c r="SOG690" s="2"/>
      <c r="SOH690" s="2"/>
      <c r="SOI690" s="2"/>
      <c r="SOJ690" s="2"/>
      <c r="SOK690" s="2"/>
      <c r="SOL690" s="2"/>
      <c r="SOM690" s="2"/>
      <c r="SON690" s="2"/>
      <c r="SOO690" s="2"/>
      <c r="SOP690" s="2"/>
      <c r="SOQ690" s="2"/>
      <c r="SOR690" s="2"/>
      <c r="SOS690" s="2"/>
      <c r="SOT690" s="2"/>
      <c r="SOU690" s="2"/>
      <c r="SOV690" s="2"/>
      <c r="SOW690" s="2"/>
      <c r="SOX690" s="2"/>
      <c r="SOY690" s="2"/>
      <c r="SOZ690" s="2"/>
      <c r="SPA690" s="2"/>
      <c r="SPB690" s="2"/>
      <c r="SPC690" s="2"/>
      <c r="SPD690" s="2"/>
      <c r="SPE690" s="2"/>
      <c r="SPF690" s="2"/>
      <c r="SPG690" s="2"/>
      <c r="SPH690" s="2"/>
      <c r="SPI690" s="2"/>
      <c r="SPJ690" s="2"/>
      <c r="SPK690" s="2"/>
      <c r="SPL690" s="2"/>
      <c r="SPM690" s="2"/>
      <c r="SPN690" s="2"/>
      <c r="SPO690" s="2"/>
      <c r="SPP690" s="2"/>
      <c r="SPQ690" s="2"/>
      <c r="SPR690" s="2"/>
      <c r="SPS690" s="2"/>
      <c r="SPT690" s="2"/>
      <c r="SPU690" s="2"/>
      <c r="SPV690" s="2"/>
      <c r="SPW690" s="2"/>
      <c r="SPX690" s="2"/>
      <c r="SPY690" s="2"/>
      <c r="SPZ690" s="2"/>
      <c r="SQA690" s="2"/>
      <c r="SQB690" s="2"/>
      <c r="SQC690" s="2"/>
      <c r="SQD690" s="2"/>
      <c r="SQE690" s="2"/>
      <c r="SQF690" s="2"/>
      <c r="SQG690" s="2"/>
      <c r="SQH690" s="2"/>
      <c r="SQI690" s="2"/>
      <c r="SQJ690" s="2"/>
      <c r="SQK690" s="2"/>
      <c r="SQL690" s="2"/>
      <c r="SQM690" s="2"/>
      <c r="SQN690" s="2"/>
      <c r="SQO690" s="2"/>
      <c r="SQP690" s="2"/>
      <c r="SQQ690" s="2"/>
      <c r="SQR690" s="2"/>
      <c r="SQS690" s="2"/>
      <c r="SQT690" s="2"/>
      <c r="SQU690" s="2"/>
      <c r="SQV690" s="2"/>
      <c r="SQW690" s="2"/>
      <c r="SQX690" s="2"/>
      <c r="SQY690" s="2"/>
      <c r="SQZ690" s="2"/>
      <c r="SRA690" s="2"/>
      <c r="SRB690" s="2"/>
      <c r="SRC690" s="2"/>
      <c r="SRD690" s="2"/>
      <c r="SRE690" s="2"/>
      <c r="SRF690" s="2"/>
      <c r="SRG690" s="2"/>
      <c r="SRH690" s="2"/>
      <c r="SRI690" s="2"/>
      <c r="SRJ690" s="2"/>
      <c r="SRK690" s="2"/>
      <c r="SRL690" s="2"/>
      <c r="SRM690" s="2"/>
      <c r="SRN690" s="2"/>
      <c r="SRO690" s="2"/>
      <c r="SRP690" s="2"/>
      <c r="SRQ690" s="2"/>
      <c r="SRR690" s="2"/>
      <c r="SRS690" s="2"/>
      <c r="SRT690" s="2"/>
      <c r="SRU690" s="2"/>
      <c r="SRV690" s="2"/>
      <c r="SRW690" s="2"/>
      <c r="SRX690" s="2"/>
      <c r="SRY690" s="2"/>
      <c r="SRZ690" s="2"/>
      <c r="SSA690" s="2"/>
      <c r="SSB690" s="2"/>
      <c r="SSC690" s="2"/>
      <c r="SSD690" s="2"/>
      <c r="SSE690" s="2"/>
      <c r="SSF690" s="2"/>
      <c r="SSG690" s="2"/>
      <c r="SSH690" s="2"/>
      <c r="SSI690" s="2"/>
      <c r="SSJ690" s="2"/>
      <c r="SSK690" s="2"/>
      <c r="SSL690" s="2"/>
      <c r="SSM690" s="2"/>
      <c r="SSN690" s="2"/>
      <c r="SSO690" s="2"/>
      <c r="SSP690" s="2"/>
      <c r="SSQ690" s="2"/>
      <c r="SSR690" s="2"/>
      <c r="SSS690" s="2"/>
      <c r="SST690" s="2"/>
      <c r="SSU690" s="2"/>
      <c r="SSV690" s="2"/>
      <c r="SSW690" s="2"/>
      <c r="SSX690" s="2"/>
      <c r="SSY690" s="2"/>
      <c r="SSZ690" s="2"/>
      <c r="STA690" s="2"/>
      <c r="STB690" s="2"/>
      <c r="STC690" s="2"/>
      <c r="STD690" s="2"/>
      <c r="STE690" s="2"/>
      <c r="STF690" s="2"/>
      <c r="STG690" s="2"/>
      <c r="STH690" s="2"/>
      <c r="STI690" s="2"/>
      <c r="STJ690" s="2"/>
      <c r="STK690" s="2"/>
      <c r="STL690" s="2"/>
      <c r="STM690" s="2"/>
      <c r="STN690" s="2"/>
      <c r="STO690" s="2"/>
      <c r="STP690" s="2"/>
      <c r="STQ690" s="2"/>
      <c r="STR690" s="2"/>
      <c r="STS690" s="2"/>
      <c r="STT690" s="2"/>
      <c r="STU690" s="2"/>
      <c r="STV690" s="2"/>
      <c r="STW690" s="2"/>
      <c r="STX690" s="2"/>
      <c r="STY690" s="2"/>
      <c r="STZ690" s="2"/>
      <c r="SUA690" s="2"/>
      <c r="SUB690" s="2"/>
      <c r="SUC690" s="2"/>
      <c r="SUD690" s="2"/>
      <c r="SUE690" s="2"/>
      <c r="SUF690" s="2"/>
      <c r="SUG690" s="2"/>
      <c r="SUH690" s="2"/>
      <c r="SUI690" s="2"/>
      <c r="SUJ690" s="2"/>
      <c r="SUK690" s="2"/>
      <c r="SUL690" s="2"/>
      <c r="SUM690" s="2"/>
      <c r="SUN690" s="2"/>
      <c r="SUO690" s="2"/>
      <c r="SUP690" s="2"/>
      <c r="SUQ690" s="2"/>
      <c r="SUR690" s="2"/>
      <c r="SUS690" s="2"/>
      <c r="SUT690" s="2"/>
      <c r="SUU690" s="2"/>
      <c r="SUV690" s="2"/>
      <c r="SUW690" s="2"/>
      <c r="SUX690" s="2"/>
      <c r="SUY690" s="2"/>
      <c r="SUZ690" s="2"/>
      <c r="SVA690" s="2"/>
      <c r="SVB690" s="2"/>
      <c r="SVC690" s="2"/>
      <c r="SVD690" s="2"/>
      <c r="SVE690" s="2"/>
      <c r="SVF690" s="2"/>
      <c r="SVG690" s="2"/>
      <c r="SVH690" s="2"/>
      <c r="SVI690" s="2"/>
      <c r="SVJ690" s="2"/>
      <c r="SVK690" s="2"/>
      <c r="SVL690" s="2"/>
      <c r="SVM690" s="2"/>
      <c r="SVN690" s="2"/>
      <c r="SVO690" s="2"/>
      <c r="SVP690" s="2"/>
      <c r="SVQ690" s="2"/>
      <c r="SVR690" s="2"/>
      <c r="SVS690" s="2"/>
      <c r="SVT690" s="2"/>
      <c r="SVU690" s="2"/>
      <c r="SVV690" s="2"/>
      <c r="SVW690" s="2"/>
      <c r="SVX690" s="2"/>
      <c r="SVY690" s="2"/>
      <c r="SVZ690" s="2"/>
      <c r="SWA690" s="2"/>
      <c r="SWB690" s="2"/>
      <c r="SWC690" s="2"/>
      <c r="SWD690" s="2"/>
      <c r="SWE690" s="2"/>
      <c r="SWF690" s="2"/>
      <c r="SWG690" s="2"/>
      <c r="SWH690" s="2"/>
      <c r="SWI690" s="2"/>
      <c r="SWJ690" s="2"/>
      <c r="SWK690" s="2"/>
      <c r="SWL690" s="2"/>
      <c r="SWM690" s="2"/>
      <c r="SWN690" s="2"/>
      <c r="SWO690" s="2"/>
      <c r="SWP690" s="2"/>
      <c r="SWQ690" s="2"/>
      <c r="SWR690" s="2"/>
      <c r="SWS690" s="2"/>
      <c r="SWT690" s="2"/>
      <c r="SWU690" s="2"/>
      <c r="SWV690" s="2"/>
      <c r="SWW690" s="2"/>
      <c r="SWX690" s="2"/>
      <c r="SWY690" s="2"/>
      <c r="SWZ690" s="2"/>
      <c r="SXA690" s="2"/>
      <c r="SXB690" s="2"/>
      <c r="SXC690" s="2"/>
      <c r="SXD690" s="2"/>
      <c r="SXE690" s="2"/>
      <c r="SXF690" s="2"/>
      <c r="SXG690" s="2"/>
      <c r="SXH690" s="2"/>
      <c r="SXI690" s="2"/>
      <c r="SXJ690" s="2"/>
      <c r="SXK690" s="2"/>
      <c r="SXL690" s="2"/>
      <c r="SXM690" s="2"/>
      <c r="SXN690" s="2"/>
      <c r="SXO690" s="2"/>
      <c r="SXP690" s="2"/>
      <c r="SXQ690" s="2"/>
      <c r="SXR690" s="2"/>
      <c r="SXS690" s="2"/>
      <c r="SXT690" s="2"/>
      <c r="SXU690" s="2"/>
      <c r="SXV690" s="2"/>
      <c r="SXW690" s="2"/>
      <c r="SXX690" s="2"/>
      <c r="SXY690" s="2"/>
      <c r="SXZ690" s="2"/>
      <c r="SYA690" s="2"/>
      <c r="SYB690" s="2"/>
      <c r="SYC690" s="2"/>
      <c r="SYD690" s="2"/>
      <c r="SYE690" s="2"/>
      <c r="SYF690" s="2"/>
      <c r="SYG690" s="2"/>
      <c r="SYH690" s="2"/>
      <c r="SYI690" s="2"/>
      <c r="SYJ690" s="2"/>
      <c r="SYK690" s="2"/>
      <c r="SYL690" s="2"/>
      <c r="SYM690" s="2"/>
      <c r="SYN690" s="2"/>
      <c r="SYO690" s="2"/>
      <c r="SYP690" s="2"/>
      <c r="SYQ690" s="2"/>
      <c r="SYR690" s="2"/>
      <c r="SYS690" s="2"/>
      <c r="SYT690" s="2"/>
      <c r="SYU690" s="2"/>
      <c r="SYV690" s="2"/>
      <c r="SYW690" s="2"/>
      <c r="SYX690" s="2"/>
      <c r="SYY690" s="2"/>
      <c r="SYZ690" s="2"/>
      <c r="SZA690" s="2"/>
      <c r="SZB690" s="2"/>
      <c r="SZC690" s="2"/>
      <c r="SZD690" s="2"/>
      <c r="SZE690" s="2"/>
      <c r="SZF690" s="2"/>
      <c r="SZG690" s="2"/>
      <c r="SZH690" s="2"/>
      <c r="SZI690" s="2"/>
      <c r="SZJ690" s="2"/>
      <c r="SZK690" s="2"/>
      <c r="SZL690" s="2"/>
      <c r="SZM690" s="2"/>
      <c r="SZN690" s="2"/>
      <c r="SZO690" s="2"/>
      <c r="SZP690" s="2"/>
      <c r="SZQ690" s="2"/>
      <c r="SZR690" s="2"/>
      <c r="SZS690" s="2"/>
      <c r="SZT690" s="2"/>
      <c r="SZU690" s="2"/>
      <c r="SZV690" s="2"/>
      <c r="SZW690" s="2"/>
      <c r="SZX690" s="2"/>
      <c r="SZY690" s="2"/>
      <c r="SZZ690" s="2"/>
      <c r="TAA690" s="2"/>
      <c r="TAB690" s="2"/>
      <c r="TAC690" s="2"/>
      <c r="TAD690" s="2"/>
      <c r="TAE690" s="2"/>
      <c r="TAF690" s="2"/>
      <c r="TAG690" s="2"/>
      <c r="TAH690" s="2"/>
      <c r="TAI690" s="2"/>
      <c r="TAJ690" s="2"/>
      <c r="TAK690" s="2"/>
      <c r="TAL690" s="2"/>
      <c r="TAM690" s="2"/>
      <c r="TAN690" s="2"/>
      <c r="TAO690" s="2"/>
      <c r="TAP690" s="2"/>
      <c r="TAQ690" s="2"/>
      <c r="TAR690" s="2"/>
      <c r="TAS690" s="2"/>
      <c r="TAT690" s="2"/>
      <c r="TAU690" s="2"/>
      <c r="TAV690" s="2"/>
      <c r="TAW690" s="2"/>
      <c r="TAX690" s="2"/>
      <c r="TAY690" s="2"/>
      <c r="TAZ690" s="2"/>
      <c r="TBA690" s="2"/>
      <c r="TBB690" s="2"/>
      <c r="TBC690" s="2"/>
      <c r="TBD690" s="2"/>
      <c r="TBE690" s="2"/>
      <c r="TBF690" s="2"/>
      <c r="TBG690" s="2"/>
      <c r="TBH690" s="2"/>
      <c r="TBI690" s="2"/>
      <c r="TBJ690" s="2"/>
      <c r="TBK690" s="2"/>
      <c r="TBL690" s="2"/>
      <c r="TBM690" s="2"/>
      <c r="TBN690" s="2"/>
      <c r="TBO690" s="2"/>
      <c r="TBP690" s="2"/>
      <c r="TBQ690" s="2"/>
      <c r="TBR690" s="2"/>
      <c r="TBS690" s="2"/>
      <c r="TBT690" s="2"/>
      <c r="TBU690" s="2"/>
      <c r="TBV690" s="2"/>
      <c r="TBW690" s="2"/>
      <c r="TBX690" s="2"/>
      <c r="TBY690" s="2"/>
      <c r="TBZ690" s="2"/>
      <c r="TCA690" s="2"/>
      <c r="TCB690" s="2"/>
      <c r="TCC690" s="2"/>
      <c r="TCD690" s="2"/>
      <c r="TCE690" s="2"/>
      <c r="TCF690" s="2"/>
      <c r="TCG690" s="2"/>
      <c r="TCH690" s="2"/>
      <c r="TCI690" s="2"/>
      <c r="TCJ690" s="2"/>
      <c r="TCK690" s="2"/>
      <c r="TCL690" s="2"/>
      <c r="TCM690" s="2"/>
      <c r="TCN690" s="2"/>
      <c r="TCO690" s="2"/>
      <c r="TCP690" s="2"/>
      <c r="TCQ690" s="2"/>
      <c r="TCR690" s="2"/>
      <c r="TCS690" s="2"/>
      <c r="TCT690" s="2"/>
      <c r="TCU690" s="2"/>
      <c r="TCV690" s="2"/>
      <c r="TCW690" s="2"/>
      <c r="TCX690" s="2"/>
      <c r="TCY690" s="2"/>
      <c r="TCZ690" s="2"/>
      <c r="TDA690" s="2"/>
      <c r="TDB690" s="2"/>
      <c r="TDC690" s="2"/>
      <c r="TDD690" s="2"/>
      <c r="TDE690" s="2"/>
      <c r="TDF690" s="2"/>
      <c r="TDG690" s="2"/>
      <c r="TDH690" s="2"/>
      <c r="TDI690" s="2"/>
      <c r="TDJ690" s="2"/>
      <c r="TDK690" s="2"/>
      <c r="TDL690" s="2"/>
      <c r="TDM690" s="2"/>
      <c r="TDN690" s="2"/>
      <c r="TDO690" s="2"/>
      <c r="TDP690" s="2"/>
      <c r="TDQ690" s="2"/>
      <c r="TDR690" s="2"/>
      <c r="TDS690" s="2"/>
      <c r="TDT690" s="2"/>
      <c r="TDU690" s="2"/>
      <c r="TDV690" s="2"/>
      <c r="TDW690" s="2"/>
      <c r="TDX690" s="2"/>
      <c r="TDY690" s="2"/>
      <c r="TDZ690" s="2"/>
      <c r="TEA690" s="2"/>
      <c r="TEB690" s="2"/>
      <c r="TEC690" s="2"/>
      <c r="TED690" s="2"/>
      <c r="TEE690" s="2"/>
      <c r="TEF690" s="2"/>
      <c r="TEG690" s="2"/>
      <c r="TEH690" s="2"/>
      <c r="TEI690" s="2"/>
      <c r="TEJ690" s="2"/>
      <c r="TEK690" s="2"/>
      <c r="TEL690" s="2"/>
      <c r="TEM690" s="2"/>
      <c r="TEN690" s="2"/>
      <c r="TEO690" s="2"/>
      <c r="TEP690" s="2"/>
      <c r="TEQ690" s="2"/>
      <c r="TER690" s="2"/>
      <c r="TES690" s="2"/>
      <c r="TET690" s="2"/>
      <c r="TEU690" s="2"/>
      <c r="TEV690" s="2"/>
      <c r="TEW690" s="2"/>
      <c r="TEX690" s="2"/>
      <c r="TEY690" s="2"/>
      <c r="TEZ690" s="2"/>
      <c r="TFA690" s="2"/>
      <c r="TFB690" s="2"/>
      <c r="TFC690" s="2"/>
      <c r="TFD690" s="2"/>
      <c r="TFE690" s="2"/>
      <c r="TFF690" s="2"/>
      <c r="TFG690" s="2"/>
      <c r="TFH690" s="2"/>
      <c r="TFI690" s="2"/>
      <c r="TFJ690" s="2"/>
      <c r="TFK690" s="2"/>
      <c r="TFL690" s="2"/>
      <c r="TFM690" s="2"/>
      <c r="TFN690" s="2"/>
      <c r="TFO690" s="2"/>
      <c r="TFP690" s="2"/>
      <c r="TFQ690" s="2"/>
      <c r="TFR690" s="2"/>
      <c r="TFS690" s="2"/>
      <c r="TFT690" s="2"/>
      <c r="TFU690" s="2"/>
      <c r="TFV690" s="2"/>
      <c r="TFW690" s="2"/>
      <c r="TFX690" s="2"/>
      <c r="TFY690" s="2"/>
      <c r="TFZ690" s="2"/>
      <c r="TGA690" s="2"/>
      <c r="TGB690" s="2"/>
      <c r="TGC690" s="2"/>
      <c r="TGD690" s="2"/>
      <c r="TGE690" s="2"/>
      <c r="TGF690" s="2"/>
      <c r="TGG690" s="2"/>
      <c r="TGH690" s="2"/>
      <c r="TGI690" s="2"/>
      <c r="TGJ690" s="2"/>
      <c r="TGK690" s="2"/>
      <c r="TGL690" s="2"/>
      <c r="TGM690" s="2"/>
      <c r="TGN690" s="2"/>
      <c r="TGO690" s="2"/>
      <c r="TGP690" s="2"/>
      <c r="TGQ690" s="2"/>
      <c r="TGR690" s="2"/>
      <c r="TGS690" s="2"/>
      <c r="TGT690" s="2"/>
      <c r="TGU690" s="2"/>
      <c r="TGV690" s="2"/>
      <c r="TGW690" s="2"/>
      <c r="TGX690" s="2"/>
      <c r="TGY690" s="2"/>
      <c r="TGZ690" s="2"/>
      <c r="THA690" s="2"/>
      <c r="THB690" s="2"/>
      <c r="THC690" s="2"/>
      <c r="THD690" s="2"/>
      <c r="THE690" s="2"/>
      <c r="THF690" s="2"/>
      <c r="THG690" s="2"/>
      <c r="THH690" s="2"/>
      <c r="THI690" s="2"/>
      <c r="THJ690" s="2"/>
      <c r="THK690" s="2"/>
      <c r="THL690" s="2"/>
      <c r="THM690" s="2"/>
      <c r="THN690" s="2"/>
      <c r="THO690" s="2"/>
      <c r="THP690" s="2"/>
      <c r="THQ690" s="2"/>
      <c r="THR690" s="2"/>
      <c r="THS690" s="2"/>
      <c r="THT690" s="2"/>
      <c r="THU690" s="2"/>
      <c r="THV690" s="2"/>
      <c r="THW690" s="2"/>
      <c r="THX690" s="2"/>
      <c r="THY690" s="2"/>
      <c r="THZ690" s="2"/>
      <c r="TIA690" s="2"/>
      <c r="TIB690" s="2"/>
      <c r="TIC690" s="2"/>
      <c r="TID690" s="2"/>
      <c r="TIE690" s="2"/>
      <c r="TIF690" s="2"/>
      <c r="TIG690" s="2"/>
      <c r="TIH690" s="2"/>
      <c r="TII690" s="2"/>
      <c r="TIJ690" s="2"/>
      <c r="TIK690" s="2"/>
      <c r="TIL690" s="2"/>
      <c r="TIM690" s="2"/>
      <c r="TIN690" s="2"/>
      <c r="TIO690" s="2"/>
      <c r="TIP690" s="2"/>
      <c r="TIQ690" s="2"/>
      <c r="TIR690" s="2"/>
      <c r="TIS690" s="2"/>
      <c r="TIT690" s="2"/>
      <c r="TIU690" s="2"/>
      <c r="TIV690" s="2"/>
      <c r="TIW690" s="2"/>
      <c r="TIX690" s="2"/>
      <c r="TIY690" s="2"/>
      <c r="TIZ690" s="2"/>
      <c r="TJA690" s="2"/>
      <c r="TJB690" s="2"/>
      <c r="TJC690" s="2"/>
      <c r="TJD690" s="2"/>
      <c r="TJE690" s="2"/>
      <c r="TJF690" s="2"/>
      <c r="TJG690" s="2"/>
      <c r="TJH690" s="2"/>
      <c r="TJI690" s="2"/>
      <c r="TJJ690" s="2"/>
      <c r="TJK690" s="2"/>
      <c r="TJL690" s="2"/>
      <c r="TJM690" s="2"/>
      <c r="TJN690" s="2"/>
      <c r="TJO690" s="2"/>
      <c r="TJP690" s="2"/>
      <c r="TJQ690" s="2"/>
      <c r="TJR690" s="2"/>
      <c r="TJS690" s="2"/>
      <c r="TJT690" s="2"/>
      <c r="TJU690" s="2"/>
      <c r="TJV690" s="2"/>
      <c r="TJW690" s="2"/>
      <c r="TJX690" s="2"/>
      <c r="TJY690" s="2"/>
      <c r="TJZ690" s="2"/>
      <c r="TKA690" s="2"/>
      <c r="TKB690" s="2"/>
      <c r="TKC690" s="2"/>
      <c r="TKD690" s="2"/>
      <c r="TKE690" s="2"/>
      <c r="TKF690" s="2"/>
      <c r="TKG690" s="2"/>
      <c r="TKH690" s="2"/>
      <c r="TKI690" s="2"/>
      <c r="TKJ690" s="2"/>
      <c r="TKK690" s="2"/>
      <c r="TKL690" s="2"/>
      <c r="TKM690" s="2"/>
      <c r="TKN690" s="2"/>
      <c r="TKO690" s="2"/>
      <c r="TKP690" s="2"/>
      <c r="TKQ690" s="2"/>
      <c r="TKR690" s="2"/>
      <c r="TKS690" s="2"/>
      <c r="TKT690" s="2"/>
      <c r="TKU690" s="2"/>
      <c r="TKV690" s="2"/>
      <c r="TKW690" s="2"/>
      <c r="TKX690" s="2"/>
      <c r="TKY690" s="2"/>
      <c r="TKZ690" s="2"/>
      <c r="TLA690" s="2"/>
      <c r="TLB690" s="2"/>
      <c r="TLC690" s="2"/>
      <c r="TLD690" s="2"/>
      <c r="TLE690" s="2"/>
      <c r="TLF690" s="2"/>
      <c r="TLG690" s="2"/>
      <c r="TLH690" s="2"/>
      <c r="TLI690" s="2"/>
      <c r="TLJ690" s="2"/>
      <c r="TLK690" s="2"/>
      <c r="TLL690" s="2"/>
      <c r="TLM690" s="2"/>
      <c r="TLN690" s="2"/>
      <c r="TLO690" s="2"/>
      <c r="TLP690" s="2"/>
      <c r="TLQ690" s="2"/>
      <c r="TLR690" s="2"/>
      <c r="TLS690" s="2"/>
      <c r="TLT690" s="2"/>
      <c r="TLU690" s="2"/>
      <c r="TLV690" s="2"/>
      <c r="TLW690" s="2"/>
      <c r="TLX690" s="2"/>
      <c r="TLY690" s="2"/>
      <c r="TLZ690" s="2"/>
      <c r="TMA690" s="2"/>
      <c r="TMB690" s="2"/>
      <c r="TMC690" s="2"/>
      <c r="TMD690" s="2"/>
      <c r="TME690" s="2"/>
      <c r="TMF690" s="2"/>
      <c r="TMG690" s="2"/>
      <c r="TMH690" s="2"/>
      <c r="TMI690" s="2"/>
      <c r="TMJ690" s="2"/>
      <c r="TMK690" s="2"/>
      <c r="TML690" s="2"/>
      <c r="TMM690" s="2"/>
      <c r="TMN690" s="2"/>
      <c r="TMO690" s="2"/>
      <c r="TMP690" s="2"/>
      <c r="TMQ690" s="2"/>
      <c r="TMR690" s="2"/>
      <c r="TMS690" s="2"/>
      <c r="TMT690" s="2"/>
      <c r="TMU690" s="2"/>
      <c r="TMV690" s="2"/>
      <c r="TMW690" s="2"/>
      <c r="TMX690" s="2"/>
      <c r="TMY690" s="2"/>
      <c r="TMZ690" s="2"/>
      <c r="TNA690" s="2"/>
      <c r="TNB690" s="2"/>
      <c r="TNC690" s="2"/>
      <c r="TND690" s="2"/>
      <c r="TNE690" s="2"/>
      <c r="TNF690" s="2"/>
      <c r="TNG690" s="2"/>
      <c r="TNH690" s="2"/>
      <c r="TNI690" s="2"/>
      <c r="TNJ690" s="2"/>
      <c r="TNK690" s="2"/>
      <c r="TNL690" s="2"/>
      <c r="TNM690" s="2"/>
      <c r="TNN690" s="2"/>
      <c r="TNO690" s="2"/>
      <c r="TNP690" s="2"/>
      <c r="TNQ690" s="2"/>
      <c r="TNR690" s="2"/>
      <c r="TNS690" s="2"/>
      <c r="TNT690" s="2"/>
      <c r="TNU690" s="2"/>
      <c r="TNV690" s="2"/>
      <c r="TNW690" s="2"/>
      <c r="TNX690" s="2"/>
      <c r="TNY690" s="2"/>
      <c r="TNZ690" s="2"/>
      <c r="TOA690" s="2"/>
      <c r="TOB690" s="2"/>
      <c r="TOC690" s="2"/>
      <c r="TOD690" s="2"/>
      <c r="TOE690" s="2"/>
      <c r="TOF690" s="2"/>
      <c r="TOG690" s="2"/>
      <c r="TOH690" s="2"/>
      <c r="TOI690" s="2"/>
      <c r="TOJ690" s="2"/>
      <c r="TOK690" s="2"/>
      <c r="TOL690" s="2"/>
      <c r="TOM690" s="2"/>
      <c r="TON690" s="2"/>
      <c r="TOO690" s="2"/>
      <c r="TOP690" s="2"/>
      <c r="TOQ690" s="2"/>
      <c r="TOR690" s="2"/>
      <c r="TOS690" s="2"/>
      <c r="TOT690" s="2"/>
      <c r="TOU690" s="2"/>
      <c r="TOV690" s="2"/>
      <c r="TOW690" s="2"/>
      <c r="TOX690" s="2"/>
      <c r="TOY690" s="2"/>
      <c r="TOZ690" s="2"/>
      <c r="TPA690" s="2"/>
      <c r="TPB690" s="2"/>
      <c r="TPC690" s="2"/>
      <c r="TPD690" s="2"/>
      <c r="TPE690" s="2"/>
      <c r="TPF690" s="2"/>
      <c r="TPG690" s="2"/>
      <c r="TPH690" s="2"/>
      <c r="TPI690" s="2"/>
      <c r="TPJ690" s="2"/>
      <c r="TPK690" s="2"/>
      <c r="TPL690" s="2"/>
      <c r="TPM690" s="2"/>
      <c r="TPN690" s="2"/>
      <c r="TPO690" s="2"/>
      <c r="TPP690" s="2"/>
      <c r="TPQ690" s="2"/>
      <c r="TPR690" s="2"/>
      <c r="TPS690" s="2"/>
      <c r="TPT690" s="2"/>
      <c r="TPU690" s="2"/>
      <c r="TPV690" s="2"/>
      <c r="TPW690" s="2"/>
      <c r="TPX690" s="2"/>
      <c r="TPY690" s="2"/>
      <c r="TPZ690" s="2"/>
      <c r="TQA690" s="2"/>
      <c r="TQB690" s="2"/>
      <c r="TQC690" s="2"/>
      <c r="TQD690" s="2"/>
      <c r="TQE690" s="2"/>
      <c r="TQF690" s="2"/>
      <c r="TQG690" s="2"/>
      <c r="TQH690" s="2"/>
      <c r="TQI690" s="2"/>
      <c r="TQJ690" s="2"/>
      <c r="TQK690" s="2"/>
      <c r="TQL690" s="2"/>
      <c r="TQM690" s="2"/>
      <c r="TQN690" s="2"/>
      <c r="TQO690" s="2"/>
      <c r="TQP690" s="2"/>
      <c r="TQQ690" s="2"/>
      <c r="TQR690" s="2"/>
      <c r="TQS690" s="2"/>
      <c r="TQT690" s="2"/>
      <c r="TQU690" s="2"/>
      <c r="TQV690" s="2"/>
      <c r="TQW690" s="2"/>
      <c r="TQX690" s="2"/>
      <c r="TQY690" s="2"/>
      <c r="TQZ690" s="2"/>
      <c r="TRA690" s="2"/>
      <c r="TRB690" s="2"/>
      <c r="TRC690" s="2"/>
      <c r="TRD690" s="2"/>
      <c r="TRE690" s="2"/>
      <c r="TRF690" s="2"/>
      <c r="TRG690" s="2"/>
      <c r="TRH690" s="2"/>
      <c r="TRI690" s="2"/>
      <c r="TRJ690" s="2"/>
      <c r="TRK690" s="2"/>
      <c r="TRL690" s="2"/>
      <c r="TRM690" s="2"/>
      <c r="TRN690" s="2"/>
      <c r="TRO690" s="2"/>
      <c r="TRP690" s="2"/>
      <c r="TRQ690" s="2"/>
      <c r="TRR690" s="2"/>
      <c r="TRS690" s="2"/>
      <c r="TRT690" s="2"/>
      <c r="TRU690" s="2"/>
      <c r="TRV690" s="2"/>
      <c r="TRW690" s="2"/>
      <c r="TRX690" s="2"/>
      <c r="TRY690" s="2"/>
      <c r="TRZ690" s="2"/>
      <c r="TSA690" s="2"/>
      <c r="TSB690" s="2"/>
      <c r="TSC690" s="2"/>
      <c r="TSD690" s="2"/>
      <c r="TSE690" s="2"/>
      <c r="TSF690" s="2"/>
      <c r="TSG690" s="2"/>
      <c r="TSH690" s="2"/>
      <c r="TSI690" s="2"/>
      <c r="TSJ690" s="2"/>
      <c r="TSK690" s="2"/>
      <c r="TSL690" s="2"/>
      <c r="TSM690" s="2"/>
      <c r="TSN690" s="2"/>
      <c r="TSO690" s="2"/>
      <c r="TSP690" s="2"/>
      <c r="TSQ690" s="2"/>
      <c r="TSR690" s="2"/>
      <c r="TSS690" s="2"/>
      <c r="TST690" s="2"/>
      <c r="TSU690" s="2"/>
      <c r="TSV690" s="2"/>
      <c r="TSW690" s="2"/>
      <c r="TSX690" s="2"/>
      <c r="TSY690" s="2"/>
      <c r="TSZ690" s="2"/>
      <c r="TTA690" s="2"/>
      <c r="TTB690" s="2"/>
      <c r="TTC690" s="2"/>
      <c r="TTD690" s="2"/>
      <c r="TTE690" s="2"/>
      <c r="TTF690" s="2"/>
      <c r="TTG690" s="2"/>
      <c r="TTH690" s="2"/>
      <c r="TTI690" s="2"/>
      <c r="TTJ690" s="2"/>
      <c r="TTK690" s="2"/>
      <c r="TTL690" s="2"/>
      <c r="TTM690" s="2"/>
      <c r="TTN690" s="2"/>
      <c r="TTO690" s="2"/>
      <c r="TTP690" s="2"/>
      <c r="TTQ690" s="2"/>
      <c r="TTR690" s="2"/>
      <c r="TTS690" s="2"/>
      <c r="TTT690" s="2"/>
      <c r="TTU690" s="2"/>
      <c r="TTV690" s="2"/>
      <c r="TTW690" s="2"/>
      <c r="TTX690" s="2"/>
      <c r="TTY690" s="2"/>
      <c r="TTZ690" s="2"/>
      <c r="TUA690" s="2"/>
      <c r="TUB690" s="2"/>
      <c r="TUC690" s="2"/>
      <c r="TUD690" s="2"/>
      <c r="TUE690" s="2"/>
      <c r="TUF690" s="2"/>
      <c r="TUG690" s="2"/>
      <c r="TUH690" s="2"/>
      <c r="TUI690" s="2"/>
      <c r="TUJ690" s="2"/>
      <c r="TUK690" s="2"/>
      <c r="TUL690" s="2"/>
      <c r="TUM690" s="2"/>
      <c r="TUN690" s="2"/>
      <c r="TUO690" s="2"/>
      <c r="TUP690" s="2"/>
      <c r="TUQ690" s="2"/>
      <c r="TUR690" s="2"/>
      <c r="TUS690" s="2"/>
      <c r="TUT690" s="2"/>
      <c r="TUU690" s="2"/>
      <c r="TUV690" s="2"/>
      <c r="TUW690" s="2"/>
      <c r="TUX690" s="2"/>
      <c r="TUY690" s="2"/>
      <c r="TUZ690" s="2"/>
      <c r="TVA690" s="2"/>
      <c r="TVB690" s="2"/>
      <c r="TVC690" s="2"/>
      <c r="TVD690" s="2"/>
      <c r="TVE690" s="2"/>
      <c r="TVF690" s="2"/>
      <c r="TVG690" s="2"/>
      <c r="TVH690" s="2"/>
      <c r="TVI690" s="2"/>
      <c r="TVJ690" s="2"/>
      <c r="TVK690" s="2"/>
      <c r="TVL690" s="2"/>
      <c r="TVM690" s="2"/>
      <c r="TVN690" s="2"/>
      <c r="TVO690" s="2"/>
      <c r="TVP690" s="2"/>
      <c r="TVQ690" s="2"/>
      <c r="TVR690" s="2"/>
      <c r="TVS690" s="2"/>
      <c r="TVT690" s="2"/>
      <c r="TVU690" s="2"/>
      <c r="TVV690" s="2"/>
      <c r="TVW690" s="2"/>
      <c r="TVX690" s="2"/>
      <c r="TVY690" s="2"/>
      <c r="TVZ690" s="2"/>
      <c r="TWA690" s="2"/>
      <c r="TWB690" s="2"/>
      <c r="TWC690" s="2"/>
      <c r="TWD690" s="2"/>
      <c r="TWE690" s="2"/>
      <c r="TWF690" s="2"/>
      <c r="TWG690" s="2"/>
      <c r="TWH690" s="2"/>
      <c r="TWI690" s="2"/>
      <c r="TWJ690" s="2"/>
      <c r="TWK690" s="2"/>
      <c r="TWL690" s="2"/>
      <c r="TWM690" s="2"/>
      <c r="TWN690" s="2"/>
      <c r="TWO690" s="2"/>
      <c r="TWP690" s="2"/>
      <c r="TWQ690" s="2"/>
      <c r="TWR690" s="2"/>
      <c r="TWS690" s="2"/>
      <c r="TWT690" s="2"/>
      <c r="TWU690" s="2"/>
      <c r="TWV690" s="2"/>
      <c r="TWW690" s="2"/>
      <c r="TWX690" s="2"/>
      <c r="TWY690" s="2"/>
      <c r="TWZ690" s="2"/>
      <c r="TXA690" s="2"/>
      <c r="TXB690" s="2"/>
      <c r="TXC690" s="2"/>
      <c r="TXD690" s="2"/>
      <c r="TXE690" s="2"/>
      <c r="TXF690" s="2"/>
      <c r="TXG690" s="2"/>
      <c r="TXH690" s="2"/>
      <c r="TXI690" s="2"/>
      <c r="TXJ690" s="2"/>
      <c r="TXK690" s="2"/>
      <c r="TXL690" s="2"/>
      <c r="TXM690" s="2"/>
      <c r="TXN690" s="2"/>
      <c r="TXO690" s="2"/>
      <c r="TXP690" s="2"/>
      <c r="TXQ690" s="2"/>
      <c r="TXR690" s="2"/>
      <c r="TXS690" s="2"/>
      <c r="TXT690" s="2"/>
      <c r="TXU690" s="2"/>
      <c r="TXV690" s="2"/>
      <c r="TXW690" s="2"/>
      <c r="TXX690" s="2"/>
      <c r="TXY690" s="2"/>
      <c r="TXZ690" s="2"/>
      <c r="TYA690" s="2"/>
      <c r="TYB690" s="2"/>
      <c r="TYC690" s="2"/>
      <c r="TYD690" s="2"/>
      <c r="TYE690" s="2"/>
      <c r="TYF690" s="2"/>
      <c r="TYG690" s="2"/>
      <c r="TYH690" s="2"/>
      <c r="TYI690" s="2"/>
      <c r="TYJ690" s="2"/>
      <c r="TYK690" s="2"/>
      <c r="TYL690" s="2"/>
      <c r="TYM690" s="2"/>
      <c r="TYN690" s="2"/>
      <c r="TYO690" s="2"/>
      <c r="TYP690" s="2"/>
      <c r="TYQ690" s="2"/>
      <c r="TYR690" s="2"/>
      <c r="TYS690" s="2"/>
      <c r="TYT690" s="2"/>
      <c r="TYU690" s="2"/>
      <c r="TYV690" s="2"/>
      <c r="TYW690" s="2"/>
      <c r="TYX690" s="2"/>
      <c r="TYY690" s="2"/>
      <c r="TYZ690" s="2"/>
      <c r="TZA690" s="2"/>
      <c r="TZB690" s="2"/>
      <c r="TZC690" s="2"/>
      <c r="TZD690" s="2"/>
      <c r="TZE690" s="2"/>
      <c r="TZF690" s="2"/>
      <c r="TZG690" s="2"/>
      <c r="TZH690" s="2"/>
      <c r="TZI690" s="2"/>
      <c r="TZJ690" s="2"/>
      <c r="TZK690" s="2"/>
      <c r="TZL690" s="2"/>
      <c r="TZM690" s="2"/>
      <c r="TZN690" s="2"/>
      <c r="TZO690" s="2"/>
      <c r="TZP690" s="2"/>
      <c r="TZQ690" s="2"/>
      <c r="TZR690" s="2"/>
      <c r="TZS690" s="2"/>
      <c r="TZT690" s="2"/>
      <c r="TZU690" s="2"/>
      <c r="TZV690" s="2"/>
      <c r="TZW690" s="2"/>
      <c r="TZX690" s="2"/>
      <c r="TZY690" s="2"/>
      <c r="TZZ690" s="2"/>
      <c r="UAA690" s="2"/>
      <c r="UAB690" s="2"/>
      <c r="UAC690" s="2"/>
      <c r="UAD690" s="2"/>
      <c r="UAE690" s="2"/>
      <c r="UAF690" s="2"/>
      <c r="UAG690" s="2"/>
      <c r="UAH690" s="2"/>
      <c r="UAI690" s="2"/>
      <c r="UAJ690" s="2"/>
      <c r="UAK690" s="2"/>
      <c r="UAL690" s="2"/>
      <c r="UAM690" s="2"/>
      <c r="UAN690" s="2"/>
      <c r="UAO690" s="2"/>
      <c r="UAP690" s="2"/>
      <c r="UAQ690" s="2"/>
      <c r="UAR690" s="2"/>
      <c r="UAS690" s="2"/>
      <c r="UAT690" s="2"/>
      <c r="UAU690" s="2"/>
      <c r="UAV690" s="2"/>
      <c r="UAW690" s="2"/>
      <c r="UAX690" s="2"/>
      <c r="UAY690" s="2"/>
      <c r="UAZ690" s="2"/>
      <c r="UBA690" s="2"/>
      <c r="UBB690" s="2"/>
      <c r="UBC690" s="2"/>
      <c r="UBD690" s="2"/>
      <c r="UBE690" s="2"/>
      <c r="UBF690" s="2"/>
      <c r="UBG690" s="2"/>
      <c r="UBH690" s="2"/>
      <c r="UBI690" s="2"/>
      <c r="UBJ690" s="2"/>
      <c r="UBK690" s="2"/>
      <c r="UBL690" s="2"/>
      <c r="UBM690" s="2"/>
      <c r="UBN690" s="2"/>
      <c r="UBO690" s="2"/>
      <c r="UBP690" s="2"/>
      <c r="UBQ690" s="2"/>
      <c r="UBR690" s="2"/>
      <c r="UBS690" s="2"/>
      <c r="UBT690" s="2"/>
      <c r="UBU690" s="2"/>
      <c r="UBV690" s="2"/>
      <c r="UBW690" s="2"/>
      <c r="UBX690" s="2"/>
      <c r="UBY690" s="2"/>
      <c r="UBZ690" s="2"/>
      <c r="UCA690" s="2"/>
      <c r="UCB690" s="2"/>
      <c r="UCC690" s="2"/>
      <c r="UCD690" s="2"/>
      <c r="UCE690" s="2"/>
      <c r="UCF690" s="2"/>
      <c r="UCG690" s="2"/>
      <c r="UCH690" s="2"/>
      <c r="UCI690" s="2"/>
      <c r="UCJ690" s="2"/>
      <c r="UCK690" s="2"/>
      <c r="UCL690" s="2"/>
      <c r="UCM690" s="2"/>
      <c r="UCN690" s="2"/>
      <c r="UCO690" s="2"/>
      <c r="UCP690" s="2"/>
      <c r="UCQ690" s="2"/>
      <c r="UCR690" s="2"/>
      <c r="UCS690" s="2"/>
      <c r="UCT690" s="2"/>
      <c r="UCU690" s="2"/>
      <c r="UCV690" s="2"/>
      <c r="UCW690" s="2"/>
      <c r="UCX690" s="2"/>
      <c r="UCY690" s="2"/>
      <c r="UCZ690" s="2"/>
      <c r="UDA690" s="2"/>
      <c r="UDB690" s="2"/>
      <c r="UDC690" s="2"/>
      <c r="UDD690" s="2"/>
      <c r="UDE690" s="2"/>
      <c r="UDF690" s="2"/>
      <c r="UDG690" s="2"/>
      <c r="UDH690" s="2"/>
      <c r="UDI690" s="2"/>
      <c r="UDJ690" s="2"/>
      <c r="UDK690" s="2"/>
      <c r="UDL690" s="2"/>
      <c r="UDM690" s="2"/>
      <c r="UDN690" s="2"/>
      <c r="UDO690" s="2"/>
      <c r="UDP690" s="2"/>
      <c r="UDQ690" s="2"/>
      <c r="UDR690" s="2"/>
      <c r="UDS690" s="2"/>
      <c r="UDT690" s="2"/>
      <c r="UDU690" s="2"/>
      <c r="UDV690" s="2"/>
      <c r="UDW690" s="2"/>
      <c r="UDX690" s="2"/>
      <c r="UDY690" s="2"/>
      <c r="UDZ690" s="2"/>
      <c r="UEA690" s="2"/>
      <c r="UEB690" s="2"/>
      <c r="UEC690" s="2"/>
      <c r="UED690" s="2"/>
      <c r="UEE690" s="2"/>
      <c r="UEF690" s="2"/>
      <c r="UEG690" s="2"/>
      <c r="UEH690" s="2"/>
      <c r="UEI690" s="2"/>
      <c r="UEJ690" s="2"/>
      <c r="UEK690" s="2"/>
      <c r="UEL690" s="2"/>
      <c r="UEM690" s="2"/>
      <c r="UEN690" s="2"/>
      <c r="UEO690" s="2"/>
      <c r="UEP690" s="2"/>
      <c r="UEQ690" s="2"/>
      <c r="UER690" s="2"/>
      <c r="UES690" s="2"/>
      <c r="UET690" s="2"/>
      <c r="UEU690" s="2"/>
      <c r="UEV690" s="2"/>
      <c r="UEW690" s="2"/>
      <c r="UEX690" s="2"/>
      <c r="UEY690" s="2"/>
      <c r="UEZ690" s="2"/>
      <c r="UFA690" s="2"/>
      <c r="UFB690" s="2"/>
      <c r="UFC690" s="2"/>
      <c r="UFD690" s="2"/>
      <c r="UFE690" s="2"/>
      <c r="UFF690" s="2"/>
      <c r="UFG690" s="2"/>
      <c r="UFH690" s="2"/>
      <c r="UFI690" s="2"/>
      <c r="UFJ690" s="2"/>
      <c r="UFK690" s="2"/>
      <c r="UFL690" s="2"/>
      <c r="UFM690" s="2"/>
      <c r="UFN690" s="2"/>
      <c r="UFO690" s="2"/>
      <c r="UFP690" s="2"/>
      <c r="UFQ690" s="2"/>
      <c r="UFR690" s="2"/>
      <c r="UFS690" s="2"/>
      <c r="UFT690" s="2"/>
      <c r="UFU690" s="2"/>
      <c r="UFV690" s="2"/>
      <c r="UFW690" s="2"/>
      <c r="UFX690" s="2"/>
      <c r="UFY690" s="2"/>
      <c r="UFZ690" s="2"/>
      <c r="UGA690" s="2"/>
      <c r="UGB690" s="2"/>
      <c r="UGC690" s="2"/>
      <c r="UGD690" s="2"/>
      <c r="UGE690" s="2"/>
      <c r="UGF690" s="2"/>
      <c r="UGG690" s="2"/>
      <c r="UGH690" s="2"/>
      <c r="UGI690" s="2"/>
      <c r="UGJ690" s="2"/>
      <c r="UGK690" s="2"/>
      <c r="UGL690" s="2"/>
      <c r="UGM690" s="2"/>
      <c r="UGN690" s="2"/>
      <c r="UGO690" s="2"/>
      <c r="UGP690" s="2"/>
      <c r="UGQ690" s="2"/>
      <c r="UGR690" s="2"/>
      <c r="UGS690" s="2"/>
      <c r="UGT690" s="2"/>
      <c r="UGU690" s="2"/>
      <c r="UGV690" s="2"/>
      <c r="UGW690" s="2"/>
      <c r="UGX690" s="2"/>
      <c r="UGY690" s="2"/>
      <c r="UGZ690" s="2"/>
      <c r="UHA690" s="2"/>
      <c r="UHB690" s="2"/>
      <c r="UHC690" s="2"/>
      <c r="UHD690" s="2"/>
      <c r="UHE690" s="2"/>
      <c r="UHF690" s="2"/>
      <c r="UHG690" s="2"/>
      <c r="UHH690" s="2"/>
      <c r="UHI690" s="2"/>
      <c r="UHJ690" s="2"/>
      <c r="UHK690" s="2"/>
      <c r="UHL690" s="2"/>
      <c r="UHM690" s="2"/>
      <c r="UHN690" s="2"/>
      <c r="UHO690" s="2"/>
      <c r="UHP690" s="2"/>
      <c r="UHQ690" s="2"/>
      <c r="UHR690" s="2"/>
      <c r="UHS690" s="2"/>
      <c r="UHT690" s="2"/>
      <c r="UHU690" s="2"/>
      <c r="UHV690" s="2"/>
      <c r="UHW690" s="2"/>
      <c r="UHX690" s="2"/>
      <c r="UHY690" s="2"/>
      <c r="UHZ690" s="2"/>
      <c r="UIA690" s="2"/>
      <c r="UIB690" s="2"/>
      <c r="UIC690" s="2"/>
      <c r="UID690" s="2"/>
      <c r="UIE690" s="2"/>
      <c r="UIF690" s="2"/>
      <c r="UIG690" s="2"/>
      <c r="UIH690" s="2"/>
      <c r="UII690" s="2"/>
      <c r="UIJ690" s="2"/>
      <c r="UIK690" s="2"/>
      <c r="UIL690" s="2"/>
      <c r="UIM690" s="2"/>
      <c r="UIN690" s="2"/>
      <c r="UIO690" s="2"/>
      <c r="UIP690" s="2"/>
      <c r="UIQ690" s="2"/>
      <c r="UIR690" s="2"/>
      <c r="UIS690" s="2"/>
      <c r="UIT690" s="2"/>
      <c r="UIU690" s="2"/>
      <c r="UIV690" s="2"/>
      <c r="UIW690" s="2"/>
      <c r="UIX690" s="2"/>
      <c r="UIY690" s="2"/>
      <c r="UIZ690" s="2"/>
      <c r="UJA690" s="2"/>
      <c r="UJB690" s="2"/>
      <c r="UJC690" s="2"/>
      <c r="UJD690" s="2"/>
      <c r="UJE690" s="2"/>
      <c r="UJF690" s="2"/>
      <c r="UJG690" s="2"/>
      <c r="UJH690" s="2"/>
      <c r="UJI690" s="2"/>
      <c r="UJJ690" s="2"/>
      <c r="UJK690" s="2"/>
      <c r="UJL690" s="2"/>
      <c r="UJM690" s="2"/>
      <c r="UJN690" s="2"/>
      <c r="UJO690" s="2"/>
      <c r="UJP690" s="2"/>
      <c r="UJQ690" s="2"/>
      <c r="UJR690" s="2"/>
      <c r="UJS690" s="2"/>
      <c r="UJT690" s="2"/>
      <c r="UJU690" s="2"/>
      <c r="UJV690" s="2"/>
      <c r="UJW690" s="2"/>
      <c r="UJX690" s="2"/>
      <c r="UJY690" s="2"/>
      <c r="UJZ690" s="2"/>
      <c r="UKA690" s="2"/>
      <c r="UKB690" s="2"/>
      <c r="UKC690" s="2"/>
      <c r="UKD690" s="2"/>
      <c r="UKE690" s="2"/>
      <c r="UKF690" s="2"/>
      <c r="UKG690" s="2"/>
      <c r="UKH690" s="2"/>
      <c r="UKI690" s="2"/>
      <c r="UKJ690" s="2"/>
      <c r="UKK690" s="2"/>
      <c r="UKL690" s="2"/>
      <c r="UKM690" s="2"/>
      <c r="UKN690" s="2"/>
      <c r="UKO690" s="2"/>
      <c r="UKP690" s="2"/>
      <c r="UKQ690" s="2"/>
      <c r="UKR690" s="2"/>
      <c r="UKS690" s="2"/>
      <c r="UKT690" s="2"/>
      <c r="UKU690" s="2"/>
      <c r="UKV690" s="2"/>
      <c r="UKW690" s="2"/>
      <c r="UKX690" s="2"/>
      <c r="UKY690" s="2"/>
      <c r="UKZ690" s="2"/>
      <c r="ULA690" s="2"/>
      <c r="ULB690" s="2"/>
      <c r="ULC690" s="2"/>
      <c r="ULD690" s="2"/>
      <c r="ULE690" s="2"/>
      <c r="ULF690" s="2"/>
      <c r="ULG690" s="2"/>
      <c r="ULH690" s="2"/>
      <c r="ULI690" s="2"/>
      <c r="ULJ690" s="2"/>
      <c r="ULK690" s="2"/>
      <c r="ULL690" s="2"/>
      <c r="ULM690" s="2"/>
      <c r="ULN690" s="2"/>
      <c r="ULO690" s="2"/>
      <c r="ULP690" s="2"/>
      <c r="ULQ690" s="2"/>
      <c r="ULR690" s="2"/>
      <c r="ULS690" s="2"/>
      <c r="ULT690" s="2"/>
      <c r="ULU690" s="2"/>
      <c r="ULV690" s="2"/>
      <c r="ULW690" s="2"/>
      <c r="ULX690" s="2"/>
      <c r="ULY690" s="2"/>
      <c r="ULZ690" s="2"/>
      <c r="UMA690" s="2"/>
      <c r="UMB690" s="2"/>
      <c r="UMC690" s="2"/>
      <c r="UMD690" s="2"/>
      <c r="UME690" s="2"/>
      <c r="UMF690" s="2"/>
      <c r="UMG690" s="2"/>
      <c r="UMH690" s="2"/>
      <c r="UMI690" s="2"/>
      <c r="UMJ690" s="2"/>
      <c r="UMK690" s="2"/>
      <c r="UML690" s="2"/>
      <c r="UMM690" s="2"/>
      <c r="UMN690" s="2"/>
      <c r="UMO690" s="2"/>
      <c r="UMP690" s="2"/>
      <c r="UMQ690" s="2"/>
      <c r="UMR690" s="2"/>
      <c r="UMS690" s="2"/>
      <c r="UMT690" s="2"/>
      <c r="UMU690" s="2"/>
      <c r="UMV690" s="2"/>
      <c r="UMW690" s="2"/>
      <c r="UMX690" s="2"/>
      <c r="UMY690" s="2"/>
      <c r="UMZ690" s="2"/>
      <c r="UNA690" s="2"/>
      <c r="UNB690" s="2"/>
      <c r="UNC690" s="2"/>
      <c r="UND690" s="2"/>
      <c r="UNE690" s="2"/>
      <c r="UNF690" s="2"/>
      <c r="UNG690" s="2"/>
      <c r="UNH690" s="2"/>
      <c r="UNI690" s="2"/>
      <c r="UNJ690" s="2"/>
      <c r="UNK690" s="2"/>
      <c r="UNL690" s="2"/>
      <c r="UNM690" s="2"/>
      <c r="UNN690" s="2"/>
      <c r="UNO690" s="2"/>
      <c r="UNP690" s="2"/>
      <c r="UNQ690" s="2"/>
      <c r="UNR690" s="2"/>
      <c r="UNS690" s="2"/>
      <c r="UNT690" s="2"/>
      <c r="UNU690" s="2"/>
      <c r="UNV690" s="2"/>
      <c r="UNW690" s="2"/>
      <c r="UNX690" s="2"/>
      <c r="UNY690" s="2"/>
      <c r="UNZ690" s="2"/>
      <c r="UOA690" s="2"/>
      <c r="UOB690" s="2"/>
      <c r="UOC690" s="2"/>
      <c r="UOD690" s="2"/>
      <c r="UOE690" s="2"/>
      <c r="UOF690" s="2"/>
      <c r="UOG690" s="2"/>
      <c r="UOH690" s="2"/>
      <c r="UOI690" s="2"/>
      <c r="UOJ690" s="2"/>
      <c r="UOK690" s="2"/>
      <c r="UOL690" s="2"/>
      <c r="UOM690" s="2"/>
      <c r="UON690" s="2"/>
      <c r="UOO690" s="2"/>
      <c r="UOP690" s="2"/>
      <c r="UOQ690" s="2"/>
      <c r="UOR690" s="2"/>
      <c r="UOS690" s="2"/>
      <c r="UOT690" s="2"/>
      <c r="UOU690" s="2"/>
      <c r="UOV690" s="2"/>
      <c r="UOW690" s="2"/>
      <c r="UOX690" s="2"/>
      <c r="UOY690" s="2"/>
      <c r="UOZ690" s="2"/>
      <c r="UPA690" s="2"/>
      <c r="UPB690" s="2"/>
      <c r="UPC690" s="2"/>
      <c r="UPD690" s="2"/>
      <c r="UPE690" s="2"/>
      <c r="UPF690" s="2"/>
      <c r="UPG690" s="2"/>
      <c r="UPH690" s="2"/>
      <c r="UPI690" s="2"/>
      <c r="UPJ690" s="2"/>
      <c r="UPK690" s="2"/>
      <c r="UPL690" s="2"/>
      <c r="UPM690" s="2"/>
      <c r="UPN690" s="2"/>
      <c r="UPO690" s="2"/>
      <c r="UPP690" s="2"/>
      <c r="UPQ690" s="2"/>
      <c r="UPR690" s="2"/>
      <c r="UPS690" s="2"/>
      <c r="UPT690" s="2"/>
      <c r="UPU690" s="2"/>
      <c r="UPV690" s="2"/>
      <c r="UPW690" s="2"/>
      <c r="UPX690" s="2"/>
      <c r="UPY690" s="2"/>
      <c r="UPZ690" s="2"/>
      <c r="UQA690" s="2"/>
      <c r="UQB690" s="2"/>
      <c r="UQC690" s="2"/>
      <c r="UQD690" s="2"/>
      <c r="UQE690" s="2"/>
      <c r="UQF690" s="2"/>
      <c r="UQG690" s="2"/>
      <c r="UQH690" s="2"/>
      <c r="UQI690" s="2"/>
      <c r="UQJ690" s="2"/>
      <c r="UQK690" s="2"/>
      <c r="UQL690" s="2"/>
      <c r="UQM690" s="2"/>
      <c r="UQN690" s="2"/>
      <c r="UQO690" s="2"/>
      <c r="UQP690" s="2"/>
      <c r="UQQ690" s="2"/>
      <c r="UQR690" s="2"/>
      <c r="UQS690" s="2"/>
      <c r="UQT690" s="2"/>
      <c r="UQU690" s="2"/>
      <c r="UQV690" s="2"/>
      <c r="UQW690" s="2"/>
      <c r="UQX690" s="2"/>
      <c r="UQY690" s="2"/>
      <c r="UQZ690" s="2"/>
      <c r="URA690" s="2"/>
      <c r="URB690" s="2"/>
      <c r="URC690" s="2"/>
      <c r="URD690" s="2"/>
      <c r="URE690" s="2"/>
      <c r="URF690" s="2"/>
      <c r="URG690" s="2"/>
      <c r="URH690" s="2"/>
      <c r="URI690" s="2"/>
      <c r="URJ690" s="2"/>
      <c r="URK690" s="2"/>
      <c r="URL690" s="2"/>
      <c r="URM690" s="2"/>
      <c r="URN690" s="2"/>
      <c r="URO690" s="2"/>
      <c r="URP690" s="2"/>
      <c r="URQ690" s="2"/>
      <c r="URR690" s="2"/>
      <c r="URS690" s="2"/>
      <c r="URT690" s="2"/>
      <c r="URU690" s="2"/>
      <c r="URV690" s="2"/>
      <c r="URW690" s="2"/>
      <c r="URX690" s="2"/>
      <c r="URY690" s="2"/>
      <c r="URZ690" s="2"/>
      <c r="USA690" s="2"/>
      <c r="USB690" s="2"/>
      <c r="USC690" s="2"/>
      <c r="USD690" s="2"/>
      <c r="USE690" s="2"/>
      <c r="USF690" s="2"/>
      <c r="USG690" s="2"/>
      <c r="USH690" s="2"/>
      <c r="USI690" s="2"/>
      <c r="USJ690" s="2"/>
      <c r="USK690" s="2"/>
      <c r="USL690" s="2"/>
      <c r="USM690" s="2"/>
      <c r="USN690" s="2"/>
      <c r="USO690" s="2"/>
      <c r="USP690" s="2"/>
      <c r="USQ690" s="2"/>
      <c r="USR690" s="2"/>
      <c r="USS690" s="2"/>
      <c r="UST690" s="2"/>
      <c r="USU690" s="2"/>
      <c r="USV690" s="2"/>
      <c r="USW690" s="2"/>
      <c r="USX690" s="2"/>
      <c r="USY690" s="2"/>
      <c r="USZ690" s="2"/>
      <c r="UTA690" s="2"/>
      <c r="UTB690" s="2"/>
      <c r="UTC690" s="2"/>
      <c r="UTD690" s="2"/>
      <c r="UTE690" s="2"/>
      <c r="UTF690" s="2"/>
      <c r="UTG690" s="2"/>
      <c r="UTH690" s="2"/>
      <c r="UTI690" s="2"/>
      <c r="UTJ690" s="2"/>
      <c r="UTK690" s="2"/>
      <c r="UTL690" s="2"/>
      <c r="UTM690" s="2"/>
      <c r="UTN690" s="2"/>
      <c r="UTO690" s="2"/>
      <c r="UTP690" s="2"/>
      <c r="UTQ690" s="2"/>
      <c r="UTR690" s="2"/>
      <c r="UTS690" s="2"/>
      <c r="UTT690" s="2"/>
      <c r="UTU690" s="2"/>
      <c r="UTV690" s="2"/>
      <c r="UTW690" s="2"/>
      <c r="UTX690" s="2"/>
      <c r="UTY690" s="2"/>
      <c r="UTZ690" s="2"/>
      <c r="UUA690" s="2"/>
      <c r="UUB690" s="2"/>
      <c r="UUC690" s="2"/>
      <c r="UUD690" s="2"/>
      <c r="UUE690" s="2"/>
      <c r="UUF690" s="2"/>
      <c r="UUG690" s="2"/>
      <c r="UUH690" s="2"/>
      <c r="UUI690" s="2"/>
      <c r="UUJ690" s="2"/>
      <c r="UUK690" s="2"/>
      <c r="UUL690" s="2"/>
      <c r="UUM690" s="2"/>
      <c r="UUN690" s="2"/>
      <c r="UUO690" s="2"/>
      <c r="UUP690" s="2"/>
      <c r="UUQ690" s="2"/>
      <c r="UUR690" s="2"/>
      <c r="UUS690" s="2"/>
      <c r="UUT690" s="2"/>
      <c r="UUU690" s="2"/>
      <c r="UUV690" s="2"/>
      <c r="UUW690" s="2"/>
      <c r="UUX690" s="2"/>
      <c r="UUY690" s="2"/>
      <c r="UUZ690" s="2"/>
      <c r="UVA690" s="2"/>
      <c r="UVB690" s="2"/>
      <c r="UVC690" s="2"/>
      <c r="UVD690" s="2"/>
      <c r="UVE690" s="2"/>
      <c r="UVF690" s="2"/>
      <c r="UVG690" s="2"/>
      <c r="UVH690" s="2"/>
      <c r="UVI690" s="2"/>
      <c r="UVJ690" s="2"/>
      <c r="UVK690" s="2"/>
      <c r="UVL690" s="2"/>
      <c r="UVM690" s="2"/>
      <c r="UVN690" s="2"/>
      <c r="UVO690" s="2"/>
      <c r="UVP690" s="2"/>
      <c r="UVQ690" s="2"/>
      <c r="UVR690" s="2"/>
      <c r="UVS690" s="2"/>
      <c r="UVT690" s="2"/>
      <c r="UVU690" s="2"/>
      <c r="UVV690" s="2"/>
      <c r="UVW690" s="2"/>
      <c r="UVX690" s="2"/>
      <c r="UVY690" s="2"/>
      <c r="UVZ690" s="2"/>
      <c r="UWA690" s="2"/>
      <c r="UWB690" s="2"/>
      <c r="UWC690" s="2"/>
      <c r="UWD690" s="2"/>
      <c r="UWE690" s="2"/>
      <c r="UWF690" s="2"/>
      <c r="UWG690" s="2"/>
      <c r="UWH690" s="2"/>
      <c r="UWI690" s="2"/>
      <c r="UWJ690" s="2"/>
      <c r="UWK690" s="2"/>
      <c r="UWL690" s="2"/>
      <c r="UWM690" s="2"/>
      <c r="UWN690" s="2"/>
      <c r="UWO690" s="2"/>
      <c r="UWP690" s="2"/>
      <c r="UWQ690" s="2"/>
      <c r="UWR690" s="2"/>
      <c r="UWS690" s="2"/>
      <c r="UWT690" s="2"/>
      <c r="UWU690" s="2"/>
      <c r="UWV690" s="2"/>
      <c r="UWW690" s="2"/>
      <c r="UWX690" s="2"/>
      <c r="UWY690" s="2"/>
      <c r="UWZ690" s="2"/>
      <c r="UXA690" s="2"/>
      <c r="UXB690" s="2"/>
      <c r="UXC690" s="2"/>
      <c r="UXD690" s="2"/>
      <c r="UXE690" s="2"/>
      <c r="UXF690" s="2"/>
      <c r="UXG690" s="2"/>
      <c r="UXH690" s="2"/>
      <c r="UXI690" s="2"/>
      <c r="UXJ690" s="2"/>
      <c r="UXK690" s="2"/>
      <c r="UXL690" s="2"/>
      <c r="UXM690" s="2"/>
      <c r="UXN690" s="2"/>
      <c r="UXO690" s="2"/>
      <c r="UXP690" s="2"/>
      <c r="UXQ690" s="2"/>
      <c r="UXR690" s="2"/>
      <c r="UXS690" s="2"/>
      <c r="UXT690" s="2"/>
      <c r="UXU690" s="2"/>
      <c r="UXV690" s="2"/>
      <c r="UXW690" s="2"/>
      <c r="UXX690" s="2"/>
      <c r="UXY690" s="2"/>
      <c r="UXZ690" s="2"/>
      <c r="UYA690" s="2"/>
      <c r="UYB690" s="2"/>
      <c r="UYC690" s="2"/>
      <c r="UYD690" s="2"/>
      <c r="UYE690" s="2"/>
      <c r="UYF690" s="2"/>
      <c r="UYG690" s="2"/>
      <c r="UYH690" s="2"/>
      <c r="UYI690" s="2"/>
      <c r="UYJ690" s="2"/>
      <c r="UYK690" s="2"/>
      <c r="UYL690" s="2"/>
      <c r="UYM690" s="2"/>
      <c r="UYN690" s="2"/>
      <c r="UYO690" s="2"/>
      <c r="UYP690" s="2"/>
      <c r="UYQ690" s="2"/>
      <c r="UYR690" s="2"/>
      <c r="UYS690" s="2"/>
      <c r="UYT690" s="2"/>
      <c r="UYU690" s="2"/>
      <c r="UYV690" s="2"/>
      <c r="UYW690" s="2"/>
      <c r="UYX690" s="2"/>
      <c r="UYY690" s="2"/>
      <c r="UYZ690" s="2"/>
      <c r="UZA690" s="2"/>
      <c r="UZB690" s="2"/>
      <c r="UZC690" s="2"/>
      <c r="UZD690" s="2"/>
      <c r="UZE690" s="2"/>
      <c r="UZF690" s="2"/>
      <c r="UZG690" s="2"/>
      <c r="UZH690" s="2"/>
      <c r="UZI690" s="2"/>
      <c r="UZJ690" s="2"/>
      <c r="UZK690" s="2"/>
      <c r="UZL690" s="2"/>
      <c r="UZM690" s="2"/>
      <c r="UZN690" s="2"/>
      <c r="UZO690" s="2"/>
      <c r="UZP690" s="2"/>
      <c r="UZQ690" s="2"/>
      <c r="UZR690" s="2"/>
      <c r="UZS690" s="2"/>
      <c r="UZT690" s="2"/>
      <c r="UZU690" s="2"/>
      <c r="UZV690" s="2"/>
      <c r="UZW690" s="2"/>
      <c r="UZX690" s="2"/>
      <c r="UZY690" s="2"/>
      <c r="UZZ690" s="2"/>
      <c r="VAA690" s="2"/>
      <c r="VAB690" s="2"/>
      <c r="VAC690" s="2"/>
      <c r="VAD690" s="2"/>
      <c r="VAE690" s="2"/>
      <c r="VAF690" s="2"/>
      <c r="VAG690" s="2"/>
      <c r="VAH690" s="2"/>
      <c r="VAI690" s="2"/>
      <c r="VAJ690" s="2"/>
      <c r="VAK690" s="2"/>
      <c r="VAL690" s="2"/>
      <c r="VAM690" s="2"/>
      <c r="VAN690" s="2"/>
      <c r="VAO690" s="2"/>
      <c r="VAP690" s="2"/>
      <c r="VAQ690" s="2"/>
      <c r="VAR690" s="2"/>
      <c r="VAS690" s="2"/>
      <c r="VAT690" s="2"/>
      <c r="VAU690" s="2"/>
      <c r="VAV690" s="2"/>
      <c r="VAW690" s="2"/>
      <c r="VAX690" s="2"/>
      <c r="VAY690" s="2"/>
      <c r="VAZ690" s="2"/>
      <c r="VBA690" s="2"/>
      <c r="VBB690" s="2"/>
      <c r="VBC690" s="2"/>
      <c r="VBD690" s="2"/>
      <c r="VBE690" s="2"/>
      <c r="VBF690" s="2"/>
      <c r="VBG690" s="2"/>
      <c r="VBH690" s="2"/>
      <c r="VBI690" s="2"/>
      <c r="VBJ690" s="2"/>
      <c r="VBK690" s="2"/>
      <c r="VBL690" s="2"/>
      <c r="VBM690" s="2"/>
      <c r="VBN690" s="2"/>
      <c r="VBO690" s="2"/>
      <c r="VBP690" s="2"/>
      <c r="VBQ690" s="2"/>
      <c r="VBR690" s="2"/>
      <c r="VBS690" s="2"/>
      <c r="VBT690" s="2"/>
      <c r="VBU690" s="2"/>
      <c r="VBV690" s="2"/>
      <c r="VBW690" s="2"/>
      <c r="VBX690" s="2"/>
      <c r="VBY690" s="2"/>
      <c r="VBZ690" s="2"/>
      <c r="VCA690" s="2"/>
      <c r="VCB690" s="2"/>
      <c r="VCC690" s="2"/>
      <c r="VCD690" s="2"/>
      <c r="VCE690" s="2"/>
      <c r="VCF690" s="2"/>
      <c r="VCG690" s="2"/>
      <c r="VCH690" s="2"/>
      <c r="VCI690" s="2"/>
      <c r="VCJ690" s="2"/>
      <c r="VCK690" s="2"/>
      <c r="VCL690" s="2"/>
      <c r="VCM690" s="2"/>
      <c r="VCN690" s="2"/>
      <c r="VCO690" s="2"/>
      <c r="VCP690" s="2"/>
      <c r="VCQ690" s="2"/>
      <c r="VCR690" s="2"/>
      <c r="VCS690" s="2"/>
      <c r="VCT690" s="2"/>
      <c r="VCU690" s="2"/>
      <c r="VCV690" s="2"/>
      <c r="VCW690" s="2"/>
      <c r="VCX690" s="2"/>
      <c r="VCY690" s="2"/>
      <c r="VCZ690" s="2"/>
      <c r="VDA690" s="2"/>
      <c r="VDB690" s="2"/>
      <c r="VDC690" s="2"/>
      <c r="VDD690" s="2"/>
      <c r="VDE690" s="2"/>
      <c r="VDF690" s="2"/>
      <c r="VDG690" s="2"/>
      <c r="VDH690" s="2"/>
      <c r="VDI690" s="2"/>
      <c r="VDJ690" s="2"/>
      <c r="VDK690" s="2"/>
      <c r="VDL690" s="2"/>
      <c r="VDM690" s="2"/>
      <c r="VDN690" s="2"/>
      <c r="VDO690" s="2"/>
      <c r="VDP690" s="2"/>
      <c r="VDQ690" s="2"/>
      <c r="VDR690" s="2"/>
      <c r="VDS690" s="2"/>
      <c r="VDT690" s="2"/>
      <c r="VDU690" s="2"/>
      <c r="VDV690" s="2"/>
      <c r="VDW690" s="2"/>
      <c r="VDX690" s="2"/>
      <c r="VDY690" s="2"/>
      <c r="VDZ690" s="2"/>
      <c r="VEA690" s="2"/>
      <c r="VEB690" s="2"/>
      <c r="VEC690" s="2"/>
      <c r="VED690" s="2"/>
      <c r="VEE690" s="2"/>
      <c r="VEF690" s="2"/>
      <c r="VEG690" s="2"/>
      <c r="VEH690" s="2"/>
      <c r="VEI690" s="2"/>
      <c r="VEJ690" s="2"/>
      <c r="VEK690" s="2"/>
      <c r="VEL690" s="2"/>
      <c r="VEM690" s="2"/>
      <c r="VEN690" s="2"/>
      <c r="VEO690" s="2"/>
      <c r="VEP690" s="2"/>
      <c r="VEQ690" s="2"/>
      <c r="VER690" s="2"/>
      <c r="VES690" s="2"/>
      <c r="VET690" s="2"/>
      <c r="VEU690" s="2"/>
      <c r="VEV690" s="2"/>
      <c r="VEW690" s="2"/>
      <c r="VEX690" s="2"/>
      <c r="VEY690" s="2"/>
      <c r="VEZ690" s="2"/>
      <c r="VFA690" s="2"/>
      <c r="VFB690" s="2"/>
      <c r="VFC690" s="2"/>
      <c r="VFD690" s="2"/>
      <c r="VFE690" s="2"/>
      <c r="VFF690" s="2"/>
      <c r="VFG690" s="2"/>
      <c r="VFH690" s="2"/>
      <c r="VFI690" s="2"/>
      <c r="VFJ690" s="2"/>
      <c r="VFK690" s="2"/>
      <c r="VFL690" s="2"/>
      <c r="VFM690" s="2"/>
      <c r="VFN690" s="2"/>
      <c r="VFO690" s="2"/>
      <c r="VFP690" s="2"/>
      <c r="VFQ690" s="2"/>
      <c r="VFR690" s="2"/>
      <c r="VFS690" s="2"/>
      <c r="VFT690" s="2"/>
      <c r="VFU690" s="2"/>
      <c r="VFV690" s="2"/>
      <c r="VFW690" s="2"/>
      <c r="VFX690" s="2"/>
      <c r="VFY690" s="2"/>
      <c r="VFZ690" s="2"/>
      <c r="VGA690" s="2"/>
      <c r="VGB690" s="2"/>
      <c r="VGC690" s="2"/>
      <c r="VGD690" s="2"/>
      <c r="VGE690" s="2"/>
      <c r="VGF690" s="2"/>
      <c r="VGG690" s="2"/>
      <c r="VGH690" s="2"/>
      <c r="VGI690" s="2"/>
      <c r="VGJ690" s="2"/>
      <c r="VGK690" s="2"/>
      <c r="VGL690" s="2"/>
      <c r="VGM690" s="2"/>
      <c r="VGN690" s="2"/>
      <c r="VGO690" s="2"/>
      <c r="VGP690" s="2"/>
      <c r="VGQ690" s="2"/>
      <c r="VGR690" s="2"/>
      <c r="VGS690" s="2"/>
      <c r="VGT690" s="2"/>
      <c r="VGU690" s="2"/>
      <c r="VGV690" s="2"/>
      <c r="VGW690" s="2"/>
      <c r="VGX690" s="2"/>
      <c r="VGY690" s="2"/>
      <c r="VGZ690" s="2"/>
      <c r="VHA690" s="2"/>
      <c r="VHB690" s="2"/>
      <c r="VHC690" s="2"/>
      <c r="VHD690" s="2"/>
      <c r="VHE690" s="2"/>
      <c r="VHF690" s="2"/>
      <c r="VHG690" s="2"/>
      <c r="VHH690" s="2"/>
      <c r="VHI690" s="2"/>
      <c r="VHJ690" s="2"/>
      <c r="VHK690" s="2"/>
      <c r="VHL690" s="2"/>
      <c r="VHM690" s="2"/>
      <c r="VHN690" s="2"/>
      <c r="VHO690" s="2"/>
      <c r="VHP690" s="2"/>
      <c r="VHQ690" s="2"/>
      <c r="VHR690" s="2"/>
      <c r="VHS690" s="2"/>
      <c r="VHT690" s="2"/>
      <c r="VHU690" s="2"/>
      <c r="VHV690" s="2"/>
      <c r="VHW690" s="2"/>
      <c r="VHX690" s="2"/>
      <c r="VHY690" s="2"/>
      <c r="VHZ690" s="2"/>
      <c r="VIA690" s="2"/>
      <c r="VIB690" s="2"/>
      <c r="VIC690" s="2"/>
      <c r="VID690" s="2"/>
      <c r="VIE690" s="2"/>
      <c r="VIF690" s="2"/>
      <c r="VIG690" s="2"/>
      <c r="VIH690" s="2"/>
      <c r="VII690" s="2"/>
      <c r="VIJ690" s="2"/>
      <c r="VIK690" s="2"/>
      <c r="VIL690" s="2"/>
      <c r="VIM690" s="2"/>
      <c r="VIN690" s="2"/>
      <c r="VIO690" s="2"/>
      <c r="VIP690" s="2"/>
      <c r="VIQ690" s="2"/>
      <c r="VIR690" s="2"/>
      <c r="VIS690" s="2"/>
      <c r="VIT690" s="2"/>
      <c r="VIU690" s="2"/>
      <c r="VIV690" s="2"/>
      <c r="VIW690" s="2"/>
      <c r="VIX690" s="2"/>
      <c r="VIY690" s="2"/>
      <c r="VIZ690" s="2"/>
      <c r="VJA690" s="2"/>
      <c r="VJB690" s="2"/>
      <c r="VJC690" s="2"/>
      <c r="VJD690" s="2"/>
      <c r="VJE690" s="2"/>
      <c r="VJF690" s="2"/>
      <c r="VJG690" s="2"/>
      <c r="VJH690" s="2"/>
      <c r="VJI690" s="2"/>
      <c r="VJJ690" s="2"/>
      <c r="VJK690" s="2"/>
      <c r="VJL690" s="2"/>
      <c r="VJM690" s="2"/>
      <c r="VJN690" s="2"/>
      <c r="VJO690" s="2"/>
      <c r="VJP690" s="2"/>
      <c r="VJQ690" s="2"/>
      <c r="VJR690" s="2"/>
      <c r="VJS690" s="2"/>
      <c r="VJT690" s="2"/>
      <c r="VJU690" s="2"/>
      <c r="VJV690" s="2"/>
      <c r="VJW690" s="2"/>
      <c r="VJX690" s="2"/>
      <c r="VJY690" s="2"/>
      <c r="VJZ690" s="2"/>
      <c r="VKA690" s="2"/>
      <c r="VKB690" s="2"/>
      <c r="VKC690" s="2"/>
      <c r="VKD690" s="2"/>
      <c r="VKE690" s="2"/>
      <c r="VKF690" s="2"/>
      <c r="VKG690" s="2"/>
      <c r="VKH690" s="2"/>
      <c r="VKI690" s="2"/>
      <c r="VKJ690" s="2"/>
      <c r="VKK690" s="2"/>
      <c r="VKL690" s="2"/>
      <c r="VKM690" s="2"/>
      <c r="VKN690" s="2"/>
      <c r="VKO690" s="2"/>
      <c r="VKP690" s="2"/>
      <c r="VKQ690" s="2"/>
      <c r="VKR690" s="2"/>
      <c r="VKS690" s="2"/>
      <c r="VKT690" s="2"/>
      <c r="VKU690" s="2"/>
      <c r="VKV690" s="2"/>
      <c r="VKW690" s="2"/>
      <c r="VKX690" s="2"/>
      <c r="VKY690" s="2"/>
      <c r="VKZ690" s="2"/>
      <c r="VLA690" s="2"/>
      <c r="VLB690" s="2"/>
      <c r="VLC690" s="2"/>
      <c r="VLD690" s="2"/>
      <c r="VLE690" s="2"/>
      <c r="VLF690" s="2"/>
      <c r="VLG690" s="2"/>
      <c r="VLH690" s="2"/>
      <c r="VLI690" s="2"/>
      <c r="VLJ690" s="2"/>
      <c r="VLK690" s="2"/>
      <c r="VLL690" s="2"/>
      <c r="VLM690" s="2"/>
      <c r="VLN690" s="2"/>
      <c r="VLO690" s="2"/>
      <c r="VLP690" s="2"/>
      <c r="VLQ690" s="2"/>
      <c r="VLR690" s="2"/>
      <c r="VLS690" s="2"/>
      <c r="VLT690" s="2"/>
      <c r="VLU690" s="2"/>
      <c r="VLV690" s="2"/>
      <c r="VLW690" s="2"/>
      <c r="VLX690" s="2"/>
      <c r="VLY690" s="2"/>
      <c r="VLZ690" s="2"/>
      <c r="VMA690" s="2"/>
      <c r="VMB690" s="2"/>
      <c r="VMC690" s="2"/>
      <c r="VMD690" s="2"/>
      <c r="VME690" s="2"/>
      <c r="VMF690" s="2"/>
      <c r="VMG690" s="2"/>
      <c r="VMH690" s="2"/>
      <c r="VMI690" s="2"/>
      <c r="VMJ690" s="2"/>
      <c r="VMK690" s="2"/>
      <c r="VML690" s="2"/>
      <c r="VMM690" s="2"/>
      <c r="VMN690" s="2"/>
      <c r="VMO690" s="2"/>
      <c r="VMP690" s="2"/>
      <c r="VMQ690" s="2"/>
      <c r="VMR690" s="2"/>
      <c r="VMS690" s="2"/>
      <c r="VMT690" s="2"/>
      <c r="VMU690" s="2"/>
      <c r="VMV690" s="2"/>
      <c r="VMW690" s="2"/>
      <c r="VMX690" s="2"/>
      <c r="VMY690" s="2"/>
      <c r="VMZ690" s="2"/>
      <c r="VNA690" s="2"/>
      <c r="VNB690" s="2"/>
      <c r="VNC690" s="2"/>
      <c r="VND690" s="2"/>
      <c r="VNE690" s="2"/>
      <c r="VNF690" s="2"/>
      <c r="VNG690" s="2"/>
      <c r="VNH690" s="2"/>
      <c r="VNI690" s="2"/>
      <c r="VNJ690" s="2"/>
      <c r="VNK690" s="2"/>
      <c r="VNL690" s="2"/>
      <c r="VNM690" s="2"/>
      <c r="VNN690" s="2"/>
      <c r="VNO690" s="2"/>
      <c r="VNP690" s="2"/>
      <c r="VNQ690" s="2"/>
      <c r="VNR690" s="2"/>
      <c r="VNS690" s="2"/>
      <c r="VNT690" s="2"/>
      <c r="VNU690" s="2"/>
      <c r="VNV690" s="2"/>
      <c r="VNW690" s="2"/>
      <c r="VNX690" s="2"/>
      <c r="VNY690" s="2"/>
      <c r="VNZ690" s="2"/>
      <c r="VOA690" s="2"/>
      <c r="VOB690" s="2"/>
      <c r="VOC690" s="2"/>
      <c r="VOD690" s="2"/>
      <c r="VOE690" s="2"/>
      <c r="VOF690" s="2"/>
      <c r="VOG690" s="2"/>
      <c r="VOH690" s="2"/>
      <c r="VOI690" s="2"/>
      <c r="VOJ690" s="2"/>
      <c r="VOK690" s="2"/>
      <c r="VOL690" s="2"/>
      <c r="VOM690" s="2"/>
      <c r="VON690" s="2"/>
      <c r="VOO690" s="2"/>
      <c r="VOP690" s="2"/>
      <c r="VOQ690" s="2"/>
      <c r="VOR690" s="2"/>
      <c r="VOS690" s="2"/>
      <c r="VOT690" s="2"/>
      <c r="VOU690" s="2"/>
      <c r="VOV690" s="2"/>
      <c r="VOW690" s="2"/>
      <c r="VOX690" s="2"/>
      <c r="VOY690" s="2"/>
      <c r="VOZ690" s="2"/>
      <c r="VPA690" s="2"/>
      <c r="VPB690" s="2"/>
      <c r="VPC690" s="2"/>
      <c r="VPD690" s="2"/>
      <c r="VPE690" s="2"/>
      <c r="VPF690" s="2"/>
      <c r="VPG690" s="2"/>
      <c r="VPH690" s="2"/>
      <c r="VPI690" s="2"/>
      <c r="VPJ690" s="2"/>
      <c r="VPK690" s="2"/>
      <c r="VPL690" s="2"/>
      <c r="VPM690" s="2"/>
      <c r="VPN690" s="2"/>
      <c r="VPO690" s="2"/>
      <c r="VPP690" s="2"/>
      <c r="VPQ690" s="2"/>
      <c r="VPR690" s="2"/>
      <c r="VPS690" s="2"/>
      <c r="VPT690" s="2"/>
      <c r="VPU690" s="2"/>
      <c r="VPV690" s="2"/>
      <c r="VPW690" s="2"/>
      <c r="VPX690" s="2"/>
      <c r="VPY690" s="2"/>
      <c r="VPZ690" s="2"/>
      <c r="VQA690" s="2"/>
      <c r="VQB690" s="2"/>
      <c r="VQC690" s="2"/>
      <c r="VQD690" s="2"/>
      <c r="VQE690" s="2"/>
      <c r="VQF690" s="2"/>
      <c r="VQG690" s="2"/>
      <c r="VQH690" s="2"/>
      <c r="VQI690" s="2"/>
      <c r="VQJ690" s="2"/>
      <c r="VQK690" s="2"/>
      <c r="VQL690" s="2"/>
      <c r="VQM690" s="2"/>
      <c r="VQN690" s="2"/>
      <c r="VQO690" s="2"/>
      <c r="VQP690" s="2"/>
      <c r="VQQ690" s="2"/>
      <c r="VQR690" s="2"/>
      <c r="VQS690" s="2"/>
      <c r="VQT690" s="2"/>
      <c r="VQU690" s="2"/>
      <c r="VQV690" s="2"/>
      <c r="VQW690" s="2"/>
      <c r="VQX690" s="2"/>
      <c r="VQY690" s="2"/>
      <c r="VQZ690" s="2"/>
      <c r="VRA690" s="2"/>
      <c r="VRB690" s="2"/>
      <c r="VRC690" s="2"/>
      <c r="VRD690" s="2"/>
      <c r="VRE690" s="2"/>
      <c r="VRF690" s="2"/>
      <c r="VRG690" s="2"/>
      <c r="VRH690" s="2"/>
      <c r="VRI690" s="2"/>
      <c r="VRJ690" s="2"/>
      <c r="VRK690" s="2"/>
      <c r="VRL690" s="2"/>
      <c r="VRM690" s="2"/>
      <c r="VRN690" s="2"/>
      <c r="VRO690" s="2"/>
      <c r="VRP690" s="2"/>
      <c r="VRQ690" s="2"/>
      <c r="VRR690" s="2"/>
      <c r="VRS690" s="2"/>
      <c r="VRT690" s="2"/>
      <c r="VRU690" s="2"/>
      <c r="VRV690" s="2"/>
      <c r="VRW690" s="2"/>
      <c r="VRX690" s="2"/>
      <c r="VRY690" s="2"/>
      <c r="VRZ690" s="2"/>
      <c r="VSA690" s="2"/>
      <c r="VSB690" s="2"/>
      <c r="VSC690" s="2"/>
      <c r="VSD690" s="2"/>
      <c r="VSE690" s="2"/>
      <c r="VSF690" s="2"/>
      <c r="VSG690" s="2"/>
      <c r="VSH690" s="2"/>
      <c r="VSI690" s="2"/>
      <c r="VSJ690" s="2"/>
      <c r="VSK690" s="2"/>
      <c r="VSL690" s="2"/>
      <c r="VSM690" s="2"/>
      <c r="VSN690" s="2"/>
      <c r="VSO690" s="2"/>
      <c r="VSP690" s="2"/>
      <c r="VSQ690" s="2"/>
      <c r="VSR690" s="2"/>
      <c r="VSS690" s="2"/>
      <c r="VST690" s="2"/>
      <c r="VSU690" s="2"/>
      <c r="VSV690" s="2"/>
      <c r="VSW690" s="2"/>
      <c r="VSX690" s="2"/>
      <c r="VSY690" s="2"/>
      <c r="VSZ690" s="2"/>
      <c r="VTA690" s="2"/>
      <c r="VTB690" s="2"/>
      <c r="VTC690" s="2"/>
      <c r="VTD690" s="2"/>
      <c r="VTE690" s="2"/>
      <c r="VTF690" s="2"/>
      <c r="VTG690" s="2"/>
      <c r="VTH690" s="2"/>
      <c r="VTI690" s="2"/>
      <c r="VTJ690" s="2"/>
      <c r="VTK690" s="2"/>
      <c r="VTL690" s="2"/>
      <c r="VTM690" s="2"/>
      <c r="VTN690" s="2"/>
      <c r="VTO690" s="2"/>
      <c r="VTP690" s="2"/>
      <c r="VTQ690" s="2"/>
      <c r="VTR690" s="2"/>
      <c r="VTS690" s="2"/>
      <c r="VTT690" s="2"/>
      <c r="VTU690" s="2"/>
      <c r="VTV690" s="2"/>
      <c r="VTW690" s="2"/>
      <c r="VTX690" s="2"/>
      <c r="VTY690" s="2"/>
      <c r="VTZ690" s="2"/>
      <c r="VUA690" s="2"/>
      <c r="VUB690" s="2"/>
      <c r="VUC690" s="2"/>
      <c r="VUD690" s="2"/>
      <c r="VUE690" s="2"/>
      <c r="VUF690" s="2"/>
      <c r="VUG690" s="2"/>
      <c r="VUH690" s="2"/>
      <c r="VUI690" s="2"/>
      <c r="VUJ690" s="2"/>
      <c r="VUK690" s="2"/>
      <c r="VUL690" s="2"/>
      <c r="VUM690" s="2"/>
      <c r="VUN690" s="2"/>
      <c r="VUO690" s="2"/>
      <c r="VUP690" s="2"/>
      <c r="VUQ690" s="2"/>
      <c r="VUR690" s="2"/>
      <c r="VUS690" s="2"/>
      <c r="VUT690" s="2"/>
      <c r="VUU690" s="2"/>
      <c r="VUV690" s="2"/>
      <c r="VUW690" s="2"/>
      <c r="VUX690" s="2"/>
      <c r="VUY690" s="2"/>
      <c r="VUZ690" s="2"/>
      <c r="VVA690" s="2"/>
      <c r="VVB690" s="2"/>
      <c r="VVC690" s="2"/>
      <c r="VVD690" s="2"/>
      <c r="VVE690" s="2"/>
      <c r="VVF690" s="2"/>
      <c r="VVG690" s="2"/>
      <c r="VVH690" s="2"/>
      <c r="VVI690" s="2"/>
      <c r="VVJ690" s="2"/>
      <c r="VVK690" s="2"/>
      <c r="VVL690" s="2"/>
      <c r="VVM690" s="2"/>
      <c r="VVN690" s="2"/>
      <c r="VVO690" s="2"/>
      <c r="VVP690" s="2"/>
      <c r="VVQ690" s="2"/>
      <c r="VVR690" s="2"/>
      <c r="VVS690" s="2"/>
      <c r="VVT690" s="2"/>
      <c r="VVU690" s="2"/>
      <c r="VVV690" s="2"/>
      <c r="VVW690" s="2"/>
      <c r="VVX690" s="2"/>
      <c r="VVY690" s="2"/>
      <c r="VVZ690" s="2"/>
      <c r="VWA690" s="2"/>
      <c r="VWB690" s="2"/>
      <c r="VWC690" s="2"/>
      <c r="VWD690" s="2"/>
      <c r="VWE690" s="2"/>
      <c r="VWF690" s="2"/>
      <c r="VWG690" s="2"/>
      <c r="VWH690" s="2"/>
      <c r="VWI690" s="2"/>
      <c r="VWJ690" s="2"/>
      <c r="VWK690" s="2"/>
      <c r="VWL690" s="2"/>
      <c r="VWM690" s="2"/>
      <c r="VWN690" s="2"/>
      <c r="VWO690" s="2"/>
      <c r="VWP690" s="2"/>
      <c r="VWQ690" s="2"/>
      <c r="VWR690" s="2"/>
      <c r="VWS690" s="2"/>
      <c r="VWT690" s="2"/>
      <c r="VWU690" s="2"/>
      <c r="VWV690" s="2"/>
      <c r="VWW690" s="2"/>
      <c r="VWX690" s="2"/>
      <c r="VWY690" s="2"/>
      <c r="VWZ690" s="2"/>
      <c r="VXA690" s="2"/>
      <c r="VXB690" s="2"/>
      <c r="VXC690" s="2"/>
      <c r="VXD690" s="2"/>
      <c r="VXE690" s="2"/>
      <c r="VXF690" s="2"/>
      <c r="VXG690" s="2"/>
      <c r="VXH690" s="2"/>
      <c r="VXI690" s="2"/>
      <c r="VXJ690" s="2"/>
      <c r="VXK690" s="2"/>
      <c r="VXL690" s="2"/>
      <c r="VXM690" s="2"/>
      <c r="VXN690" s="2"/>
      <c r="VXO690" s="2"/>
      <c r="VXP690" s="2"/>
      <c r="VXQ690" s="2"/>
      <c r="VXR690" s="2"/>
      <c r="VXS690" s="2"/>
      <c r="VXT690" s="2"/>
      <c r="VXU690" s="2"/>
      <c r="VXV690" s="2"/>
      <c r="VXW690" s="2"/>
      <c r="VXX690" s="2"/>
      <c r="VXY690" s="2"/>
      <c r="VXZ690" s="2"/>
      <c r="VYA690" s="2"/>
      <c r="VYB690" s="2"/>
      <c r="VYC690" s="2"/>
      <c r="VYD690" s="2"/>
      <c r="VYE690" s="2"/>
      <c r="VYF690" s="2"/>
      <c r="VYG690" s="2"/>
      <c r="VYH690" s="2"/>
      <c r="VYI690" s="2"/>
      <c r="VYJ690" s="2"/>
      <c r="VYK690" s="2"/>
      <c r="VYL690" s="2"/>
      <c r="VYM690" s="2"/>
      <c r="VYN690" s="2"/>
      <c r="VYO690" s="2"/>
      <c r="VYP690" s="2"/>
      <c r="VYQ690" s="2"/>
      <c r="VYR690" s="2"/>
      <c r="VYS690" s="2"/>
      <c r="VYT690" s="2"/>
      <c r="VYU690" s="2"/>
      <c r="VYV690" s="2"/>
      <c r="VYW690" s="2"/>
      <c r="VYX690" s="2"/>
      <c r="VYY690" s="2"/>
      <c r="VYZ690" s="2"/>
      <c r="VZA690" s="2"/>
      <c r="VZB690" s="2"/>
      <c r="VZC690" s="2"/>
      <c r="VZD690" s="2"/>
      <c r="VZE690" s="2"/>
      <c r="VZF690" s="2"/>
      <c r="VZG690" s="2"/>
      <c r="VZH690" s="2"/>
      <c r="VZI690" s="2"/>
      <c r="VZJ690" s="2"/>
      <c r="VZK690" s="2"/>
      <c r="VZL690" s="2"/>
      <c r="VZM690" s="2"/>
      <c r="VZN690" s="2"/>
      <c r="VZO690" s="2"/>
      <c r="VZP690" s="2"/>
      <c r="VZQ690" s="2"/>
      <c r="VZR690" s="2"/>
      <c r="VZS690" s="2"/>
      <c r="VZT690" s="2"/>
      <c r="VZU690" s="2"/>
      <c r="VZV690" s="2"/>
      <c r="VZW690" s="2"/>
      <c r="VZX690" s="2"/>
      <c r="VZY690" s="2"/>
      <c r="VZZ690" s="2"/>
      <c r="WAA690" s="2"/>
      <c r="WAB690" s="2"/>
      <c r="WAC690" s="2"/>
      <c r="WAD690" s="2"/>
      <c r="WAE690" s="2"/>
      <c r="WAF690" s="2"/>
      <c r="WAG690" s="2"/>
      <c r="WAH690" s="2"/>
      <c r="WAI690" s="2"/>
      <c r="WAJ690" s="2"/>
      <c r="WAK690" s="2"/>
      <c r="WAL690" s="2"/>
      <c r="WAM690" s="2"/>
      <c r="WAN690" s="2"/>
      <c r="WAO690" s="2"/>
      <c r="WAP690" s="2"/>
      <c r="WAQ690" s="2"/>
      <c r="WAR690" s="2"/>
      <c r="WAS690" s="2"/>
      <c r="WAT690" s="2"/>
      <c r="WAU690" s="2"/>
      <c r="WAV690" s="2"/>
      <c r="WAW690" s="2"/>
      <c r="WAX690" s="2"/>
      <c r="WAY690" s="2"/>
      <c r="WAZ690" s="2"/>
      <c r="WBA690" s="2"/>
      <c r="WBB690" s="2"/>
      <c r="WBC690" s="2"/>
      <c r="WBD690" s="2"/>
      <c r="WBE690" s="2"/>
      <c r="WBF690" s="2"/>
      <c r="WBG690" s="2"/>
      <c r="WBH690" s="2"/>
      <c r="WBI690" s="2"/>
      <c r="WBJ690" s="2"/>
      <c r="WBK690" s="2"/>
      <c r="WBL690" s="2"/>
      <c r="WBM690" s="2"/>
      <c r="WBN690" s="2"/>
      <c r="WBO690" s="2"/>
      <c r="WBP690" s="2"/>
      <c r="WBQ690" s="2"/>
      <c r="WBR690" s="2"/>
      <c r="WBS690" s="2"/>
      <c r="WBT690" s="2"/>
      <c r="WBU690" s="2"/>
      <c r="WBV690" s="2"/>
      <c r="WBW690" s="2"/>
      <c r="WBX690" s="2"/>
      <c r="WBY690" s="2"/>
      <c r="WBZ690" s="2"/>
      <c r="WCA690" s="2"/>
      <c r="WCB690" s="2"/>
      <c r="WCC690" s="2"/>
      <c r="WCD690" s="2"/>
      <c r="WCE690" s="2"/>
      <c r="WCF690" s="2"/>
      <c r="WCG690" s="2"/>
      <c r="WCH690" s="2"/>
      <c r="WCI690" s="2"/>
      <c r="WCJ690" s="2"/>
      <c r="WCK690" s="2"/>
      <c r="WCL690" s="2"/>
      <c r="WCM690" s="2"/>
      <c r="WCN690" s="2"/>
      <c r="WCO690" s="2"/>
      <c r="WCP690" s="2"/>
      <c r="WCQ690" s="2"/>
      <c r="WCR690" s="2"/>
      <c r="WCS690" s="2"/>
      <c r="WCT690" s="2"/>
      <c r="WCU690" s="2"/>
      <c r="WCV690" s="2"/>
      <c r="WCW690" s="2"/>
      <c r="WCX690" s="2"/>
      <c r="WCY690" s="2"/>
      <c r="WCZ690" s="2"/>
      <c r="WDA690" s="2"/>
      <c r="WDB690" s="2"/>
      <c r="WDC690" s="2"/>
      <c r="WDD690" s="2"/>
      <c r="WDE690" s="2"/>
      <c r="WDF690" s="2"/>
      <c r="WDG690" s="2"/>
      <c r="WDH690" s="2"/>
      <c r="WDI690" s="2"/>
      <c r="WDJ690" s="2"/>
      <c r="WDK690" s="2"/>
      <c r="WDL690" s="2"/>
      <c r="WDM690" s="2"/>
      <c r="WDN690" s="2"/>
      <c r="WDO690" s="2"/>
      <c r="WDP690" s="2"/>
      <c r="WDQ690" s="2"/>
      <c r="WDR690" s="2"/>
      <c r="WDS690" s="2"/>
      <c r="WDT690" s="2"/>
      <c r="WDU690" s="2"/>
      <c r="WDV690" s="2"/>
      <c r="WDW690" s="2"/>
      <c r="WDX690" s="2"/>
      <c r="WDY690" s="2"/>
      <c r="WDZ690" s="2"/>
      <c r="WEA690" s="2"/>
      <c r="WEB690" s="2"/>
      <c r="WEC690" s="2"/>
      <c r="WED690" s="2"/>
      <c r="WEE690" s="2"/>
      <c r="WEF690" s="2"/>
      <c r="WEG690" s="2"/>
      <c r="WEH690" s="2"/>
      <c r="WEI690" s="2"/>
      <c r="WEJ690" s="2"/>
      <c r="WEK690" s="2"/>
      <c r="WEL690" s="2"/>
      <c r="WEM690" s="2"/>
      <c r="WEN690" s="2"/>
      <c r="WEO690" s="2"/>
      <c r="WEP690" s="2"/>
      <c r="WEQ690" s="2"/>
      <c r="WER690" s="2"/>
      <c r="WES690" s="2"/>
      <c r="WET690" s="2"/>
      <c r="WEU690" s="2"/>
      <c r="WEV690" s="2"/>
      <c r="WEW690" s="2"/>
      <c r="WEX690" s="2"/>
      <c r="WEY690" s="2"/>
      <c r="WEZ690" s="2"/>
      <c r="WFA690" s="2"/>
      <c r="WFB690" s="2"/>
      <c r="WFC690" s="2"/>
      <c r="WFD690" s="2"/>
      <c r="WFE690" s="2"/>
      <c r="WFF690" s="2"/>
      <c r="WFG690" s="2"/>
      <c r="WFH690" s="2"/>
      <c r="WFI690" s="2"/>
      <c r="WFJ690" s="2"/>
      <c r="WFK690" s="2"/>
      <c r="WFL690" s="2"/>
      <c r="WFM690" s="2"/>
      <c r="WFN690" s="2"/>
      <c r="WFO690" s="2"/>
      <c r="WFP690" s="2"/>
      <c r="WFQ690" s="2"/>
      <c r="WFR690" s="2"/>
      <c r="WFS690" s="2"/>
      <c r="WFT690" s="2"/>
      <c r="WFU690" s="2"/>
      <c r="WFV690" s="2"/>
      <c r="WFW690" s="2"/>
      <c r="WFX690" s="2"/>
      <c r="WFY690" s="2"/>
      <c r="WFZ690" s="2"/>
      <c r="WGA690" s="2"/>
      <c r="WGB690" s="2"/>
      <c r="WGC690" s="2"/>
      <c r="WGD690" s="2"/>
      <c r="WGE690" s="2"/>
      <c r="WGF690" s="2"/>
      <c r="WGG690" s="2"/>
      <c r="WGH690" s="2"/>
      <c r="WGI690" s="2"/>
      <c r="WGJ690" s="2"/>
      <c r="WGK690" s="2"/>
      <c r="WGL690" s="2"/>
      <c r="WGM690" s="2"/>
      <c r="WGN690" s="2"/>
      <c r="WGO690" s="2"/>
      <c r="WGP690" s="2"/>
      <c r="WGQ690" s="2"/>
      <c r="WGR690" s="2"/>
      <c r="WGS690" s="2"/>
      <c r="WGT690" s="2"/>
      <c r="WGU690" s="2"/>
      <c r="WGV690" s="2"/>
      <c r="WGW690" s="2"/>
      <c r="WGX690" s="2"/>
      <c r="WGY690" s="2"/>
      <c r="WGZ690" s="2"/>
      <c r="WHA690" s="2"/>
      <c r="WHB690" s="2"/>
      <c r="WHC690" s="2"/>
      <c r="WHD690" s="2"/>
      <c r="WHE690" s="2"/>
      <c r="WHF690" s="2"/>
      <c r="WHG690" s="2"/>
      <c r="WHH690" s="2"/>
      <c r="WHI690" s="2"/>
      <c r="WHJ690" s="2"/>
      <c r="WHK690" s="2"/>
      <c r="WHL690" s="2"/>
      <c r="WHM690" s="2"/>
      <c r="WHN690" s="2"/>
      <c r="WHO690" s="2"/>
      <c r="WHP690" s="2"/>
      <c r="WHQ690" s="2"/>
      <c r="WHR690" s="2"/>
      <c r="WHS690" s="2"/>
      <c r="WHT690" s="2"/>
      <c r="WHU690" s="2"/>
      <c r="WHV690" s="2"/>
      <c r="WHW690" s="2"/>
      <c r="WHX690" s="2"/>
      <c r="WHY690" s="2"/>
      <c r="WHZ690" s="2"/>
      <c r="WIA690" s="2"/>
      <c r="WIB690" s="2"/>
      <c r="WIC690" s="2"/>
      <c r="WID690" s="2"/>
      <c r="WIE690" s="2"/>
      <c r="WIF690" s="2"/>
      <c r="WIG690" s="2"/>
      <c r="WIH690" s="2"/>
      <c r="WII690" s="2"/>
      <c r="WIJ690" s="2"/>
      <c r="WIK690" s="2"/>
      <c r="WIL690" s="2"/>
      <c r="WIM690" s="2"/>
      <c r="WIN690" s="2"/>
      <c r="WIO690" s="2"/>
      <c r="WIP690" s="2"/>
      <c r="WIQ690" s="2"/>
      <c r="WIR690" s="2"/>
      <c r="WIS690" s="2"/>
      <c r="WIT690" s="2"/>
      <c r="WIU690" s="2"/>
      <c r="WIV690" s="2"/>
      <c r="WIW690" s="2"/>
      <c r="WIX690" s="2"/>
      <c r="WIY690" s="2"/>
      <c r="WIZ690" s="2"/>
      <c r="WJA690" s="2"/>
      <c r="WJB690" s="2"/>
      <c r="WJC690" s="2"/>
      <c r="WJD690" s="2"/>
      <c r="WJE690" s="2"/>
      <c r="WJF690" s="2"/>
      <c r="WJG690" s="2"/>
      <c r="WJH690" s="2"/>
      <c r="WJI690" s="2"/>
      <c r="WJJ690" s="2"/>
      <c r="WJK690" s="2"/>
      <c r="WJL690" s="2"/>
      <c r="WJM690" s="2"/>
      <c r="WJN690" s="2"/>
      <c r="WJO690" s="2"/>
      <c r="WJP690" s="2"/>
      <c r="WJQ690" s="2"/>
      <c r="WJR690" s="2"/>
      <c r="WJS690" s="2"/>
      <c r="WJT690" s="2"/>
      <c r="WJU690" s="2"/>
      <c r="WJV690" s="2"/>
      <c r="WJW690" s="2"/>
      <c r="WJX690" s="2"/>
      <c r="WJY690" s="2"/>
      <c r="WJZ690" s="2"/>
      <c r="WKA690" s="2"/>
      <c r="WKB690" s="2"/>
      <c r="WKC690" s="2"/>
      <c r="WKD690" s="2"/>
      <c r="WKE690" s="2"/>
      <c r="WKF690" s="2"/>
      <c r="WKG690" s="2"/>
      <c r="WKH690" s="2"/>
      <c r="WKI690" s="2"/>
      <c r="WKJ690" s="2"/>
      <c r="WKK690" s="2"/>
      <c r="WKL690" s="2"/>
      <c r="WKM690" s="2"/>
      <c r="WKN690" s="2"/>
      <c r="WKO690" s="2"/>
      <c r="WKP690" s="2"/>
      <c r="WKQ690" s="2"/>
      <c r="WKR690" s="2"/>
      <c r="WKS690" s="2"/>
      <c r="WKT690" s="2"/>
      <c r="WKU690" s="2"/>
      <c r="WKV690" s="2"/>
      <c r="WKW690" s="2"/>
      <c r="WKX690" s="2"/>
      <c r="WKY690" s="2"/>
      <c r="WKZ690" s="2"/>
      <c r="WLA690" s="2"/>
      <c r="WLB690" s="2"/>
      <c r="WLC690" s="2"/>
      <c r="WLD690" s="2"/>
      <c r="WLE690" s="2"/>
      <c r="WLF690" s="2"/>
      <c r="WLG690" s="2"/>
      <c r="WLH690" s="2"/>
      <c r="WLI690" s="2"/>
      <c r="WLJ690" s="2"/>
      <c r="WLK690" s="2"/>
      <c r="WLL690" s="2"/>
      <c r="WLM690" s="2"/>
      <c r="WLN690" s="2"/>
      <c r="WLO690" s="2"/>
      <c r="WLP690" s="2"/>
      <c r="WLQ690" s="2"/>
      <c r="WLR690" s="2"/>
      <c r="WLS690" s="2"/>
      <c r="WLT690" s="2"/>
      <c r="WLU690" s="2"/>
      <c r="WLV690" s="2"/>
      <c r="WLW690" s="2"/>
      <c r="WLX690" s="2"/>
      <c r="WLY690" s="2"/>
      <c r="WLZ690" s="2"/>
      <c r="WMA690" s="2"/>
      <c r="WMB690" s="2"/>
      <c r="WMC690" s="2"/>
      <c r="WMD690" s="2"/>
      <c r="WME690" s="2"/>
      <c r="WMF690" s="2"/>
      <c r="WMG690" s="2"/>
      <c r="WMH690" s="2"/>
      <c r="WMI690" s="2"/>
      <c r="WMJ690" s="2"/>
      <c r="WMK690" s="2"/>
      <c r="WML690" s="2"/>
      <c r="WMM690" s="2"/>
      <c r="WMN690" s="2"/>
      <c r="WMO690" s="2"/>
      <c r="WMP690" s="2"/>
      <c r="WMQ690" s="2"/>
      <c r="WMR690" s="2"/>
      <c r="WMS690" s="2"/>
      <c r="WMT690" s="2"/>
      <c r="WMU690" s="2"/>
      <c r="WMV690" s="2"/>
      <c r="WMW690" s="2"/>
      <c r="WMX690" s="2"/>
      <c r="WMY690" s="2"/>
      <c r="WMZ690" s="2"/>
      <c r="WNA690" s="2"/>
      <c r="WNB690" s="2"/>
      <c r="WNC690" s="2"/>
      <c r="WND690" s="2"/>
      <c r="WNE690" s="2"/>
      <c r="WNF690" s="2"/>
      <c r="WNG690" s="2"/>
      <c r="WNH690" s="2"/>
      <c r="WNI690" s="2"/>
      <c r="WNJ690" s="2"/>
      <c r="WNK690" s="2"/>
      <c r="WNL690" s="2"/>
      <c r="WNM690" s="2"/>
      <c r="WNN690" s="2"/>
      <c r="WNO690" s="2"/>
      <c r="WNP690" s="2"/>
      <c r="WNQ690" s="2"/>
      <c r="WNR690" s="2"/>
      <c r="WNS690" s="2"/>
      <c r="WNT690" s="2"/>
      <c r="WNU690" s="2"/>
      <c r="WNV690" s="2"/>
      <c r="WNW690" s="2"/>
      <c r="WNX690" s="2"/>
      <c r="WNY690" s="2"/>
      <c r="WNZ690" s="2"/>
      <c r="WOA690" s="2"/>
      <c r="WOB690" s="2"/>
      <c r="WOC690" s="2"/>
      <c r="WOD690" s="2"/>
      <c r="WOE690" s="2"/>
      <c r="WOF690" s="2"/>
      <c r="WOG690" s="2"/>
      <c r="WOH690" s="2"/>
      <c r="WOI690" s="2"/>
      <c r="WOJ690" s="2"/>
      <c r="WOK690" s="2"/>
      <c r="WOL690" s="2"/>
      <c r="WOM690" s="2"/>
      <c r="WON690" s="2"/>
      <c r="WOO690" s="2"/>
      <c r="WOP690" s="2"/>
      <c r="WOQ690" s="2"/>
      <c r="WOR690" s="2"/>
      <c r="WOS690" s="2"/>
      <c r="WOT690" s="2"/>
      <c r="WOU690" s="2"/>
      <c r="WOV690" s="2"/>
      <c r="WOW690" s="2"/>
      <c r="WOX690" s="2"/>
      <c r="WOY690" s="2"/>
      <c r="WOZ690" s="2"/>
      <c r="WPA690" s="2"/>
      <c r="WPB690" s="2"/>
      <c r="WPC690" s="2"/>
      <c r="WPD690" s="2"/>
      <c r="WPE690" s="2"/>
      <c r="WPF690" s="2"/>
      <c r="WPG690" s="2"/>
      <c r="WPH690" s="2"/>
      <c r="WPI690" s="2"/>
      <c r="WPJ690" s="2"/>
      <c r="WPK690" s="2"/>
      <c r="WPL690" s="2"/>
      <c r="WPM690" s="2"/>
      <c r="WPN690" s="2"/>
      <c r="WPO690" s="2"/>
      <c r="WPP690" s="2"/>
      <c r="WPQ690" s="2"/>
      <c r="WPR690" s="2"/>
      <c r="WPS690" s="2"/>
      <c r="WPT690" s="2"/>
      <c r="WPU690" s="2"/>
      <c r="WPV690" s="2"/>
      <c r="WPW690" s="2"/>
      <c r="WPX690" s="2"/>
      <c r="WPY690" s="2"/>
      <c r="WPZ690" s="2"/>
      <c r="WQA690" s="2"/>
      <c r="WQB690" s="2"/>
      <c r="WQC690" s="2"/>
      <c r="WQD690" s="2"/>
      <c r="WQE690" s="2"/>
      <c r="WQF690" s="2"/>
      <c r="WQG690" s="2"/>
      <c r="WQH690" s="2"/>
      <c r="WQI690" s="2"/>
      <c r="WQJ690" s="2"/>
      <c r="WQK690" s="2"/>
      <c r="WQL690" s="2"/>
      <c r="WQM690" s="2"/>
      <c r="WQN690" s="2"/>
      <c r="WQO690" s="2"/>
      <c r="WQP690" s="2"/>
      <c r="WQQ690" s="2"/>
      <c r="WQR690" s="2"/>
      <c r="WQS690" s="2"/>
      <c r="WQT690" s="2"/>
      <c r="WQU690" s="2"/>
      <c r="WQV690" s="2"/>
      <c r="WQW690" s="2"/>
      <c r="WQX690" s="2"/>
      <c r="WQY690" s="2"/>
      <c r="WQZ690" s="2"/>
      <c r="WRA690" s="2"/>
      <c r="WRB690" s="2"/>
      <c r="WRC690" s="2"/>
      <c r="WRD690" s="2"/>
      <c r="WRE690" s="2"/>
      <c r="WRF690" s="2"/>
      <c r="WRG690" s="2"/>
      <c r="WRH690" s="2"/>
      <c r="WRI690" s="2"/>
      <c r="WRJ690" s="2"/>
      <c r="WRK690" s="2"/>
      <c r="WRL690" s="2"/>
      <c r="WRM690" s="2"/>
      <c r="WRN690" s="2"/>
      <c r="WRO690" s="2"/>
      <c r="WRP690" s="2"/>
      <c r="WRQ690" s="2"/>
      <c r="WRR690" s="2"/>
      <c r="WRS690" s="2"/>
      <c r="WRT690" s="2"/>
      <c r="WRU690" s="2"/>
      <c r="WRV690" s="2"/>
      <c r="WRW690" s="2"/>
      <c r="WRX690" s="2"/>
      <c r="WRY690" s="2"/>
      <c r="WRZ690" s="2"/>
      <c r="WSA690" s="2"/>
      <c r="WSB690" s="2"/>
      <c r="WSC690" s="2"/>
      <c r="WSD690" s="2"/>
      <c r="WSE690" s="2"/>
      <c r="WSF690" s="2"/>
      <c r="WSG690" s="2"/>
      <c r="WSH690" s="2"/>
      <c r="WSI690" s="2"/>
      <c r="WSJ690" s="2"/>
      <c r="WSK690" s="2"/>
      <c r="WSL690" s="2"/>
      <c r="WSM690" s="2"/>
      <c r="WSN690" s="2"/>
      <c r="WSO690" s="2"/>
      <c r="WSP690" s="2"/>
      <c r="WSQ690" s="2"/>
      <c r="WSR690" s="2"/>
      <c r="WSS690" s="2"/>
      <c r="WST690" s="2"/>
      <c r="WSU690" s="2"/>
      <c r="WSV690" s="2"/>
      <c r="WSW690" s="2"/>
      <c r="WSX690" s="2"/>
      <c r="WSY690" s="2"/>
      <c r="WSZ690" s="2"/>
      <c r="WTA690" s="2"/>
      <c r="WTB690" s="2"/>
      <c r="WTC690" s="2"/>
      <c r="WTD690" s="2"/>
      <c r="WTE690" s="2"/>
      <c r="WTF690" s="2"/>
      <c r="WTG690" s="2"/>
      <c r="WTH690" s="2"/>
      <c r="WTI690" s="2"/>
      <c r="WTJ690" s="2"/>
      <c r="WTK690" s="2"/>
      <c r="WTL690" s="2"/>
      <c r="WTM690" s="2"/>
      <c r="WTN690" s="2"/>
      <c r="WTO690" s="2"/>
      <c r="WTP690" s="2"/>
      <c r="WTQ690" s="2"/>
      <c r="WTR690" s="2"/>
      <c r="WTS690" s="2"/>
      <c r="WTT690" s="2"/>
      <c r="WTU690" s="2"/>
      <c r="WTV690" s="2"/>
      <c r="WTW690" s="2"/>
      <c r="WTX690" s="2"/>
      <c r="WTY690" s="2"/>
      <c r="WTZ690" s="2"/>
      <c r="WUA690" s="2"/>
      <c r="WUB690" s="2"/>
      <c r="WUC690" s="2"/>
      <c r="WUD690" s="2"/>
      <c r="WUE690" s="2"/>
      <c r="WUF690" s="2"/>
      <c r="WUG690" s="2"/>
      <c r="WUH690" s="2"/>
      <c r="WUI690" s="2"/>
      <c r="WUJ690" s="2"/>
      <c r="WUK690" s="2"/>
      <c r="WUL690" s="2"/>
      <c r="WUM690" s="2"/>
      <c r="WUN690" s="2"/>
      <c r="WUO690" s="2"/>
      <c r="WUP690" s="2"/>
      <c r="WUQ690" s="2"/>
      <c r="WUR690" s="2"/>
      <c r="WUS690" s="2"/>
      <c r="WUT690" s="2"/>
      <c r="WUU690" s="2"/>
      <c r="WUV690" s="2"/>
      <c r="WUW690" s="2"/>
      <c r="WUX690" s="2"/>
      <c r="WUY690" s="2"/>
      <c r="WUZ690" s="2"/>
      <c r="WVA690" s="2"/>
      <c r="WVB690" s="2"/>
      <c r="WVC690" s="2"/>
      <c r="WVD690" s="2"/>
      <c r="WVE690" s="2"/>
      <c r="WVF690" s="2"/>
      <c r="WVG690" s="2"/>
      <c r="WVH690" s="2"/>
      <c r="WVI690" s="2"/>
      <c r="WVJ690" s="2"/>
      <c r="WVK690" s="2"/>
      <c r="WVL690" s="2"/>
      <c r="WVM690" s="2"/>
      <c r="WVN690" s="2"/>
      <c r="WVO690" s="2"/>
      <c r="WVP690" s="2"/>
      <c r="WVQ690" s="2"/>
      <c r="WVR690" s="2"/>
      <c r="WVS690" s="2"/>
      <c r="WVT690" s="2"/>
      <c r="WVU690" s="2"/>
      <c r="WVV690" s="2"/>
      <c r="WVW690" s="2"/>
      <c r="WVX690" s="2"/>
      <c r="WVY690" s="2"/>
      <c r="WVZ690" s="2"/>
      <c r="WWA690" s="2"/>
      <c r="WWB690" s="2"/>
      <c r="WWC690" s="2"/>
      <c r="WWD690" s="2"/>
      <c r="WWE690" s="2"/>
      <c r="WWF690" s="2"/>
      <c r="WWG690" s="2"/>
      <c r="WWH690" s="2"/>
      <c r="WWI690" s="2"/>
      <c r="WWJ690" s="2"/>
      <c r="WWK690" s="2"/>
      <c r="WWL690" s="2"/>
      <c r="WWM690" s="2"/>
      <c r="WWN690" s="2"/>
      <c r="WWO690" s="2"/>
      <c r="WWP690" s="2"/>
      <c r="WWQ690" s="2"/>
      <c r="WWR690" s="2"/>
      <c r="WWS690" s="2"/>
      <c r="WWT690" s="2"/>
      <c r="WWU690" s="2"/>
      <c r="WWV690" s="2"/>
      <c r="WWW690" s="2"/>
      <c r="WWX690" s="2"/>
      <c r="WWY690" s="2"/>
      <c r="WWZ690" s="2"/>
      <c r="WXA690" s="2"/>
      <c r="WXB690" s="2"/>
      <c r="WXC690" s="2"/>
      <c r="WXD690" s="2"/>
      <c r="WXE690" s="2"/>
      <c r="WXF690" s="2"/>
      <c r="WXG690" s="2"/>
      <c r="WXH690" s="2"/>
      <c r="WXI690" s="2"/>
      <c r="WXJ690" s="2"/>
      <c r="WXK690" s="2"/>
      <c r="WXL690" s="2"/>
      <c r="WXM690" s="2"/>
      <c r="WXN690" s="2"/>
      <c r="WXO690" s="2"/>
      <c r="WXP690" s="2"/>
      <c r="WXQ690" s="2"/>
      <c r="WXR690" s="2"/>
      <c r="WXS690" s="2"/>
      <c r="WXT690" s="2"/>
      <c r="WXU690" s="2"/>
      <c r="WXV690" s="2"/>
      <c r="WXW690" s="2"/>
      <c r="WXX690" s="2"/>
      <c r="WXY690" s="2"/>
      <c r="WXZ690" s="2"/>
      <c r="WYA690" s="2"/>
      <c r="WYB690" s="2"/>
      <c r="WYC690" s="2"/>
      <c r="WYD690" s="2"/>
      <c r="WYE690" s="2"/>
      <c r="WYF690" s="2"/>
      <c r="WYG690" s="2"/>
      <c r="WYH690" s="2"/>
      <c r="WYI690" s="2"/>
      <c r="WYJ690" s="2"/>
      <c r="WYK690" s="2"/>
      <c r="WYL690" s="2"/>
      <c r="WYM690" s="2"/>
      <c r="WYN690" s="2"/>
      <c r="WYO690" s="2"/>
      <c r="WYP690" s="2"/>
      <c r="WYQ690" s="2"/>
      <c r="WYR690" s="2"/>
      <c r="WYS690" s="2"/>
      <c r="WYT690" s="2"/>
      <c r="WYU690" s="2"/>
      <c r="WYV690" s="2"/>
      <c r="WYW690" s="2"/>
      <c r="WYX690" s="2"/>
      <c r="WYY690" s="2"/>
      <c r="WYZ690" s="2"/>
      <c r="WZA690" s="2"/>
      <c r="WZB690" s="2"/>
      <c r="WZC690" s="2"/>
      <c r="WZD690" s="2"/>
      <c r="WZE690" s="2"/>
      <c r="WZF690" s="2"/>
      <c r="WZG690" s="2"/>
      <c r="WZH690" s="2"/>
      <c r="WZI690" s="2"/>
      <c r="WZJ690" s="2"/>
      <c r="WZK690" s="2"/>
      <c r="WZL690" s="2"/>
      <c r="WZM690" s="2"/>
      <c r="WZN690" s="2"/>
      <c r="WZO690" s="2"/>
      <c r="WZP690" s="2"/>
      <c r="WZQ690" s="2"/>
      <c r="WZR690" s="2"/>
      <c r="WZS690" s="2"/>
      <c r="WZT690" s="2"/>
      <c r="WZU690" s="2"/>
      <c r="WZV690" s="2"/>
      <c r="WZW690" s="2"/>
      <c r="WZX690" s="2"/>
      <c r="WZY690" s="2"/>
      <c r="WZZ690" s="2"/>
      <c r="XAA690" s="2"/>
      <c r="XAB690" s="2"/>
      <c r="XAC690" s="2"/>
      <c r="XAD690" s="2"/>
      <c r="XAE690" s="2"/>
      <c r="XAF690" s="2"/>
      <c r="XAG690" s="2"/>
      <c r="XAH690" s="2"/>
      <c r="XAI690" s="2"/>
      <c r="XAJ690" s="2"/>
      <c r="XAK690" s="2"/>
      <c r="XAL690" s="2"/>
      <c r="XAM690" s="2"/>
      <c r="XAN690" s="2"/>
      <c r="XAO690" s="2"/>
      <c r="XAP690" s="2"/>
      <c r="XAQ690" s="2"/>
      <c r="XAR690" s="2"/>
      <c r="XAS690" s="2"/>
      <c r="XAT690" s="2"/>
      <c r="XAU690" s="2"/>
      <c r="XAV690" s="2"/>
      <c r="XAW690" s="2"/>
      <c r="XAX690" s="2"/>
      <c r="XAY690" s="2"/>
      <c r="XAZ690" s="2"/>
      <c r="XBA690" s="2"/>
      <c r="XBB690" s="2"/>
      <c r="XBC690" s="2"/>
      <c r="XBD690" s="2"/>
      <c r="XBE690" s="2"/>
      <c r="XBF690" s="2"/>
      <c r="XBG690" s="2"/>
      <c r="XBH690" s="2"/>
      <c r="XBI690" s="2"/>
      <c r="XBJ690" s="2"/>
      <c r="XBK690" s="2"/>
      <c r="XBL690" s="2"/>
      <c r="XBM690" s="2"/>
      <c r="XBN690" s="2"/>
      <c r="XBO690" s="2"/>
      <c r="XBP690" s="2"/>
      <c r="XBQ690" s="2"/>
      <c r="XBR690" s="2"/>
      <c r="XBS690" s="2"/>
      <c r="XBT690" s="2"/>
      <c r="XBU690" s="2"/>
      <c r="XBV690" s="2"/>
      <c r="XBW690" s="2"/>
      <c r="XBX690" s="2"/>
      <c r="XBY690" s="2"/>
      <c r="XBZ690" s="2"/>
      <c r="XCA690" s="2"/>
      <c r="XCB690" s="2"/>
      <c r="XCC690" s="2"/>
      <c r="XCD690" s="2"/>
      <c r="XCE690" s="2"/>
      <c r="XCF690" s="2"/>
      <c r="XCG690" s="2"/>
      <c r="XCH690" s="2"/>
      <c r="XCI690" s="2"/>
      <c r="XCJ690" s="2"/>
      <c r="XCK690" s="2"/>
      <c r="XCL690" s="2"/>
      <c r="XCM690" s="2"/>
      <c r="XCN690" s="2"/>
      <c r="XCO690" s="2"/>
      <c r="XCP690" s="2"/>
      <c r="XCQ690" s="2"/>
      <c r="XCR690" s="2"/>
      <c r="XCS690" s="2"/>
      <c r="XCT690" s="2"/>
      <c r="XCU690" s="2"/>
      <c r="XCV690" s="2"/>
      <c r="XCW690" s="2"/>
      <c r="XCX690" s="2"/>
      <c r="XCY690" s="2"/>
      <c r="XCZ690" s="2"/>
      <c r="XDA690" s="2"/>
      <c r="XDB690" s="2"/>
      <c r="XDC690" s="2"/>
      <c r="XDD690" s="2"/>
      <c r="XDE690" s="2"/>
      <c r="XDF690" s="2"/>
      <c r="XDG690" s="2"/>
      <c r="XDH690" s="2"/>
      <c r="XDI690" s="2"/>
      <c r="XDJ690" s="2"/>
      <c r="XDK690" s="2"/>
      <c r="XDL690" s="2"/>
      <c r="XDM690" s="2"/>
      <c r="XDN690" s="2"/>
      <c r="XDO690" s="2"/>
      <c r="XDP690" s="2"/>
      <c r="XDQ690" s="2"/>
      <c r="XDR690" s="2"/>
      <c r="XDS690" s="2"/>
      <c r="XDT690" s="2"/>
      <c r="XDU690" s="2"/>
      <c r="XDV690" s="2"/>
      <c r="XDW690" s="2"/>
      <c r="XDX690" s="2"/>
      <c r="XDY690" s="2"/>
      <c r="XDZ690" s="2"/>
      <c r="XEA690" s="2"/>
      <c r="XEB690" s="2"/>
      <c r="XEC690" s="2"/>
      <c r="XED690" s="2"/>
      <c r="XEE690" s="2"/>
      <c r="XEF690" s="2"/>
      <c r="XEG690" s="2"/>
      <c r="XEH690" s="2"/>
      <c r="XEI690" s="2"/>
      <c r="XEJ690" s="2"/>
      <c r="XEK690" s="2"/>
      <c r="XEL690" s="2"/>
      <c r="XEM690" s="2"/>
      <c r="XEN690" s="2"/>
      <c r="XEO690" s="2"/>
      <c r="XEP690" s="2"/>
      <c r="XEQ690" s="2"/>
      <c r="XER690" s="2"/>
      <c r="XES690" s="2"/>
      <c r="XET690" s="2"/>
      <c r="XEU690" s="2"/>
    </row>
    <row r="691" spans="1:16375" ht="15" customHeight="1" x14ac:dyDescent="0.25">
      <c r="A691" s="97" t="s">
        <v>2211</v>
      </c>
      <c r="B691" s="98">
        <v>44285</v>
      </c>
      <c r="C691" s="97" t="s">
        <v>973</v>
      </c>
      <c r="D691" s="97" t="s">
        <v>58</v>
      </c>
      <c r="E691" s="97" t="s">
        <v>1356</v>
      </c>
      <c r="F691" s="97" t="s">
        <v>1341</v>
      </c>
      <c r="G691" s="97" t="s">
        <v>48</v>
      </c>
      <c r="H691" s="97" t="s">
        <v>1360</v>
      </c>
      <c r="I691" s="94" t="s">
        <v>47</v>
      </c>
      <c r="J691" s="94" t="s">
        <v>47</v>
      </c>
      <c r="K691" s="94" t="s">
        <v>47</v>
      </c>
      <c r="L691" s="94" t="s">
        <v>47</v>
      </c>
      <c r="M691" s="94">
        <v>0</v>
      </c>
      <c r="N691" s="97" t="s">
        <v>47</v>
      </c>
      <c r="O691" s="97" t="s">
        <v>1359</v>
      </c>
      <c r="P691" s="97" t="s">
        <v>1358</v>
      </c>
      <c r="Q691" s="94">
        <v>5724419</v>
      </c>
      <c r="R691" s="94">
        <v>0</v>
      </c>
      <c r="S691" s="94">
        <v>4443750</v>
      </c>
      <c r="T691" s="94">
        <v>1104025</v>
      </c>
      <c r="U691" s="97" t="s">
        <v>50</v>
      </c>
      <c r="V691" s="94">
        <v>176644</v>
      </c>
      <c r="W691" s="94">
        <v>0</v>
      </c>
      <c r="X691" s="97" t="s">
        <v>49</v>
      </c>
      <c r="Y691" s="94">
        <v>0</v>
      </c>
      <c r="Z691" s="94">
        <v>0</v>
      </c>
      <c r="AA691" s="97" t="s">
        <v>49</v>
      </c>
      <c r="AB691" s="94">
        <v>0</v>
      </c>
      <c r="AC691" s="94">
        <v>0</v>
      </c>
      <c r="AD691" s="97" t="s">
        <v>49</v>
      </c>
      <c r="AE691" s="94">
        <v>0</v>
      </c>
      <c r="AF691" s="97">
        <v>0</v>
      </c>
      <c r="AG691" s="97" t="s">
        <v>49</v>
      </c>
      <c r="AH691" s="94">
        <v>0</v>
      </c>
      <c r="AI691" s="94">
        <v>0</v>
      </c>
      <c r="AJ691" s="97" t="s">
        <v>49</v>
      </c>
      <c r="AK691" s="94">
        <v>0</v>
      </c>
      <c r="AL691" s="94">
        <v>0</v>
      </c>
      <c r="AM691" s="99" t="s">
        <v>47</v>
      </c>
      <c r="AN691" s="97" t="s">
        <v>47</v>
      </c>
      <c r="AO691" s="215" t="s">
        <v>47</v>
      </c>
      <c r="AP691" s="97" t="s">
        <v>47</v>
      </c>
    </row>
    <row r="692" spans="1:16375" ht="15" customHeight="1" x14ac:dyDescent="0.25">
      <c r="A692" s="97" t="s">
        <v>2212</v>
      </c>
      <c r="B692" s="98">
        <v>44285</v>
      </c>
      <c r="C692" s="97" t="s">
        <v>973</v>
      </c>
      <c r="D692" s="97" t="s">
        <v>58</v>
      </c>
      <c r="E692" s="97" t="s">
        <v>1356</v>
      </c>
      <c r="F692" s="97" t="s">
        <v>1355</v>
      </c>
      <c r="G692" s="97" t="s">
        <v>48</v>
      </c>
      <c r="H692" s="97" t="s">
        <v>1354</v>
      </c>
      <c r="I692" s="94" t="s">
        <v>47</v>
      </c>
      <c r="J692" s="94" t="s">
        <v>47</v>
      </c>
      <c r="K692" s="94" t="s">
        <v>47</v>
      </c>
      <c r="L692" s="94" t="s">
        <v>47</v>
      </c>
      <c r="M692" s="94">
        <v>0</v>
      </c>
      <c r="N692" s="97" t="s">
        <v>47</v>
      </c>
      <c r="O692" s="97" t="s">
        <v>56</v>
      </c>
      <c r="P692" s="97" t="s">
        <v>47</v>
      </c>
      <c r="Q692" s="94">
        <f>937753556.8176+40487.55</f>
        <v>937794044.36759996</v>
      </c>
      <c r="R692" s="94">
        <v>0</v>
      </c>
      <c r="S692" s="94">
        <f>681507726.5+40487.54</f>
        <v>681548214.03999996</v>
      </c>
      <c r="T692" s="94">
        <v>0</v>
      </c>
      <c r="U692" s="97" t="s">
        <v>49</v>
      </c>
      <c r="V692" s="94">
        <v>0</v>
      </c>
      <c r="W692" s="94">
        <v>220901577.85999998</v>
      </c>
      <c r="X692" s="97" t="s">
        <v>50</v>
      </c>
      <c r="Y692" s="94">
        <v>35344252.457599998</v>
      </c>
      <c r="Z692" s="94">
        <v>0</v>
      </c>
      <c r="AA692" s="97" t="s">
        <v>49</v>
      </c>
      <c r="AB692" s="94">
        <v>0</v>
      </c>
      <c r="AC692" s="94">
        <v>0</v>
      </c>
      <c r="AD692" s="97" t="s">
        <v>49</v>
      </c>
      <c r="AE692" s="94">
        <v>0</v>
      </c>
      <c r="AF692" s="97">
        <v>0</v>
      </c>
      <c r="AG692" s="97" t="s">
        <v>49</v>
      </c>
      <c r="AH692" s="94">
        <v>0</v>
      </c>
      <c r="AI692" s="94">
        <v>0</v>
      </c>
      <c r="AJ692" s="97" t="s">
        <v>49</v>
      </c>
      <c r="AK692" s="94">
        <v>0</v>
      </c>
      <c r="AL692" s="94">
        <v>0</v>
      </c>
      <c r="AM692" s="99" t="s">
        <v>47</v>
      </c>
      <c r="AN692" s="97" t="s">
        <v>47</v>
      </c>
      <c r="AO692" s="217" t="s">
        <v>47</v>
      </c>
      <c r="AP692" s="117" t="s">
        <v>47</v>
      </c>
      <c r="AR692" s="5"/>
      <c r="AS692" s="100"/>
    </row>
    <row r="693" spans="1:16375" ht="15" customHeight="1" x14ac:dyDescent="0.25">
      <c r="A693" s="97" t="s">
        <v>2213</v>
      </c>
      <c r="B693" s="98">
        <v>44285</v>
      </c>
      <c r="C693" s="97" t="s">
        <v>2267</v>
      </c>
      <c r="D693" s="97" t="s">
        <v>62</v>
      </c>
      <c r="E693" s="97" t="s">
        <v>2308</v>
      </c>
      <c r="F693" s="97" t="s">
        <v>2283</v>
      </c>
      <c r="G693" s="97" t="s">
        <v>48</v>
      </c>
      <c r="H693" s="97" t="s">
        <v>2330</v>
      </c>
      <c r="I693" s="94" t="s">
        <v>47</v>
      </c>
      <c r="J693" s="94" t="s">
        <v>47</v>
      </c>
      <c r="K693" s="94" t="s">
        <v>47</v>
      </c>
      <c r="L693" s="94" t="s">
        <v>47</v>
      </c>
      <c r="M693" s="94">
        <v>0</v>
      </c>
      <c r="N693" s="97" t="s">
        <v>47</v>
      </c>
      <c r="O693" s="97" t="s">
        <v>56</v>
      </c>
      <c r="P693" s="97" t="s">
        <v>47</v>
      </c>
      <c r="Q693" s="94">
        <v>416959991.88</v>
      </c>
      <c r="R693" s="94">
        <v>0</v>
      </c>
      <c r="S693" s="94">
        <v>395241311.88</v>
      </c>
      <c r="T693" s="94"/>
      <c r="U693" s="97"/>
      <c r="V693" s="94"/>
      <c r="W693" s="94">
        <v>18723000</v>
      </c>
      <c r="X693" s="97" t="s">
        <v>49</v>
      </c>
      <c r="Y693" s="94">
        <v>2995680</v>
      </c>
      <c r="Z693" s="94">
        <v>0</v>
      </c>
      <c r="AA693" s="97" t="s">
        <v>49</v>
      </c>
      <c r="AB693" s="94">
        <v>0</v>
      </c>
      <c r="AC693" s="94">
        <v>0</v>
      </c>
      <c r="AD693" s="97" t="s">
        <v>49</v>
      </c>
      <c r="AE693" s="94">
        <v>0</v>
      </c>
      <c r="AF693" s="97">
        <v>0</v>
      </c>
      <c r="AG693" s="97" t="s">
        <v>49</v>
      </c>
      <c r="AH693" s="109"/>
      <c r="AI693" s="109"/>
      <c r="AJ693" s="109"/>
      <c r="AK693" s="109"/>
      <c r="AL693" s="109"/>
      <c r="AM693" s="109"/>
      <c r="AN693" s="109"/>
      <c r="AO693" s="214"/>
      <c r="AP693" s="109"/>
      <c r="AR693" s="5"/>
      <c r="AS693" s="100"/>
    </row>
    <row r="694" spans="1:16375" ht="15" customHeight="1" x14ac:dyDescent="0.25">
      <c r="A694" s="97" t="s">
        <v>2214</v>
      </c>
      <c r="B694" s="98">
        <v>44285</v>
      </c>
      <c r="C694" s="97" t="s">
        <v>46</v>
      </c>
      <c r="D694" s="97" t="s">
        <v>62</v>
      </c>
      <c r="E694" s="97" t="s">
        <v>63</v>
      </c>
      <c r="F694" s="97" t="s">
        <v>1274</v>
      </c>
      <c r="G694" s="97" t="s">
        <v>48</v>
      </c>
      <c r="H694" s="97" t="s">
        <v>1164</v>
      </c>
      <c r="I694" s="94" t="s">
        <v>47</v>
      </c>
      <c r="J694" s="94" t="s">
        <v>47</v>
      </c>
      <c r="K694" s="94" t="s">
        <v>47</v>
      </c>
      <c r="L694" s="94" t="s">
        <v>47</v>
      </c>
      <c r="M694" s="94">
        <v>0</v>
      </c>
      <c r="N694" s="97" t="s">
        <v>47</v>
      </c>
      <c r="O694" s="97" t="s">
        <v>56</v>
      </c>
      <c r="P694" s="97" t="s">
        <v>47</v>
      </c>
      <c r="Q694" s="94">
        <v>1565935144.6142001</v>
      </c>
      <c r="R694" s="94">
        <v>0</v>
      </c>
      <c r="S694" s="94">
        <v>1277437253.125</v>
      </c>
      <c r="T694" s="94">
        <v>0</v>
      </c>
      <c r="U694" s="97" t="s">
        <v>49</v>
      </c>
      <c r="V694" s="94">
        <v>0</v>
      </c>
      <c r="W694" s="94">
        <v>248705078.87</v>
      </c>
      <c r="X694" s="97" t="s">
        <v>50</v>
      </c>
      <c r="Y694" s="94">
        <v>39792812.619199999</v>
      </c>
      <c r="Z694" s="94">
        <v>0</v>
      </c>
      <c r="AA694" s="97" t="s">
        <v>49</v>
      </c>
      <c r="AB694" s="94">
        <v>0</v>
      </c>
      <c r="AC694" s="94">
        <v>0</v>
      </c>
      <c r="AD694" s="97" t="s">
        <v>49</v>
      </c>
      <c r="AE694" s="94">
        <v>0</v>
      </c>
      <c r="AF694" s="97">
        <v>0</v>
      </c>
      <c r="AG694" s="97" t="s">
        <v>49</v>
      </c>
      <c r="AH694" s="94">
        <v>0</v>
      </c>
      <c r="AI694" s="94">
        <v>0</v>
      </c>
      <c r="AJ694" s="97" t="s">
        <v>49</v>
      </c>
      <c r="AK694" s="94">
        <v>0</v>
      </c>
      <c r="AL694" s="94">
        <v>0</v>
      </c>
      <c r="AM694" s="99" t="s">
        <v>47</v>
      </c>
      <c r="AN694" s="97" t="s">
        <v>47</v>
      </c>
      <c r="AO694" s="215" t="s">
        <v>47</v>
      </c>
      <c r="AP694" s="97" t="s">
        <v>47</v>
      </c>
      <c r="AR694" s="5"/>
      <c r="AS694" s="100"/>
    </row>
    <row r="695" spans="1:16375" ht="15" customHeight="1" x14ac:dyDescent="0.25">
      <c r="A695" s="97" t="s">
        <v>2215</v>
      </c>
      <c r="B695" s="98">
        <v>44285</v>
      </c>
      <c r="C695" s="97" t="s">
        <v>973</v>
      </c>
      <c r="D695" s="97" t="s">
        <v>62</v>
      </c>
      <c r="E695" s="97" t="s">
        <v>1318</v>
      </c>
      <c r="F695" s="97" t="s">
        <v>1350</v>
      </c>
      <c r="G695" s="97" t="s">
        <v>48</v>
      </c>
      <c r="H695" s="97" t="s">
        <v>1349</v>
      </c>
      <c r="I695" s="94" t="s">
        <v>47</v>
      </c>
      <c r="J695" s="94" t="s">
        <v>47</v>
      </c>
      <c r="K695" s="94" t="s">
        <v>47</v>
      </c>
      <c r="L695" s="94" t="s">
        <v>47</v>
      </c>
      <c r="M695" s="94">
        <v>0</v>
      </c>
      <c r="N695" s="97" t="s">
        <v>47</v>
      </c>
      <c r="O695" s="97" t="s">
        <v>56</v>
      </c>
      <c r="P695" s="97" t="s">
        <v>47</v>
      </c>
      <c r="Q695" s="94">
        <v>260506358.76999998</v>
      </c>
      <c r="R695" s="94">
        <v>0</v>
      </c>
      <c r="S695" s="94">
        <v>191590856.5</v>
      </c>
      <c r="T695" s="94">
        <v>0</v>
      </c>
      <c r="U695" s="97" t="s">
        <v>49</v>
      </c>
      <c r="V695" s="94">
        <v>0</v>
      </c>
      <c r="W695" s="94">
        <v>59409915.75</v>
      </c>
      <c r="X695" s="97" t="s">
        <v>50</v>
      </c>
      <c r="Y695" s="94">
        <v>9505586.5199999996</v>
      </c>
      <c r="Z695" s="94">
        <v>0</v>
      </c>
      <c r="AA695" s="97" t="s">
        <v>49</v>
      </c>
      <c r="AB695" s="94">
        <v>0</v>
      </c>
      <c r="AC695" s="94">
        <v>0</v>
      </c>
      <c r="AD695" s="97" t="s">
        <v>49</v>
      </c>
      <c r="AE695" s="94">
        <v>0</v>
      </c>
      <c r="AF695" s="97">
        <v>0</v>
      </c>
      <c r="AG695" s="97" t="s">
        <v>49</v>
      </c>
      <c r="AH695" s="94">
        <v>0</v>
      </c>
      <c r="AI695" s="94">
        <v>0</v>
      </c>
      <c r="AJ695" s="97" t="s">
        <v>49</v>
      </c>
      <c r="AK695" s="94">
        <v>0</v>
      </c>
      <c r="AL695" s="94">
        <v>0</v>
      </c>
      <c r="AM695" s="99" t="s">
        <v>47</v>
      </c>
      <c r="AN695" s="97" t="s">
        <v>47</v>
      </c>
      <c r="AO695" s="215" t="s">
        <v>47</v>
      </c>
      <c r="AP695" s="97" t="s">
        <v>47</v>
      </c>
      <c r="AR695" s="5"/>
      <c r="AS695" s="100"/>
    </row>
    <row r="696" spans="1:16375" ht="15" customHeight="1" x14ac:dyDescent="0.25">
      <c r="A696" s="97" t="s">
        <v>2216</v>
      </c>
      <c r="B696" s="98">
        <v>44285</v>
      </c>
      <c r="C696" s="97" t="s">
        <v>973</v>
      </c>
      <c r="D696" s="97" t="s">
        <v>62</v>
      </c>
      <c r="E696" s="97" t="s">
        <v>1318</v>
      </c>
      <c r="F696" s="97" t="s">
        <v>1348</v>
      </c>
      <c r="G696" s="97" t="s">
        <v>96</v>
      </c>
      <c r="H696" s="97" t="s">
        <v>47</v>
      </c>
      <c r="I696" s="94" t="s">
        <v>1347</v>
      </c>
      <c r="J696" s="94" t="s">
        <v>47</v>
      </c>
      <c r="K696" s="94" t="s">
        <v>1346</v>
      </c>
      <c r="L696" s="94" t="s">
        <v>1345</v>
      </c>
      <c r="M696" s="94">
        <v>124316049.52</v>
      </c>
      <c r="N696" s="97" t="s">
        <v>100</v>
      </c>
      <c r="O696" s="97" t="s">
        <v>1344</v>
      </c>
      <c r="P696" s="97" t="s">
        <v>1343</v>
      </c>
      <c r="Q696" s="94">
        <v>-721665</v>
      </c>
      <c r="R696" s="94">
        <v>0</v>
      </c>
      <c r="S696" s="94">
        <v>-721665</v>
      </c>
      <c r="T696" s="94">
        <v>0</v>
      </c>
      <c r="U696" s="97" t="s">
        <v>49</v>
      </c>
      <c r="V696" s="94">
        <v>0</v>
      </c>
      <c r="W696" s="94">
        <v>0</v>
      </c>
      <c r="X696" s="97" t="s">
        <v>49</v>
      </c>
      <c r="Y696" s="94">
        <v>0</v>
      </c>
      <c r="Z696" s="94">
        <v>0</v>
      </c>
      <c r="AA696" s="97" t="s">
        <v>49</v>
      </c>
      <c r="AB696" s="94">
        <v>0</v>
      </c>
      <c r="AC696" s="94">
        <v>0</v>
      </c>
      <c r="AD696" s="97" t="s">
        <v>49</v>
      </c>
      <c r="AE696" s="94">
        <v>0</v>
      </c>
      <c r="AF696" s="97">
        <v>0</v>
      </c>
      <c r="AG696" s="97" t="s">
        <v>49</v>
      </c>
      <c r="AH696" s="94">
        <v>0</v>
      </c>
      <c r="AI696" s="94">
        <v>0</v>
      </c>
      <c r="AJ696" s="97" t="s">
        <v>49</v>
      </c>
      <c r="AK696" s="94">
        <v>0</v>
      </c>
      <c r="AL696" s="94">
        <v>0</v>
      </c>
      <c r="AM696" s="99" t="s">
        <v>47</v>
      </c>
      <c r="AN696" s="97" t="s">
        <v>47</v>
      </c>
      <c r="AO696" s="218" t="s">
        <v>47</v>
      </c>
      <c r="AP696" s="116" t="s">
        <v>47</v>
      </c>
      <c r="AR696" s="5"/>
      <c r="AS696" s="100"/>
    </row>
    <row r="697" spans="1:16375" ht="15" customHeight="1" x14ac:dyDescent="0.25">
      <c r="A697" s="97" t="s">
        <v>2217</v>
      </c>
      <c r="B697" s="98">
        <v>44285</v>
      </c>
      <c r="C697" s="97" t="s">
        <v>46</v>
      </c>
      <c r="D697" s="97" t="s">
        <v>66</v>
      </c>
      <c r="E697" s="97" t="s">
        <v>67</v>
      </c>
      <c r="F697" s="97" t="s">
        <v>1276</v>
      </c>
      <c r="G697" s="97" t="s">
        <v>48</v>
      </c>
      <c r="H697" s="97" t="s">
        <v>1165</v>
      </c>
      <c r="I697" s="94" t="s">
        <v>47</v>
      </c>
      <c r="J697" s="94" t="s">
        <v>47</v>
      </c>
      <c r="K697" s="94" t="s">
        <v>47</v>
      </c>
      <c r="L697" s="94" t="s">
        <v>47</v>
      </c>
      <c r="M697" s="94">
        <v>0</v>
      </c>
      <c r="N697" s="97" t="s">
        <v>47</v>
      </c>
      <c r="O697" s="97" t="s">
        <v>56</v>
      </c>
      <c r="P697" s="97" t="s">
        <v>47</v>
      </c>
      <c r="Q697" s="94">
        <v>1477483497.1199999</v>
      </c>
      <c r="R697" s="94">
        <v>0</v>
      </c>
      <c r="S697" s="94">
        <v>1242000610.75</v>
      </c>
      <c r="T697" s="94">
        <v>0</v>
      </c>
      <c r="U697" s="97" t="s">
        <v>49</v>
      </c>
      <c r="V697" s="94">
        <v>0</v>
      </c>
      <c r="W697" s="94">
        <v>203002488.25</v>
      </c>
      <c r="X697" s="97" t="s">
        <v>49</v>
      </c>
      <c r="Y697" s="94">
        <v>32480398.119999997</v>
      </c>
      <c r="Z697" s="94">
        <v>0</v>
      </c>
      <c r="AA697" s="97" t="s">
        <v>49</v>
      </c>
      <c r="AB697" s="94">
        <v>0</v>
      </c>
      <c r="AC697" s="94">
        <v>0</v>
      </c>
      <c r="AD697" s="97" t="s">
        <v>49</v>
      </c>
      <c r="AE697" s="94">
        <v>0</v>
      </c>
      <c r="AF697" s="97">
        <v>0</v>
      </c>
      <c r="AG697" s="97" t="s">
        <v>49</v>
      </c>
      <c r="AH697" s="94">
        <v>0</v>
      </c>
      <c r="AI697" s="94">
        <v>0</v>
      </c>
      <c r="AJ697" s="97" t="s">
        <v>49</v>
      </c>
      <c r="AK697" s="94">
        <v>0</v>
      </c>
      <c r="AL697" s="94">
        <v>0</v>
      </c>
      <c r="AM697" s="99" t="s">
        <v>47</v>
      </c>
      <c r="AN697" s="97" t="s">
        <v>47</v>
      </c>
      <c r="AO697" s="215" t="s">
        <v>47</v>
      </c>
      <c r="AP697" s="97" t="s">
        <v>47</v>
      </c>
      <c r="AR697" s="5"/>
      <c r="AS697" s="100"/>
    </row>
    <row r="698" spans="1:16375" ht="15" customHeight="1" x14ac:dyDescent="0.25">
      <c r="A698" s="97" t="s">
        <v>2218</v>
      </c>
      <c r="B698" s="98">
        <v>44285</v>
      </c>
      <c r="C698" s="97" t="s">
        <v>46</v>
      </c>
      <c r="D698" s="97" t="s">
        <v>66</v>
      </c>
      <c r="E698" s="97" t="s">
        <v>67</v>
      </c>
      <c r="F698" s="97" t="s">
        <v>1276</v>
      </c>
      <c r="G698" s="97" t="s">
        <v>48</v>
      </c>
      <c r="H698" s="97" t="s">
        <v>1166</v>
      </c>
      <c r="I698" s="94" t="s">
        <v>47</v>
      </c>
      <c r="J698" s="94" t="s">
        <v>47</v>
      </c>
      <c r="K698" s="94" t="s">
        <v>47</v>
      </c>
      <c r="L698" s="94" t="s">
        <v>47</v>
      </c>
      <c r="M698" s="94">
        <v>0</v>
      </c>
      <c r="N698" s="97" t="s">
        <v>47</v>
      </c>
      <c r="O698" s="97" t="s">
        <v>599</v>
      </c>
      <c r="P698" s="97" t="s">
        <v>600</v>
      </c>
      <c r="Q698" s="94">
        <v>317170237.23500001</v>
      </c>
      <c r="R698" s="94">
        <v>0</v>
      </c>
      <c r="S698" s="94">
        <v>212751990</v>
      </c>
      <c r="T698" s="94">
        <v>90015730.375</v>
      </c>
      <c r="U698" s="97" t="s">
        <v>50</v>
      </c>
      <c r="V698" s="94">
        <v>14402516.859999999</v>
      </c>
      <c r="W698" s="94">
        <v>0</v>
      </c>
      <c r="X698" s="97" t="s">
        <v>49</v>
      </c>
      <c r="Y698" s="94">
        <v>0</v>
      </c>
      <c r="Z698" s="94">
        <v>0</v>
      </c>
      <c r="AA698" s="97" t="s">
        <v>49</v>
      </c>
      <c r="AB698" s="94">
        <v>0</v>
      </c>
      <c r="AC698" s="94">
        <v>0</v>
      </c>
      <c r="AD698" s="97" t="s">
        <v>49</v>
      </c>
      <c r="AE698" s="94">
        <v>0</v>
      </c>
      <c r="AF698" s="97">
        <v>0</v>
      </c>
      <c r="AG698" s="97" t="s">
        <v>49</v>
      </c>
      <c r="AH698" s="94">
        <v>0</v>
      </c>
      <c r="AI698" s="94">
        <v>0</v>
      </c>
      <c r="AJ698" s="97" t="s">
        <v>49</v>
      </c>
      <c r="AK698" s="94">
        <v>0</v>
      </c>
      <c r="AL698" s="94">
        <v>0</v>
      </c>
      <c r="AM698" s="99" t="s">
        <v>47</v>
      </c>
      <c r="AN698" s="97" t="s">
        <v>47</v>
      </c>
      <c r="AO698" s="217" t="s">
        <v>47</v>
      </c>
      <c r="AP698" s="117" t="s">
        <v>47</v>
      </c>
      <c r="AR698" s="5"/>
      <c r="AS698" s="100"/>
    </row>
    <row r="699" spans="1:16375" ht="15" customHeight="1" x14ac:dyDescent="0.25">
      <c r="A699" s="97" t="s">
        <v>2219</v>
      </c>
      <c r="B699" s="98">
        <v>44285</v>
      </c>
      <c r="C699" s="97" t="s">
        <v>46</v>
      </c>
      <c r="D699" s="97" t="s">
        <v>66</v>
      </c>
      <c r="E699" s="97" t="s">
        <v>67</v>
      </c>
      <c r="F699" s="97" t="s">
        <v>1276</v>
      </c>
      <c r="G699" s="97" t="s">
        <v>48</v>
      </c>
      <c r="H699" s="97" t="s">
        <v>1167</v>
      </c>
      <c r="I699" s="94" t="s">
        <v>47</v>
      </c>
      <c r="J699" s="94" t="s">
        <v>47</v>
      </c>
      <c r="K699" s="94" t="s">
        <v>47</v>
      </c>
      <c r="L699" s="94" t="s">
        <v>47</v>
      </c>
      <c r="M699" s="94">
        <v>0</v>
      </c>
      <c r="N699" s="97" t="s">
        <v>47</v>
      </c>
      <c r="O699" s="97" t="s">
        <v>599</v>
      </c>
      <c r="P699" s="97" t="s">
        <v>600</v>
      </c>
      <c r="Q699" s="94">
        <v>162985949.17119998</v>
      </c>
      <c r="R699" s="94">
        <v>0</v>
      </c>
      <c r="S699" s="94">
        <v>11922275</v>
      </c>
      <c r="T699" s="94">
        <v>130227305.31999999</v>
      </c>
      <c r="U699" s="97" t="s">
        <v>50</v>
      </c>
      <c r="V699" s="94">
        <v>20836368.851199999</v>
      </c>
      <c r="W699" s="94">
        <v>0</v>
      </c>
      <c r="X699" s="97" t="s">
        <v>49</v>
      </c>
      <c r="Y699" s="94">
        <v>0</v>
      </c>
      <c r="Z699" s="94">
        <v>0</v>
      </c>
      <c r="AA699" s="97" t="s">
        <v>49</v>
      </c>
      <c r="AB699" s="94">
        <v>0</v>
      </c>
      <c r="AC699" s="94">
        <v>0</v>
      </c>
      <c r="AD699" s="97" t="s">
        <v>49</v>
      </c>
      <c r="AE699" s="94">
        <v>0</v>
      </c>
      <c r="AF699" s="97">
        <v>0</v>
      </c>
      <c r="AG699" s="97" t="s">
        <v>49</v>
      </c>
      <c r="AH699" s="94">
        <v>0</v>
      </c>
      <c r="AI699" s="94">
        <v>0</v>
      </c>
      <c r="AJ699" s="97" t="s">
        <v>49</v>
      </c>
      <c r="AK699" s="94">
        <v>0</v>
      </c>
      <c r="AL699" s="94">
        <v>0</v>
      </c>
      <c r="AM699" s="99" t="s">
        <v>47</v>
      </c>
      <c r="AN699" s="97" t="s">
        <v>47</v>
      </c>
      <c r="AO699" s="215" t="s">
        <v>47</v>
      </c>
      <c r="AP699" s="97" t="s">
        <v>47</v>
      </c>
      <c r="AR699" s="5"/>
      <c r="AS699" s="100"/>
    </row>
    <row r="700" spans="1:16375" ht="15" customHeight="1" x14ac:dyDescent="0.25">
      <c r="A700" s="97" t="s">
        <v>2220</v>
      </c>
      <c r="B700" s="98">
        <v>44285</v>
      </c>
      <c r="C700" s="97" t="s">
        <v>46</v>
      </c>
      <c r="D700" s="97" t="s">
        <v>66</v>
      </c>
      <c r="E700" s="97" t="s">
        <v>67</v>
      </c>
      <c r="F700" s="97" t="s">
        <v>1276</v>
      </c>
      <c r="G700" s="97" t="s">
        <v>48</v>
      </c>
      <c r="H700" s="97" t="s">
        <v>1168</v>
      </c>
      <c r="I700" s="94" t="s">
        <v>47</v>
      </c>
      <c r="J700" s="94" t="s">
        <v>47</v>
      </c>
      <c r="K700" s="94" t="s">
        <v>47</v>
      </c>
      <c r="L700" s="94" t="s">
        <v>47</v>
      </c>
      <c r="M700" s="94">
        <v>0</v>
      </c>
      <c r="N700" s="97" t="s">
        <v>47</v>
      </c>
      <c r="O700" s="97" t="s">
        <v>599</v>
      </c>
      <c r="P700" s="97" t="s">
        <v>600</v>
      </c>
      <c r="Q700" s="94">
        <v>39288043</v>
      </c>
      <c r="R700" s="94">
        <v>0</v>
      </c>
      <c r="S700" s="94">
        <v>6359500</v>
      </c>
      <c r="T700" s="94">
        <v>28386675</v>
      </c>
      <c r="U700" s="97" t="s">
        <v>50</v>
      </c>
      <c r="V700" s="94">
        <v>4541868</v>
      </c>
      <c r="W700" s="94">
        <v>0</v>
      </c>
      <c r="X700" s="97" t="s">
        <v>49</v>
      </c>
      <c r="Y700" s="94">
        <v>0</v>
      </c>
      <c r="Z700" s="94">
        <v>0</v>
      </c>
      <c r="AA700" s="97" t="s">
        <v>49</v>
      </c>
      <c r="AB700" s="94">
        <v>0</v>
      </c>
      <c r="AC700" s="94">
        <v>0</v>
      </c>
      <c r="AD700" s="97" t="s">
        <v>49</v>
      </c>
      <c r="AE700" s="94">
        <v>0</v>
      </c>
      <c r="AF700" s="97">
        <v>0</v>
      </c>
      <c r="AG700" s="97" t="s">
        <v>49</v>
      </c>
      <c r="AH700" s="94">
        <v>0</v>
      </c>
      <c r="AI700" s="94">
        <v>0</v>
      </c>
      <c r="AJ700" s="97" t="s">
        <v>49</v>
      </c>
      <c r="AK700" s="94">
        <v>0</v>
      </c>
      <c r="AL700" s="94">
        <v>0</v>
      </c>
      <c r="AM700" s="99" t="s">
        <v>47</v>
      </c>
      <c r="AN700" s="97" t="s">
        <v>47</v>
      </c>
      <c r="AO700" s="215" t="s">
        <v>47</v>
      </c>
      <c r="AP700" s="97" t="s">
        <v>47</v>
      </c>
      <c r="AR700" s="5"/>
      <c r="AS700" s="100"/>
    </row>
    <row r="701" spans="1:16375" ht="15" customHeight="1" x14ac:dyDescent="0.25">
      <c r="A701" s="97" t="s">
        <v>2221</v>
      </c>
      <c r="B701" s="98">
        <v>44285</v>
      </c>
      <c r="C701" s="97" t="s">
        <v>46</v>
      </c>
      <c r="D701" s="97" t="s">
        <v>66</v>
      </c>
      <c r="E701" s="97" t="s">
        <v>67</v>
      </c>
      <c r="F701" s="97" t="s">
        <v>1276</v>
      </c>
      <c r="G701" s="97" t="s">
        <v>48</v>
      </c>
      <c r="H701" s="97" t="s">
        <v>1169</v>
      </c>
      <c r="I701" s="94" t="s">
        <v>47</v>
      </c>
      <c r="J701" s="94" t="s">
        <v>47</v>
      </c>
      <c r="K701" s="94" t="s">
        <v>47</v>
      </c>
      <c r="L701" s="94" t="s">
        <v>47</v>
      </c>
      <c r="M701" s="94">
        <v>0</v>
      </c>
      <c r="N701" s="97" t="s">
        <v>47</v>
      </c>
      <c r="O701" s="97" t="s">
        <v>56</v>
      </c>
      <c r="P701" s="97" t="s">
        <v>47</v>
      </c>
      <c r="Q701" s="94">
        <v>411323796.80000001</v>
      </c>
      <c r="R701" s="94">
        <v>0</v>
      </c>
      <c r="S701" s="94">
        <v>329340533.625</v>
      </c>
      <c r="T701" s="94">
        <v>0</v>
      </c>
      <c r="U701" s="97" t="s">
        <v>49</v>
      </c>
      <c r="V701" s="94">
        <v>0</v>
      </c>
      <c r="W701" s="94">
        <v>70675226.875</v>
      </c>
      <c r="X701" s="97" t="s">
        <v>49</v>
      </c>
      <c r="Y701" s="94">
        <v>11308036.300000001</v>
      </c>
      <c r="Z701" s="94">
        <v>0</v>
      </c>
      <c r="AA701" s="97" t="s">
        <v>49</v>
      </c>
      <c r="AB701" s="94">
        <v>0</v>
      </c>
      <c r="AC701" s="94">
        <v>0</v>
      </c>
      <c r="AD701" s="97" t="s">
        <v>49</v>
      </c>
      <c r="AE701" s="94">
        <v>0</v>
      </c>
      <c r="AF701" s="97">
        <v>0</v>
      </c>
      <c r="AG701" s="97" t="s">
        <v>49</v>
      </c>
      <c r="AH701" s="94">
        <v>0</v>
      </c>
      <c r="AI701" s="94">
        <v>0</v>
      </c>
      <c r="AJ701" s="97" t="s">
        <v>49</v>
      </c>
      <c r="AK701" s="94">
        <v>0</v>
      </c>
      <c r="AL701" s="94">
        <v>0</v>
      </c>
      <c r="AM701" s="99" t="s">
        <v>47</v>
      </c>
      <c r="AN701" s="97" t="s">
        <v>47</v>
      </c>
      <c r="AO701" s="215" t="s">
        <v>47</v>
      </c>
      <c r="AP701" s="97" t="s">
        <v>47</v>
      </c>
      <c r="AR701" s="5"/>
      <c r="AS701" s="100"/>
    </row>
    <row r="702" spans="1:16375" ht="15" customHeight="1" x14ac:dyDescent="0.25">
      <c r="A702" s="97" t="s">
        <v>2222</v>
      </c>
      <c r="B702" s="98">
        <v>44285</v>
      </c>
      <c r="C702" s="97" t="s">
        <v>46</v>
      </c>
      <c r="D702" s="97" t="s">
        <v>66</v>
      </c>
      <c r="E702" s="97" t="s">
        <v>67</v>
      </c>
      <c r="F702" s="97" t="s">
        <v>1276</v>
      </c>
      <c r="G702" s="97" t="s">
        <v>48</v>
      </c>
      <c r="H702" s="97" t="s">
        <v>1170</v>
      </c>
      <c r="I702" s="94" t="s">
        <v>47</v>
      </c>
      <c r="J702" s="94" t="s">
        <v>47</v>
      </c>
      <c r="K702" s="94" t="s">
        <v>47</v>
      </c>
      <c r="L702" s="94" t="s">
        <v>47</v>
      </c>
      <c r="M702" s="94">
        <v>0</v>
      </c>
      <c r="N702" s="97" t="s">
        <v>47</v>
      </c>
      <c r="O702" s="97" t="s">
        <v>1171</v>
      </c>
      <c r="P702" s="97" t="s">
        <v>1172</v>
      </c>
      <c r="Q702" s="94">
        <v>80132569.301600009</v>
      </c>
      <c r="R702" s="94">
        <v>0</v>
      </c>
      <c r="S702" s="94">
        <f>41500675+11370595.09</f>
        <v>52871270.090000004</v>
      </c>
      <c r="T702" s="94">
        <v>23501120.010000002</v>
      </c>
      <c r="U702" s="97" t="s">
        <v>50</v>
      </c>
      <c r="V702" s="94">
        <v>3760179.2016000003</v>
      </c>
      <c r="W702" s="94">
        <v>0</v>
      </c>
      <c r="X702" s="97" t="s">
        <v>49</v>
      </c>
      <c r="Y702" s="94">
        <v>0</v>
      </c>
      <c r="Z702" s="94">
        <v>0</v>
      </c>
      <c r="AA702" s="97" t="s">
        <v>49</v>
      </c>
      <c r="AB702" s="94">
        <v>0</v>
      </c>
      <c r="AC702" s="94">
        <v>0</v>
      </c>
      <c r="AD702" s="97" t="s">
        <v>49</v>
      </c>
      <c r="AE702" s="94">
        <v>0</v>
      </c>
      <c r="AF702" s="97">
        <v>0</v>
      </c>
      <c r="AG702" s="97" t="s">
        <v>49</v>
      </c>
      <c r="AH702" s="94">
        <v>0</v>
      </c>
      <c r="AI702" s="94">
        <v>0</v>
      </c>
      <c r="AJ702" s="97" t="s">
        <v>49</v>
      </c>
      <c r="AK702" s="94">
        <v>0</v>
      </c>
      <c r="AL702" s="94">
        <v>0</v>
      </c>
      <c r="AM702" s="99" t="s">
        <v>47</v>
      </c>
      <c r="AN702" s="97" t="s">
        <v>47</v>
      </c>
      <c r="AO702" s="215" t="s">
        <v>47</v>
      </c>
      <c r="AP702" s="97" t="s">
        <v>47</v>
      </c>
      <c r="AR702" s="5"/>
      <c r="AS702" s="100"/>
    </row>
    <row r="703" spans="1:16375" ht="15" customHeight="1" x14ac:dyDescent="0.25">
      <c r="A703" s="97" t="s">
        <v>2223</v>
      </c>
      <c r="B703" s="98">
        <v>44285</v>
      </c>
      <c r="C703" s="97" t="s">
        <v>973</v>
      </c>
      <c r="D703" s="97" t="s">
        <v>66</v>
      </c>
      <c r="E703" s="97" t="s">
        <v>1339</v>
      </c>
      <c r="F703" s="97" t="s">
        <v>1338</v>
      </c>
      <c r="G703" s="97" t="s">
        <v>48</v>
      </c>
      <c r="H703" s="97" t="s">
        <v>1342</v>
      </c>
      <c r="I703" s="94" t="s">
        <v>47</v>
      </c>
      <c r="J703" s="94" t="s">
        <v>47</v>
      </c>
      <c r="K703" s="94" t="s">
        <v>47</v>
      </c>
      <c r="L703" s="94" t="s">
        <v>47</v>
      </c>
      <c r="M703" s="94">
        <v>0</v>
      </c>
      <c r="N703" s="97" t="s">
        <v>47</v>
      </c>
      <c r="O703" s="97" t="s">
        <v>56</v>
      </c>
      <c r="P703" s="97" t="s">
        <v>47</v>
      </c>
      <c r="Q703" s="94">
        <v>1260274894.5942001</v>
      </c>
      <c r="R703" s="94">
        <v>0</v>
      </c>
      <c r="S703" s="94">
        <v>902094451.12499988</v>
      </c>
      <c r="T703" s="94">
        <v>0</v>
      </c>
      <c r="U703" s="97" t="s">
        <v>49</v>
      </c>
      <c r="V703" s="94">
        <v>0</v>
      </c>
      <c r="W703" s="94">
        <v>308776244.37</v>
      </c>
      <c r="X703" s="97" t="s">
        <v>49</v>
      </c>
      <c r="Y703" s="94">
        <v>49404199.099200003</v>
      </c>
      <c r="Z703" s="94">
        <v>0</v>
      </c>
      <c r="AA703" s="97" t="s">
        <v>49</v>
      </c>
      <c r="AB703" s="94">
        <v>0</v>
      </c>
      <c r="AC703" s="94">
        <v>0</v>
      </c>
      <c r="AD703" s="97" t="s">
        <v>49</v>
      </c>
      <c r="AE703" s="94">
        <v>0</v>
      </c>
      <c r="AF703" s="97">
        <v>0</v>
      </c>
      <c r="AG703" s="97" t="s">
        <v>49</v>
      </c>
      <c r="AH703" s="94">
        <v>0</v>
      </c>
      <c r="AI703" s="94">
        <v>0</v>
      </c>
      <c r="AJ703" s="97" t="s">
        <v>49</v>
      </c>
      <c r="AK703" s="94">
        <v>0</v>
      </c>
      <c r="AL703" s="94">
        <v>0</v>
      </c>
      <c r="AM703" s="99" t="s">
        <v>47</v>
      </c>
      <c r="AN703" s="97" t="s">
        <v>47</v>
      </c>
      <c r="AO703" s="215" t="s">
        <v>47</v>
      </c>
      <c r="AP703" s="97" t="s">
        <v>47</v>
      </c>
      <c r="AR703" s="5"/>
      <c r="AS703" s="100"/>
    </row>
    <row r="704" spans="1:16375" ht="15" customHeight="1" x14ac:dyDescent="0.25">
      <c r="A704" s="97" t="s">
        <v>2224</v>
      </c>
      <c r="B704" s="98">
        <v>44285</v>
      </c>
      <c r="C704" s="97" t="s">
        <v>973</v>
      </c>
      <c r="D704" s="97" t="s">
        <v>66</v>
      </c>
      <c r="E704" s="97" t="s">
        <v>1339</v>
      </c>
      <c r="F704" s="97" t="s">
        <v>1341</v>
      </c>
      <c r="G704" s="97" t="s">
        <v>48</v>
      </c>
      <c r="H704" s="97" t="s">
        <v>1340</v>
      </c>
      <c r="I704" s="94" t="s">
        <v>47</v>
      </c>
      <c r="J704" s="94" t="s">
        <v>47</v>
      </c>
      <c r="K704" s="94" t="s">
        <v>47</v>
      </c>
      <c r="L704" s="94" t="s">
        <v>47</v>
      </c>
      <c r="M704" s="94">
        <v>0</v>
      </c>
      <c r="N704" s="97" t="s">
        <v>47</v>
      </c>
      <c r="O704" s="97" t="s">
        <v>1320</v>
      </c>
      <c r="P704" s="97" t="s">
        <v>1319</v>
      </c>
      <c r="Q704" s="94">
        <v>12485950</v>
      </c>
      <c r="R704" s="94">
        <v>0</v>
      </c>
      <c r="S704" s="94">
        <v>0</v>
      </c>
      <c r="T704" s="94">
        <v>10763750</v>
      </c>
      <c r="U704" s="97" t="s">
        <v>50</v>
      </c>
      <c r="V704" s="94">
        <v>1722200</v>
      </c>
      <c r="W704" s="94">
        <v>0</v>
      </c>
      <c r="X704" s="97" t="s">
        <v>49</v>
      </c>
      <c r="Y704" s="94">
        <v>0</v>
      </c>
      <c r="Z704" s="94">
        <v>0</v>
      </c>
      <c r="AA704" s="97" t="s">
        <v>49</v>
      </c>
      <c r="AB704" s="94">
        <v>0</v>
      </c>
      <c r="AC704" s="94">
        <v>0</v>
      </c>
      <c r="AD704" s="97" t="s">
        <v>49</v>
      </c>
      <c r="AE704" s="94">
        <v>0</v>
      </c>
      <c r="AF704" s="97">
        <v>0</v>
      </c>
      <c r="AG704" s="97" t="s">
        <v>49</v>
      </c>
      <c r="AH704" s="94">
        <v>0</v>
      </c>
      <c r="AI704" s="94">
        <v>0</v>
      </c>
      <c r="AJ704" s="97" t="s">
        <v>49</v>
      </c>
      <c r="AK704" s="94">
        <v>0</v>
      </c>
      <c r="AL704" s="94">
        <v>0</v>
      </c>
      <c r="AM704" s="99" t="s">
        <v>47</v>
      </c>
      <c r="AN704" s="97" t="s">
        <v>47</v>
      </c>
      <c r="AO704" s="215" t="s">
        <v>47</v>
      </c>
      <c r="AP704" s="97" t="s">
        <v>47</v>
      </c>
      <c r="AR704" s="5"/>
      <c r="AS704" s="100"/>
    </row>
    <row r="705" spans="1:45" ht="15" customHeight="1" x14ac:dyDescent="0.25">
      <c r="A705" s="97" t="s">
        <v>2225</v>
      </c>
      <c r="B705" s="98">
        <v>44285</v>
      </c>
      <c r="C705" s="97" t="s">
        <v>973</v>
      </c>
      <c r="D705" s="97" t="s">
        <v>66</v>
      </c>
      <c r="E705" s="97" t="s">
        <v>1339</v>
      </c>
      <c r="F705" s="97" t="s">
        <v>1338</v>
      </c>
      <c r="G705" s="97" t="s">
        <v>48</v>
      </c>
      <c r="H705" s="97" t="s">
        <v>1337</v>
      </c>
      <c r="I705" s="94" t="s">
        <v>47</v>
      </c>
      <c r="J705" s="94" t="s">
        <v>47</v>
      </c>
      <c r="K705" s="94" t="s">
        <v>47</v>
      </c>
      <c r="L705" s="94" t="s">
        <v>47</v>
      </c>
      <c r="M705" s="94">
        <v>0</v>
      </c>
      <c r="N705" s="97" t="s">
        <v>47</v>
      </c>
      <c r="O705" s="97" t="s">
        <v>56</v>
      </c>
      <c r="P705" s="97" t="s">
        <v>47</v>
      </c>
      <c r="Q705" s="94">
        <v>776459603.74919999</v>
      </c>
      <c r="R705" s="94">
        <v>0</v>
      </c>
      <c r="S705" s="94">
        <v>556576623.87499988</v>
      </c>
      <c r="T705" s="94">
        <v>0</v>
      </c>
      <c r="U705" s="97" t="s">
        <v>49</v>
      </c>
      <c r="V705" s="94">
        <v>0</v>
      </c>
      <c r="W705" s="94">
        <v>189554292.99499997</v>
      </c>
      <c r="X705" s="97" t="s">
        <v>49</v>
      </c>
      <c r="Y705" s="94">
        <v>30328686.8792</v>
      </c>
      <c r="Z705" s="94">
        <v>0</v>
      </c>
      <c r="AA705" s="97" t="s">
        <v>49</v>
      </c>
      <c r="AB705" s="94">
        <v>0</v>
      </c>
      <c r="AC705" s="94">
        <v>0</v>
      </c>
      <c r="AD705" s="97" t="s">
        <v>49</v>
      </c>
      <c r="AE705" s="94">
        <v>0</v>
      </c>
      <c r="AF705" s="97">
        <v>0</v>
      </c>
      <c r="AG705" s="97" t="s">
        <v>49</v>
      </c>
      <c r="AH705" s="94">
        <v>0</v>
      </c>
      <c r="AI705" s="94">
        <v>0</v>
      </c>
      <c r="AJ705" s="97" t="s">
        <v>49</v>
      </c>
      <c r="AK705" s="94">
        <v>0</v>
      </c>
      <c r="AL705" s="94">
        <v>0</v>
      </c>
      <c r="AM705" s="99" t="s">
        <v>47</v>
      </c>
      <c r="AN705" s="97" t="s">
        <v>47</v>
      </c>
      <c r="AO705" s="215" t="s">
        <v>47</v>
      </c>
      <c r="AP705" s="97" t="s">
        <v>47</v>
      </c>
      <c r="AR705" s="5"/>
      <c r="AS705" s="100"/>
    </row>
    <row r="706" spans="1:45" ht="15" customHeight="1" x14ac:dyDescent="0.25">
      <c r="A706" s="97" t="s">
        <v>2226</v>
      </c>
      <c r="B706" s="98">
        <v>44285</v>
      </c>
      <c r="C706" s="97" t="s">
        <v>46</v>
      </c>
      <c r="D706" s="97" t="s">
        <v>70</v>
      </c>
      <c r="E706" s="97" t="s">
        <v>71</v>
      </c>
      <c r="F706" s="97" t="s">
        <v>1017</v>
      </c>
      <c r="G706" s="97" t="s">
        <v>48</v>
      </c>
      <c r="H706" s="97" t="s">
        <v>1173</v>
      </c>
      <c r="I706" s="94" t="s">
        <v>47</v>
      </c>
      <c r="J706" s="94" t="s">
        <v>47</v>
      </c>
      <c r="K706" s="94" t="s">
        <v>47</v>
      </c>
      <c r="L706" s="94" t="s">
        <v>47</v>
      </c>
      <c r="M706" s="94">
        <v>0</v>
      </c>
      <c r="N706" s="97" t="s">
        <v>47</v>
      </c>
      <c r="O706" s="97" t="s">
        <v>56</v>
      </c>
      <c r="P706" s="97" t="s">
        <v>47</v>
      </c>
      <c r="Q706" s="94">
        <v>27555200</v>
      </c>
      <c r="R706" s="94">
        <v>0</v>
      </c>
      <c r="S706" s="94">
        <v>25951500</v>
      </c>
      <c r="T706" s="94">
        <v>0</v>
      </c>
      <c r="U706" s="97" t="s">
        <v>49</v>
      </c>
      <c r="V706" s="94">
        <v>0</v>
      </c>
      <c r="W706" s="94">
        <v>1382500</v>
      </c>
      <c r="X706" s="97" t="s">
        <v>50</v>
      </c>
      <c r="Y706" s="94">
        <v>221200</v>
      </c>
      <c r="Z706" s="94">
        <v>0</v>
      </c>
      <c r="AA706" s="97" t="s">
        <v>49</v>
      </c>
      <c r="AB706" s="94">
        <v>0</v>
      </c>
      <c r="AC706" s="94">
        <v>0</v>
      </c>
      <c r="AD706" s="97" t="s">
        <v>49</v>
      </c>
      <c r="AE706" s="94">
        <v>0</v>
      </c>
      <c r="AF706" s="97">
        <v>0</v>
      </c>
      <c r="AG706" s="97" t="s">
        <v>49</v>
      </c>
      <c r="AH706" s="94">
        <v>0</v>
      </c>
      <c r="AI706" s="94">
        <v>0</v>
      </c>
      <c r="AJ706" s="97" t="s">
        <v>49</v>
      </c>
      <c r="AK706" s="94">
        <v>0</v>
      </c>
      <c r="AL706" s="94">
        <v>0</v>
      </c>
      <c r="AM706" s="99" t="s">
        <v>47</v>
      </c>
      <c r="AN706" s="97" t="s">
        <v>47</v>
      </c>
      <c r="AO706" s="215" t="s">
        <v>47</v>
      </c>
      <c r="AP706" s="97" t="s">
        <v>47</v>
      </c>
      <c r="AR706" s="5"/>
      <c r="AS706" s="100"/>
    </row>
    <row r="707" spans="1:45" ht="15" customHeight="1" x14ac:dyDescent="0.25">
      <c r="A707" s="97" t="s">
        <v>2227</v>
      </c>
      <c r="B707" s="98">
        <v>44285</v>
      </c>
      <c r="C707" s="97" t="s">
        <v>46</v>
      </c>
      <c r="D707" s="97" t="s">
        <v>70</v>
      </c>
      <c r="E707" s="97" t="s">
        <v>71</v>
      </c>
      <c r="F707" s="97" t="s">
        <v>1017</v>
      </c>
      <c r="G707" s="97" t="s">
        <v>48</v>
      </c>
      <c r="H707" s="97" t="s">
        <v>1174</v>
      </c>
      <c r="I707" s="94" t="s">
        <v>47</v>
      </c>
      <c r="J707" s="94" t="s">
        <v>47</v>
      </c>
      <c r="K707" s="94" t="s">
        <v>47</v>
      </c>
      <c r="L707" s="94" t="s">
        <v>47</v>
      </c>
      <c r="M707" s="94">
        <v>0</v>
      </c>
      <c r="N707" s="97" t="s">
        <v>47</v>
      </c>
      <c r="O707" s="97" t="s">
        <v>1175</v>
      </c>
      <c r="P707" s="97" t="s">
        <v>1176</v>
      </c>
      <c r="Q707" s="94">
        <v>331041600</v>
      </c>
      <c r="R707" s="94">
        <v>0</v>
      </c>
      <c r="S707" s="94">
        <v>331041600</v>
      </c>
      <c r="T707" s="94">
        <v>0</v>
      </c>
      <c r="U707" s="97" t="s">
        <v>49</v>
      </c>
      <c r="V707" s="94">
        <v>0</v>
      </c>
      <c r="W707" s="94">
        <v>0</v>
      </c>
      <c r="X707" s="97" t="s">
        <v>49</v>
      </c>
      <c r="Y707" s="94">
        <v>0</v>
      </c>
      <c r="Z707" s="94">
        <v>0</v>
      </c>
      <c r="AA707" s="97" t="s">
        <v>49</v>
      </c>
      <c r="AB707" s="94">
        <v>0</v>
      </c>
      <c r="AC707" s="94">
        <v>0</v>
      </c>
      <c r="AD707" s="97" t="s">
        <v>49</v>
      </c>
      <c r="AE707" s="94">
        <v>0</v>
      </c>
      <c r="AF707" s="97">
        <v>0</v>
      </c>
      <c r="AG707" s="97" t="s">
        <v>49</v>
      </c>
      <c r="AH707" s="94">
        <v>0</v>
      </c>
      <c r="AI707" s="94">
        <v>0</v>
      </c>
      <c r="AJ707" s="97" t="s">
        <v>49</v>
      </c>
      <c r="AK707" s="94">
        <v>0</v>
      </c>
      <c r="AL707" s="94">
        <v>0</v>
      </c>
      <c r="AM707" s="99" t="s">
        <v>47</v>
      </c>
      <c r="AN707" s="97" t="s">
        <v>47</v>
      </c>
      <c r="AO707" s="215" t="s">
        <v>47</v>
      </c>
      <c r="AP707" s="97" t="s">
        <v>47</v>
      </c>
      <c r="AR707" s="5"/>
      <c r="AS707" s="100"/>
    </row>
    <row r="708" spans="1:45" ht="15" customHeight="1" x14ac:dyDescent="0.25">
      <c r="A708" s="97" t="s">
        <v>2364</v>
      </c>
      <c r="B708" s="98">
        <v>44285</v>
      </c>
      <c r="C708" s="97" t="s">
        <v>46</v>
      </c>
      <c r="D708" s="97" t="s">
        <v>70</v>
      </c>
      <c r="E708" s="97" t="s">
        <v>71</v>
      </c>
      <c r="F708" s="97" t="s">
        <v>1017</v>
      </c>
      <c r="G708" s="97" t="s">
        <v>48</v>
      </c>
      <c r="H708" s="97" t="s">
        <v>1177</v>
      </c>
      <c r="I708" s="94" t="s">
        <v>47</v>
      </c>
      <c r="J708" s="94" t="s">
        <v>47</v>
      </c>
      <c r="K708" s="94" t="s">
        <v>47</v>
      </c>
      <c r="L708" s="94" t="s">
        <v>47</v>
      </c>
      <c r="M708" s="94">
        <v>0</v>
      </c>
      <c r="N708" s="97" t="s">
        <v>47</v>
      </c>
      <c r="O708" s="97" t="s">
        <v>56</v>
      </c>
      <c r="P708" s="97" t="s">
        <v>47</v>
      </c>
      <c r="Q708" s="94">
        <v>340059874.0212</v>
      </c>
      <c r="R708" s="94">
        <v>0</v>
      </c>
      <c r="S708" s="94">
        <v>277514483.25</v>
      </c>
      <c r="T708" s="94">
        <v>0</v>
      </c>
      <c r="U708" s="97" t="s">
        <v>49</v>
      </c>
      <c r="V708" s="94">
        <v>0</v>
      </c>
      <c r="W708" s="94">
        <v>53918440.32</v>
      </c>
      <c r="X708" s="97" t="s">
        <v>49</v>
      </c>
      <c r="Y708" s="94">
        <v>8626950.4512000009</v>
      </c>
      <c r="Z708" s="94">
        <v>0</v>
      </c>
      <c r="AA708" s="97" t="s">
        <v>49</v>
      </c>
      <c r="AB708" s="94">
        <v>0</v>
      </c>
      <c r="AC708" s="94">
        <v>0</v>
      </c>
      <c r="AD708" s="97" t="s">
        <v>49</v>
      </c>
      <c r="AE708" s="94">
        <v>0</v>
      </c>
      <c r="AF708" s="97">
        <v>0</v>
      </c>
      <c r="AG708" s="97" t="s">
        <v>49</v>
      </c>
      <c r="AH708" s="94">
        <v>0</v>
      </c>
      <c r="AI708" s="94">
        <v>0</v>
      </c>
      <c r="AJ708" s="97" t="s">
        <v>49</v>
      </c>
      <c r="AK708" s="94">
        <v>0</v>
      </c>
      <c r="AL708" s="94">
        <v>0</v>
      </c>
      <c r="AM708" s="99" t="s">
        <v>47</v>
      </c>
      <c r="AN708" s="97" t="s">
        <v>47</v>
      </c>
      <c r="AO708" s="215" t="s">
        <v>47</v>
      </c>
      <c r="AP708" s="97" t="s">
        <v>47</v>
      </c>
      <c r="AR708" s="5"/>
      <c r="AS708" s="100"/>
    </row>
    <row r="709" spans="1:45" ht="15" customHeight="1" x14ac:dyDescent="0.25">
      <c r="A709" s="97" t="s">
        <v>2365</v>
      </c>
      <c r="B709" s="98">
        <v>44285</v>
      </c>
      <c r="C709" s="97" t="s">
        <v>46</v>
      </c>
      <c r="D709" s="97" t="s">
        <v>70</v>
      </c>
      <c r="E709" s="97" t="s">
        <v>71</v>
      </c>
      <c r="F709" s="97" t="s">
        <v>1017</v>
      </c>
      <c r="G709" s="97" t="s">
        <v>48</v>
      </c>
      <c r="H709" s="97" t="s">
        <v>1178</v>
      </c>
      <c r="I709" s="94" t="s">
        <v>47</v>
      </c>
      <c r="J709" s="94" t="s">
        <v>47</v>
      </c>
      <c r="K709" s="94" t="s">
        <v>47</v>
      </c>
      <c r="L709" s="94" t="s">
        <v>47</v>
      </c>
      <c r="M709" s="94">
        <v>0</v>
      </c>
      <c r="N709" s="97" t="s">
        <v>47</v>
      </c>
      <c r="O709" s="97" t="s">
        <v>1179</v>
      </c>
      <c r="P709" s="97" t="s">
        <v>1180</v>
      </c>
      <c r="Q709" s="94">
        <v>165520800</v>
      </c>
      <c r="R709" s="94">
        <v>0</v>
      </c>
      <c r="S709" s="94">
        <v>165520800</v>
      </c>
      <c r="T709" s="94">
        <v>0</v>
      </c>
      <c r="U709" s="97" t="s">
        <v>49</v>
      </c>
      <c r="V709" s="94">
        <v>0</v>
      </c>
      <c r="W709" s="94">
        <v>0</v>
      </c>
      <c r="X709" s="97" t="s">
        <v>49</v>
      </c>
      <c r="Y709" s="94">
        <v>0</v>
      </c>
      <c r="Z709" s="94">
        <v>0</v>
      </c>
      <c r="AA709" s="97" t="s">
        <v>49</v>
      </c>
      <c r="AB709" s="94">
        <v>0</v>
      </c>
      <c r="AC709" s="94">
        <v>0</v>
      </c>
      <c r="AD709" s="97" t="s">
        <v>49</v>
      </c>
      <c r="AE709" s="94">
        <v>0</v>
      </c>
      <c r="AF709" s="97">
        <v>0</v>
      </c>
      <c r="AG709" s="97" t="s">
        <v>49</v>
      </c>
      <c r="AH709" s="94">
        <v>0</v>
      </c>
      <c r="AI709" s="94">
        <v>0</v>
      </c>
      <c r="AJ709" s="97" t="s">
        <v>49</v>
      </c>
      <c r="AK709" s="94">
        <v>0</v>
      </c>
      <c r="AL709" s="94">
        <v>0</v>
      </c>
      <c r="AM709" s="99" t="s">
        <v>47</v>
      </c>
      <c r="AN709" s="97" t="s">
        <v>47</v>
      </c>
      <c r="AO709" s="215" t="s">
        <v>47</v>
      </c>
      <c r="AP709" s="97" t="s">
        <v>47</v>
      </c>
      <c r="AR709" s="5"/>
      <c r="AS709" s="100"/>
    </row>
    <row r="710" spans="1:45" ht="15" customHeight="1" x14ac:dyDescent="0.25">
      <c r="A710" s="97" t="s">
        <v>2366</v>
      </c>
      <c r="B710" s="98">
        <v>44285</v>
      </c>
      <c r="C710" s="97" t="s">
        <v>46</v>
      </c>
      <c r="D710" s="97" t="s">
        <v>70</v>
      </c>
      <c r="E710" s="97" t="s">
        <v>71</v>
      </c>
      <c r="F710" s="97" t="s">
        <v>1017</v>
      </c>
      <c r="G710" s="97" t="s">
        <v>48</v>
      </c>
      <c r="H710" s="97" t="s">
        <v>1181</v>
      </c>
      <c r="I710" s="94" t="s">
        <v>47</v>
      </c>
      <c r="J710" s="94" t="s">
        <v>47</v>
      </c>
      <c r="K710" s="94" t="s">
        <v>47</v>
      </c>
      <c r="L710" s="94" t="s">
        <v>47</v>
      </c>
      <c r="M710" s="94">
        <v>0</v>
      </c>
      <c r="N710" s="97" t="s">
        <v>47</v>
      </c>
      <c r="O710" s="97" t="s">
        <v>56</v>
      </c>
      <c r="P710" s="97" t="s">
        <v>47</v>
      </c>
      <c r="Q710" s="94">
        <v>868798302.50280011</v>
      </c>
      <c r="R710" s="94">
        <v>0</v>
      </c>
      <c r="S710" s="94">
        <v>703041627.375</v>
      </c>
      <c r="T710" s="94">
        <v>0</v>
      </c>
      <c r="U710" s="97" t="s">
        <v>49</v>
      </c>
      <c r="V710" s="94">
        <v>0</v>
      </c>
      <c r="W710" s="94">
        <v>142893685.45500001</v>
      </c>
      <c r="X710" s="97" t="s">
        <v>49</v>
      </c>
      <c r="Y710" s="94">
        <v>22862989.672799997</v>
      </c>
      <c r="Z710" s="94">
        <v>0</v>
      </c>
      <c r="AA710" s="97" t="s">
        <v>49</v>
      </c>
      <c r="AB710" s="94">
        <v>0</v>
      </c>
      <c r="AC710" s="94">
        <v>0</v>
      </c>
      <c r="AD710" s="97" t="s">
        <v>49</v>
      </c>
      <c r="AE710" s="94">
        <v>0</v>
      </c>
      <c r="AF710" s="97">
        <v>0</v>
      </c>
      <c r="AG710" s="97" t="s">
        <v>49</v>
      </c>
      <c r="AH710" s="94">
        <v>0</v>
      </c>
      <c r="AI710" s="94">
        <v>0</v>
      </c>
      <c r="AJ710" s="97" t="s">
        <v>49</v>
      </c>
      <c r="AK710" s="94">
        <v>0</v>
      </c>
      <c r="AL710" s="94">
        <v>0</v>
      </c>
      <c r="AM710" s="99" t="s">
        <v>47</v>
      </c>
      <c r="AN710" s="97" t="s">
        <v>47</v>
      </c>
      <c r="AO710" s="215" t="s">
        <v>47</v>
      </c>
      <c r="AP710" s="97" t="s">
        <v>47</v>
      </c>
      <c r="AR710" s="5"/>
      <c r="AS710" s="100"/>
    </row>
    <row r="711" spans="1:45" ht="15" customHeight="1" x14ac:dyDescent="0.25">
      <c r="A711" s="97" t="s">
        <v>2367</v>
      </c>
      <c r="B711" s="98">
        <v>44285</v>
      </c>
      <c r="C711" s="97" t="s">
        <v>46</v>
      </c>
      <c r="D711" s="97" t="s">
        <v>70</v>
      </c>
      <c r="E711" s="97" t="s">
        <v>71</v>
      </c>
      <c r="F711" s="97" t="s">
        <v>1017</v>
      </c>
      <c r="G711" s="97" t="s">
        <v>48</v>
      </c>
      <c r="H711" s="97" t="s">
        <v>1182</v>
      </c>
      <c r="I711" s="94" t="s">
        <v>47</v>
      </c>
      <c r="J711" s="94" t="s">
        <v>47</v>
      </c>
      <c r="K711" s="94" t="s">
        <v>47</v>
      </c>
      <c r="L711" s="94" t="s">
        <v>47</v>
      </c>
      <c r="M711" s="94">
        <v>0</v>
      </c>
      <c r="N711" s="97" t="s">
        <v>47</v>
      </c>
      <c r="O711" s="97" t="s">
        <v>1183</v>
      </c>
      <c r="P711" s="97" t="s">
        <v>1184</v>
      </c>
      <c r="Q711" s="94">
        <v>39298284.875</v>
      </c>
      <c r="R711" s="94">
        <v>0</v>
      </c>
      <c r="S711" s="94">
        <v>32576490.875</v>
      </c>
      <c r="T711" s="94">
        <v>5794650</v>
      </c>
      <c r="U711" s="97" t="s">
        <v>50</v>
      </c>
      <c r="V711" s="94">
        <v>927144</v>
      </c>
      <c r="W711" s="94">
        <v>0</v>
      </c>
      <c r="X711" s="97" t="s">
        <v>49</v>
      </c>
      <c r="Y711" s="94">
        <v>0</v>
      </c>
      <c r="Z711" s="94">
        <v>0</v>
      </c>
      <c r="AA711" s="97" t="s">
        <v>49</v>
      </c>
      <c r="AB711" s="94">
        <v>0</v>
      </c>
      <c r="AC711" s="94">
        <v>0</v>
      </c>
      <c r="AD711" s="97" t="s">
        <v>49</v>
      </c>
      <c r="AE711" s="94">
        <v>0</v>
      </c>
      <c r="AF711" s="97">
        <v>0</v>
      </c>
      <c r="AG711" s="97" t="s">
        <v>49</v>
      </c>
      <c r="AH711" s="94">
        <v>0</v>
      </c>
      <c r="AI711" s="94">
        <v>0</v>
      </c>
      <c r="AJ711" s="97" t="s">
        <v>49</v>
      </c>
      <c r="AK711" s="94">
        <v>0</v>
      </c>
      <c r="AL711" s="94">
        <v>0</v>
      </c>
      <c r="AM711" s="99" t="s">
        <v>47</v>
      </c>
      <c r="AN711" s="97" t="s">
        <v>47</v>
      </c>
      <c r="AO711" s="215" t="s">
        <v>47</v>
      </c>
      <c r="AP711" s="97" t="s">
        <v>47</v>
      </c>
      <c r="AR711" s="5"/>
      <c r="AS711" s="100"/>
    </row>
    <row r="712" spans="1:45" ht="15" customHeight="1" x14ac:dyDescent="0.25">
      <c r="A712" s="97" t="s">
        <v>2368</v>
      </c>
      <c r="B712" s="98">
        <v>44285</v>
      </c>
      <c r="C712" s="97" t="s">
        <v>46</v>
      </c>
      <c r="D712" s="97" t="s">
        <v>70</v>
      </c>
      <c r="E712" s="97" t="s">
        <v>71</v>
      </c>
      <c r="F712" s="97" t="s">
        <v>1017</v>
      </c>
      <c r="G712" s="97" t="s">
        <v>48</v>
      </c>
      <c r="H712" s="97" t="s">
        <v>1185</v>
      </c>
      <c r="I712" s="94" t="s">
        <v>47</v>
      </c>
      <c r="J712" s="94" t="s">
        <v>47</v>
      </c>
      <c r="K712" s="94" t="s">
        <v>47</v>
      </c>
      <c r="L712" s="94" t="s">
        <v>47</v>
      </c>
      <c r="M712" s="94">
        <v>0</v>
      </c>
      <c r="N712" s="97" t="s">
        <v>47</v>
      </c>
      <c r="O712" s="97" t="s">
        <v>56</v>
      </c>
      <c r="P712" s="97" t="s">
        <v>47</v>
      </c>
      <c r="Q712" s="94">
        <v>537848091.995</v>
      </c>
      <c r="R712" s="94">
        <v>0</v>
      </c>
      <c r="S712" s="94">
        <v>425988711.125</v>
      </c>
      <c r="T712" s="94">
        <v>0</v>
      </c>
      <c r="U712" s="97" t="s">
        <v>49</v>
      </c>
      <c r="V712" s="94">
        <v>0</v>
      </c>
      <c r="W712" s="94">
        <v>96430500.75</v>
      </c>
      <c r="X712" s="97" t="s">
        <v>49</v>
      </c>
      <c r="Y712" s="94">
        <v>15428880.120000001</v>
      </c>
      <c r="Z712" s="94">
        <v>0</v>
      </c>
      <c r="AA712" s="97" t="s">
        <v>49</v>
      </c>
      <c r="AB712" s="94">
        <v>0</v>
      </c>
      <c r="AC712" s="94">
        <v>0</v>
      </c>
      <c r="AD712" s="97" t="s">
        <v>49</v>
      </c>
      <c r="AE712" s="94">
        <v>0</v>
      </c>
      <c r="AF712" s="97">
        <v>0</v>
      </c>
      <c r="AG712" s="97" t="s">
        <v>49</v>
      </c>
      <c r="AH712" s="94">
        <v>0</v>
      </c>
      <c r="AI712" s="94">
        <v>0</v>
      </c>
      <c r="AJ712" s="97" t="s">
        <v>49</v>
      </c>
      <c r="AK712" s="94">
        <v>0</v>
      </c>
      <c r="AL712" s="94">
        <v>0</v>
      </c>
      <c r="AM712" s="99" t="s">
        <v>47</v>
      </c>
      <c r="AN712" s="97" t="s">
        <v>47</v>
      </c>
      <c r="AO712" s="215" t="s">
        <v>47</v>
      </c>
      <c r="AP712" s="97" t="s">
        <v>47</v>
      </c>
      <c r="AR712" s="5"/>
      <c r="AS712" s="100"/>
    </row>
    <row r="713" spans="1:45" ht="15" customHeight="1" x14ac:dyDescent="0.25">
      <c r="A713" s="97" t="s">
        <v>2369</v>
      </c>
      <c r="B713" s="98">
        <v>44285</v>
      </c>
      <c r="C713" s="97" t="s">
        <v>973</v>
      </c>
      <c r="D713" s="97" t="s">
        <v>70</v>
      </c>
      <c r="E713" s="97" t="s">
        <v>977</v>
      </c>
      <c r="F713" s="97" t="s">
        <v>1336</v>
      </c>
      <c r="G713" s="97" t="s">
        <v>48</v>
      </c>
      <c r="H713" s="97" t="s">
        <v>1335</v>
      </c>
      <c r="I713" s="94" t="s">
        <v>47</v>
      </c>
      <c r="J713" s="94" t="s">
        <v>47</v>
      </c>
      <c r="K713" s="94" t="s">
        <v>47</v>
      </c>
      <c r="L713" s="94" t="s">
        <v>47</v>
      </c>
      <c r="M713" s="94">
        <v>0</v>
      </c>
      <c r="N713" s="97" t="s">
        <v>47</v>
      </c>
      <c r="O713" s="97" t="s">
        <v>56</v>
      </c>
      <c r="P713" s="97" t="s">
        <v>47</v>
      </c>
      <c r="Q713" s="94">
        <v>11838237.5</v>
      </c>
      <c r="R713" s="94">
        <v>0</v>
      </c>
      <c r="S713" s="94">
        <v>11769507.5</v>
      </c>
      <c r="T713" s="94">
        <v>0</v>
      </c>
      <c r="U713" s="97" t="s">
        <v>49</v>
      </c>
      <c r="V713" s="94">
        <v>0</v>
      </c>
      <c r="W713" s="94">
        <v>59250</v>
      </c>
      <c r="X713" s="97" t="s">
        <v>50</v>
      </c>
      <c r="Y713" s="94">
        <v>9480</v>
      </c>
      <c r="Z713" s="94">
        <v>0</v>
      </c>
      <c r="AA713" s="97" t="s">
        <v>49</v>
      </c>
      <c r="AB713" s="94">
        <v>0</v>
      </c>
      <c r="AC713" s="94">
        <v>0</v>
      </c>
      <c r="AD713" s="97" t="s">
        <v>49</v>
      </c>
      <c r="AE713" s="94">
        <v>0</v>
      </c>
      <c r="AF713" s="97">
        <v>0</v>
      </c>
      <c r="AG713" s="97" t="s">
        <v>49</v>
      </c>
      <c r="AH713" s="94">
        <v>0</v>
      </c>
      <c r="AI713" s="94">
        <v>0</v>
      </c>
      <c r="AJ713" s="97" t="s">
        <v>49</v>
      </c>
      <c r="AK713" s="94">
        <v>0</v>
      </c>
      <c r="AL713" s="94">
        <v>0</v>
      </c>
      <c r="AM713" s="99" t="s">
        <v>47</v>
      </c>
      <c r="AN713" s="97" t="s">
        <v>47</v>
      </c>
      <c r="AO713" s="215" t="s">
        <v>47</v>
      </c>
      <c r="AP713" s="97" t="s">
        <v>47</v>
      </c>
      <c r="AR713" s="5"/>
      <c r="AS713" s="100"/>
    </row>
    <row r="714" spans="1:45" ht="15" customHeight="1" x14ac:dyDescent="0.25">
      <c r="A714" s="97" t="s">
        <v>2370</v>
      </c>
      <c r="B714" s="98">
        <v>44285</v>
      </c>
      <c r="C714" s="97" t="s">
        <v>46</v>
      </c>
      <c r="D714" s="97" t="s">
        <v>74</v>
      </c>
      <c r="E714" s="97" t="s">
        <v>75</v>
      </c>
      <c r="F714" s="97" t="s">
        <v>1000</v>
      </c>
      <c r="G714" s="97" t="s">
        <v>48</v>
      </c>
      <c r="H714" s="97" t="s">
        <v>1187</v>
      </c>
      <c r="I714" s="94" t="s">
        <v>47</v>
      </c>
      <c r="J714" s="94" t="s">
        <v>47</v>
      </c>
      <c r="K714" s="94" t="s">
        <v>47</v>
      </c>
      <c r="L714" s="94" t="s">
        <v>47</v>
      </c>
      <c r="M714" s="94">
        <v>0</v>
      </c>
      <c r="N714" s="97" t="s">
        <v>47</v>
      </c>
      <c r="O714" s="97" t="s">
        <v>56</v>
      </c>
      <c r="P714" s="97" t="s">
        <v>47</v>
      </c>
      <c r="Q714" s="94">
        <v>583553457.50119996</v>
      </c>
      <c r="R714" s="94">
        <v>0</v>
      </c>
      <c r="S714" s="94">
        <v>471055606.74999994</v>
      </c>
      <c r="T714" s="94">
        <v>0</v>
      </c>
      <c r="U714" s="97" t="s">
        <v>49</v>
      </c>
      <c r="V714" s="94">
        <v>0</v>
      </c>
      <c r="W714" s="94">
        <v>96980905.819999993</v>
      </c>
      <c r="X714" s="97" t="s">
        <v>49</v>
      </c>
      <c r="Y714" s="94">
        <v>15516944.9312</v>
      </c>
      <c r="Z714" s="94">
        <v>0</v>
      </c>
      <c r="AA714" s="97" t="s">
        <v>49</v>
      </c>
      <c r="AB714" s="94">
        <v>0</v>
      </c>
      <c r="AC714" s="94">
        <v>0</v>
      </c>
      <c r="AD714" s="97" t="s">
        <v>49</v>
      </c>
      <c r="AE714" s="94">
        <v>0</v>
      </c>
      <c r="AF714" s="97">
        <v>0</v>
      </c>
      <c r="AG714" s="97" t="s">
        <v>49</v>
      </c>
      <c r="AH714" s="94">
        <v>0</v>
      </c>
      <c r="AI714" s="94">
        <v>0</v>
      </c>
      <c r="AJ714" s="97" t="s">
        <v>49</v>
      </c>
      <c r="AK714" s="94">
        <v>0</v>
      </c>
      <c r="AL714" s="94">
        <v>0</v>
      </c>
      <c r="AM714" s="99" t="s">
        <v>47</v>
      </c>
      <c r="AN714" s="97" t="s">
        <v>47</v>
      </c>
      <c r="AO714" s="215" t="s">
        <v>47</v>
      </c>
      <c r="AP714" s="97" t="s">
        <v>47</v>
      </c>
      <c r="AR714" s="5"/>
      <c r="AS714" s="100"/>
    </row>
    <row r="715" spans="1:45" ht="15" customHeight="1" x14ac:dyDescent="0.25">
      <c r="A715" s="97" t="s">
        <v>2371</v>
      </c>
      <c r="B715" s="98">
        <v>44285</v>
      </c>
      <c r="C715" s="97" t="s">
        <v>46</v>
      </c>
      <c r="D715" s="97" t="s">
        <v>74</v>
      </c>
      <c r="E715" s="97" t="s">
        <v>75</v>
      </c>
      <c r="F715" s="97" t="s">
        <v>1000</v>
      </c>
      <c r="G715" s="97" t="s">
        <v>48</v>
      </c>
      <c r="H715" s="97" t="s">
        <v>1189</v>
      </c>
      <c r="I715" s="94" t="s">
        <v>47</v>
      </c>
      <c r="J715" s="94" t="s">
        <v>47</v>
      </c>
      <c r="K715" s="94" t="s">
        <v>47</v>
      </c>
      <c r="L715" s="94" t="s">
        <v>47</v>
      </c>
      <c r="M715" s="94">
        <v>0</v>
      </c>
      <c r="N715" s="97" t="s">
        <v>47</v>
      </c>
      <c r="O715" s="97" t="s">
        <v>185</v>
      </c>
      <c r="P715" s="97" t="s">
        <v>209</v>
      </c>
      <c r="Q715" s="94">
        <v>185460400</v>
      </c>
      <c r="R715" s="94">
        <v>0</v>
      </c>
      <c r="S715" s="94">
        <v>185460400</v>
      </c>
      <c r="T715" s="94">
        <v>0</v>
      </c>
      <c r="U715" s="97" t="s">
        <v>49</v>
      </c>
      <c r="V715" s="94">
        <v>0</v>
      </c>
      <c r="W715" s="94">
        <v>0</v>
      </c>
      <c r="X715" s="97" t="s">
        <v>49</v>
      </c>
      <c r="Y715" s="94">
        <v>0</v>
      </c>
      <c r="Z715" s="94">
        <v>0</v>
      </c>
      <c r="AA715" s="97" t="s">
        <v>49</v>
      </c>
      <c r="AB715" s="94">
        <v>0</v>
      </c>
      <c r="AC715" s="94">
        <v>0</v>
      </c>
      <c r="AD715" s="97" t="s">
        <v>49</v>
      </c>
      <c r="AE715" s="94">
        <v>0</v>
      </c>
      <c r="AF715" s="97">
        <v>0</v>
      </c>
      <c r="AG715" s="97" t="s">
        <v>49</v>
      </c>
      <c r="AH715" s="94">
        <v>0</v>
      </c>
      <c r="AI715" s="94">
        <v>0</v>
      </c>
      <c r="AJ715" s="97" t="s">
        <v>49</v>
      </c>
      <c r="AK715" s="94">
        <v>0</v>
      </c>
      <c r="AL715" s="94">
        <v>0</v>
      </c>
      <c r="AM715" s="99" t="s">
        <v>47</v>
      </c>
      <c r="AN715" s="97" t="s">
        <v>47</v>
      </c>
      <c r="AO715" s="215" t="s">
        <v>47</v>
      </c>
      <c r="AP715" s="97" t="s">
        <v>47</v>
      </c>
      <c r="AR715" s="5"/>
      <c r="AS715" s="100"/>
    </row>
    <row r="716" spans="1:45" ht="15" customHeight="1" x14ac:dyDescent="0.25">
      <c r="A716" s="97" t="s">
        <v>2372</v>
      </c>
      <c r="B716" s="98">
        <v>44285</v>
      </c>
      <c r="C716" s="97" t="s">
        <v>46</v>
      </c>
      <c r="D716" s="97" t="s">
        <v>74</v>
      </c>
      <c r="E716" s="97" t="s">
        <v>75</v>
      </c>
      <c r="F716" s="97" t="s">
        <v>1000</v>
      </c>
      <c r="G716" s="97" t="s">
        <v>48</v>
      </c>
      <c r="H716" s="97" t="s">
        <v>1191</v>
      </c>
      <c r="I716" s="94" t="s">
        <v>47</v>
      </c>
      <c r="J716" s="94" t="s">
        <v>47</v>
      </c>
      <c r="K716" s="94" t="s">
        <v>47</v>
      </c>
      <c r="L716" s="94" t="s">
        <v>47</v>
      </c>
      <c r="M716" s="94">
        <v>0</v>
      </c>
      <c r="N716" s="97" t="s">
        <v>47</v>
      </c>
      <c r="O716" s="97" t="s">
        <v>56</v>
      </c>
      <c r="P716" s="97" t="s">
        <v>47</v>
      </c>
      <c r="Q716" s="94">
        <v>431763274.34500003</v>
      </c>
      <c r="R716" s="94">
        <v>0</v>
      </c>
      <c r="S716" s="94">
        <v>332676562.125</v>
      </c>
      <c r="T716" s="94">
        <v>0</v>
      </c>
      <c r="U716" s="97" t="s">
        <v>49</v>
      </c>
      <c r="V716" s="94">
        <v>0</v>
      </c>
      <c r="W716" s="94">
        <v>85419579.5</v>
      </c>
      <c r="X716" s="97" t="s">
        <v>50</v>
      </c>
      <c r="Y716" s="94">
        <v>13667132.719999999</v>
      </c>
      <c r="Z716" s="94">
        <v>0</v>
      </c>
      <c r="AA716" s="97" t="s">
        <v>49</v>
      </c>
      <c r="AB716" s="94">
        <v>0</v>
      </c>
      <c r="AC716" s="94">
        <v>0</v>
      </c>
      <c r="AD716" s="97" t="s">
        <v>49</v>
      </c>
      <c r="AE716" s="94">
        <v>0</v>
      </c>
      <c r="AF716" s="97">
        <v>0</v>
      </c>
      <c r="AG716" s="97" t="s">
        <v>49</v>
      </c>
      <c r="AH716" s="94">
        <v>0</v>
      </c>
      <c r="AI716" s="94">
        <v>0</v>
      </c>
      <c r="AJ716" s="97" t="s">
        <v>49</v>
      </c>
      <c r="AK716" s="94">
        <v>0</v>
      </c>
      <c r="AL716" s="94">
        <v>0</v>
      </c>
      <c r="AM716" s="99" t="s">
        <v>47</v>
      </c>
      <c r="AN716" s="97" t="s">
        <v>47</v>
      </c>
      <c r="AO716" s="215" t="s">
        <v>47</v>
      </c>
      <c r="AP716" s="97" t="s">
        <v>47</v>
      </c>
      <c r="AR716" s="5"/>
      <c r="AS716" s="100"/>
    </row>
    <row r="717" spans="1:45" ht="15" customHeight="1" x14ac:dyDescent="0.25">
      <c r="A717" s="97" t="s">
        <v>2373</v>
      </c>
      <c r="B717" s="98">
        <v>44285</v>
      </c>
      <c r="C717" s="97" t="s">
        <v>46</v>
      </c>
      <c r="D717" s="97" t="s">
        <v>74</v>
      </c>
      <c r="E717" s="97" t="s">
        <v>75</v>
      </c>
      <c r="F717" s="97" t="s">
        <v>1000</v>
      </c>
      <c r="G717" s="97" t="s">
        <v>48</v>
      </c>
      <c r="H717" s="97" t="s">
        <v>1193</v>
      </c>
      <c r="I717" s="94" t="s">
        <v>47</v>
      </c>
      <c r="J717" s="94" t="s">
        <v>47</v>
      </c>
      <c r="K717" s="94" t="s">
        <v>47</v>
      </c>
      <c r="L717" s="94" t="s">
        <v>47</v>
      </c>
      <c r="M717" s="94">
        <v>0</v>
      </c>
      <c r="N717" s="97" t="s">
        <v>47</v>
      </c>
      <c r="O717" s="97" t="s">
        <v>1194</v>
      </c>
      <c r="P717" s="97" t="s">
        <v>1195</v>
      </c>
      <c r="Q717" s="94">
        <v>25082500</v>
      </c>
      <c r="R717" s="94">
        <v>0</v>
      </c>
      <c r="S717" s="94">
        <v>25082500</v>
      </c>
      <c r="T717" s="94">
        <v>0</v>
      </c>
      <c r="U717" s="97" t="s">
        <v>49</v>
      </c>
      <c r="V717" s="94">
        <v>0</v>
      </c>
      <c r="W717" s="94">
        <v>0</v>
      </c>
      <c r="X717" s="97" t="s">
        <v>49</v>
      </c>
      <c r="Y717" s="94">
        <v>0</v>
      </c>
      <c r="Z717" s="94">
        <v>0</v>
      </c>
      <c r="AA717" s="97" t="s">
        <v>49</v>
      </c>
      <c r="AB717" s="94">
        <v>0</v>
      </c>
      <c r="AC717" s="94">
        <v>0</v>
      </c>
      <c r="AD717" s="97" t="s">
        <v>49</v>
      </c>
      <c r="AE717" s="94">
        <v>0</v>
      </c>
      <c r="AF717" s="97">
        <v>0</v>
      </c>
      <c r="AG717" s="97" t="s">
        <v>49</v>
      </c>
      <c r="AH717" s="94">
        <v>0</v>
      </c>
      <c r="AI717" s="94">
        <v>0</v>
      </c>
      <c r="AJ717" s="97" t="s">
        <v>49</v>
      </c>
      <c r="AK717" s="94">
        <v>0</v>
      </c>
      <c r="AL717" s="94">
        <v>0</v>
      </c>
      <c r="AM717" s="99" t="s">
        <v>47</v>
      </c>
      <c r="AN717" s="97" t="s">
        <v>47</v>
      </c>
      <c r="AO717" s="215" t="s">
        <v>47</v>
      </c>
      <c r="AP717" s="97" t="s">
        <v>47</v>
      </c>
      <c r="AR717" s="5"/>
      <c r="AS717" s="100"/>
    </row>
    <row r="718" spans="1:45" x14ac:dyDescent="0.25">
      <c r="A718" s="97" t="s">
        <v>2374</v>
      </c>
      <c r="B718" s="98">
        <v>44285</v>
      </c>
      <c r="C718" s="97" t="s">
        <v>46</v>
      </c>
      <c r="D718" s="97" t="s">
        <v>74</v>
      </c>
      <c r="E718" s="97" t="s">
        <v>75</v>
      </c>
      <c r="F718" s="97" t="s">
        <v>1000</v>
      </c>
      <c r="G718" s="97" t="s">
        <v>48</v>
      </c>
      <c r="H718" s="97" t="s">
        <v>1197</v>
      </c>
      <c r="I718" s="94" t="s">
        <v>47</v>
      </c>
      <c r="J718" s="94" t="s">
        <v>47</v>
      </c>
      <c r="K718" s="94" t="s">
        <v>47</v>
      </c>
      <c r="L718" s="94" t="s">
        <v>47</v>
      </c>
      <c r="M718" s="94">
        <v>0</v>
      </c>
      <c r="N718" s="97" t="s">
        <v>47</v>
      </c>
      <c r="O718" s="97" t="s">
        <v>56</v>
      </c>
      <c r="P718" s="97" t="s">
        <v>47</v>
      </c>
      <c r="Q718" s="94">
        <v>1381185106.6040001</v>
      </c>
      <c r="R718" s="94">
        <v>0</v>
      </c>
      <c r="S718" s="94">
        <v>1004129610</v>
      </c>
      <c r="T718" s="94">
        <v>0</v>
      </c>
      <c r="U718" s="97" t="s">
        <v>49</v>
      </c>
      <c r="V718" s="94">
        <v>0</v>
      </c>
      <c r="W718" s="94">
        <v>325047841.90000004</v>
      </c>
      <c r="X718" s="97" t="s">
        <v>50</v>
      </c>
      <c r="Y718" s="94">
        <v>52007654.703999996</v>
      </c>
      <c r="Z718" s="94">
        <v>0</v>
      </c>
      <c r="AA718" s="97" t="s">
        <v>49</v>
      </c>
      <c r="AB718" s="94">
        <v>0</v>
      </c>
      <c r="AC718" s="94">
        <v>0</v>
      </c>
      <c r="AD718" s="97" t="s">
        <v>49</v>
      </c>
      <c r="AE718" s="94">
        <v>0</v>
      </c>
      <c r="AF718" s="97">
        <v>0</v>
      </c>
      <c r="AG718" s="97" t="s">
        <v>49</v>
      </c>
      <c r="AH718" s="94">
        <v>0</v>
      </c>
      <c r="AI718" s="94">
        <v>0</v>
      </c>
      <c r="AJ718" s="97" t="s">
        <v>49</v>
      </c>
      <c r="AK718" s="94">
        <v>0</v>
      </c>
      <c r="AL718" s="94">
        <v>0</v>
      </c>
      <c r="AM718" s="99" t="s">
        <v>47</v>
      </c>
      <c r="AN718" s="97" t="s">
        <v>47</v>
      </c>
      <c r="AO718" s="215" t="s">
        <v>47</v>
      </c>
      <c r="AP718" s="97" t="s">
        <v>47</v>
      </c>
      <c r="AR718" s="5"/>
      <c r="AS718" s="100"/>
    </row>
    <row r="719" spans="1:45" x14ac:dyDescent="0.25">
      <c r="A719" s="97" t="s">
        <v>2375</v>
      </c>
      <c r="B719" s="98">
        <v>44285</v>
      </c>
      <c r="C719" s="97" t="s">
        <v>973</v>
      </c>
      <c r="D719" s="97" t="s">
        <v>74</v>
      </c>
      <c r="E719" s="97" t="s">
        <v>980</v>
      </c>
      <c r="F719" s="97" t="s">
        <v>1334</v>
      </c>
      <c r="G719" s="97" t="s">
        <v>48</v>
      </c>
      <c r="H719" s="97" t="s">
        <v>1333</v>
      </c>
      <c r="I719" s="94" t="s">
        <v>47</v>
      </c>
      <c r="J719" s="94" t="s">
        <v>47</v>
      </c>
      <c r="K719" s="94" t="s">
        <v>47</v>
      </c>
      <c r="L719" s="94" t="s">
        <v>47</v>
      </c>
      <c r="M719" s="94">
        <v>0</v>
      </c>
      <c r="N719" s="97" t="s">
        <v>47</v>
      </c>
      <c r="O719" s="97" t="s">
        <v>56</v>
      </c>
      <c r="P719" s="97" t="s">
        <v>47</v>
      </c>
      <c r="Q719" s="94">
        <v>1477018771.267</v>
      </c>
      <c r="R719" s="94">
        <v>0</v>
      </c>
      <c r="S719" s="94">
        <v>971177700.37499976</v>
      </c>
      <c r="T719" s="94">
        <v>0</v>
      </c>
      <c r="U719" s="97" t="s">
        <v>49</v>
      </c>
      <c r="V719" s="94">
        <v>0</v>
      </c>
      <c r="W719" s="94">
        <v>436069888.70000005</v>
      </c>
      <c r="X719" s="97" t="s">
        <v>49</v>
      </c>
      <c r="Y719" s="94">
        <v>69771182.191999987</v>
      </c>
      <c r="Z719" s="94">
        <v>0</v>
      </c>
      <c r="AA719" s="97" t="s">
        <v>49</v>
      </c>
      <c r="AB719" s="94">
        <v>0</v>
      </c>
      <c r="AC719" s="94">
        <v>0</v>
      </c>
      <c r="AD719" s="97" t="s">
        <v>49</v>
      </c>
      <c r="AE719" s="94">
        <v>0</v>
      </c>
      <c r="AF719" s="97">
        <v>0</v>
      </c>
      <c r="AG719" s="97" t="s">
        <v>49</v>
      </c>
      <c r="AH719" s="94">
        <v>0</v>
      </c>
      <c r="AI719" s="94">
        <v>0</v>
      </c>
      <c r="AJ719" s="97" t="s">
        <v>49</v>
      </c>
      <c r="AK719" s="94">
        <v>0</v>
      </c>
      <c r="AL719" s="94">
        <v>0</v>
      </c>
      <c r="AM719" s="99" t="s">
        <v>47</v>
      </c>
      <c r="AN719" s="97" t="s">
        <v>47</v>
      </c>
      <c r="AO719" s="215" t="s">
        <v>47</v>
      </c>
      <c r="AP719" s="97" t="s">
        <v>47</v>
      </c>
      <c r="AR719" s="5"/>
      <c r="AS719" s="100"/>
    </row>
    <row r="720" spans="1:45" x14ac:dyDescent="0.25">
      <c r="A720" s="97" t="s">
        <v>2376</v>
      </c>
      <c r="B720" s="98">
        <v>44285</v>
      </c>
      <c r="C720" s="97" t="s">
        <v>46</v>
      </c>
      <c r="D720" s="97" t="s">
        <v>164</v>
      </c>
      <c r="E720" s="97" t="s">
        <v>165</v>
      </c>
      <c r="F720" s="97" t="s">
        <v>1279</v>
      </c>
      <c r="G720" s="97" t="s">
        <v>48</v>
      </c>
      <c r="H720" s="97" t="s">
        <v>1199</v>
      </c>
      <c r="I720" s="94" t="s">
        <v>47</v>
      </c>
      <c r="J720" s="94" t="s">
        <v>47</v>
      </c>
      <c r="K720" s="94" t="s">
        <v>47</v>
      </c>
      <c r="L720" s="94" t="s">
        <v>47</v>
      </c>
      <c r="M720" s="94">
        <v>0</v>
      </c>
      <c r="N720" s="97" t="s">
        <v>47</v>
      </c>
      <c r="O720" s="97" t="s">
        <v>56</v>
      </c>
      <c r="P720" s="97" t="s">
        <v>47</v>
      </c>
      <c r="Q720" s="94">
        <v>2644093513.1261992</v>
      </c>
      <c r="R720" s="94">
        <v>0</v>
      </c>
      <c r="S720" s="94">
        <v>1984826240.3749998</v>
      </c>
      <c r="T720" s="94">
        <v>0</v>
      </c>
      <c r="U720" s="97" t="s">
        <v>49</v>
      </c>
      <c r="V720" s="94">
        <v>0</v>
      </c>
      <c r="W720" s="94">
        <v>568333855.81999993</v>
      </c>
      <c r="X720" s="97" t="s">
        <v>49</v>
      </c>
      <c r="Y720" s="94">
        <v>90933416.931200013</v>
      </c>
      <c r="Z720" s="94">
        <v>0</v>
      </c>
      <c r="AA720" s="97" t="s">
        <v>49</v>
      </c>
      <c r="AB720" s="94">
        <v>0</v>
      </c>
      <c r="AC720" s="94">
        <v>0</v>
      </c>
      <c r="AD720" s="97" t="s">
        <v>49</v>
      </c>
      <c r="AE720" s="94">
        <v>0</v>
      </c>
      <c r="AF720" s="97">
        <v>0</v>
      </c>
      <c r="AG720" s="97" t="s">
        <v>49</v>
      </c>
      <c r="AH720" s="94">
        <v>0</v>
      </c>
      <c r="AI720" s="94">
        <v>0</v>
      </c>
      <c r="AJ720" s="97" t="s">
        <v>49</v>
      </c>
      <c r="AK720" s="94">
        <v>0</v>
      </c>
      <c r="AL720" s="94">
        <v>0</v>
      </c>
      <c r="AM720" s="99" t="s">
        <v>47</v>
      </c>
      <c r="AN720" s="97" t="s">
        <v>47</v>
      </c>
      <c r="AO720" s="215" t="s">
        <v>47</v>
      </c>
      <c r="AP720" s="97" t="s">
        <v>47</v>
      </c>
      <c r="AR720" s="5"/>
      <c r="AS720" s="100"/>
    </row>
    <row r="721" spans="1:45" x14ac:dyDescent="0.25">
      <c r="A721" s="97" t="s">
        <v>2377</v>
      </c>
      <c r="B721" s="98">
        <v>44285</v>
      </c>
      <c r="C721" s="97" t="s">
        <v>46</v>
      </c>
      <c r="D721" s="97" t="s">
        <v>84</v>
      </c>
      <c r="E721" s="97" t="s">
        <v>85</v>
      </c>
      <c r="F721" s="97" t="s">
        <v>1280</v>
      </c>
      <c r="G721" s="97" t="s">
        <v>48</v>
      </c>
      <c r="H721" s="97" t="s">
        <v>1201</v>
      </c>
      <c r="I721" s="94" t="s">
        <v>47</v>
      </c>
      <c r="J721" s="94" t="s">
        <v>47</v>
      </c>
      <c r="K721" s="94" t="s">
        <v>47</v>
      </c>
      <c r="L721" s="94" t="s">
        <v>47</v>
      </c>
      <c r="M721" s="94">
        <v>0</v>
      </c>
      <c r="N721" s="97" t="s">
        <v>47</v>
      </c>
      <c r="O721" s="97" t="s">
        <v>56</v>
      </c>
      <c r="P721" s="97" t="s">
        <v>47</v>
      </c>
      <c r="Q721" s="94">
        <v>2077282244.7976</v>
      </c>
      <c r="R721" s="94">
        <v>0</v>
      </c>
      <c r="S721" s="94">
        <v>1665101500.625</v>
      </c>
      <c r="T721" s="94">
        <v>0</v>
      </c>
      <c r="U721" s="97" t="s">
        <v>49</v>
      </c>
      <c r="V721" s="94">
        <v>0</v>
      </c>
      <c r="W721" s="94">
        <v>355328227.73500001</v>
      </c>
      <c r="X721" s="97" t="s">
        <v>49</v>
      </c>
      <c r="Y721" s="94">
        <v>56852516.437599994</v>
      </c>
      <c r="Z721" s="94">
        <v>0</v>
      </c>
      <c r="AA721" s="97" t="s">
        <v>49</v>
      </c>
      <c r="AB721" s="94">
        <v>0</v>
      </c>
      <c r="AC721" s="94">
        <v>0</v>
      </c>
      <c r="AD721" s="97" t="s">
        <v>49</v>
      </c>
      <c r="AE721" s="94">
        <v>0</v>
      </c>
      <c r="AF721" s="97">
        <v>0</v>
      </c>
      <c r="AG721" s="97" t="s">
        <v>49</v>
      </c>
      <c r="AH721" s="94">
        <v>0</v>
      </c>
      <c r="AI721" s="94">
        <v>0</v>
      </c>
      <c r="AJ721" s="97" t="s">
        <v>49</v>
      </c>
      <c r="AK721" s="94">
        <v>0</v>
      </c>
      <c r="AL721" s="94">
        <v>0</v>
      </c>
      <c r="AM721" s="99" t="s">
        <v>47</v>
      </c>
      <c r="AN721" s="97" t="s">
        <v>47</v>
      </c>
      <c r="AO721" s="215" t="s">
        <v>47</v>
      </c>
      <c r="AP721" s="97" t="s">
        <v>47</v>
      </c>
      <c r="AR721" s="5"/>
      <c r="AS721" s="100"/>
    </row>
    <row r="722" spans="1:45" x14ac:dyDescent="0.25">
      <c r="A722" s="97" t="s">
        <v>2378</v>
      </c>
      <c r="B722" s="98">
        <v>44285</v>
      </c>
      <c r="C722" s="97" t="s">
        <v>973</v>
      </c>
      <c r="D722" s="97" t="s">
        <v>84</v>
      </c>
      <c r="E722" s="97" t="s">
        <v>1298</v>
      </c>
      <c r="F722" s="97" t="s">
        <v>1332</v>
      </c>
      <c r="G722" s="97" t="s">
        <v>48</v>
      </c>
      <c r="H722" s="97" t="s">
        <v>1331</v>
      </c>
      <c r="I722" s="94" t="s">
        <v>47</v>
      </c>
      <c r="J722" s="94" t="s">
        <v>47</v>
      </c>
      <c r="K722" s="94" t="s">
        <v>47</v>
      </c>
      <c r="L722" s="94" t="s">
        <v>47</v>
      </c>
      <c r="M722" s="94">
        <v>0</v>
      </c>
      <c r="N722" s="97" t="s">
        <v>47</v>
      </c>
      <c r="O722" s="97" t="s">
        <v>56</v>
      </c>
      <c r="P722" s="97" t="s">
        <v>47</v>
      </c>
      <c r="Q722" s="94">
        <v>34501986</v>
      </c>
      <c r="R722" s="94">
        <v>0</v>
      </c>
      <c r="S722" s="94">
        <v>1406200</v>
      </c>
      <c r="T722" s="94">
        <v>0</v>
      </c>
      <c r="U722" s="97" t="s">
        <v>49</v>
      </c>
      <c r="V722" s="94">
        <v>0</v>
      </c>
      <c r="W722" s="94">
        <v>28530850</v>
      </c>
      <c r="X722" s="97" t="s">
        <v>50</v>
      </c>
      <c r="Y722" s="94">
        <v>4564936</v>
      </c>
      <c r="Z722" s="94">
        <v>0</v>
      </c>
      <c r="AA722" s="97" t="s">
        <v>49</v>
      </c>
      <c r="AB722" s="94">
        <v>0</v>
      </c>
      <c r="AC722" s="94">
        <v>0</v>
      </c>
      <c r="AD722" s="97" t="s">
        <v>49</v>
      </c>
      <c r="AE722" s="94">
        <v>0</v>
      </c>
      <c r="AF722" s="97">
        <v>0</v>
      </c>
      <c r="AG722" s="97" t="s">
        <v>49</v>
      </c>
      <c r="AH722" s="94">
        <v>0</v>
      </c>
      <c r="AI722" s="94">
        <v>0</v>
      </c>
      <c r="AJ722" s="97" t="s">
        <v>49</v>
      </c>
      <c r="AK722" s="94">
        <v>0</v>
      </c>
      <c r="AL722" s="94">
        <v>0</v>
      </c>
      <c r="AM722" s="99" t="s">
        <v>47</v>
      </c>
      <c r="AN722" s="97" t="s">
        <v>47</v>
      </c>
      <c r="AO722" s="215" t="s">
        <v>47</v>
      </c>
      <c r="AP722" s="97" t="s">
        <v>47</v>
      </c>
      <c r="AR722" s="5"/>
      <c r="AS722" s="100"/>
    </row>
    <row r="723" spans="1:45" x14ac:dyDescent="0.25">
      <c r="A723" s="97" t="s">
        <v>2379</v>
      </c>
      <c r="B723" s="98">
        <v>44285</v>
      </c>
      <c r="C723" s="97" t="s">
        <v>46</v>
      </c>
      <c r="D723" s="97" t="s">
        <v>88</v>
      </c>
      <c r="E723" s="97" t="s">
        <v>89</v>
      </c>
      <c r="F723" s="97" t="s">
        <v>1008</v>
      </c>
      <c r="G723" s="97" t="s">
        <v>48</v>
      </c>
      <c r="H723" s="97" t="s">
        <v>1203</v>
      </c>
      <c r="I723" s="94" t="s">
        <v>47</v>
      </c>
      <c r="J723" s="94" t="s">
        <v>47</v>
      </c>
      <c r="K723" s="94" t="s">
        <v>47</v>
      </c>
      <c r="L723" s="94" t="s">
        <v>47</v>
      </c>
      <c r="M723" s="94">
        <v>0</v>
      </c>
      <c r="N723" s="97" t="s">
        <v>47</v>
      </c>
      <c r="O723" s="97" t="s">
        <v>56</v>
      </c>
      <c r="P723" s="97" t="s">
        <v>47</v>
      </c>
      <c r="Q723" s="94">
        <v>207157401.625</v>
      </c>
      <c r="R723" s="94">
        <v>0</v>
      </c>
      <c r="S723" s="94">
        <v>167928608.625</v>
      </c>
      <c r="T723" s="94">
        <v>0</v>
      </c>
      <c r="U723" s="97" t="s">
        <v>49</v>
      </c>
      <c r="V723" s="94">
        <v>0</v>
      </c>
      <c r="W723" s="94">
        <v>33817925</v>
      </c>
      <c r="X723" s="97" t="s">
        <v>50</v>
      </c>
      <c r="Y723" s="94">
        <v>5410868</v>
      </c>
      <c r="Z723" s="94">
        <v>0</v>
      </c>
      <c r="AA723" s="97" t="s">
        <v>49</v>
      </c>
      <c r="AB723" s="94">
        <v>0</v>
      </c>
      <c r="AC723" s="94">
        <v>0</v>
      </c>
      <c r="AD723" s="97" t="s">
        <v>49</v>
      </c>
      <c r="AE723" s="94">
        <v>0</v>
      </c>
      <c r="AF723" s="97">
        <v>0</v>
      </c>
      <c r="AG723" s="97" t="s">
        <v>49</v>
      </c>
      <c r="AH723" s="94">
        <v>0</v>
      </c>
      <c r="AI723" s="94">
        <v>0</v>
      </c>
      <c r="AJ723" s="97" t="s">
        <v>49</v>
      </c>
      <c r="AK723" s="94">
        <v>0</v>
      </c>
      <c r="AL723" s="94">
        <v>0</v>
      </c>
      <c r="AM723" s="99" t="s">
        <v>47</v>
      </c>
      <c r="AN723" s="97" t="s">
        <v>47</v>
      </c>
      <c r="AO723" s="215" t="s">
        <v>47</v>
      </c>
      <c r="AP723" s="97" t="s">
        <v>47</v>
      </c>
      <c r="AR723" s="5"/>
      <c r="AS723" s="100"/>
    </row>
    <row r="724" spans="1:45" x14ac:dyDescent="0.25">
      <c r="A724" s="97" t="s">
        <v>2380</v>
      </c>
      <c r="B724" s="98">
        <v>44285</v>
      </c>
      <c r="C724" s="97" t="s">
        <v>46</v>
      </c>
      <c r="D724" s="97" t="s">
        <v>1205</v>
      </c>
      <c r="E724" s="97" t="s">
        <v>1206</v>
      </c>
      <c r="F724" s="97" t="s">
        <v>1282</v>
      </c>
      <c r="G724" s="97" t="s">
        <v>48</v>
      </c>
      <c r="H724" s="97" t="s">
        <v>1207</v>
      </c>
      <c r="I724" s="94" t="s">
        <v>47</v>
      </c>
      <c r="J724" s="94" t="s">
        <v>47</v>
      </c>
      <c r="K724" s="94" t="s">
        <v>47</v>
      </c>
      <c r="L724" s="94" t="s">
        <v>47</v>
      </c>
      <c r="M724" s="94">
        <v>0</v>
      </c>
      <c r="N724" s="97" t="s">
        <v>47</v>
      </c>
      <c r="O724" s="97" t="s">
        <v>170</v>
      </c>
      <c r="P724" s="97" t="s">
        <v>171</v>
      </c>
      <c r="Q724" s="94">
        <v>1151426817</v>
      </c>
      <c r="R724" s="94">
        <v>0</v>
      </c>
      <c r="S724" s="94">
        <v>0</v>
      </c>
      <c r="T724" s="94">
        <v>0</v>
      </c>
      <c r="U724" s="97" t="s">
        <v>49</v>
      </c>
      <c r="V724" s="94">
        <v>0</v>
      </c>
      <c r="W724" s="94">
        <v>992609325</v>
      </c>
      <c r="X724" s="97" t="s">
        <v>50</v>
      </c>
      <c r="Y724" s="94">
        <v>158817492</v>
      </c>
      <c r="Z724" s="94">
        <v>0</v>
      </c>
      <c r="AA724" s="97" t="s">
        <v>49</v>
      </c>
      <c r="AB724" s="94">
        <v>0</v>
      </c>
      <c r="AC724" s="94">
        <v>0</v>
      </c>
      <c r="AD724" s="97" t="s">
        <v>49</v>
      </c>
      <c r="AE724" s="94">
        <v>0</v>
      </c>
      <c r="AF724" s="97">
        <v>0</v>
      </c>
      <c r="AG724" s="97" t="s">
        <v>49</v>
      </c>
      <c r="AH724" s="94">
        <v>0</v>
      </c>
      <c r="AI724" s="94">
        <v>0</v>
      </c>
      <c r="AJ724" s="97" t="s">
        <v>49</v>
      </c>
      <c r="AK724" s="94">
        <v>0</v>
      </c>
      <c r="AL724" s="94">
        <v>0</v>
      </c>
      <c r="AM724" s="99" t="s">
        <v>47</v>
      </c>
      <c r="AN724" s="97" t="s">
        <v>47</v>
      </c>
      <c r="AO724" s="215" t="s">
        <v>47</v>
      </c>
      <c r="AP724" s="97" t="s">
        <v>47</v>
      </c>
      <c r="AR724" s="5"/>
      <c r="AS724" s="100"/>
    </row>
    <row r="725" spans="1:45" x14ac:dyDescent="0.25">
      <c r="A725" s="97" t="s">
        <v>2381</v>
      </c>
      <c r="B725" s="98">
        <v>44285</v>
      </c>
      <c r="C725" s="97" t="s">
        <v>46</v>
      </c>
      <c r="D725" s="97" t="s">
        <v>1205</v>
      </c>
      <c r="E725" s="97" t="s">
        <v>1206</v>
      </c>
      <c r="F725" s="97" t="s">
        <v>1282</v>
      </c>
      <c r="G725" s="97" t="s">
        <v>96</v>
      </c>
      <c r="H725" s="97" t="s">
        <v>47</v>
      </c>
      <c r="I725" s="94" t="s">
        <v>1209</v>
      </c>
      <c r="J725" s="94" t="s">
        <v>47</v>
      </c>
      <c r="K725" s="94" t="s">
        <v>1207</v>
      </c>
      <c r="L725" s="94" t="s">
        <v>1210</v>
      </c>
      <c r="M725" s="94">
        <v>1151426817</v>
      </c>
      <c r="N725" s="97" t="s">
        <v>100</v>
      </c>
      <c r="O725" s="97" t="s">
        <v>170</v>
      </c>
      <c r="P725" s="97" t="s">
        <v>171</v>
      </c>
      <c r="Q725" s="94">
        <v>-1151426817</v>
      </c>
      <c r="R725" s="94">
        <v>0</v>
      </c>
      <c r="S725" s="94">
        <v>0</v>
      </c>
      <c r="T725" s="94">
        <v>0</v>
      </c>
      <c r="U725" s="97" t="s">
        <v>49</v>
      </c>
      <c r="V725" s="94">
        <v>0</v>
      </c>
      <c r="W725" s="94">
        <v>-992609325</v>
      </c>
      <c r="X725" s="97" t="s">
        <v>50</v>
      </c>
      <c r="Y725" s="94">
        <v>-158817492</v>
      </c>
      <c r="Z725" s="94">
        <v>0</v>
      </c>
      <c r="AA725" s="97" t="s">
        <v>49</v>
      </c>
      <c r="AB725" s="94">
        <v>0</v>
      </c>
      <c r="AC725" s="94">
        <v>0</v>
      </c>
      <c r="AD725" s="97" t="s">
        <v>49</v>
      </c>
      <c r="AE725" s="94">
        <v>0</v>
      </c>
      <c r="AF725" s="97">
        <v>0</v>
      </c>
      <c r="AG725" s="97" t="s">
        <v>49</v>
      </c>
      <c r="AH725" s="94">
        <v>0</v>
      </c>
      <c r="AI725" s="94">
        <v>0</v>
      </c>
      <c r="AJ725" s="97" t="s">
        <v>49</v>
      </c>
      <c r="AK725" s="94">
        <v>0</v>
      </c>
      <c r="AL725" s="94">
        <v>0</v>
      </c>
      <c r="AM725" s="99" t="s">
        <v>47</v>
      </c>
      <c r="AN725" s="97" t="s">
        <v>47</v>
      </c>
      <c r="AO725" s="215" t="s">
        <v>47</v>
      </c>
      <c r="AP725" s="97" t="s">
        <v>47</v>
      </c>
      <c r="AR725" s="5"/>
      <c r="AS725" s="100"/>
    </row>
    <row r="726" spans="1:45" x14ac:dyDescent="0.25">
      <c r="A726" s="97" t="s">
        <v>2382</v>
      </c>
      <c r="B726" s="98">
        <v>44285</v>
      </c>
      <c r="C726" s="97" t="s">
        <v>46</v>
      </c>
      <c r="D726" s="97" t="s">
        <v>2230</v>
      </c>
      <c r="E726" s="97" t="s">
        <v>2231</v>
      </c>
      <c r="F726" s="97" t="s">
        <v>2261</v>
      </c>
      <c r="G726" s="97" t="s">
        <v>48</v>
      </c>
      <c r="H726" s="97" t="s">
        <v>2262</v>
      </c>
      <c r="I726" s="94" t="s">
        <v>47</v>
      </c>
      <c r="J726" s="94" t="s">
        <v>47</v>
      </c>
      <c r="K726" s="94" t="s">
        <v>47</v>
      </c>
      <c r="L726" s="94" t="s">
        <v>47</v>
      </c>
      <c r="M726" s="94">
        <v>0</v>
      </c>
      <c r="N726" s="97" t="s">
        <v>47</v>
      </c>
      <c r="O726" s="97" t="s">
        <v>56</v>
      </c>
      <c r="P726" s="97" t="s">
        <v>47</v>
      </c>
      <c r="Q726" s="94">
        <f>SUM(R726:Y726)</f>
        <v>823018665.23640001</v>
      </c>
      <c r="R726" s="94">
        <v>0</v>
      </c>
      <c r="S726" s="94">
        <v>759809118.24000001</v>
      </c>
      <c r="T726" s="94">
        <v>0</v>
      </c>
      <c r="U726" s="97" t="s">
        <v>49</v>
      </c>
      <c r="V726" s="94">
        <v>0</v>
      </c>
      <c r="W726" s="94">
        <v>54490988.789999999</v>
      </c>
      <c r="X726" s="97" t="s">
        <v>49</v>
      </c>
      <c r="Y726" s="94">
        <f>+W726*0.16</f>
        <v>8718558.2063999996</v>
      </c>
      <c r="Z726" s="94">
        <v>0</v>
      </c>
      <c r="AA726" s="97" t="s">
        <v>49</v>
      </c>
      <c r="AB726" s="94">
        <v>0</v>
      </c>
      <c r="AC726" s="94">
        <v>0</v>
      </c>
      <c r="AD726" s="97" t="s">
        <v>49</v>
      </c>
      <c r="AE726" s="94">
        <v>0</v>
      </c>
      <c r="AF726" s="97">
        <v>0</v>
      </c>
      <c r="AG726" s="97" t="s">
        <v>49</v>
      </c>
      <c r="AH726" s="109"/>
      <c r="AI726" s="109"/>
      <c r="AJ726" s="109"/>
      <c r="AK726" s="109"/>
      <c r="AL726" s="109"/>
      <c r="AM726" s="109"/>
      <c r="AN726" s="109"/>
      <c r="AO726" s="214"/>
      <c r="AP726" s="109"/>
      <c r="AR726" s="5"/>
      <c r="AS726" s="100"/>
    </row>
    <row r="727" spans="1:45" x14ac:dyDescent="0.25">
      <c r="A727" s="97" t="s">
        <v>2383</v>
      </c>
      <c r="B727" s="98">
        <v>44285</v>
      </c>
      <c r="C727" s="97" t="s">
        <v>46</v>
      </c>
      <c r="D727" s="97" t="s">
        <v>2230</v>
      </c>
      <c r="E727" s="97" t="s">
        <v>2231</v>
      </c>
      <c r="F727" s="97" t="s">
        <v>2261</v>
      </c>
      <c r="G727" s="97" t="s">
        <v>48</v>
      </c>
      <c r="H727" s="97"/>
      <c r="I727" s="97" t="s">
        <v>2263</v>
      </c>
      <c r="J727" s="94" t="s">
        <v>47</v>
      </c>
      <c r="K727" s="94" t="s">
        <v>47</v>
      </c>
      <c r="L727" s="94" t="s">
        <v>47</v>
      </c>
      <c r="M727" s="94">
        <v>0</v>
      </c>
      <c r="N727" s="97" t="s">
        <v>47</v>
      </c>
      <c r="O727" s="97" t="s">
        <v>2266</v>
      </c>
      <c r="P727" s="97" t="s">
        <v>47</v>
      </c>
      <c r="Q727" s="94">
        <f>SUM(R727:Y727)</f>
        <v>-1335100</v>
      </c>
      <c r="R727" s="94">
        <v>0</v>
      </c>
      <c r="S727" s="94">
        <v>-1335100</v>
      </c>
      <c r="T727" s="94">
        <v>0</v>
      </c>
      <c r="U727" s="97" t="s">
        <v>49</v>
      </c>
      <c r="V727" s="94">
        <v>0</v>
      </c>
      <c r="W727" s="94"/>
      <c r="X727" s="97" t="s">
        <v>49</v>
      </c>
      <c r="Y727" s="94">
        <f>+W727*0.16</f>
        <v>0</v>
      </c>
      <c r="Z727" s="94">
        <v>0</v>
      </c>
      <c r="AA727" s="97" t="s">
        <v>49</v>
      </c>
      <c r="AB727" s="94">
        <v>0</v>
      </c>
      <c r="AC727" s="94">
        <v>0</v>
      </c>
      <c r="AD727" s="97" t="s">
        <v>49</v>
      </c>
      <c r="AE727" s="94">
        <v>0</v>
      </c>
      <c r="AF727" s="97">
        <v>0</v>
      </c>
      <c r="AG727" s="97" t="s">
        <v>49</v>
      </c>
      <c r="AH727" s="109"/>
      <c r="AI727" s="109"/>
      <c r="AJ727" s="109"/>
      <c r="AK727" s="109"/>
      <c r="AL727" s="109"/>
      <c r="AM727" s="109"/>
      <c r="AN727" s="109"/>
      <c r="AO727" s="214"/>
      <c r="AP727" s="109"/>
      <c r="AR727" s="5"/>
      <c r="AS727" s="100"/>
    </row>
    <row r="728" spans="1:45" x14ac:dyDescent="0.25">
      <c r="A728" s="97" t="s">
        <v>2384</v>
      </c>
      <c r="B728" s="98">
        <v>44285</v>
      </c>
      <c r="C728" s="97" t="s">
        <v>46</v>
      </c>
      <c r="D728" s="97" t="s">
        <v>92</v>
      </c>
      <c r="E728" s="97" t="s">
        <v>93</v>
      </c>
      <c r="F728" s="97" t="s">
        <v>1284</v>
      </c>
      <c r="G728" s="97" t="s">
        <v>48</v>
      </c>
      <c r="H728" s="97" t="s">
        <v>1212</v>
      </c>
      <c r="I728" s="94" t="s">
        <v>47</v>
      </c>
      <c r="J728" s="94" t="s">
        <v>47</v>
      </c>
      <c r="K728" s="94" t="s">
        <v>47</v>
      </c>
      <c r="L728" s="94" t="s">
        <v>47</v>
      </c>
      <c r="M728" s="94">
        <v>0</v>
      </c>
      <c r="N728" s="97" t="s">
        <v>47</v>
      </c>
      <c r="O728" s="97" t="s">
        <v>56</v>
      </c>
      <c r="P728" s="97" t="s">
        <v>47</v>
      </c>
      <c r="Q728" s="94">
        <v>405264350.52499998</v>
      </c>
      <c r="R728" s="94">
        <v>0</v>
      </c>
      <c r="S728" s="94">
        <v>316436209.375</v>
      </c>
      <c r="T728" s="94">
        <v>0</v>
      </c>
      <c r="U728" s="97" t="s">
        <v>49</v>
      </c>
      <c r="V728" s="94">
        <v>0</v>
      </c>
      <c r="W728" s="94">
        <v>76575983.75</v>
      </c>
      <c r="X728" s="97" t="s">
        <v>49</v>
      </c>
      <c r="Y728" s="94">
        <v>12252157.4</v>
      </c>
      <c r="Z728" s="94">
        <v>0</v>
      </c>
      <c r="AA728" s="97" t="s">
        <v>49</v>
      </c>
      <c r="AB728" s="94">
        <v>0</v>
      </c>
      <c r="AC728" s="94">
        <v>0</v>
      </c>
      <c r="AD728" s="97" t="s">
        <v>49</v>
      </c>
      <c r="AE728" s="94">
        <v>0</v>
      </c>
      <c r="AF728" s="97">
        <v>0</v>
      </c>
      <c r="AG728" s="97" t="s">
        <v>49</v>
      </c>
      <c r="AH728" s="94">
        <v>0</v>
      </c>
      <c r="AI728" s="94">
        <v>0</v>
      </c>
      <c r="AJ728" s="97" t="s">
        <v>49</v>
      </c>
      <c r="AK728" s="94">
        <v>0</v>
      </c>
      <c r="AL728" s="94">
        <v>0</v>
      </c>
      <c r="AM728" s="99" t="s">
        <v>47</v>
      </c>
      <c r="AN728" s="97" t="s">
        <v>47</v>
      </c>
      <c r="AO728" s="215" t="s">
        <v>47</v>
      </c>
      <c r="AP728" s="97" t="s">
        <v>47</v>
      </c>
      <c r="AR728" s="5"/>
      <c r="AS728" s="100"/>
    </row>
    <row r="729" spans="1:45" x14ac:dyDescent="0.25">
      <c r="A729" s="97" t="s">
        <v>2385</v>
      </c>
      <c r="B729" s="98">
        <v>44285</v>
      </c>
      <c r="C729" s="97" t="s">
        <v>46</v>
      </c>
      <c r="D729" s="97" t="s">
        <v>92</v>
      </c>
      <c r="E729" s="97" t="s">
        <v>93</v>
      </c>
      <c r="F729" s="97" t="s">
        <v>1284</v>
      </c>
      <c r="G729" s="97" t="s">
        <v>96</v>
      </c>
      <c r="H729" s="97" t="s">
        <v>47</v>
      </c>
      <c r="I729" s="94" t="s">
        <v>1214</v>
      </c>
      <c r="J729" s="94" t="s">
        <v>47</v>
      </c>
      <c r="K729" s="94" t="s">
        <v>1215</v>
      </c>
      <c r="L729" s="94" t="s">
        <v>1210</v>
      </c>
      <c r="M729" s="94">
        <v>4502605</v>
      </c>
      <c r="N729" s="97" t="s">
        <v>100</v>
      </c>
      <c r="O729" s="97" t="s">
        <v>1216</v>
      </c>
      <c r="P729" s="97" t="s">
        <v>1217</v>
      </c>
      <c r="Q729" s="94">
        <v>-3104305</v>
      </c>
      <c r="R729" s="94">
        <v>0</v>
      </c>
      <c r="S729" s="94">
        <v>0</v>
      </c>
      <c r="T729" s="94">
        <v>0</v>
      </c>
      <c r="U729" s="97" t="s">
        <v>49</v>
      </c>
      <c r="V729" s="94">
        <v>0</v>
      </c>
      <c r="W729" s="94">
        <v>-2676125</v>
      </c>
      <c r="X729" s="97" t="s">
        <v>50</v>
      </c>
      <c r="Y729" s="94">
        <v>-428180</v>
      </c>
      <c r="Z729" s="94">
        <v>0</v>
      </c>
      <c r="AA729" s="97" t="s">
        <v>49</v>
      </c>
      <c r="AB729" s="94">
        <v>0</v>
      </c>
      <c r="AC729" s="94">
        <v>0</v>
      </c>
      <c r="AD729" s="97" t="s">
        <v>49</v>
      </c>
      <c r="AE729" s="94">
        <v>0</v>
      </c>
      <c r="AF729" s="97">
        <v>0</v>
      </c>
      <c r="AG729" s="97" t="s">
        <v>49</v>
      </c>
      <c r="AH729" s="94">
        <v>0</v>
      </c>
      <c r="AI729" s="94">
        <v>0</v>
      </c>
      <c r="AJ729" s="97" t="s">
        <v>49</v>
      </c>
      <c r="AK729" s="94">
        <v>0</v>
      </c>
      <c r="AL729" s="94">
        <v>0</v>
      </c>
      <c r="AM729" s="99" t="s">
        <v>47</v>
      </c>
      <c r="AN729" s="97" t="s">
        <v>47</v>
      </c>
      <c r="AO729" s="215" t="s">
        <v>47</v>
      </c>
      <c r="AP729" s="97" t="s">
        <v>47</v>
      </c>
      <c r="AR729" s="5"/>
      <c r="AS729" s="100"/>
    </row>
    <row r="730" spans="1:45" x14ac:dyDescent="0.25">
      <c r="A730" s="97" t="s">
        <v>2386</v>
      </c>
      <c r="B730" s="98">
        <v>44285</v>
      </c>
      <c r="C730" s="97" t="s">
        <v>46</v>
      </c>
      <c r="D730" s="97" t="s">
        <v>2332</v>
      </c>
      <c r="E730" s="97" t="s">
        <v>2333</v>
      </c>
      <c r="F730" s="97" t="s">
        <v>2360</v>
      </c>
      <c r="G730" s="97" t="s">
        <v>48</v>
      </c>
      <c r="H730" s="97" t="s">
        <v>2361</v>
      </c>
      <c r="I730" s="94" t="s">
        <v>47</v>
      </c>
      <c r="J730" s="94" t="s">
        <v>47</v>
      </c>
      <c r="K730" s="94" t="s">
        <v>47</v>
      </c>
      <c r="L730" s="94" t="s">
        <v>47</v>
      </c>
      <c r="M730" s="94"/>
      <c r="N730" s="97" t="s">
        <v>47</v>
      </c>
      <c r="O730" s="97" t="s">
        <v>56</v>
      </c>
      <c r="P730" s="97"/>
      <c r="Q730" s="94">
        <v>378236737.75</v>
      </c>
      <c r="R730" s="94">
        <v>0</v>
      </c>
      <c r="S730" s="94">
        <v>303450116.75</v>
      </c>
      <c r="T730" s="94">
        <v>0</v>
      </c>
      <c r="U730" s="97" t="s">
        <v>49</v>
      </c>
      <c r="V730" s="94">
        <v>0</v>
      </c>
      <c r="W730" s="94">
        <v>64471225</v>
      </c>
      <c r="X730" s="97" t="s">
        <v>49</v>
      </c>
      <c r="Y730" s="94">
        <v>10315396</v>
      </c>
      <c r="Z730" s="94">
        <v>0</v>
      </c>
      <c r="AA730" s="97" t="s">
        <v>49</v>
      </c>
      <c r="AB730" s="94">
        <v>0</v>
      </c>
      <c r="AC730" s="94">
        <v>0</v>
      </c>
      <c r="AD730" s="97" t="s">
        <v>49</v>
      </c>
      <c r="AE730" s="94">
        <v>0</v>
      </c>
      <c r="AF730" s="97">
        <v>0</v>
      </c>
      <c r="AG730" s="97" t="s">
        <v>49</v>
      </c>
      <c r="AH730" s="109"/>
      <c r="AI730" s="109"/>
      <c r="AJ730" s="109"/>
      <c r="AK730" s="109"/>
      <c r="AL730" s="109"/>
      <c r="AM730" s="109"/>
      <c r="AN730" s="109"/>
      <c r="AO730" s="214"/>
      <c r="AP730" s="109"/>
      <c r="AR730" s="5"/>
      <c r="AS730" s="100"/>
    </row>
    <row r="731" spans="1:45" x14ac:dyDescent="0.25">
      <c r="A731" s="97" t="s">
        <v>2387</v>
      </c>
      <c r="B731" s="98">
        <v>44285</v>
      </c>
      <c r="C731" s="97" t="s">
        <v>46</v>
      </c>
      <c r="D731" s="97" t="s">
        <v>104</v>
      </c>
      <c r="E731" s="97" t="s">
        <v>105</v>
      </c>
      <c r="F731" s="97" t="s">
        <v>1285</v>
      </c>
      <c r="G731" s="97" t="s">
        <v>48</v>
      </c>
      <c r="H731" s="97" t="s">
        <v>1219</v>
      </c>
      <c r="I731" s="94" t="s">
        <v>47</v>
      </c>
      <c r="J731" s="94" t="s">
        <v>47</v>
      </c>
      <c r="K731" s="94" t="s">
        <v>47</v>
      </c>
      <c r="L731" s="94" t="s">
        <v>47</v>
      </c>
      <c r="M731" s="94">
        <v>0</v>
      </c>
      <c r="N731" s="97" t="s">
        <v>47</v>
      </c>
      <c r="O731" s="97" t="s">
        <v>56</v>
      </c>
      <c r="P731" s="97" t="s">
        <v>47</v>
      </c>
      <c r="Q731" s="94">
        <v>211956210</v>
      </c>
      <c r="R731" s="94">
        <v>0</v>
      </c>
      <c r="S731" s="94">
        <v>158209350</v>
      </c>
      <c r="T731" s="94">
        <v>0</v>
      </c>
      <c r="U731" s="97" t="s">
        <v>49</v>
      </c>
      <c r="V731" s="94">
        <v>0</v>
      </c>
      <c r="W731" s="94">
        <v>46333500</v>
      </c>
      <c r="X731" s="97" t="s">
        <v>50</v>
      </c>
      <c r="Y731" s="94">
        <v>7413360</v>
      </c>
      <c r="Z731" s="94">
        <v>0</v>
      </c>
      <c r="AA731" s="97" t="s">
        <v>49</v>
      </c>
      <c r="AB731" s="94">
        <v>0</v>
      </c>
      <c r="AC731" s="94">
        <v>0</v>
      </c>
      <c r="AD731" s="97" t="s">
        <v>49</v>
      </c>
      <c r="AE731" s="94">
        <v>0</v>
      </c>
      <c r="AF731" s="97">
        <v>0</v>
      </c>
      <c r="AG731" s="97" t="s">
        <v>49</v>
      </c>
      <c r="AH731" s="94">
        <v>0</v>
      </c>
      <c r="AI731" s="94">
        <v>0</v>
      </c>
      <c r="AJ731" s="97" t="s">
        <v>49</v>
      </c>
      <c r="AK731" s="94">
        <v>0</v>
      </c>
      <c r="AL731" s="94">
        <v>0</v>
      </c>
      <c r="AM731" s="99" t="s">
        <v>47</v>
      </c>
      <c r="AN731" s="97" t="s">
        <v>47</v>
      </c>
      <c r="AO731" s="215" t="s">
        <v>47</v>
      </c>
      <c r="AP731" s="97" t="s">
        <v>47</v>
      </c>
      <c r="AR731" s="5"/>
      <c r="AS731" s="100"/>
    </row>
    <row r="732" spans="1:45" x14ac:dyDescent="0.25">
      <c r="A732" s="97" t="s">
        <v>2388</v>
      </c>
      <c r="B732" s="98">
        <v>44285</v>
      </c>
      <c r="C732" s="97" t="s">
        <v>46</v>
      </c>
      <c r="D732" s="97" t="s">
        <v>114</v>
      </c>
      <c r="E732" s="97" t="s">
        <v>115</v>
      </c>
      <c r="F732" s="97" t="s">
        <v>1289</v>
      </c>
      <c r="G732" s="97" t="s">
        <v>48</v>
      </c>
      <c r="H732" s="97" t="s">
        <v>1221</v>
      </c>
      <c r="I732" s="94" t="s">
        <v>47</v>
      </c>
      <c r="J732" s="94" t="s">
        <v>47</v>
      </c>
      <c r="K732" s="94" t="s">
        <v>47</v>
      </c>
      <c r="L732" s="94" t="s">
        <v>47</v>
      </c>
      <c r="M732" s="94">
        <v>0</v>
      </c>
      <c r="N732" s="97" t="s">
        <v>47</v>
      </c>
      <c r="O732" s="97" t="s">
        <v>56</v>
      </c>
      <c r="P732" s="97" t="s">
        <v>47</v>
      </c>
      <c r="Q732" s="94">
        <v>751988316.00259995</v>
      </c>
      <c r="R732" s="94">
        <v>0</v>
      </c>
      <c r="S732" s="94">
        <v>592500851.125</v>
      </c>
      <c r="T732" s="94">
        <v>0</v>
      </c>
      <c r="U732" s="97" t="s">
        <v>49</v>
      </c>
      <c r="V732" s="94">
        <v>0</v>
      </c>
      <c r="W732" s="94">
        <v>137489193.86000001</v>
      </c>
      <c r="X732" s="97" t="s">
        <v>50</v>
      </c>
      <c r="Y732" s="94">
        <v>21998271.0176</v>
      </c>
      <c r="Z732" s="94">
        <v>0</v>
      </c>
      <c r="AA732" s="97" t="s">
        <v>49</v>
      </c>
      <c r="AB732" s="94">
        <v>0</v>
      </c>
      <c r="AC732" s="94">
        <v>0</v>
      </c>
      <c r="AD732" s="97" t="s">
        <v>49</v>
      </c>
      <c r="AE732" s="94">
        <v>0</v>
      </c>
      <c r="AF732" s="97">
        <v>0</v>
      </c>
      <c r="AG732" s="97" t="s">
        <v>49</v>
      </c>
      <c r="AH732" s="94">
        <v>0</v>
      </c>
      <c r="AI732" s="94">
        <v>0</v>
      </c>
      <c r="AJ732" s="97" t="s">
        <v>49</v>
      </c>
      <c r="AK732" s="94">
        <v>0</v>
      </c>
      <c r="AL732" s="94">
        <v>0</v>
      </c>
      <c r="AM732" s="99" t="s">
        <v>47</v>
      </c>
      <c r="AN732" s="97" t="s">
        <v>47</v>
      </c>
      <c r="AO732" s="215" t="s">
        <v>47</v>
      </c>
      <c r="AP732" s="97" t="s">
        <v>47</v>
      </c>
      <c r="AR732" s="5"/>
      <c r="AS732" s="100"/>
    </row>
    <row r="733" spans="1:45" x14ac:dyDescent="0.25">
      <c r="A733" s="97" t="s">
        <v>2389</v>
      </c>
      <c r="B733" s="111">
        <v>44285</v>
      </c>
      <c r="C733" s="97" t="s">
        <v>46</v>
      </c>
      <c r="D733" s="97" t="s">
        <v>1975</v>
      </c>
      <c r="E733" s="97" t="s">
        <v>1976</v>
      </c>
      <c r="F733" s="106" t="s">
        <v>1998</v>
      </c>
      <c r="G733" s="97" t="s">
        <v>48</v>
      </c>
      <c r="H733" s="97" t="s">
        <v>1999</v>
      </c>
      <c r="I733" s="94" t="s">
        <v>47</v>
      </c>
      <c r="J733" s="94" t="s">
        <v>47</v>
      </c>
      <c r="K733" s="94" t="s">
        <v>47</v>
      </c>
      <c r="L733" s="94" t="s">
        <v>47</v>
      </c>
      <c r="M733" s="94">
        <v>0</v>
      </c>
      <c r="N733" s="97" t="s">
        <v>47</v>
      </c>
      <c r="O733" s="97" t="s">
        <v>1062</v>
      </c>
      <c r="P733" s="97" t="s">
        <v>47</v>
      </c>
      <c r="Q733" s="94">
        <f>SUM(R733:AC733)</f>
        <v>0</v>
      </c>
      <c r="R733" s="94">
        <v>0</v>
      </c>
      <c r="S733" s="94"/>
      <c r="T733" s="94">
        <v>0</v>
      </c>
      <c r="U733" s="97" t="s">
        <v>49</v>
      </c>
      <c r="V733" s="94">
        <v>0</v>
      </c>
      <c r="W733" s="94"/>
      <c r="X733" s="97" t="s">
        <v>50</v>
      </c>
      <c r="Y733" s="94">
        <f>+W733*0.16</f>
        <v>0</v>
      </c>
      <c r="Z733" s="94">
        <v>0</v>
      </c>
      <c r="AA733" s="97" t="s">
        <v>49</v>
      </c>
      <c r="AB733" s="94">
        <v>0</v>
      </c>
      <c r="AC733" s="94">
        <v>0</v>
      </c>
      <c r="AD733" s="97" t="s">
        <v>49</v>
      </c>
      <c r="AE733" s="94">
        <v>0</v>
      </c>
      <c r="AF733" s="109"/>
      <c r="AG733" s="109"/>
      <c r="AH733" s="109"/>
      <c r="AI733" s="94">
        <v>0</v>
      </c>
      <c r="AJ733" s="109"/>
      <c r="AK733" s="94">
        <v>0</v>
      </c>
      <c r="AL733" s="94">
        <v>0</v>
      </c>
      <c r="AM733" s="109"/>
      <c r="AN733" s="109"/>
      <c r="AO733" s="214"/>
      <c r="AP733" s="109"/>
      <c r="AR733" s="5"/>
      <c r="AS733" s="100"/>
    </row>
    <row r="734" spans="1:45" x14ac:dyDescent="0.25">
      <c r="A734" s="97" t="s">
        <v>2390</v>
      </c>
      <c r="B734" s="98">
        <v>44286</v>
      </c>
      <c r="C734" s="97" t="s">
        <v>973</v>
      </c>
      <c r="D734" s="97" t="s">
        <v>53</v>
      </c>
      <c r="E734" s="97" t="s">
        <v>974</v>
      </c>
      <c r="F734" s="97" t="s">
        <v>1637</v>
      </c>
      <c r="G734" s="97" t="s">
        <v>48</v>
      </c>
      <c r="H734" s="97" t="s">
        <v>1636</v>
      </c>
      <c r="I734" s="94" t="s">
        <v>47</v>
      </c>
      <c r="J734" s="94" t="s">
        <v>47</v>
      </c>
      <c r="K734" s="94" t="s">
        <v>47</v>
      </c>
      <c r="L734" s="94" t="s">
        <v>47</v>
      </c>
      <c r="M734" s="94">
        <v>0</v>
      </c>
      <c r="N734" s="97" t="s">
        <v>47</v>
      </c>
      <c r="O734" s="97" t="s">
        <v>56</v>
      </c>
      <c r="P734" s="97" t="s">
        <v>47</v>
      </c>
      <c r="Q734" s="94">
        <v>2669366590.1154008</v>
      </c>
      <c r="R734" s="94">
        <v>0</v>
      </c>
      <c r="S734" s="94">
        <v>1826612812.5749998</v>
      </c>
      <c r="T734" s="94">
        <v>0</v>
      </c>
      <c r="U734" s="97" t="s">
        <v>49</v>
      </c>
      <c r="V734" s="94">
        <v>0</v>
      </c>
      <c r="W734" s="94">
        <v>726511877.18999994</v>
      </c>
      <c r="X734" s="97" t="s">
        <v>50</v>
      </c>
      <c r="Y734" s="94">
        <v>116241900.3504</v>
      </c>
      <c r="Z734" s="94">
        <v>0</v>
      </c>
      <c r="AA734" s="97" t="s">
        <v>49</v>
      </c>
      <c r="AB734" s="94">
        <v>0</v>
      </c>
      <c r="AC734" s="94">
        <v>0</v>
      </c>
      <c r="AD734" s="97" t="s">
        <v>49</v>
      </c>
      <c r="AE734" s="94">
        <v>0</v>
      </c>
      <c r="AF734" s="97">
        <v>0</v>
      </c>
      <c r="AG734" s="97" t="s">
        <v>49</v>
      </c>
      <c r="AH734" s="94">
        <v>0</v>
      </c>
      <c r="AI734" s="94">
        <v>0</v>
      </c>
      <c r="AJ734" s="97" t="s">
        <v>49</v>
      </c>
      <c r="AK734" s="94">
        <v>0</v>
      </c>
      <c r="AL734" s="94">
        <v>0</v>
      </c>
      <c r="AM734" s="99" t="s">
        <v>47</v>
      </c>
      <c r="AN734" s="97" t="s">
        <v>47</v>
      </c>
      <c r="AO734" s="215" t="s">
        <v>47</v>
      </c>
      <c r="AP734" s="97" t="s">
        <v>47</v>
      </c>
      <c r="AR734" s="5"/>
      <c r="AS734" s="100"/>
    </row>
    <row r="735" spans="1:45" x14ac:dyDescent="0.25">
      <c r="A735" s="97" t="s">
        <v>2391</v>
      </c>
      <c r="B735" s="98">
        <v>44286</v>
      </c>
      <c r="C735" s="97" t="s">
        <v>46</v>
      </c>
      <c r="D735" s="97" t="s">
        <v>53</v>
      </c>
      <c r="E735" s="97" t="s">
        <v>54</v>
      </c>
      <c r="F735" s="97" t="s">
        <v>1271</v>
      </c>
      <c r="G735" s="97" t="s">
        <v>48</v>
      </c>
      <c r="H735" s="97" t="s">
        <v>1222</v>
      </c>
      <c r="I735" s="94" t="s">
        <v>47</v>
      </c>
      <c r="J735" s="94" t="s">
        <v>47</v>
      </c>
      <c r="K735" s="94" t="s">
        <v>47</v>
      </c>
      <c r="L735" s="94" t="s">
        <v>47</v>
      </c>
      <c r="M735" s="94">
        <v>0</v>
      </c>
      <c r="N735" s="97" t="s">
        <v>47</v>
      </c>
      <c r="O735" s="97" t="s">
        <v>56</v>
      </c>
      <c r="P735" s="97" t="s">
        <v>47</v>
      </c>
      <c r="Q735" s="94">
        <v>1679633314.9636004</v>
      </c>
      <c r="R735" s="94">
        <v>0</v>
      </c>
      <c r="S735" s="94">
        <v>1450414909.75</v>
      </c>
      <c r="T735" s="94">
        <v>0</v>
      </c>
      <c r="U735" s="97" t="s">
        <v>49</v>
      </c>
      <c r="V735" s="94">
        <v>0</v>
      </c>
      <c r="W735" s="94">
        <v>197602073.45999995</v>
      </c>
      <c r="X735" s="97" t="s">
        <v>50</v>
      </c>
      <c r="Y735" s="94">
        <v>31616331.753599998</v>
      </c>
      <c r="Z735" s="94">
        <v>0</v>
      </c>
      <c r="AA735" s="97" t="s">
        <v>49</v>
      </c>
      <c r="AB735" s="94">
        <v>0</v>
      </c>
      <c r="AC735" s="94">
        <v>0</v>
      </c>
      <c r="AD735" s="97" t="s">
        <v>49</v>
      </c>
      <c r="AE735" s="94">
        <v>0</v>
      </c>
      <c r="AF735" s="97">
        <v>0</v>
      </c>
      <c r="AG735" s="97" t="s">
        <v>49</v>
      </c>
      <c r="AH735" s="94">
        <v>0</v>
      </c>
      <c r="AI735" s="94">
        <v>0</v>
      </c>
      <c r="AJ735" s="97" t="s">
        <v>49</v>
      </c>
      <c r="AK735" s="94">
        <v>0</v>
      </c>
      <c r="AL735" s="94">
        <v>0</v>
      </c>
      <c r="AM735" s="99" t="s">
        <v>47</v>
      </c>
      <c r="AN735" s="97" t="s">
        <v>47</v>
      </c>
      <c r="AO735" s="215" t="s">
        <v>47</v>
      </c>
      <c r="AP735" s="97" t="s">
        <v>47</v>
      </c>
      <c r="AR735" s="5"/>
      <c r="AS735" s="100"/>
    </row>
    <row r="736" spans="1:45" x14ac:dyDescent="0.25">
      <c r="A736" s="97" t="s">
        <v>2392</v>
      </c>
      <c r="B736" s="98">
        <v>44286</v>
      </c>
      <c r="C736" s="97" t="s">
        <v>46</v>
      </c>
      <c r="D736" s="97" t="s">
        <v>53</v>
      </c>
      <c r="E736" s="97" t="s">
        <v>54</v>
      </c>
      <c r="F736" s="97" t="s">
        <v>1271</v>
      </c>
      <c r="G736" s="97" t="s">
        <v>96</v>
      </c>
      <c r="H736" s="97" t="s">
        <v>47</v>
      </c>
      <c r="I736" s="94" t="s">
        <v>1223</v>
      </c>
      <c r="J736" s="94" t="s">
        <v>47</v>
      </c>
      <c r="K736" s="94" t="s">
        <v>1224</v>
      </c>
      <c r="L736" s="94" t="s">
        <v>1225</v>
      </c>
      <c r="M736" s="94">
        <v>7323843.1299999999</v>
      </c>
      <c r="N736" s="97" t="s">
        <v>100</v>
      </c>
      <c r="O736" s="97" t="s">
        <v>1226</v>
      </c>
      <c r="P736" s="97" t="s">
        <v>1227</v>
      </c>
      <c r="Q736" s="94">
        <v>-7323843.125</v>
      </c>
      <c r="R736" s="94">
        <v>0</v>
      </c>
      <c r="S736" s="94">
        <v>-7323843.125</v>
      </c>
      <c r="T736" s="94">
        <v>0</v>
      </c>
      <c r="U736" s="97" t="s">
        <v>49</v>
      </c>
      <c r="V736" s="94">
        <v>0</v>
      </c>
      <c r="W736" s="94">
        <v>0</v>
      </c>
      <c r="X736" s="97" t="s">
        <v>49</v>
      </c>
      <c r="Y736" s="94">
        <v>0</v>
      </c>
      <c r="Z736" s="94">
        <v>0</v>
      </c>
      <c r="AA736" s="97" t="s">
        <v>49</v>
      </c>
      <c r="AB736" s="94">
        <v>0</v>
      </c>
      <c r="AC736" s="94">
        <v>0</v>
      </c>
      <c r="AD736" s="97" t="s">
        <v>49</v>
      </c>
      <c r="AE736" s="94">
        <v>0</v>
      </c>
      <c r="AF736" s="97">
        <v>0</v>
      </c>
      <c r="AG736" s="97" t="s">
        <v>49</v>
      </c>
      <c r="AH736" s="94">
        <v>0</v>
      </c>
      <c r="AI736" s="94">
        <v>0</v>
      </c>
      <c r="AJ736" s="97" t="s">
        <v>49</v>
      </c>
      <c r="AK736" s="94">
        <v>0</v>
      </c>
      <c r="AL736" s="94">
        <v>0</v>
      </c>
      <c r="AM736" s="99" t="s">
        <v>47</v>
      </c>
      <c r="AN736" s="97" t="s">
        <v>47</v>
      </c>
      <c r="AO736" s="218" t="s">
        <v>47</v>
      </c>
      <c r="AP736" s="116" t="s">
        <v>47</v>
      </c>
      <c r="AR736" s="5"/>
      <c r="AS736" s="100"/>
    </row>
    <row r="737" spans="1:45" x14ac:dyDescent="0.25">
      <c r="A737" s="97" t="s">
        <v>2393</v>
      </c>
      <c r="B737" s="98">
        <v>44286</v>
      </c>
      <c r="C737" s="97" t="s">
        <v>2267</v>
      </c>
      <c r="D737" s="97" t="s">
        <v>58</v>
      </c>
      <c r="E737" s="97" t="s">
        <v>2268</v>
      </c>
      <c r="F737" s="97" t="s">
        <v>2305</v>
      </c>
      <c r="G737" s="97" t="s">
        <v>48</v>
      </c>
      <c r="H737" s="97" t="s">
        <v>2307</v>
      </c>
      <c r="I737" s="94" t="s">
        <v>47</v>
      </c>
      <c r="J737" s="94" t="s">
        <v>47</v>
      </c>
      <c r="K737" s="94" t="s">
        <v>47</v>
      </c>
      <c r="L737" s="94" t="s">
        <v>47</v>
      </c>
      <c r="M737" s="94">
        <v>0</v>
      </c>
      <c r="N737" s="97" t="s">
        <v>47</v>
      </c>
      <c r="O737" s="97" t="s">
        <v>56</v>
      </c>
      <c r="P737" s="97" t="s">
        <v>47</v>
      </c>
      <c r="Q737" s="94">
        <v>548808426.42999995</v>
      </c>
      <c r="R737" s="94">
        <v>0</v>
      </c>
      <c r="S737" s="94">
        <v>522669114.02999997</v>
      </c>
      <c r="T737" s="94">
        <v>0</v>
      </c>
      <c r="U737" s="97" t="s">
        <v>49</v>
      </c>
      <c r="V737" s="94">
        <v>0</v>
      </c>
      <c r="W737" s="94">
        <v>22533890</v>
      </c>
      <c r="X737" s="97" t="s">
        <v>49</v>
      </c>
      <c r="Y737" s="94">
        <v>3605422.4</v>
      </c>
      <c r="Z737" s="94">
        <v>0</v>
      </c>
      <c r="AA737" s="97" t="s">
        <v>49</v>
      </c>
      <c r="AB737" s="94">
        <v>0</v>
      </c>
      <c r="AC737" s="94">
        <v>0</v>
      </c>
      <c r="AD737" s="97" t="s">
        <v>49</v>
      </c>
      <c r="AE737" s="94">
        <v>0</v>
      </c>
      <c r="AF737" s="97">
        <v>0</v>
      </c>
      <c r="AG737" s="97" t="s">
        <v>49</v>
      </c>
      <c r="AH737" s="109"/>
      <c r="AI737" s="109"/>
      <c r="AJ737" s="109"/>
      <c r="AK737" s="109"/>
      <c r="AL737" s="109"/>
      <c r="AM737" s="109"/>
      <c r="AN737" s="109"/>
      <c r="AO737" s="214"/>
      <c r="AP737" s="109"/>
    </row>
    <row r="738" spans="1:45" x14ac:dyDescent="0.25">
      <c r="A738" s="97" t="s">
        <v>2394</v>
      </c>
      <c r="B738" s="98">
        <v>44286</v>
      </c>
      <c r="C738" s="97" t="s">
        <v>46</v>
      </c>
      <c r="D738" s="97" t="s">
        <v>58</v>
      </c>
      <c r="E738" s="97" t="s">
        <v>59</v>
      </c>
      <c r="F738" s="97" t="s">
        <v>1273</v>
      </c>
      <c r="G738" s="97" t="s">
        <v>48</v>
      </c>
      <c r="H738" s="97" t="s">
        <v>1228</v>
      </c>
      <c r="I738" s="94" t="s">
        <v>47</v>
      </c>
      <c r="J738" s="94" t="s">
        <v>47</v>
      </c>
      <c r="K738" s="94" t="s">
        <v>47</v>
      </c>
      <c r="L738" s="94" t="s">
        <v>47</v>
      </c>
      <c r="M738" s="94">
        <v>0</v>
      </c>
      <c r="N738" s="97" t="s">
        <v>47</v>
      </c>
      <c r="O738" s="97" t="s">
        <v>56</v>
      </c>
      <c r="P738" s="97" t="s">
        <v>47</v>
      </c>
      <c r="Q738" s="94">
        <v>884048111.00199997</v>
      </c>
      <c r="R738" s="94">
        <v>0</v>
      </c>
      <c r="S738" s="94">
        <v>721539408.67499995</v>
      </c>
      <c r="T738" s="94">
        <v>0</v>
      </c>
      <c r="U738" s="97" t="s">
        <v>49</v>
      </c>
      <c r="V738" s="94">
        <v>0</v>
      </c>
      <c r="W738" s="94">
        <f>140365364.075-3939000</f>
        <v>136426364.07499999</v>
      </c>
      <c r="X738" s="97" t="s">
        <v>50</v>
      </c>
      <c r="Y738" s="94">
        <v>21828218.252</v>
      </c>
      <c r="Z738" s="94">
        <v>0</v>
      </c>
      <c r="AA738" s="97" t="s">
        <v>49</v>
      </c>
      <c r="AB738" s="94">
        <v>0</v>
      </c>
      <c r="AC738" s="94">
        <v>3939000</v>
      </c>
      <c r="AD738" s="97" t="s">
        <v>49</v>
      </c>
      <c r="AE738" s="94">
        <v>315120</v>
      </c>
      <c r="AF738" s="97">
        <v>0</v>
      </c>
      <c r="AG738" s="97" t="s">
        <v>49</v>
      </c>
      <c r="AH738" s="94">
        <v>0</v>
      </c>
      <c r="AI738" s="94">
        <v>0</v>
      </c>
      <c r="AJ738" s="97" t="s">
        <v>49</v>
      </c>
      <c r="AK738" s="94">
        <v>0</v>
      </c>
      <c r="AL738" s="94">
        <v>0</v>
      </c>
      <c r="AM738" s="99" t="s">
        <v>47</v>
      </c>
      <c r="AN738" s="97" t="s">
        <v>47</v>
      </c>
      <c r="AO738" s="217" t="s">
        <v>47</v>
      </c>
      <c r="AP738" s="117" t="s">
        <v>47</v>
      </c>
      <c r="AR738" s="5"/>
      <c r="AS738" s="100"/>
    </row>
    <row r="739" spans="1:45" x14ac:dyDescent="0.25">
      <c r="A739" s="97" t="s">
        <v>2395</v>
      </c>
      <c r="B739" s="98">
        <v>44286</v>
      </c>
      <c r="C739" s="97" t="s">
        <v>46</v>
      </c>
      <c r="D739" s="97" t="s">
        <v>58</v>
      </c>
      <c r="E739" s="97" t="s">
        <v>59</v>
      </c>
      <c r="F739" s="97" t="s">
        <v>1273</v>
      </c>
      <c r="G739" s="97" t="s">
        <v>48</v>
      </c>
      <c r="H739" s="97" t="s">
        <v>1229</v>
      </c>
      <c r="I739" s="94" t="s">
        <v>47</v>
      </c>
      <c r="J739" s="94" t="s">
        <v>47</v>
      </c>
      <c r="K739" s="94" t="s">
        <v>47</v>
      </c>
      <c r="L739" s="94" t="s">
        <v>47</v>
      </c>
      <c r="M739" s="94">
        <v>0</v>
      </c>
      <c r="N739" s="97" t="s">
        <v>47</v>
      </c>
      <c r="O739" s="97" t="s">
        <v>1230</v>
      </c>
      <c r="P739" s="97" t="s">
        <v>1231</v>
      </c>
      <c r="Q739" s="94">
        <v>48480000</v>
      </c>
      <c r="R739" s="94">
        <v>0</v>
      </c>
      <c r="S739" s="94">
        <v>48480000</v>
      </c>
      <c r="T739" s="94">
        <v>0</v>
      </c>
      <c r="U739" s="97" t="s">
        <v>49</v>
      </c>
      <c r="V739" s="94">
        <v>0</v>
      </c>
      <c r="W739" s="94">
        <v>0</v>
      </c>
      <c r="X739" s="97" t="s">
        <v>49</v>
      </c>
      <c r="Y739" s="94">
        <v>0</v>
      </c>
      <c r="Z739" s="94">
        <v>0</v>
      </c>
      <c r="AA739" s="97" t="s">
        <v>49</v>
      </c>
      <c r="AB739" s="94">
        <v>0</v>
      </c>
      <c r="AC739" s="94">
        <v>0</v>
      </c>
      <c r="AD739" s="97" t="s">
        <v>49</v>
      </c>
      <c r="AE739" s="94">
        <v>0</v>
      </c>
      <c r="AF739" s="97">
        <v>0</v>
      </c>
      <c r="AG739" s="97" t="s">
        <v>49</v>
      </c>
      <c r="AH739" s="94">
        <v>0</v>
      </c>
      <c r="AI739" s="94">
        <v>0</v>
      </c>
      <c r="AJ739" s="97" t="s">
        <v>49</v>
      </c>
      <c r="AK739" s="94">
        <v>0</v>
      </c>
      <c r="AL739" s="94">
        <v>0</v>
      </c>
      <c r="AM739" s="99" t="s">
        <v>47</v>
      </c>
      <c r="AN739" s="97" t="s">
        <v>47</v>
      </c>
      <c r="AO739" s="215" t="s">
        <v>47</v>
      </c>
      <c r="AP739" s="97" t="s">
        <v>47</v>
      </c>
      <c r="AR739" s="5"/>
      <c r="AS739" s="100"/>
    </row>
    <row r="740" spans="1:45" x14ac:dyDescent="0.25">
      <c r="A740" s="97" t="s">
        <v>2396</v>
      </c>
      <c r="B740" s="98">
        <v>44286</v>
      </c>
      <c r="C740" s="97" t="s">
        <v>46</v>
      </c>
      <c r="D740" s="97" t="s">
        <v>58</v>
      </c>
      <c r="E740" s="97" t="s">
        <v>59</v>
      </c>
      <c r="F740" s="97" t="s">
        <v>1273</v>
      </c>
      <c r="G740" s="97" t="s">
        <v>48</v>
      </c>
      <c r="H740" s="97" t="s">
        <v>1232</v>
      </c>
      <c r="I740" s="94" t="s">
        <v>47</v>
      </c>
      <c r="J740" s="94" t="s">
        <v>47</v>
      </c>
      <c r="K740" s="94" t="s">
        <v>47</v>
      </c>
      <c r="L740" s="94" t="s">
        <v>47</v>
      </c>
      <c r="M740" s="94">
        <v>0</v>
      </c>
      <c r="N740" s="97" t="s">
        <v>47</v>
      </c>
      <c r="O740" s="97" t="s">
        <v>56</v>
      </c>
      <c r="P740" s="97" t="s">
        <v>47</v>
      </c>
      <c r="Q740" s="94">
        <v>1269098308.1756001</v>
      </c>
      <c r="R740" s="94">
        <v>0</v>
      </c>
      <c r="S740" s="94">
        <v>882675769.80000007</v>
      </c>
      <c r="T740" s="94">
        <v>0</v>
      </c>
      <c r="U740" s="97" t="s">
        <v>49</v>
      </c>
      <c r="V740" s="94">
        <v>0</v>
      </c>
      <c r="W740" s="94">
        <v>333122877.90999997</v>
      </c>
      <c r="X740" s="97" t="s">
        <v>49</v>
      </c>
      <c r="Y740" s="94">
        <v>53299660.465599999</v>
      </c>
      <c r="Z740" s="94">
        <v>0</v>
      </c>
      <c r="AA740" s="97" t="s">
        <v>49</v>
      </c>
      <c r="AB740" s="94">
        <v>0</v>
      </c>
      <c r="AC740" s="94">
        <v>0</v>
      </c>
      <c r="AD740" s="97" t="s">
        <v>49</v>
      </c>
      <c r="AE740" s="94">
        <v>0</v>
      </c>
      <c r="AF740" s="97">
        <v>0</v>
      </c>
      <c r="AG740" s="97" t="s">
        <v>49</v>
      </c>
      <c r="AH740" s="94">
        <v>0</v>
      </c>
      <c r="AI740" s="94">
        <v>0</v>
      </c>
      <c r="AJ740" s="97" t="s">
        <v>49</v>
      </c>
      <c r="AK740" s="94">
        <v>0</v>
      </c>
      <c r="AL740" s="94">
        <v>0</v>
      </c>
      <c r="AM740" s="99" t="s">
        <v>47</v>
      </c>
      <c r="AN740" s="97" t="s">
        <v>47</v>
      </c>
      <c r="AO740" s="215" t="s">
        <v>47</v>
      </c>
      <c r="AP740" s="97" t="s">
        <v>47</v>
      </c>
      <c r="AR740" s="5"/>
      <c r="AS740" s="100"/>
    </row>
    <row r="741" spans="1:45" x14ac:dyDescent="0.25">
      <c r="A741" s="97" t="s">
        <v>2397</v>
      </c>
      <c r="B741" s="98">
        <v>44286</v>
      </c>
      <c r="C741" s="97" t="s">
        <v>46</v>
      </c>
      <c r="D741" s="97" t="s">
        <v>58</v>
      </c>
      <c r="E741" s="97" t="s">
        <v>59</v>
      </c>
      <c r="F741" s="97" t="s">
        <v>1273</v>
      </c>
      <c r="G741" s="97" t="s">
        <v>96</v>
      </c>
      <c r="H741" s="97" t="s">
        <v>47</v>
      </c>
      <c r="I741" s="94" t="s">
        <v>1233</v>
      </c>
      <c r="J741" s="94" t="s">
        <v>47</v>
      </c>
      <c r="K741" s="94" t="s">
        <v>1234</v>
      </c>
      <c r="L741" s="94" t="s">
        <v>1225</v>
      </c>
      <c r="M741" s="94">
        <v>28939247.199999999</v>
      </c>
      <c r="N741" s="97" t="s">
        <v>100</v>
      </c>
      <c r="O741" s="97" t="s">
        <v>1235</v>
      </c>
      <c r="P741" s="97" t="s">
        <v>1236</v>
      </c>
      <c r="Q741" s="94">
        <v>-28939247.199999999</v>
      </c>
      <c r="R741" s="94">
        <v>0</v>
      </c>
      <c r="S741" s="94">
        <v>-28798655.199999999</v>
      </c>
      <c r="T741" s="94">
        <v>0</v>
      </c>
      <c r="U741" s="97" t="s">
        <v>49</v>
      </c>
      <c r="V741" s="94">
        <v>0</v>
      </c>
      <c r="W741" s="94">
        <v>-121200</v>
      </c>
      <c r="X741" s="97" t="s">
        <v>50</v>
      </c>
      <c r="Y741" s="94">
        <v>-19392</v>
      </c>
      <c r="Z741" s="94">
        <v>0</v>
      </c>
      <c r="AA741" s="97" t="s">
        <v>49</v>
      </c>
      <c r="AB741" s="94">
        <v>0</v>
      </c>
      <c r="AC741" s="94">
        <v>0</v>
      </c>
      <c r="AD741" s="97" t="s">
        <v>49</v>
      </c>
      <c r="AE741" s="94">
        <v>0</v>
      </c>
      <c r="AF741" s="97">
        <v>0</v>
      </c>
      <c r="AG741" s="97" t="s">
        <v>49</v>
      </c>
      <c r="AH741" s="94">
        <v>0</v>
      </c>
      <c r="AI741" s="94">
        <v>0</v>
      </c>
      <c r="AJ741" s="97" t="s">
        <v>49</v>
      </c>
      <c r="AK741" s="94">
        <v>0</v>
      </c>
      <c r="AL741" s="94">
        <v>0</v>
      </c>
      <c r="AM741" s="99" t="s">
        <v>47</v>
      </c>
      <c r="AN741" s="97" t="s">
        <v>47</v>
      </c>
      <c r="AO741" s="215" t="s">
        <v>47</v>
      </c>
      <c r="AP741" s="97" t="s">
        <v>47</v>
      </c>
      <c r="AR741" s="5"/>
      <c r="AS741" s="100"/>
    </row>
    <row r="742" spans="1:45" x14ac:dyDescent="0.25">
      <c r="A742" s="97" t="s">
        <v>2398</v>
      </c>
      <c r="B742" s="111">
        <v>44286</v>
      </c>
      <c r="C742" s="97" t="s">
        <v>46</v>
      </c>
      <c r="D742" s="97" t="s">
        <v>58</v>
      </c>
      <c r="E742" s="97" t="s">
        <v>1131</v>
      </c>
      <c r="F742" s="106" t="s">
        <v>1033</v>
      </c>
      <c r="G742" s="97" t="s">
        <v>1132</v>
      </c>
      <c r="H742" s="97" t="s">
        <v>1156</v>
      </c>
      <c r="I742" s="97"/>
      <c r="J742" s="94"/>
      <c r="K742" s="94"/>
      <c r="L742" s="94"/>
      <c r="M742" s="94">
        <v>0</v>
      </c>
      <c r="N742" s="97"/>
      <c r="O742" s="97" t="s">
        <v>56</v>
      </c>
      <c r="P742" s="97"/>
      <c r="Q742" s="94">
        <v>184799120</v>
      </c>
      <c r="R742" s="94">
        <v>0</v>
      </c>
      <c r="S742" s="94">
        <v>184799120</v>
      </c>
      <c r="T742" s="94">
        <v>0</v>
      </c>
      <c r="U742" s="97" t="s">
        <v>49</v>
      </c>
      <c r="V742" s="94">
        <v>0</v>
      </c>
      <c r="W742" s="94">
        <v>0</v>
      </c>
      <c r="X742" s="97" t="s">
        <v>49</v>
      </c>
      <c r="Y742" s="94">
        <v>0</v>
      </c>
      <c r="Z742" s="94">
        <v>0</v>
      </c>
      <c r="AA742" s="97" t="s">
        <v>49</v>
      </c>
      <c r="AB742" s="94">
        <v>0</v>
      </c>
      <c r="AC742" s="94">
        <v>0</v>
      </c>
      <c r="AD742" s="97" t="s">
        <v>49</v>
      </c>
      <c r="AE742" s="94">
        <v>0</v>
      </c>
      <c r="AF742" s="109"/>
      <c r="AG742" s="109"/>
      <c r="AH742" s="109"/>
      <c r="AI742" s="94">
        <v>0</v>
      </c>
      <c r="AJ742" s="109"/>
      <c r="AK742" s="94">
        <v>0</v>
      </c>
      <c r="AL742" s="94">
        <v>0</v>
      </c>
      <c r="AM742" s="109"/>
      <c r="AN742" s="109"/>
      <c r="AO742" s="214"/>
      <c r="AP742" s="109"/>
      <c r="AR742" s="5"/>
      <c r="AS742" s="100"/>
    </row>
    <row r="743" spans="1:45" x14ac:dyDescent="0.25">
      <c r="A743" s="97" t="s">
        <v>2399</v>
      </c>
      <c r="B743" s="98">
        <v>44286</v>
      </c>
      <c r="C743" s="97" t="s">
        <v>2267</v>
      </c>
      <c r="D743" s="97" t="s">
        <v>62</v>
      </c>
      <c r="E743" s="97" t="s">
        <v>2308</v>
      </c>
      <c r="F743" s="97" t="s">
        <v>2285</v>
      </c>
      <c r="G743" s="97" t="s">
        <v>48</v>
      </c>
      <c r="H743" s="97" t="s">
        <v>2331</v>
      </c>
      <c r="I743" s="94" t="s">
        <v>47</v>
      </c>
      <c r="J743" s="94" t="s">
        <v>47</v>
      </c>
      <c r="K743" s="94" t="s">
        <v>47</v>
      </c>
      <c r="L743" s="94" t="s">
        <v>47</v>
      </c>
      <c r="M743" s="94">
        <v>0</v>
      </c>
      <c r="N743" s="97" t="s">
        <v>47</v>
      </c>
      <c r="O743" s="97" t="s">
        <v>56</v>
      </c>
      <c r="P743" s="97" t="s">
        <v>47</v>
      </c>
      <c r="Q743" s="94">
        <v>776269464.79120004</v>
      </c>
      <c r="R743" s="94">
        <v>0</v>
      </c>
      <c r="S743" s="94">
        <v>723594435.42999995</v>
      </c>
      <c r="T743" s="94"/>
      <c r="U743" s="97"/>
      <c r="V743" s="94"/>
      <c r="W743" s="94">
        <v>45409508.07</v>
      </c>
      <c r="X743" s="97" t="s">
        <v>49</v>
      </c>
      <c r="Y743" s="94">
        <v>7265521.2911999999</v>
      </c>
      <c r="Z743" s="94">
        <v>0</v>
      </c>
      <c r="AA743" s="97" t="s">
        <v>49</v>
      </c>
      <c r="AB743" s="94">
        <v>0</v>
      </c>
      <c r="AC743" s="94">
        <v>0</v>
      </c>
      <c r="AD743" s="97" t="s">
        <v>49</v>
      </c>
      <c r="AE743" s="94">
        <v>0</v>
      </c>
      <c r="AF743" s="97">
        <v>0</v>
      </c>
      <c r="AG743" s="97" t="s">
        <v>49</v>
      </c>
      <c r="AH743" s="109"/>
      <c r="AI743" s="109"/>
      <c r="AJ743" s="109"/>
      <c r="AK743" s="109"/>
      <c r="AL743" s="109"/>
      <c r="AM743" s="109"/>
      <c r="AN743" s="109"/>
      <c r="AO743" s="214"/>
      <c r="AP743" s="109"/>
      <c r="AR743" s="5"/>
      <c r="AS743" s="100"/>
    </row>
    <row r="744" spans="1:45" x14ac:dyDescent="0.25">
      <c r="A744" s="97" t="s">
        <v>2400</v>
      </c>
      <c r="B744" s="98">
        <v>44286</v>
      </c>
      <c r="C744" s="97" t="s">
        <v>46</v>
      </c>
      <c r="D744" s="97" t="s">
        <v>62</v>
      </c>
      <c r="E744" s="97" t="s">
        <v>63</v>
      </c>
      <c r="F744" s="97" t="s">
        <v>1275</v>
      </c>
      <c r="G744" s="97" t="s">
        <v>48</v>
      </c>
      <c r="H744" s="97" t="s">
        <v>1237</v>
      </c>
      <c r="I744" s="94" t="s">
        <v>47</v>
      </c>
      <c r="J744" s="94" t="s">
        <v>47</v>
      </c>
      <c r="K744" s="94" t="s">
        <v>47</v>
      </c>
      <c r="L744" s="94" t="s">
        <v>47</v>
      </c>
      <c r="M744" s="94">
        <v>0</v>
      </c>
      <c r="N744" s="97" t="s">
        <v>47</v>
      </c>
      <c r="O744" s="97" t="s">
        <v>56</v>
      </c>
      <c r="P744" s="97" t="s">
        <v>47</v>
      </c>
      <c r="Q744" s="94">
        <v>152640116.625</v>
      </c>
      <c r="R744" s="94">
        <v>0</v>
      </c>
      <c r="S744" s="94">
        <v>150704221.625</v>
      </c>
      <c r="T744" s="94">
        <v>0</v>
      </c>
      <c r="U744" s="97" t="s">
        <v>49</v>
      </c>
      <c r="V744" s="94">
        <v>0</v>
      </c>
      <c r="W744" s="94">
        <v>1668875</v>
      </c>
      <c r="X744" s="97" t="s">
        <v>49</v>
      </c>
      <c r="Y744" s="94">
        <v>267020</v>
      </c>
      <c r="Z744" s="94">
        <v>0</v>
      </c>
      <c r="AA744" s="97" t="s">
        <v>49</v>
      </c>
      <c r="AB744" s="94">
        <v>0</v>
      </c>
      <c r="AC744" s="94">
        <v>0</v>
      </c>
      <c r="AD744" s="97" t="s">
        <v>49</v>
      </c>
      <c r="AE744" s="94">
        <v>0</v>
      </c>
      <c r="AF744" s="97">
        <v>0</v>
      </c>
      <c r="AG744" s="97" t="s">
        <v>49</v>
      </c>
      <c r="AH744" s="94">
        <v>0</v>
      </c>
      <c r="AI744" s="94">
        <v>0</v>
      </c>
      <c r="AJ744" s="97" t="s">
        <v>49</v>
      </c>
      <c r="AK744" s="94">
        <v>0</v>
      </c>
      <c r="AL744" s="94">
        <v>0</v>
      </c>
      <c r="AM744" s="99" t="s">
        <v>47</v>
      </c>
      <c r="AN744" s="97" t="s">
        <v>47</v>
      </c>
      <c r="AO744" s="218" t="s">
        <v>47</v>
      </c>
      <c r="AP744" s="116" t="s">
        <v>47</v>
      </c>
      <c r="AR744" s="5"/>
      <c r="AS744" s="100"/>
    </row>
    <row r="745" spans="1:45" x14ac:dyDescent="0.25">
      <c r="A745" s="97" t="s">
        <v>2401</v>
      </c>
      <c r="B745" s="98">
        <v>44286</v>
      </c>
      <c r="C745" s="97" t="s">
        <v>46</v>
      </c>
      <c r="D745" s="97" t="s">
        <v>62</v>
      </c>
      <c r="E745" s="97" t="s">
        <v>63</v>
      </c>
      <c r="F745" s="97" t="s">
        <v>1275</v>
      </c>
      <c r="G745" s="97" t="s">
        <v>48</v>
      </c>
      <c r="H745" s="97" t="s">
        <v>1238</v>
      </c>
      <c r="I745" s="94" t="s">
        <v>47</v>
      </c>
      <c r="J745" s="94" t="s">
        <v>47</v>
      </c>
      <c r="K745" s="94" t="s">
        <v>47</v>
      </c>
      <c r="L745" s="94" t="s">
        <v>47</v>
      </c>
      <c r="M745" s="94">
        <v>0</v>
      </c>
      <c r="N745" s="97" t="s">
        <v>47</v>
      </c>
      <c r="O745" s="97" t="s">
        <v>282</v>
      </c>
      <c r="P745" s="97" t="s">
        <v>283</v>
      </c>
      <c r="Q745" s="94">
        <v>17283472.614999998</v>
      </c>
      <c r="R745" s="94">
        <v>0</v>
      </c>
      <c r="S745" s="94">
        <v>9111441.25</v>
      </c>
      <c r="T745" s="94">
        <v>7044854.625</v>
      </c>
      <c r="U745" s="97" t="s">
        <v>50</v>
      </c>
      <c r="V745" s="94">
        <v>1127176.74</v>
      </c>
      <c r="W745" s="94">
        <v>0</v>
      </c>
      <c r="X745" s="97" t="s">
        <v>49</v>
      </c>
      <c r="Y745" s="94">
        <v>0</v>
      </c>
      <c r="Z745" s="94">
        <v>0</v>
      </c>
      <c r="AA745" s="97" t="s">
        <v>49</v>
      </c>
      <c r="AB745" s="94">
        <v>0</v>
      </c>
      <c r="AC745" s="94">
        <v>0</v>
      </c>
      <c r="AD745" s="97" t="s">
        <v>49</v>
      </c>
      <c r="AE745" s="94">
        <v>0</v>
      </c>
      <c r="AF745" s="97">
        <v>0</v>
      </c>
      <c r="AG745" s="97" t="s">
        <v>49</v>
      </c>
      <c r="AH745" s="94">
        <v>0</v>
      </c>
      <c r="AI745" s="94">
        <v>0</v>
      </c>
      <c r="AJ745" s="97" t="s">
        <v>49</v>
      </c>
      <c r="AK745" s="94">
        <v>0</v>
      </c>
      <c r="AL745" s="94">
        <v>0</v>
      </c>
      <c r="AM745" s="99" t="s">
        <v>47</v>
      </c>
      <c r="AN745" s="97" t="s">
        <v>47</v>
      </c>
      <c r="AO745" s="215" t="s">
        <v>47</v>
      </c>
      <c r="AP745" s="97" t="s">
        <v>47</v>
      </c>
      <c r="AR745" s="5"/>
      <c r="AS745" s="100"/>
    </row>
    <row r="746" spans="1:45" x14ac:dyDescent="0.25">
      <c r="A746" s="97" t="s">
        <v>2402</v>
      </c>
      <c r="B746" s="98">
        <v>44286</v>
      </c>
      <c r="C746" s="97" t="s">
        <v>46</v>
      </c>
      <c r="D746" s="97" t="s">
        <v>62</v>
      </c>
      <c r="E746" s="97" t="s">
        <v>63</v>
      </c>
      <c r="F746" s="97" t="s">
        <v>1275</v>
      </c>
      <c r="G746" s="97" t="s">
        <v>48</v>
      </c>
      <c r="H746" s="97" t="s">
        <v>1239</v>
      </c>
      <c r="I746" s="94" t="s">
        <v>47</v>
      </c>
      <c r="J746" s="94" t="s">
        <v>47</v>
      </c>
      <c r="K746" s="94" t="s">
        <v>47</v>
      </c>
      <c r="L746" s="94" t="s">
        <v>47</v>
      </c>
      <c r="M746" s="94">
        <v>0</v>
      </c>
      <c r="N746" s="97" t="s">
        <v>47</v>
      </c>
      <c r="O746" s="97" t="s">
        <v>56</v>
      </c>
      <c r="P746" s="97" t="s">
        <v>47</v>
      </c>
      <c r="Q746" s="94">
        <v>1813628527.3323998</v>
      </c>
      <c r="R746" s="94">
        <v>0</v>
      </c>
      <c r="S746" s="94">
        <v>1503214135.8</v>
      </c>
      <c r="T746" s="94">
        <v>0</v>
      </c>
      <c r="U746" s="97" t="s">
        <v>49</v>
      </c>
      <c r="V746" s="94">
        <v>0</v>
      </c>
      <c r="W746" s="94">
        <v>267598613.39000002</v>
      </c>
      <c r="X746" s="97" t="s">
        <v>50</v>
      </c>
      <c r="Y746" s="94">
        <v>42815778.142400011</v>
      </c>
      <c r="Z746" s="94">
        <v>0</v>
      </c>
      <c r="AA746" s="97" t="s">
        <v>49</v>
      </c>
      <c r="AB746" s="94">
        <v>0</v>
      </c>
      <c r="AC746" s="94">
        <v>0</v>
      </c>
      <c r="AD746" s="97" t="s">
        <v>49</v>
      </c>
      <c r="AE746" s="94">
        <v>0</v>
      </c>
      <c r="AF746" s="97">
        <v>0</v>
      </c>
      <c r="AG746" s="97" t="s">
        <v>49</v>
      </c>
      <c r="AH746" s="94">
        <v>0</v>
      </c>
      <c r="AI746" s="94">
        <v>0</v>
      </c>
      <c r="AJ746" s="97" t="s">
        <v>49</v>
      </c>
      <c r="AK746" s="94">
        <v>0</v>
      </c>
      <c r="AL746" s="94">
        <v>0</v>
      </c>
      <c r="AM746" s="99" t="s">
        <v>47</v>
      </c>
      <c r="AN746" s="97" t="s">
        <v>47</v>
      </c>
      <c r="AO746" s="108" t="s">
        <v>47</v>
      </c>
      <c r="AP746" s="14" t="s">
        <v>47</v>
      </c>
      <c r="AR746" s="5"/>
      <c r="AS746" s="100"/>
    </row>
    <row r="747" spans="1:45" x14ac:dyDescent="0.25">
      <c r="A747" s="97" t="s">
        <v>2403</v>
      </c>
      <c r="B747" s="98">
        <v>44286</v>
      </c>
      <c r="C747" s="97" t="s">
        <v>973</v>
      </c>
      <c r="D747" s="97" t="s">
        <v>62</v>
      </c>
      <c r="E747" s="97" t="s">
        <v>1318</v>
      </c>
      <c r="F747" s="97" t="s">
        <v>1317</v>
      </c>
      <c r="G747" s="97" t="s">
        <v>48</v>
      </c>
      <c r="H747" s="97" t="s">
        <v>1327</v>
      </c>
      <c r="I747" s="94" t="s">
        <v>47</v>
      </c>
      <c r="J747" s="94" t="s">
        <v>47</v>
      </c>
      <c r="K747" s="94" t="s">
        <v>47</v>
      </c>
      <c r="L747" s="94" t="s">
        <v>47</v>
      </c>
      <c r="M747" s="94">
        <v>0</v>
      </c>
      <c r="N747" s="97" t="s">
        <v>47</v>
      </c>
      <c r="O747" s="97" t="s">
        <v>56</v>
      </c>
      <c r="P747" s="97" t="s">
        <v>47</v>
      </c>
      <c r="Q747" s="94">
        <v>498130545.82779998</v>
      </c>
      <c r="R747" s="94">
        <v>0</v>
      </c>
      <c r="S747" s="94">
        <v>331507414.5</v>
      </c>
      <c r="T747" s="94">
        <v>0</v>
      </c>
      <c r="U747" s="97" t="s">
        <v>49</v>
      </c>
      <c r="V747" s="94">
        <v>0</v>
      </c>
      <c r="W747" s="94">
        <v>143640630.45499998</v>
      </c>
      <c r="X747" s="97" t="s">
        <v>50</v>
      </c>
      <c r="Y747" s="94">
        <v>22982500.872799996</v>
      </c>
      <c r="Z747" s="94">
        <v>0</v>
      </c>
      <c r="AA747" s="97" t="s">
        <v>49</v>
      </c>
      <c r="AB747" s="94">
        <v>0</v>
      </c>
      <c r="AC747" s="94">
        <v>0</v>
      </c>
      <c r="AD747" s="97" t="s">
        <v>49</v>
      </c>
      <c r="AE747" s="94">
        <v>0</v>
      </c>
      <c r="AF747" s="97">
        <v>0</v>
      </c>
      <c r="AG747" s="97" t="s">
        <v>49</v>
      </c>
      <c r="AH747" s="94">
        <v>0</v>
      </c>
      <c r="AI747" s="94">
        <v>0</v>
      </c>
      <c r="AJ747" s="97" t="s">
        <v>49</v>
      </c>
      <c r="AK747" s="94">
        <v>0</v>
      </c>
      <c r="AL747" s="94">
        <v>0</v>
      </c>
      <c r="AM747" s="99" t="s">
        <v>47</v>
      </c>
      <c r="AN747" s="97" t="s">
        <v>47</v>
      </c>
      <c r="AO747" s="108" t="s">
        <v>47</v>
      </c>
      <c r="AP747" s="14" t="s">
        <v>47</v>
      </c>
      <c r="AR747" s="5"/>
      <c r="AS747" s="100"/>
    </row>
    <row r="748" spans="1:45" x14ac:dyDescent="0.25">
      <c r="A748" s="97" t="s">
        <v>2404</v>
      </c>
      <c r="B748" s="98">
        <v>44286</v>
      </c>
      <c r="C748" s="97" t="s">
        <v>973</v>
      </c>
      <c r="D748" s="97" t="s">
        <v>62</v>
      </c>
      <c r="E748" s="97" t="s">
        <v>1318</v>
      </c>
      <c r="F748" s="97" t="s">
        <v>1322</v>
      </c>
      <c r="G748" s="97" t="s">
        <v>48</v>
      </c>
      <c r="H748" s="97" t="s">
        <v>1326</v>
      </c>
      <c r="I748" s="94" t="s">
        <v>47</v>
      </c>
      <c r="J748" s="94" t="s">
        <v>47</v>
      </c>
      <c r="K748" s="94" t="s">
        <v>47</v>
      </c>
      <c r="L748" s="94" t="s">
        <v>47</v>
      </c>
      <c r="M748" s="94">
        <v>0</v>
      </c>
      <c r="N748" s="97" t="s">
        <v>47</v>
      </c>
      <c r="O748" s="97" t="s">
        <v>1325</v>
      </c>
      <c r="P748" s="97" t="s">
        <v>1324</v>
      </c>
      <c r="Q748" s="94">
        <v>72258590.875</v>
      </c>
      <c r="R748" s="94">
        <v>0</v>
      </c>
      <c r="S748" s="94">
        <v>45032346.875</v>
      </c>
      <c r="T748" s="94">
        <v>23470900</v>
      </c>
      <c r="U748" s="97" t="s">
        <v>50</v>
      </c>
      <c r="V748" s="94">
        <v>3755344</v>
      </c>
      <c r="W748" s="94">
        <v>0</v>
      </c>
      <c r="X748" s="97" t="s">
        <v>49</v>
      </c>
      <c r="Y748" s="94">
        <v>0</v>
      </c>
      <c r="Z748" s="94">
        <v>0</v>
      </c>
      <c r="AA748" s="97" t="s">
        <v>49</v>
      </c>
      <c r="AB748" s="94">
        <v>0</v>
      </c>
      <c r="AC748" s="94">
        <v>0</v>
      </c>
      <c r="AD748" s="97" t="s">
        <v>49</v>
      </c>
      <c r="AE748" s="94">
        <v>0</v>
      </c>
      <c r="AF748" s="97">
        <v>0</v>
      </c>
      <c r="AG748" s="97" t="s">
        <v>49</v>
      </c>
      <c r="AH748" s="94">
        <v>0</v>
      </c>
      <c r="AI748" s="94">
        <v>0</v>
      </c>
      <c r="AJ748" s="97" t="s">
        <v>49</v>
      </c>
      <c r="AK748" s="94">
        <v>0</v>
      </c>
      <c r="AL748" s="94">
        <v>0</v>
      </c>
      <c r="AM748" s="99" t="s">
        <v>47</v>
      </c>
      <c r="AN748" s="97" t="s">
        <v>47</v>
      </c>
      <c r="AO748" s="108" t="s">
        <v>47</v>
      </c>
      <c r="AP748" s="14" t="s">
        <v>47</v>
      </c>
      <c r="AR748" s="5"/>
      <c r="AS748" s="100"/>
    </row>
    <row r="749" spans="1:45" x14ac:dyDescent="0.25">
      <c r="A749" s="97" t="s">
        <v>2405</v>
      </c>
      <c r="B749" s="98">
        <v>44286</v>
      </c>
      <c r="C749" s="97" t="s">
        <v>973</v>
      </c>
      <c r="D749" s="97" t="s">
        <v>62</v>
      </c>
      <c r="E749" s="97" t="s">
        <v>1318</v>
      </c>
      <c r="F749" s="97" t="s">
        <v>1317</v>
      </c>
      <c r="G749" s="97" t="s">
        <v>48</v>
      </c>
      <c r="H749" s="97" t="s">
        <v>1323</v>
      </c>
      <c r="I749" s="94" t="s">
        <v>47</v>
      </c>
      <c r="J749" s="94" t="s">
        <v>47</v>
      </c>
      <c r="K749" s="94" t="s">
        <v>47</v>
      </c>
      <c r="L749" s="94" t="s">
        <v>47</v>
      </c>
      <c r="M749" s="94">
        <v>0</v>
      </c>
      <c r="N749" s="97" t="s">
        <v>47</v>
      </c>
      <c r="O749" s="97" t="s">
        <v>56</v>
      </c>
      <c r="P749" s="97" t="s">
        <v>47</v>
      </c>
      <c r="Q749" s="94">
        <v>1238747000.8873997</v>
      </c>
      <c r="R749" s="94">
        <v>0</v>
      </c>
      <c r="S749" s="94">
        <v>918563594.82500017</v>
      </c>
      <c r="T749" s="94">
        <v>0</v>
      </c>
      <c r="U749" s="97" t="s">
        <v>49</v>
      </c>
      <c r="V749" s="94">
        <v>0</v>
      </c>
      <c r="W749" s="94">
        <v>276020177.63999999</v>
      </c>
      <c r="X749" s="97" t="s">
        <v>50</v>
      </c>
      <c r="Y749" s="94">
        <v>44163228.422400005</v>
      </c>
      <c r="Z749" s="94">
        <v>0</v>
      </c>
      <c r="AA749" s="97" t="s">
        <v>49</v>
      </c>
      <c r="AB749" s="94">
        <v>0</v>
      </c>
      <c r="AC749" s="94">
        <v>0</v>
      </c>
      <c r="AD749" s="97" t="s">
        <v>49</v>
      </c>
      <c r="AE749" s="94">
        <v>0</v>
      </c>
      <c r="AF749" s="97">
        <v>0</v>
      </c>
      <c r="AG749" s="97" t="s">
        <v>49</v>
      </c>
      <c r="AH749" s="94">
        <v>0</v>
      </c>
      <c r="AI749" s="94">
        <v>0</v>
      </c>
      <c r="AJ749" s="97" t="s">
        <v>49</v>
      </c>
      <c r="AK749" s="94">
        <v>0</v>
      </c>
      <c r="AL749" s="94">
        <v>0</v>
      </c>
      <c r="AM749" s="99" t="s">
        <v>47</v>
      </c>
      <c r="AN749" s="97" t="s">
        <v>47</v>
      </c>
      <c r="AO749" s="108" t="s">
        <v>47</v>
      </c>
      <c r="AP749" s="14" t="s">
        <v>47</v>
      </c>
      <c r="AR749" s="5"/>
      <c r="AS749" s="100"/>
    </row>
    <row r="750" spans="1:45" x14ac:dyDescent="0.25">
      <c r="A750" s="97" t="s">
        <v>2406</v>
      </c>
      <c r="B750" s="98">
        <v>44286</v>
      </c>
      <c r="C750" s="97" t="s">
        <v>973</v>
      </c>
      <c r="D750" s="97" t="s">
        <v>62</v>
      </c>
      <c r="E750" s="97" t="s">
        <v>1318</v>
      </c>
      <c r="F750" s="97" t="s">
        <v>1322</v>
      </c>
      <c r="G750" s="97" t="s">
        <v>48</v>
      </c>
      <c r="H750" s="97" t="s">
        <v>1321</v>
      </c>
      <c r="I750" s="94" t="s">
        <v>47</v>
      </c>
      <c r="J750" s="94" t="s">
        <v>47</v>
      </c>
      <c r="K750" s="94" t="s">
        <v>47</v>
      </c>
      <c r="L750" s="94" t="s">
        <v>47</v>
      </c>
      <c r="M750" s="94">
        <v>0</v>
      </c>
      <c r="N750" s="97" t="s">
        <v>47</v>
      </c>
      <c r="O750" s="97" t="s">
        <v>1320</v>
      </c>
      <c r="P750" s="97" t="s">
        <v>1319</v>
      </c>
      <c r="Q750" s="94">
        <v>25703832</v>
      </c>
      <c r="R750" s="94">
        <v>0</v>
      </c>
      <c r="S750" s="94">
        <v>3185680</v>
      </c>
      <c r="T750" s="94">
        <v>19412200</v>
      </c>
      <c r="U750" s="97" t="s">
        <v>50</v>
      </c>
      <c r="V750" s="94">
        <v>3105952</v>
      </c>
      <c r="W750" s="94">
        <v>0</v>
      </c>
      <c r="X750" s="97" t="s">
        <v>49</v>
      </c>
      <c r="Y750" s="94">
        <v>0</v>
      </c>
      <c r="Z750" s="94">
        <v>0</v>
      </c>
      <c r="AA750" s="97" t="s">
        <v>49</v>
      </c>
      <c r="AB750" s="94">
        <v>0</v>
      </c>
      <c r="AC750" s="94">
        <v>0</v>
      </c>
      <c r="AD750" s="97" t="s">
        <v>49</v>
      </c>
      <c r="AE750" s="94">
        <v>0</v>
      </c>
      <c r="AF750" s="97">
        <v>0</v>
      </c>
      <c r="AG750" s="97" t="s">
        <v>49</v>
      </c>
      <c r="AH750" s="94">
        <v>0</v>
      </c>
      <c r="AI750" s="94">
        <v>0</v>
      </c>
      <c r="AJ750" s="97" t="s">
        <v>49</v>
      </c>
      <c r="AK750" s="94">
        <v>0</v>
      </c>
      <c r="AL750" s="94">
        <v>0</v>
      </c>
      <c r="AM750" s="99" t="s">
        <v>47</v>
      </c>
      <c r="AN750" s="97" t="s">
        <v>47</v>
      </c>
      <c r="AO750" s="108" t="s">
        <v>47</v>
      </c>
      <c r="AP750" s="14" t="s">
        <v>47</v>
      </c>
      <c r="AR750" s="5"/>
      <c r="AS750" s="100"/>
    </row>
    <row r="751" spans="1:45" x14ac:dyDescent="0.25">
      <c r="A751" s="97" t="s">
        <v>2407</v>
      </c>
      <c r="B751" s="98">
        <v>44286</v>
      </c>
      <c r="C751" s="97" t="s">
        <v>973</v>
      </c>
      <c r="D751" s="97" t="s">
        <v>62</v>
      </c>
      <c r="E751" s="97" t="s">
        <v>1318</v>
      </c>
      <c r="F751" s="97" t="s">
        <v>1317</v>
      </c>
      <c r="G751" s="97" t="s">
        <v>48</v>
      </c>
      <c r="H751" s="97" t="s">
        <v>1316</v>
      </c>
      <c r="I751" s="94" t="s">
        <v>47</v>
      </c>
      <c r="J751" s="94" t="s">
        <v>47</v>
      </c>
      <c r="K751" s="94" t="s">
        <v>47</v>
      </c>
      <c r="L751" s="94" t="s">
        <v>47</v>
      </c>
      <c r="M751" s="94">
        <v>0</v>
      </c>
      <c r="N751" s="97" t="s">
        <v>47</v>
      </c>
      <c r="O751" s="97" t="s">
        <v>56</v>
      </c>
      <c r="P751" s="97" t="s">
        <v>47</v>
      </c>
      <c r="Q751" s="94">
        <v>104888042.508</v>
      </c>
      <c r="R751" s="94">
        <v>0</v>
      </c>
      <c r="S751" s="94">
        <v>89968442.900000006</v>
      </c>
      <c r="T751" s="94">
        <v>0</v>
      </c>
      <c r="U751" s="97" t="s">
        <v>49</v>
      </c>
      <c r="V751" s="94">
        <v>0</v>
      </c>
      <c r="W751" s="94">
        <v>12861723.800000001</v>
      </c>
      <c r="X751" s="97" t="s">
        <v>50</v>
      </c>
      <c r="Y751" s="94">
        <v>2057875.8080000002</v>
      </c>
      <c r="Z751" s="94">
        <v>0</v>
      </c>
      <c r="AA751" s="97" t="s">
        <v>49</v>
      </c>
      <c r="AB751" s="94">
        <v>0</v>
      </c>
      <c r="AC751" s="94">
        <v>0</v>
      </c>
      <c r="AD751" s="97" t="s">
        <v>49</v>
      </c>
      <c r="AE751" s="94">
        <v>0</v>
      </c>
      <c r="AF751" s="97">
        <v>0</v>
      </c>
      <c r="AG751" s="97" t="s">
        <v>49</v>
      </c>
      <c r="AH751" s="94">
        <v>0</v>
      </c>
      <c r="AI751" s="94">
        <v>0</v>
      </c>
      <c r="AJ751" s="97" t="s">
        <v>49</v>
      </c>
      <c r="AK751" s="94">
        <v>0</v>
      </c>
      <c r="AL751" s="94">
        <v>0</v>
      </c>
      <c r="AM751" s="99" t="s">
        <v>47</v>
      </c>
      <c r="AN751" s="97" t="s">
        <v>47</v>
      </c>
      <c r="AO751" s="108" t="s">
        <v>47</v>
      </c>
      <c r="AP751" s="14" t="s">
        <v>47</v>
      </c>
      <c r="AR751" s="5"/>
      <c r="AS751" s="100"/>
    </row>
    <row r="752" spans="1:45" x14ac:dyDescent="0.25">
      <c r="A752" s="97" t="s">
        <v>2408</v>
      </c>
      <c r="B752" s="98">
        <v>44286</v>
      </c>
      <c r="C752" s="97" t="s">
        <v>46</v>
      </c>
      <c r="D752" s="97" t="s">
        <v>66</v>
      </c>
      <c r="E752" s="97" t="s">
        <v>67</v>
      </c>
      <c r="F752" s="97" t="s">
        <v>1277</v>
      </c>
      <c r="G752" s="97" t="s">
        <v>48</v>
      </c>
      <c r="H752" s="97" t="s">
        <v>1240</v>
      </c>
      <c r="I752" s="94" t="s">
        <v>47</v>
      </c>
      <c r="J752" s="94" t="s">
        <v>47</v>
      </c>
      <c r="K752" s="94" t="s">
        <v>47</v>
      </c>
      <c r="L752" s="94" t="s">
        <v>47</v>
      </c>
      <c r="M752" s="94">
        <v>0</v>
      </c>
      <c r="N752" s="97" t="s">
        <v>47</v>
      </c>
      <c r="O752" s="97" t="s">
        <v>56</v>
      </c>
      <c r="P752" s="97" t="s">
        <v>47</v>
      </c>
      <c r="Q752" s="94">
        <v>2803664232.6062002</v>
      </c>
      <c r="R752" s="94">
        <v>0</v>
      </c>
      <c r="S752" s="94">
        <v>2228342643.7499995</v>
      </c>
      <c r="T752" s="94">
        <v>0</v>
      </c>
      <c r="U752" s="97" t="s">
        <v>49</v>
      </c>
      <c r="V752" s="94">
        <v>0</v>
      </c>
      <c r="W752" s="94">
        <v>495966886.94500005</v>
      </c>
      <c r="X752" s="97" t="s">
        <v>49</v>
      </c>
      <c r="Y752" s="94">
        <v>79354701.911200017</v>
      </c>
      <c r="Z752" s="94">
        <v>0</v>
      </c>
      <c r="AA752" s="97" t="s">
        <v>49</v>
      </c>
      <c r="AB752" s="94">
        <v>0</v>
      </c>
      <c r="AC752" s="94">
        <v>0</v>
      </c>
      <c r="AD752" s="97" t="s">
        <v>49</v>
      </c>
      <c r="AE752" s="94">
        <v>0</v>
      </c>
      <c r="AF752" s="97">
        <v>0</v>
      </c>
      <c r="AG752" s="97" t="s">
        <v>49</v>
      </c>
      <c r="AH752" s="94">
        <v>0</v>
      </c>
      <c r="AI752" s="94">
        <v>0</v>
      </c>
      <c r="AJ752" s="97" t="s">
        <v>49</v>
      </c>
      <c r="AK752" s="94">
        <v>0</v>
      </c>
      <c r="AL752" s="94">
        <v>0</v>
      </c>
      <c r="AM752" s="99" t="s">
        <v>47</v>
      </c>
      <c r="AN752" s="97" t="s">
        <v>47</v>
      </c>
      <c r="AO752" s="108" t="s">
        <v>47</v>
      </c>
      <c r="AP752" s="14" t="s">
        <v>47</v>
      </c>
      <c r="AR752" s="5"/>
      <c r="AS752" s="100"/>
    </row>
    <row r="753" spans="1:45" x14ac:dyDescent="0.25">
      <c r="A753" s="97" t="s">
        <v>2409</v>
      </c>
      <c r="B753" s="98">
        <v>44286</v>
      </c>
      <c r="C753" s="97" t="s">
        <v>46</v>
      </c>
      <c r="D753" s="97" t="s">
        <v>70</v>
      </c>
      <c r="E753" s="97" t="s">
        <v>71</v>
      </c>
      <c r="F753" s="97" t="s">
        <v>1018</v>
      </c>
      <c r="G753" s="97" t="s">
        <v>48</v>
      </c>
      <c r="H753" s="97" t="s">
        <v>1241</v>
      </c>
      <c r="I753" s="94" t="s">
        <v>47</v>
      </c>
      <c r="J753" s="94" t="s">
        <v>47</v>
      </c>
      <c r="K753" s="94" t="s">
        <v>47</v>
      </c>
      <c r="L753" s="94" t="s">
        <v>47</v>
      </c>
      <c r="M753" s="94">
        <v>0</v>
      </c>
      <c r="N753" s="97" t="s">
        <v>47</v>
      </c>
      <c r="O753" s="97" t="s">
        <v>56</v>
      </c>
      <c r="P753" s="97" t="s">
        <v>47</v>
      </c>
      <c r="Q753" s="94">
        <v>2427967349.2805996</v>
      </c>
      <c r="R753" s="94">
        <v>0</v>
      </c>
      <c r="S753" s="94">
        <v>1853488066.6249995</v>
      </c>
      <c r="T753" s="94">
        <v>0</v>
      </c>
      <c r="U753" s="97" t="s">
        <v>49</v>
      </c>
      <c r="V753" s="94">
        <v>0</v>
      </c>
      <c r="W753" s="94">
        <v>495240760.90999997</v>
      </c>
      <c r="X753" s="97" t="s">
        <v>50</v>
      </c>
      <c r="Y753" s="94">
        <v>79238521.7456</v>
      </c>
      <c r="Z753" s="94">
        <v>0</v>
      </c>
      <c r="AA753" s="97" t="s">
        <v>49</v>
      </c>
      <c r="AB753" s="94">
        <v>0</v>
      </c>
      <c r="AC753" s="94">
        <v>0</v>
      </c>
      <c r="AD753" s="97" t="s">
        <v>49</v>
      </c>
      <c r="AE753" s="94">
        <v>0</v>
      </c>
      <c r="AF753" s="97">
        <v>0</v>
      </c>
      <c r="AG753" s="97" t="s">
        <v>49</v>
      </c>
      <c r="AH753" s="94">
        <v>0</v>
      </c>
      <c r="AI753" s="94">
        <v>0</v>
      </c>
      <c r="AJ753" s="97" t="s">
        <v>49</v>
      </c>
      <c r="AK753" s="94">
        <v>0</v>
      </c>
      <c r="AL753" s="94">
        <v>0</v>
      </c>
      <c r="AM753" s="99" t="s">
        <v>47</v>
      </c>
      <c r="AN753" s="97" t="s">
        <v>47</v>
      </c>
      <c r="AO753" s="108" t="s">
        <v>47</v>
      </c>
      <c r="AP753" s="14" t="s">
        <v>47</v>
      </c>
      <c r="AR753" s="5"/>
      <c r="AS753" s="100"/>
    </row>
    <row r="754" spans="1:45" x14ac:dyDescent="0.25">
      <c r="A754" s="97" t="s">
        <v>2410</v>
      </c>
      <c r="B754" s="98">
        <v>44286</v>
      </c>
      <c r="C754" s="97" t="s">
        <v>46</v>
      </c>
      <c r="D754" s="97" t="s">
        <v>70</v>
      </c>
      <c r="E754" s="97" t="s">
        <v>71</v>
      </c>
      <c r="F754" s="97" t="s">
        <v>1018</v>
      </c>
      <c r="G754" s="97" t="s">
        <v>48</v>
      </c>
      <c r="H754" s="97" t="s">
        <v>1242</v>
      </c>
      <c r="I754" s="94" t="s">
        <v>47</v>
      </c>
      <c r="J754" s="94" t="s">
        <v>47</v>
      </c>
      <c r="K754" s="94" t="s">
        <v>47</v>
      </c>
      <c r="L754" s="94" t="s">
        <v>47</v>
      </c>
      <c r="M754" s="94">
        <v>0</v>
      </c>
      <c r="N754" s="97" t="s">
        <v>47</v>
      </c>
      <c r="O754" s="97" t="s">
        <v>1243</v>
      </c>
      <c r="P754" s="97" t="s">
        <v>1244</v>
      </c>
      <c r="Q754" s="94">
        <v>1846280</v>
      </c>
      <c r="R754" s="94">
        <v>0</v>
      </c>
      <c r="S754" s="94">
        <v>1846280</v>
      </c>
      <c r="T754" s="94">
        <v>0</v>
      </c>
      <c r="U754" s="97" t="s">
        <v>49</v>
      </c>
      <c r="V754" s="94">
        <v>0</v>
      </c>
      <c r="W754" s="94">
        <v>0</v>
      </c>
      <c r="X754" s="97" t="s">
        <v>49</v>
      </c>
      <c r="Y754" s="94">
        <v>0</v>
      </c>
      <c r="Z754" s="94">
        <v>0</v>
      </c>
      <c r="AA754" s="97" t="s">
        <v>49</v>
      </c>
      <c r="AB754" s="94">
        <v>0</v>
      </c>
      <c r="AC754" s="94">
        <v>0</v>
      </c>
      <c r="AD754" s="97" t="s">
        <v>49</v>
      </c>
      <c r="AE754" s="94">
        <v>0</v>
      </c>
      <c r="AF754" s="97">
        <v>0</v>
      </c>
      <c r="AG754" s="97" t="s">
        <v>49</v>
      </c>
      <c r="AH754" s="94">
        <v>0</v>
      </c>
      <c r="AI754" s="94">
        <v>0</v>
      </c>
      <c r="AJ754" s="97" t="s">
        <v>49</v>
      </c>
      <c r="AK754" s="94">
        <v>0</v>
      </c>
      <c r="AL754" s="94">
        <v>0</v>
      </c>
      <c r="AM754" s="99" t="s">
        <v>47</v>
      </c>
      <c r="AN754" s="97" t="s">
        <v>47</v>
      </c>
      <c r="AO754" s="108" t="s">
        <v>47</v>
      </c>
      <c r="AP754" s="14" t="s">
        <v>47</v>
      </c>
      <c r="AR754" s="5"/>
      <c r="AS754" s="100"/>
    </row>
    <row r="755" spans="1:45" x14ac:dyDescent="0.25">
      <c r="A755" s="97" t="s">
        <v>2411</v>
      </c>
      <c r="B755" s="98">
        <v>44286</v>
      </c>
      <c r="C755" s="97" t="s">
        <v>46</v>
      </c>
      <c r="D755" s="97" t="s">
        <v>70</v>
      </c>
      <c r="E755" s="97" t="s">
        <v>71</v>
      </c>
      <c r="F755" s="97" t="s">
        <v>1018</v>
      </c>
      <c r="G755" s="97" t="s">
        <v>48</v>
      </c>
      <c r="H755" s="97" t="s">
        <v>1245</v>
      </c>
      <c r="I755" s="94" t="s">
        <v>47</v>
      </c>
      <c r="J755" s="94" t="s">
        <v>47</v>
      </c>
      <c r="K755" s="94" t="s">
        <v>47</v>
      </c>
      <c r="L755" s="94" t="s">
        <v>47</v>
      </c>
      <c r="M755" s="94">
        <v>0</v>
      </c>
      <c r="N755" s="97" t="s">
        <v>47</v>
      </c>
      <c r="O755" s="97" t="s">
        <v>56</v>
      </c>
      <c r="P755" s="97" t="s">
        <v>47</v>
      </c>
      <c r="Q755" s="94">
        <v>133632207.59999999</v>
      </c>
      <c r="R755" s="94">
        <v>0</v>
      </c>
      <c r="S755" s="94">
        <v>104131319.59999999</v>
      </c>
      <c r="T755" s="94">
        <v>0</v>
      </c>
      <c r="U755" s="97" t="s">
        <v>49</v>
      </c>
      <c r="V755" s="94">
        <v>0</v>
      </c>
      <c r="W755" s="94">
        <v>25431800</v>
      </c>
      <c r="X755" s="97" t="s">
        <v>50</v>
      </c>
      <c r="Y755" s="94">
        <v>4069088</v>
      </c>
      <c r="Z755" s="94">
        <v>0</v>
      </c>
      <c r="AA755" s="97" t="s">
        <v>49</v>
      </c>
      <c r="AB755" s="94">
        <v>0</v>
      </c>
      <c r="AC755" s="94">
        <v>0</v>
      </c>
      <c r="AD755" s="97" t="s">
        <v>49</v>
      </c>
      <c r="AE755" s="94">
        <v>0</v>
      </c>
      <c r="AF755" s="97">
        <v>0</v>
      </c>
      <c r="AG755" s="97" t="s">
        <v>49</v>
      </c>
      <c r="AH755" s="94">
        <v>0</v>
      </c>
      <c r="AI755" s="94">
        <v>0</v>
      </c>
      <c r="AJ755" s="97" t="s">
        <v>49</v>
      </c>
      <c r="AK755" s="94">
        <v>0</v>
      </c>
      <c r="AL755" s="94">
        <v>0</v>
      </c>
      <c r="AM755" s="99" t="s">
        <v>47</v>
      </c>
      <c r="AN755" s="97" t="s">
        <v>47</v>
      </c>
      <c r="AO755" s="108" t="s">
        <v>47</v>
      </c>
      <c r="AP755" s="14" t="s">
        <v>47</v>
      </c>
      <c r="AR755" s="5"/>
      <c r="AS755" s="100"/>
    </row>
    <row r="756" spans="1:45" x14ac:dyDescent="0.25">
      <c r="A756" s="97" t="s">
        <v>2412</v>
      </c>
      <c r="B756" s="98">
        <v>44286</v>
      </c>
      <c r="C756" s="97" t="s">
        <v>973</v>
      </c>
      <c r="D756" s="97" t="s">
        <v>70</v>
      </c>
      <c r="E756" s="97" t="s">
        <v>977</v>
      </c>
      <c r="F756" s="97" t="s">
        <v>1310</v>
      </c>
      <c r="G756" s="97" t="s">
        <v>48</v>
      </c>
      <c r="H756" s="97" t="s">
        <v>1315</v>
      </c>
      <c r="I756" s="94" t="s">
        <v>47</v>
      </c>
      <c r="J756" s="94" t="s">
        <v>47</v>
      </c>
      <c r="K756" s="94" t="s">
        <v>47</v>
      </c>
      <c r="L756" s="94" t="s">
        <v>47</v>
      </c>
      <c r="M756" s="94">
        <v>0</v>
      </c>
      <c r="N756" s="97" t="s">
        <v>47</v>
      </c>
      <c r="O756" s="97" t="s">
        <v>56</v>
      </c>
      <c r="P756" s="97" t="s">
        <v>47</v>
      </c>
      <c r="Q756" s="94">
        <v>336245727.05000001</v>
      </c>
      <c r="R756" s="94">
        <v>0</v>
      </c>
      <c r="S756" s="94">
        <v>205608638.25</v>
      </c>
      <c r="T756" s="94">
        <v>0</v>
      </c>
      <c r="U756" s="97" t="s">
        <v>49</v>
      </c>
      <c r="V756" s="94">
        <v>0</v>
      </c>
      <c r="W756" s="94">
        <v>112618180</v>
      </c>
      <c r="X756" s="97" t="s">
        <v>50</v>
      </c>
      <c r="Y756" s="94">
        <v>18018908.800000001</v>
      </c>
      <c r="Z756" s="94">
        <v>0</v>
      </c>
      <c r="AA756" s="97" t="s">
        <v>49</v>
      </c>
      <c r="AB756" s="94">
        <v>0</v>
      </c>
      <c r="AC756" s="94">
        <v>0</v>
      </c>
      <c r="AD756" s="97" t="s">
        <v>49</v>
      </c>
      <c r="AE756" s="94">
        <v>0</v>
      </c>
      <c r="AF756" s="97">
        <v>0</v>
      </c>
      <c r="AG756" s="97" t="s">
        <v>49</v>
      </c>
      <c r="AH756" s="94">
        <v>0</v>
      </c>
      <c r="AI756" s="94">
        <v>0</v>
      </c>
      <c r="AJ756" s="97" t="s">
        <v>49</v>
      </c>
      <c r="AK756" s="94">
        <v>0</v>
      </c>
      <c r="AL756" s="94">
        <v>0</v>
      </c>
      <c r="AM756" s="99" t="s">
        <v>47</v>
      </c>
      <c r="AN756" s="97" t="s">
        <v>47</v>
      </c>
      <c r="AO756" s="108" t="s">
        <v>47</v>
      </c>
      <c r="AP756" s="14" t="s">
        <v>47</v>
      </c>
      <c r="AR756" s="5"/>
      <c r="AS756" s="100"/>
    </row>
    <row r="757" spans="1:45" x14ac:dyDescent="0.25">
      <c r="A757" s="97" t="s">
        <v>2413</v>
      </c>
      <c r="B757" s="98">
        <v>44286</v>
      </c>
      <c r="C757" s="97" t="s">
        <v>973</v>
      </c>
      <c r="D757" s="97" t="s">
        <v>70</v>
      </c>
      <c r="E757" s="97" t="s">
        <v>977</v>
      </c>
      <c r="F757" s="97" t="s">
        <v>1314</v>
      </c>
      <c r="G757" s="97" t="s">
        <v>48</v>
      </c>
      <c r="H757" s="97" t="s">
        <v>1313</v>
      </c>
      <c r="I757" s="94" t="s">
        <v>47</v>
      </c>
      <c r="J757" s="94" t="s">
        <v>47</v>
      </c>
      <c r="K757" s="94" t="s">
        <v>47</v>
      </c>
      <c r="L757" s="94" t="s">
        <v>47</v>
      </c>
      <c r="M757" s="94">
        <v>0</v>
      </c>
      <c r="N757" s="97" t="s">
        <v>47</v>
      </c>
      <c r="O757" s="97" t="s">
        <v>1312</v>
      </c>
      <c r="P757" s="97" t="s">
        <v>1311</v>
      </c>
      <c r="Q757" s="94">
        <v>7615400</v>
      </c>
      <c r="R757" s="94">
        <v>0</v>
      </c>
      <c r="S757" s="94">
        <v>7615400</v>
      </c>
      <c r="T757" s="94">
        <v>0</v>
      </c>
      <c r="U757" s="97" t="s">
        <v>49</v>
      </c>
      <c r="V757" s="94">
        <v>0</v>
      </c>
      <c r="W757" s="94">
        <v>0</v>
      </c>
      <c r="X757" s="97" t="s">
        <v>49</v>
      </c>
      <c r="Y757" s="94">
        <v>0</v>
      </c>
      <c r="Z757" s="94">
        <v>0</v>
      </c>
      <c r="AA757" s="97" t="s">
        <v>49</v>
      </c>
      <c r="AB757" s="94">
        <v>0</v>
      </c>
      <c r="AC757" s="94">
        <v>0</v>
      </c>
      <c r="AD757" s="97" t="s">
        <v>49</v>
      </c>
      <c r="AE757" s="94">
        <v>0</v>
      </c>
      <c r="AF757" s="97">
        <v>0</v>
      </c>
      <c r="AG757" s="97" t="s">
        <v>49</v>
      </c>
      <c r="AH757" s="94">
        <v>0</v>
      </c>
      <c r="AI757" s="94">
        <v>0</v>
      </c>
      <c r="AJ757" s="97" t="s">
        <v>49</v>
      </c>
      <c r="AK757" s="94">
        <v>0</v>
      </c>
      <c r="AL757" s="94">
        <v>0</v>
      </c>
      <c r="AM757" s="99" t="s">
        <v>47</v>
      </c>
      <c r="AN757" s="97" t="s">
        <v>47</v>
      </c>
      <c r="AO757" s="108" t="s">
        <v>47</v>
      </c>
      <c r="AP757" s="14" t="s">
        <v>47</v>
      </c>
      <c r="AR757" s="5"/>
      <c r="AS757" s="100"/>
    </row>
    <row r="758" spans="1:45" x14ac:dyDescent="0.25">
      <c r="A758" s="97" t="s">
        <v>2414</v>
      </c>
      <c r="B758" s="98">
        <v>44286</v>
      </c>
      <c r="C758" s="97" t="s">
        <v>973</v>
      </c>
      <c r="D758" s="97" t="s">
        <v>70</v>
      </c>
      <c r="E758" s="97" t="s">
        <v>977</v>
      </c>
      <c r="F758" s="97" t="s">
        <v>1310</v>
      </c>
      <c r="G758" s="97" t="s">
        <v>48</v>
      </c>
      <c r="H758" s="97" t="s">
        <v>1309</v>
      </c>
      <c r="I758" s="94" t="s">
        <v>47</v>
      </c>
      <c r="J758" s="94" t="s">
        <v>47</v>
      </c>
      <c r="K758" s="94" t="s">
        <v>47</v>
      </c>
      <c r="L758" s="94" t="s">
        <v>47</v>
      </c>
      <c r="M758" s="94">
        <v>0</v>
      </c>
      <c r="N758" s="97" t="s">
        <v>47</v>
      </c>
      <c r="O758" s="97" t="s">
        <v>56</v>
      </c>
      <c r="P758" s="97" t="s">
        <v>47</v>
      </c>
      <c r="Q758" s="94">
        <v>1914820434.3128002</v>
      </c>
      <c r="R758" s="94">
        <v>0</v>
      </c>
      <c r="S758" s="94">
        <v>1307762994.5799994</v>
      </c>
      <c r="T758" s="94">
        <v>0</v>
      </c>
      <c r="U758" s="97" t="s">
        <v>49</v>
      </c>
      <c r="V758" s="94">
        <v>0</v>
      </c>
      <c r="W758" s="94">
        <v>523325379.08000004</v>
      </c>
      <c r="X758" s="97" t="s">
        <v>50</v>
      </c>
      <c r="Y758" s="94">
        <v>83732060.652800024</v>
      </c>
      <c r="Z758" s="94">
        <v>0</v>
      </c>
      <c r="AA758" s="97" t="s">
        <v>49</v>
      </c>
      <c r="AB758" s="94">
        <v>0</v>
      </c>
      <c r="AC758" s="94">
        <v>0</v>
      </c>
      <c r="AD758" s="97" t="s">
        <v>49</v>
      </c>
      <c r="AE758" s="94">
        <v>0</v>
      </c>
      <c r="AF758" s="97">
        <v>0</v>
      </c>
      <c r="AG758" s="97" t="s">
        <v>49</v>
      </c>
      <c r="AH758" s="94">
        <v>0</v>
      </c>
      <c r="AI758" s="94">
        <v>0</v>
      </c>
      <c r="AJ758" s="97" t="s">
        <v>49</v>
      </c>
      <c r="AK758" s="94">
        <v>0</v>
      </c>
      <c r="AL758" s="94">
        <v>0</v>
      </c>
      <c r="AM758" s="99" t="s">
        <v>47</v>
      </c>
      <c r="AN758" s="97" t="s">
        <v>47</v>
      </c>
      <c r="AO758" s="108" t="s">
        <v>47</v>
      </c>
      <c r="AP758" s="14" t="s">
        <v>47</v>
      </c>
      <c r="AR758" s="5"/>
      <c r="AS758" s="100"/>
    </row>
    <row r="759" spans="1:45" x14ac:dyDescent="0.25">
      <c r="A759" s="97" t="s">
        <v>2415</v>
      </c>
      <c r="B759" s="98">
        <v>44286</v>
      </c>
      <c r="C759" s="97" t="s">
        <v>46</v>
      </c>
      <c r="D759" s="97" t="s">
        <v>74</v>
      </c>
      <c r="E759" s="97" t="s">
        <v>75</v>
      </c>
      <c r="F759" s="97" t="s">
        <v>1001</v>
      </c>
      <c r="G759" s="97" t="s">
        <v>48</v>
      </c>
      <c r="H759" s="97" t="s">
        <v>1247</v>
      </c>
      <c r="I759" s="94" t="s">
        <v>47</v>
      </c>
      <c r="J759" s="94" t="s">
        <v>47</v>
      </c>
      <c r="K759" s="94" t="s">
        <v>47</v>
      </c>
      <c r="L759" s="94" t="s">
        <v>47</v>
      </c>
      <c r="M759" s="94">
        <v>0</v>
      </c>
      <c r="N759" s="97" t="s">
        <v>47</v>
      </c>
      <c r="O759" s="97" t="s">
        <v>56</v>
      </c>
      <c r="P759" s="97" t="s">
        <v>47</v>
      </c>
      <c r="Q759" s="94">
        <v>1377760028.0314002</v>
      </c>
      <c r="R759" s="94">
        <v>0</v>
      </c>
      <c r="S759" s="94">
        <v>1134724094.95</v>
      </c>
      <c r="T759" s="94">
        <v>0</v>
      </c>
      <c r="U759" s="97" t="s">
        <v>49</v>
      </c>
      <c r="V759" s="94">
        <v>0</v>
      </c>
      <c r="W759" s="94">
        <v>209513735.41500002</v>
      </c>
      <c r="X759" s="97" t="s">
        <v>49</v>
      </c>
      <c r="Y759" s="94">
        <v>33522197.666399997</v>
      </c>
      <c r="Z759" s="94">
        <v>0</v>
      </c>
      <c r="AA759" s="97" t="s">
        <v>49</v>
      </c>
      <c r="AB759" s="94">
        <v>0</v>
      </c>
      <c r="AC759" s="94">
        <v>0</v>
      </c>
      <c r="AD759" s="97" t="s">
        <v>49</v>
      </c>
      <c r="AE759" s="94">
        <v>0</v>
      </c>
      <c r="AF759" s="97">
        <v>0</v>
      </c>
      <c r="AG759" s="97" t="s">
        <v>49</v>
      </c>
      <c r="AH759" s="94">
        <v>0</v>
      </c>
      <c r="AI759" s="94">
        <v>0</v>
      </c>
      <c r="AJ759" s="97" t="s">
        <v>49</v>
      </c>
      <c r="AK759" s="94">
        <v>0</v>
      </c>
      <c r="AL759" s="94">
        <v>0</v>
      </c>
      <c r="AM759" s="99" t="s">
        <v>47</v>
      </c>
      <c r="AN759" s="97" t="s">
        <v>47</v>
      </c>
      <c r="AO759" s="108" t="s">
        <v>47</v>
      </c>
      <c r="AP759" s="14" t="s">
        <v>47</v>
      </c>
      <c r="AR759" s="5"/>
      <c r="AS759" s="100"/>
    </row>
    <row r="760" spans="1:45" x14ac:dyDescent="0.25">
      <c r="A760" s="97" t="s">
        <v>2416</v>
      </c>
      <c r="B760" s="98">
        <v>44286</v>
      </c>
      <c r="C760" s="97" t="s">
        <v>973</v>
      </c>
      <c r="D760" s="97" t="s">
        <v>74</v>
      </c>
      <c r="E760" s="97" t="s">
        <v>980</v>
      </c>
      <c r="F760" s="97" t="s">
        <v>1301</v>
      </c>
      <c r="G760" s="97" t="s">
        <v>48</v>
      </c>
      <c r="H760" s="97" t="s">
        <v>1308</v>
      </c>
      <c r="I760" s="94" t="s">
        <v>47</v>
      </c>
      <c r="J760" s="94" t="s">
        <v>47</v>
      </c>
      <c r="K760" s="94" t="s">
        <v>47</v>
      </c>
      <c r="L760" s="94" t="s">
        <v>47</v>
      </c>
      <c r="M760" s="94">
        <v>0</v>
      </c>
      <c r="N760" s="97" t="s">
        <v>47</v>
      </c>
      <c r="O760" s="97" t="s">
        <v>56</v>
      </c>
      <c r="P760" s="97" t="s">
        <v>47</v>
      </c>
      <c r="Q760" s="94">
        <v>25810811.199999999</v>
      </c>
      <c r="R760" s="94">
        <v>0</v>
      </c>
      <c r="S760" s="94">
        <v>12475660</v>
      </c>
      <c r="T760" s="94">
        <v>0</v>
      </c>
      <c r="U760" s="97" t="s">
        <v>49</v>
      </c>
      <c r="V760" s="94">
        <v>0</v>
      </c>
      <c r="W760" s="94">
        <v>11495820</v>
      </c>
      <c r="X760" s="97" t="s">
        <v>49</v>
      </c>
      <c r="Y760" s="94">
        <v>1839331.2</v>
      </c>
      <c r="Z760" s="94">
        <v>0</v>
      </c>
      <c r="AA760" s="97" t="s">
        <v>49</v>
      </c>
      <c r="AB760" s="94">
        <v>0</v>
      </c>
      <c r="AC760" s="94">
        <v>0</v>
      </c>
      <c r="AD760" s="97" t="s">
        <v>49</v>
      </c>
      <c r="AE760" s="94">
        <v>0</v>
      </c>
      <c r="AF760" s="97">
        <v>0</v>
      </c>
      <c r="AG760" s="97" t="s">
        <v>49</v>
      </c>
      <c r="AH760" s="94">
        <v>0</v>
      </c>
      <c r="AI760" s="94">
        <v>0</v>
      </c>
      <c r="AJ760" s="97" t="s">
        <v>49</v>
      </c>
      <c r="AK760" s="94">
        <v>0</v>
      </c>
      <c r="AL760" s="94">
        <v>0</v>
      </c>
      <c r="AM760" s="99" t="s">
        <v>47</v>
      </c>
      <c r="AN760" s="97" t="s">
        <v>47</v>
      </c>
      <c r="AO760" s="215" t="s">
        <v>47</v>
      </c>
      <c r="AP760" s="97" t="s">
        <v>47</v>
      </c>
      <c r="AR760" s="5"/>
      <c r="AS760" s="100"/>
    </row>
    <row r="761" spans="1:45" x14ac:dyDescent="0.25">
      <c r="A761" s="97" t="s">
        <v>2417</v>
      </c>
      <c r="B761" s="98">
        <v>44286</v>
      </c>
      <c r="C761" s="97" t="s">
        <v>973</v>
      </c>
      <c r="D761" s="97" t="s">
        <v>74</v>
      </c>
      <c r="E761" s="97" t="s">
        <v>980</v>
      </c>
      <c r="F761" s="97" t="s">
        <v>1306</v>
      </c>
      <c r="G761" s="97" t="s">
        <v>48</v>
      </c>
      <c r="H761" s="97" t="s">
        <v>1305</v>
      </c>
      <c r="I761" s="94" t="s">
        <v>47</v>
      </c>
      <c r="J761" s="94" t="s">
        <v>47</v>
      </c>
      <c r="K761" s="94" t="s">
        <v>47</v>
      </c>
      <c r="L761" s="94" t="s">
        <v>47</v>
      </c>
      <c r="M761" s="94">
        <v>0</v>
      </c>
      <c r="N761" s="97" t="s">
        <v>47</v>
      </c>
      <c r="O761" s="97" t="s">
        <v>1304</v>
      </c>
      <c r="P761" s="97" t="s">
        <v>1303</v>
      </c>
      <c r="Q761" s="94">
        <v>9941470.4000000004</v>
      </c>
      <c r="R761" s="94">
        <v>0</v>
      </c>
      <c r="S761" s="94">
        <v>2508840</v>
      </c>
      <c r="T761" s="94">
        <v>6407440</v>
      </c>
      <c r="U761" s="97" t="s">
        <v>50</v>
      </c>
      <c r="V761" s="94">
        <v>1025190.4</v>
      </c>
      <c r="W761" s="94">
        <v>0</v>
      </c>
      <c r="X761" s="97" t="s">
        <v>49</v>
      </c>
      <c r="Y761" s="94">
        <v>0</v>
      </c>
      <c r="Z761" s="94">
        <v>0</v>
      </c>
      <c r="AA761" s="97" t="s">
        <v>49</v>
      </c>
      <c r="AB761" s="94">
        <v>0</v>
      </c>
      <c r="AC761" s="94">
        <v>0</v>
      </c>
      <c r="AD761" s="97" t="s">
        <v>49</v>
      </c>
      <c r="AE761" s="94">
        <v>0</v>
      </c>
      <c r="AF761" s="97">
        <v>0</v>
      </c>
      <c r="AG761" s="97" t="s">
        <v>49</v>
      </c>
      <c r="AH761" s="94">
        <v>0</v>
      </c>
      <c r="AI761" s="94">
        <v>0</v>
      </c>
      <c r="AJ761" s="97" t="s">
        <v>49</v>
      </c>
      <c r="AK761" s="94">
        <v>0</v>
      </c>
      <c r="AL761" s="94">
        <v>0</v>
      </c>
      <c r="AM761" s="99" t="s">
        <v>47</v>
      </c>
      <c r="AN761" s="97" t="s">
        <v>47</v>
      </c>
      <c r="AO761" s="215" t="s">
        <v>47</v>
      </c>
      <c r="AP761" s="97" t="s">
        <v>47</v>
      </c>
      <c r="AR761" s="5"/>
      <c r="AS761" s="100"/>
    </row>
    <row r="762" spans="1:45" x14ac:dyDescent="0.25">
      <c r="A762" s="97" t="s">
        <v>2418</v>
      </c>
      <c r="B762" s="98">
        <v>44286</v>
      </c>
      <c r="C762" s="97" t="s">
        <v>973</v>
      </c>
      <c r="D762" s="97" t="s">
        <v>74</v>
      </c>
      <c r="E762" s="97" t="s">
        <v>980</v>
      </c>
      <c r="F762" s="97" t="s">
        <v>1301</v>
      </c>
      <c r="G762" s="97" t="s">
        <v>48</v>
      </c>
      <c r="H762" s="97" t="s">
        <v>1300</v>
      </c>
      <c r="I762" s="94" t="s">
        <v>47</v>
      </c>
      <c r="J762" s="94" t="s">
        <v>47</v>
      </c>
      <c r="K762" s="94" t="s">
        <v>47</v>
      </c>
      <c r="L762" s="94" t="s">
        <v>47</v>
      </c>
      <c r="M762" s="94">
        <v>0</v>
      </c>
      <c r="N762" s="97" t="s">
        <v>47</v>
      </c>
      <c r="O762" s="97" t="s">
        <v>56</v>
      </c>
      <c r="P762" s="97" t="s">
        <v>47</v>
      </c>
      <c r="Q762" s="94">
        <v>43250117.600000001</v>
      </c>
      <c r="R762" s="94">
        <v>0</v>
      </c>
      <c r="S762" s="94">
        <v>36822720</v>
      </c>
      <c r="T762" s="94">
        <v>0</v>
      </c>
      <c r="U762" s="97" t="s">
        <v>49</v>
      </c>
      <c r="V762" s="94">
        <v>0</v>
      </c>
      <c r="W762" s="94">
        <v>5540860</v>
      </c>
      <c r="X762" s="97" t="s">
        <v>49</v>
      </c>
      <c r="Y762" s="94">
        <v>886537.6</v>
      </c>
      <c r="Z762" s="94">
        <v>0</v>
      </c>
      <c r="AA762" s="97" t="s">
        <v>49</v>
      </c>
      <c r="AB762" s="94">
        <v>0</v>
      </c>
      <c r="AC762" s="94">
        <v>0</v>
      </c>
      <c r="AD762" s="97" t="s">
        <v>49</v>
      </c>
      <c r="AE762" s="94">
        <v>0</v>
      </c>
      <c r="AF762" s="97">
        <v>0</v>
      </c>
      <c r="AG762" s="97" t="s">
        <v>49</v>
      </c>
      <c r="AH762" s="94">
        <v>0</v>
      </c>
      <c r="AI762" s="94">
        <v>0</v>
      </c>
      <c r="AJ762" s="97" t="s">
        <v>49</v>
      </c>
      <c r="AK762" s="94">
        <v>0</v>
      </c>
      <c r="AL762" s="94">
        <v>0</v>
      </c>
      <c r="AM762" s="99" t="s">
        <v>47</v>
      </c>
      <c r="AN762" s="97" t="s">
        <v>47</v>
      </c>
      <c r="AO762" s="215" t="s">
        <v>47</v>
      </c>
      <c r="AP762" s="97" t="s">
        <v>47</v>
      </c>
      <c r="AR762" s="5"/>
      <c r="AS762" s="100"/>
    </row>
    <row r="763" spans="1:45" x14ac:dyDescent="0.25">
      <c r="A763" s="97" t="s">
        <v>2419</v>
      </c>
      <c r="B763" s="98">
        <v>44286</v>
      </c>
      <c r="C763" s="97" t="s">
        <v>46</v>
      </c>
      <c r="D763" s="97" t="s">
        <v>164</v>
      </c>
      <c r="E763" s="97" t="s">
        <v>165</v>
      </c>
      <c r="F763" s="97" t="s">
        <v>1278</v>
      </c>
      <c r="G763" s="97" t="s">
        <v>48</v>
      </c>
      <c r="H763" s="97" t="s">
        <v>1249</v>
      </c>
      <c r="I763" s="94" t="s">
        <v>47</v>
      </c>
      <c r="J763" s="94" t="s">
        <v>47</v>
      </c>
      <c r="K763" s="94" t="s">
        <v>47</v>
      </c>
      <c r="L763" s="94" t="s">
        <v>47</v>
      </c>
      <c r="M763" s="94">
        <v>0</v>
      </c>
      <c r="N763" s="97" t="s">
        <v>47</v>
      </c>
      <c r="O763" s="97" t="s">
        <v>56</v>
      </c>
      <c r="P763" s="97" t="s">
        <v>47</v>
      </c>
      <c r="Q763" s="94">
        <v>2207704304.3488007</v>
      </c>
      <c r="R763" s="94">
        <v>0</v>
      </c>
      <c r="S763" s="94">
        <v>1782405377.325</v>
      </c>
      <c r="T763" s="94">
        <v>0</v>
      </c>
      <c r="U763" s="97" t="s">
        <v>49</v>
      </c>
      <c r="V763" s="94">
        <v>0</v>
      </c>
      <c r="W763" s="94">
        <v>366637006.05500007</v>
      </c>
      <c r="X763" s="97" t="s">
        <v>49</v>
      </c>
      <c r="Y763" s="94">
        <v>58661920.968800008</v>
      </c>
      <c r="Z763" s="94">
        <v>0</v>
      </c>
      <c r="AA763" s="97" t="s">
        <v>49</v>
      </c>
      <c r="AB763" s="94">
        <v>0</v>
      </c>
      <c r="AC763" s="94">
        <v>0</v>
      </c>
      <c r="AD763" s="97" t="s">
        <v>49</v>
      </c>
      <c r="AE763" s="94">
        <v>0</v>
      </c>
      <c r="AF763" s="97">
        <v>0</v>
      </c>
      <c r="AG763" s="97" t="s">
        <v>49</v>
      </c>
      <c r="AH763" s="94">
        <v>0</v>
      </c>
      <c r="AI763" s="94">
        <v>0</v>
      </c>
      <c r="AJ763" s="97" t="s">
        <v>49</v>
      </c>
      <c r="AK763" s="94">
        <v>0</v>
      </c>
      <c r="AL763" s="94">
        <v>0</v>
      </c>
      <c r="AM763" s="99" t="s">
        <v>47</v>
      </c>
      <c r="AN763" s="97" t="s">
        <v>47</v>
      </c>
      <c r="AO763" s="215" t="s">
        <v>47</v>
      </c>
      <c r="AP763" s="97" t="s">
        <v>47</v>
      </c>
      <c r="AR763" s="5"/>
      <c r="AS763" s="100"/>
    </row>
    <row r="764" spans="1:45" x14ac:dyDescent="0.25">
      <c r="A764" s="97" t="s">
        <v>2420</v>
      </c>
      <c r="B764" s="98">
        <v>44286</v>
      </c>
      <c r="C764" s="97" t="s">
        <v>46</v>
      </c>
      <c r="D764" s="97" t="s">
        <v>84</v>
      </c>
      <c r="E764" s="97" t="s">
        <v>85</v>
      </c>
      <c r="F764" s="97" t="s">
        <v>1281</v>
      </c>
      <c r="G764" s="97" t="s">
        <v>48</v>
      </c>
      <c r="H764" s="97" t="s">
        <v>1251</v>
      </c>
      <c r="I764" s="94" t="s">
        <v>47</v>
      </c>
      <c r="J764" s="94" t="s">
        <v>47</v>
      </c>
      <c r="K764" s="94" t="s">
        <v>47</v>
      </c>
      <c r="L764" s="94" t="s">
        <v>47</v>
      </c>
      <c r="M764" s="94">
        <v>0</v>
      </c>
      <c r="N764" s="97" t="s">
        <v>47</v>
      </c>
      <c r="O764" s="97" t="s">
        <v>56</v>
      </c>
      <c r="P764" s="97" t="s">
        <v>47</v>
      </c>
      <c r="Q764" s="94">
        <v>2002424378.8364</v>
      </c>
      <c r="R764" s="94">
        <v>0</v>
      </c>
      <c r="S764" s="94">
        <v>1586605484.5500002</v>
      </c>
      <c r="T764" s="94">
        <v>0</v>
      </c>
      <c r="U764" s="97" t="s">
        <v>49</v>
      </c>
      <c r="V764" s="94">
        <v>0</v>
      </c>
      <c r="W764" s="94">
        <v>358464564.03999996</v>
      </c>
      <c r="X764" s="97" t="s">
        <v>49</v>
      </c>
      <c r="Y764" s="94">
        <v>57354330.246399999</v>
      </c>
      <c r="Z764" s="94">
        <v>0</v>
      </c>
      <c r="AA764" s="97" t="s">
        <v>49</v>
      </c>
      <c r="AB764" s="94">
        <v>0</v>
      </c>
      <c r="AC764" s="94">
        <v>0</v>
      </c>
      <c r="AD764" s="97" t="s">
        <v>49</v>
      </c>
      <c r="AE764" s="94">
        <v>0</v>
      </c>
      <c r="AF764" s="97">
        <v>0</v>
      </c>
      <c r="AG764" s="97" t="s">
        <v>49</v>
      </c>
      <c r="AH764" s="94">
        <v>0</v>
      </c>
      <c r="AI764" s="94">
        <v>0</v>
      </c>
      <c r="AJ764" s="97" t="s">
        <v>49</v>
      </c>
      <c r="AK764" s="94">
        <v>0</v>
      </c>
      <c r="AL764" s="94">
        <v>0</v>
      </c>
      <c r="AM764" s="99" t="s">
        <v>47</v>
      </c>
      <c r="AN764" s="97" t="s">
        <v>47</v>
      </c>
      <c r="AO764" s="215" t="s">
        <v>47</v>
      </c>
      <c r="AP764" s="97" t="s">
        <v>47</v>
      </c>
      <c r="AR764" s="5"/>
      <c r="AS764" s="100"/>
    </row>
    <row r="765" spans="1:45" x14ac:dyDescent="0.25">
      <c r="A765" s="97" t="s">
        <v>2421</v>
      </c>
      <c r="B765" s="98">
        <v>44286</v>
      </c>
      <c r="C765" s="97" t="s">
        <v>973</v>
      </c>
      <c r="D765" s="97" t="s">
        <v>84</v>
      </c>
      <c r="E765" s="97" t="s">
        <v>1298</v>
      </c>
      <c r="F765" s="97" t="s">
        <v>1297</v>
      </c>
      <c r="G765" s="97" t="s">
        <v>48</v>
      </c>
      <c r="H765" s="97" t="s">
        <v>1296</v>
      </c>
      <c r="I765" s="94" t="s">
        <v>47</v>
      </c>
      <c r="J765" s="94" t="s">
        <v>47</v>
      </c>
      <c r="K765" s="94" t="s">
        <v>47</v>
      </c>
      <c r="L765" s="94" t="s">
        <v>47</v>
      </c>
      <c r="M765" s="94">
        <v>0</v>
      </c>
      <c r="N765" s="97" t="s">
        <v>47</v>
      </c>
      <c r="O765" s="97" t="s">
        <v>56</v>
      </c>
      <c r="P765" s="97" t="s">
        <v>47</v>
      </c>
      <c r="Q765" s="94">
        <v>103416053.2</v>
      </c>
      <c r="R765" s="94">
        <v>0</v>
      </c>
      <c r="S765" s="94">
        <v>30344440</v>
      </c>
      <c r="T765" s="94">
        <v>0</v>
      </c>
      <c r="U765" s="97" t="s">
        <v>49</v>
      </c>
      <c r="V765" s="94">
        <v>0</v>
      </c>
      <c r="W765" s="94">
        <v>62992770</v>
      </c>
      <c r="X765" s="97" t="s">
        <v>50</v>
      </c>
      <c r="Y765" s="94">
        <v>10078843.200000001</v>
      </c>
      <c r="Z765" s="94">
        <v>0</v>
      </c>
      <c r="AA765" s="97" t="s">
        <v>49</v>
      </c>
      <c r="AB765" s="94">
        <v>0</v>
      </c>
      <c r="AC765" s="94">
        <v>0</v>
      </c>
      <c r="AD765" s="97" t="s">
        <v>49</v>
      </c>
      <c r="AE765" s="94">
        <v>0</v>
      </c>
      <c r="AF765" s="97">
        <v>0</v>
      </c>
      <c r="AG765" s="97" t="s">
        <v>49</v>
      </c>
      <c r="AH765" s="94">
        <v>0</v>
      </c>
      <c r="AI765" s="94">
        <v>0</v>
      </c>
      <c r="AJ765" s="97" t="s">
        <v>49</v>
      </c>
      <c r="AK765" s="94">
        <v>0</v>
      </c>
      <c r="AL765" s="94">
        <v>0</v>
      </c>
      <c r="AM765" s="99" t="s">
        <v>47</v>
      </c>
      <c r="AN765" s="97" t="s">
        <v>47</v>
      </c>
      <c r="AO765" s="215" t="s">
        <v>47</v>
      </c>
      <c r="AP765" s="97" t="s">
        <v>47</v>
      </c>
      <c r="AR765" s="5"/>
      <c r="AS765" s="100"/>
    </row>
    <row r="766" spans="1:45" x14ac:dyDescent="0.25">
      <c r="A766" s="97" t="s">
        <v>2422</v>
      </c>
      <c r="B766" s="98">
        <v>44286</v>
      </c>
      <c r="C766" s="97" t="s">
        <v>46</v>
      </c>
      <c r="D766" s="97" t="s">
        <v>88</v>
      </c>
      <c r="E766" s="97" t="s">
        <v>89</v>
      </c>
      <c r="F766" s="97" t="s">
        <v>1272</v>
      </c>
      <c r="G766" s="97" t="s">
        <v>48</v>
      </c>
      <c r="H766" s="97" t="s">
        <v>1253</v>
      </c>
      <c r="I766" s="94" t="s">
        <v>47</v>
      </c>
      <c r="J766" s="94" t="s">
        <v>47</v>
      </c>
      <c r="K766" s="94" t="s">
        <v>47</v>
      </c>
      <c r="L766" s="94" t="s">
        <v>47</v>
      </c>
      <c r="M766" s="94">
        <v>0</v>
      </c>
      <c r="N766" s="97" t="s">
        <v>47</v>
      </c>
      <c r="O766" s="97" t="s">
        <v>56</v>
      </c>
      <c r="P766" s="97" t="s">
        <v>47</v>
      </c>
      <c r="Q766" s="94">
        <v>1977910379.6692002</v>
      </c>
      <c r="R766" s="94">
        <v>0</v>
      </c>
      <c r="S766" s="94">
        <v>1603508995</v>
      </c>
      <c r="T766" s="94">
        <v>0</v>
      </c>
      <c r="U766" s="97" t="s">
        <v>49</v>
      </c>
      <c r="V766" s="94">
        <v>0</v>
      </c>
      <c r="W766" s="94">
        <v>322759814.37</v>
      </c>
      <c r="X766" s="97" t="s">
        <v>50</v>
      </c>
      <c r="Y766" s="94">
        <v>51641570.299199991</v>
      </c>
      <c r="Z766" s="94">
        <v>0</v>
      </c>
      <c r="AA766" s="97" t="s">
        <v>49</v>
      </c>
      <c r="AB766" s="94">
        <v>0</v>
      </c>
      <c r="AC766" s="94">
        <v>0</v>
      </c>
      <c r="AD766" s="97" t="s">
        <v>49</v>
      </c>
      <c r="AE766" s="94">
        <v>0</v>
      </c>
      <c r="AF766" s="97">
        <v>0</v>
      </c>
      <c r="AG766" s="97" t="s">
        <v>49</v>
      </c>
      <c r="AH766" s="94">
        <v>0</v>
      </c>
      <c r="AI766" s="94">
        <v>0</v>
      </c>
      <c r="AJ766" s="97" t="s">
        <v>49</v>
      </c>
      <c r="AK766" s="94">
        <v>0</v>
      </c>
      <c r="AL766" s="94">
        <v>0</v>
      </c>
      <c r="AM766" s="99" t="s">
        <v>47</v>
      </c>
      <c r="AN766" s="97" t="s">
        <v>47</v>
      </c>
      <c r="AO766" s="215" t="s">
        <v>47</v>
      </c>
      <c r="AP766" s="97" t="s">
        <v>47</v>
      </c>
      <c r="AR766" s="5"/>
      <c r="AS766" s="100"/>
    </row>
    <row r="767" spans="1:45" x14ac:dyDescent="0.25">
      <c r="A767" s="97" t="s">
        <v>2423</v>
      </c>
      <c r="B767" s="98">
        <v>44286</v>
      </c>
      <c r="C767" s="97" t="s">
        <v>46</v>
      </c>
      <c r="D767" s="97" t="s">
        <v>1205</v>
      </c>
      <c r="E767" s="97" t="s">
        <v>1206</v>
      </c>
      <c r="F767" s="97" t="s">
        <v>1282</v>
      </c>
      <c r="G767" s="97" t="s">
        <v>48</v>
      </c>
      <c r="H767" s="97" t="s">
        <v>1255</v>
      </c>
      <c r="I767" s="94" t="s">
        <v>47</v>
      </c>
      <c r="J767" s="94" t="s">
        <v>47</v>
      </c>
      <c r="K767" s="94" t="s">
        <v>47</v>
      </c>
      <c r="L767" s="94" t="s">
        <v>47</v>
      </c>
      <c r="M767" s="94">
        <v>0</v>
      </c>
      <c r="N767" s="97" t="s">
        <v>47</v>
      </c>
      <c r="O767" s="97" t="s">
        <v>56</v>
      </c>
      <c r="P767" s="97" t="s">
        <v>47</v>
      </c>
      <c r="Q767" s="94">
        <v>282144437.17519999</v>
      </c>
      <c r="R767" s="94">
        <v>0</v>
      </c>
      <c r="S767" s="94">
        <v>213542339.09999999</v>
      </c>
      <c r="T767" s="94">
        <v>0</v>
      </c>
      <c r="U767" s="97" t="s">
        <v>49</v>
      </c>
      <c r="V767" s="94">
        <v>0</v>
      </c>
      <c r="W767" s="94">
        <v>59139739.719999999</v>
      </c>
      <c r="X767" s="97" t="s">
        <v>50</v>
      </c>
      <c r="Y767" s="94">
        <v>9462358.355200002</v>
      </c>
      <c r="Z767" s="94">
        <v>0</v>
      </c>
      <c r="AA767" s="97" t="s">
        <v>49</v>
      </c>
      <c r="AB767" s="94">
        <v>0</v>
      </c>
      <c r="AC767" s="94">
        <v>0</v>
      </c>
      <c r="AD767" s="97" t="s">
        <v>49</v>
      </c>
      <c r="AE767" s="94">
        <v>0</v>
      </c>
      <c r="AF767" s="97">
        <v>0</v>
      </c>
      <c r="AG767" s="97" t="s">
        <v>49</v>
      </c>
      <c r="AH767" s="94">
        <v>0</v>
      </c>
      <c r="AI767" s="94">
        <v>0</v>
      </c>
      <c r="AJ767" s="97" t="s">
        <v>49</v>
      </c>
      <c r="AK767" s="94">
        <v>0</v>
      </c>
      <c r="AL767" s="94">
        <v>0</v>
      </c>
      <c r="AM767" s="99" t="s">
        <v>47</v>
      </c>
      <c r="AN767" s="97" t="s">
        <v>47</v>
      </c>
      <c r="AO767" s="215" t="s">
        <v>47</v>
      </c>
      <c r="AP767" s="97" t="s">
        <v>47</v>
      </c>
      <c r="AR767" s="5"/>
      <c r="AS767" s="100"/>
    </row>
    <row r="768" spans="1:45" x14ac:dyDescent="0.25">
      <c r="A768" s="97" t="s">
        <v>2424</v>
      </c>
      <c r="B768" s="98">
        <v>44286</v>
      </c>
      <c r="C768" s="97" t="s">
        <v>46</v>
      </c>
      <c r="D768" s="97" t="s">
        <v>2230</v>
      </c>
      <c r="E768" s="97" t="s">
        <v>2231</v>
      </c>
      <c r="F768" s="97" t="s">
        <v>2264</v>
      </c>
      <c r="G768" s="97" t="s">
        <v>48</v>
      </c>
      <c r="H768" s="97" t="s">
        <v>2265</v>
      </c>
      <c r="I768" s="94" t="s">
        <v>47</v>
      </c>
      <c r="J768" s="94" t="s">
        <v>47</v>
      </c>
      <c r="K768" s="94" t="s">
        <v>47</v>
      </c>
      <c r="L768" s="94" t="s">
        <v>47</v>
      </c>
      <c r="M768" s="94">
        <v>0</v>
      </c>
      <c r="N768" s="97" t="s">
        <v>47</v>
      </c>
      <c r="O768" s="97" t="s">
        <v>56</v>
      </c>
      <c r="P768" s="97" t="s">
        <v>47</v>
      </c>
      <c r="Q768" s="94">
        <f>SUM(R768:Y768)</f>
        <v>608248888.27999997</v>
      </c>
      <c r="R768" s="94">
        <v>0</v>
      </c>
      <c r="S768" s="94">
        <v>533301543.48000002</v>
      </c>
      <c r="T768" s="94">
        <v>0</v>
      </c>
      <c r="U768" s="97" t="s">
        <v>49</v>
      </c>
      <c r="V768" s="94">
        <v>0</v>
      </c>
      <c r="W768" s="94">
        <v>64609780</v>
      </c>
      <c r="X768" s="97" t="s">
        <v>49</v>
      </c>
      <c r="Y768" s="94">
        <f>+W768*0.16</f>
        <v>10337564.800000001</v>
      </c>
      <c r="Z768" s="94">
        <v>0</v>
      </c>
      <c r="AA768" s="97" t="s">
        <v>49</v>
      </c>
      <c r="AB768" s="94">
        <v>0</v>
      </c>
      <c r="AC768" s="94">
        <v>0</v>
      </c>
      <c r="AD768" s="97" t="s">
        <v>49</v>
      </c>
      <c r="AE768" s="94">
        <v>0</v>
      </c>
      <c r="AF768" s="97">
        <v>0</v>
      </c>
      <c r="AG768" s="97" t="s">
        <v>49</v>
      </c>
      <c r="AH768" s="109"/>
      <c r="AI768" s="109"/>
      <c r="AJ768" s="109"/>
      <c r="AK768" s="109"/>
      <c r="AL768" s="109"/>
      <c r="AM768" s="109"/>
      <c r="AN768" s="109"/>
      <c r="AO768" s="214"/>
      <c r="AP768" s="109"/>
      <c r="AR768" s="5"/>
      <c r="AS768" s="100"/>
    </row>
    <row r="769" spans="1:45" x14ac:dyDescent="0.25">
      <c r="A769" s="97" t="s">
        <v>2425</v>
      </c>
      <c r="B769" s="98">
        <v>44286</v>
      </c>
      <c r="C769" s="97" t="s">
        <v>46</v>
      </c>
      <c r="D769" s="97" t="s">
        <v>92</v>
      </c>
      <c r="E769" s="97" t="s">
        <v>93</v>
      </c>
      <c r="F769" s="97" t="s">
        <v>1283</v>
      </c>
      <c r="G769" s="97" t="s">
        <v>48</v>
      </c>
      <c r="H769" s="97" t="s">
        <v>1257</v>
      </c>
      <c r="I769" s="94" t="s">
        <v>47</v>
      </c>
      <c r="J769" s="94" t="s">
        <v>47</v>
      </c>
      <c r="K769" s="94" t="s">
        <v>47</v>
      </c>
      <c r="L769" s="94" t="s">
        <v>47</v>
      </c>
      <c r="M769" s="94">
        <v>0</v>
      </c>
      <c r="N769" s="97" t="s">
        <v>47</v>
      </c>
      <c r="O769" s="97" t="s">
        <v>56</v>
      </c>
      <c r="P769" s="97" t="s">
        <v>47</v>
      </c>
      <c r="Q769" s="94">
        <v>158107831.44760001</v>
      </c>
      <c r="R769" s="94">
        <v>0</v>
      </c>
      <c r="S769" s="94">
        <v>86670251.250000015</v>
      </c>
      <c r="T769" s="94">
        <v>0</v>
      </c>
      <c r="U769" s="97" t="s">
        <v>49</v>
      </c>
      <c r="V769" s="94">
        <v>0</v>
      </c>
      <c r="W769" s="94">
        <v>61584120.859999999</v>
      </c>
      <c r="X769" s="97" t="s">
        <v>50</v>
      </c>
      <c r="Y769" s="94">
        <v>9853459.3376000002</v>
      </c>
      <c r="Z769" s="94">
        <v>0</v>
      </c>
      <c r="AA769" s="97" t="s">
        <v>49</v>
      </c>
      <c r="AB769" s="94">
        <v>0</v>
      </c>
      <c r="AC769" s="94">
        <v>0</v>
      </c>
      <c r="AD769" s="97" t="s">
        <v>49</v>
      </c>
      <c r="AE769" s="94">
        <v>0</v>
      </c>
      <c r="AF769" s="97">
        <v>0</v>
      </c>
      <c r="AG769" s="97" t="s">
        <v>49</v>
      </c>
      <c r="AH769" s="94">
        <v>0</v>
      </c>
      <c r="AI769" s="94">
        <v>0</v>
      </c>
      <c r="AJ769" s="97" t="s">
        <v>49</v>
      </c>
      <c r="AK769" s="94">
        <v>0</v>
      </c>
      <c r="AL769" s="94">
        <v>0</v>
      </c>
      <c r="AM769" s="99" t="s">
        <v>47</v>
      </c>
      <c r="AN769" s="97" t="s">
        <v>47</v>
      </c>
      <c r="AO769" s="215" t="s">
        <v>47</v>
      </c>
      <c r="AP769" s="97" t="s">
        <v>47</v>
      </c>
      <c r="AR769" s="5"/>
      <c r="AS769" s="100"/>
    </row>
    <row r="770" spans="1:45" x14ac:dyDescent="0.25">
      <c r="A770" s="97" t="s">
        <v>2426</v>
      </c>
      <c r="B770" s="98">
        <v>44286</v>
      </c>
      <c r="C770" s="97" t="s">
        <v>46</v>
      </c>
      <c r="D770" s="97" t="s">
        <v>2332</v>
      </c>
      <c r="E770" s="97" t="s">
        <v>2333</v>
      </c>
      <c r="F770" s="97" t="s">
        <v>2362</v>
      </c>
      <c r="G770" s="97" t="s">
        <v>48</v>
      </c>
      <c r="H770" s="97" t="s">
        <v>2363</v>
      </c>
      <c r="I770" s="94" t="s">
        <v>47</v>
      </c>
      <c r="J770" s="94" t="s">
        <v>47</v>
      </c>
      <c r="K770" s="94" t="s">
        <v>47</v>
      </c>
      <c r="L770" s="94" t="s">
        <v>47</v>
      </c>
      <c r="M770" s="94">
        <v>0</v>
      </c>
      <c r="N770" s="97" t="s">
        <v>47</v>
      </c>
      <c r="O770" s="97" t="s">
        <v>56</v>
      </c>
      <c r="P770" s="97"/>
      <c r="Q770" s="94">
        <v>539052163.96000004</v>
      </c>
      <c r="R770" s="94">
        <v>0</v>
      </c>
      <c r="S770" s="94">
        <v>430214235.95999998</v>
      </c>
      <c r="T770" s="94">
        <v>0</v>
      </c>
      <c r="U770" s="97" t="s">
        <v>49</v>
      </c>
      <c r="V770" s="94">
        <v>0</v>
      </c>
      <c r="W770" s="94">
        <v>93825800</v>
      </c>
      <c r="X770" s="97" t="s">
        <v>49</v>
      </c>
      <c r="Y770" s="94">
        <v>15012128</v>
      </c>
      <c r="Z770" s="94">
        <v>0</v>
      </c>
      <c r="AA770" s="97" t="s">
        <v>49</v>
      </c>
      <c r="AB770" s="94">
        <v>0</v>
      </c>
      <c r="AC770" s="94">
        <v>0</v>
      </c>
      <c r="AD770" s="97" t="s">
        <v>49</v>
      </c>
      <c r="AE770" s="94">
        <v>0</v>
      </c>
      <c r="AF770" s="97">
        <v>0</v>
      </c>
      <c r="AG770" s="97" t="s">
        <v>49</v>
      </c>
      <c r="AH770" s="109"/>
      <c r="AI770" s="109"/>
      <c r="AJ770" s="109"/>
      <c r="AK770" s="109"/>
      <c r="AL770" s="109"/>
      <c r="AM770" s="109"/>
      <c r="AN770" s="109"/>
      <c r="AO770" s="214"/>
      <c r="AP770" s="109"/>
      <c r="AR770" s="5"/>
      <c r="AS770" s="100"/>
    </row>
    <row r="771" spans="1:45" x14ac:dyDescent="0.25">
      <c r="A771" s="97" t="s">
        <v>2427</v>
      </c>
      <c r="B771" s="98">
        <v>44286</v>
      </c>
      <c r="C771" s="97" t="s">
        <v>46</v>
      </c>
      <c r="D771" s="97" t="s">
        <v>104</v>
      </c>
      <c r="E771" s="97" t="s">
        <v>105</v>
      </c>
      <c r="F771" s="97" t="s">
        <v>1286</v>
      </c>
      <c r="G771" s="97" t="s">
        <v>48</v>
      </c>
      <c r="H771" s="97" t="s">
        <v>1259</v>
      </c>
      <c r="I771" s="94" t="s">
        <v>47</v>
      </c>
      <c r="J771" s="94" t="s">
        <v>47</v>
      </c>
      <c r="K771" s="94" t="s">
        <v>47</v>
      </c>
      <c r="L771" s="94" t="s">
        <v>47</v>
      </c>
      <c r="M771" s="94">
        <v>0</v>
      </c>
      <c r="N771" s="97" t="s">
        <v>47</v>
      </c>
      <c r="O771" s="97" t="s">
        <v>56</v>
      </c>
      <c r="P771" s="97" t="s">
        <v>47</v>
      </c>
      <c r="Q771" s="94">
        <v>51346069.399999999</v>
      </c>
      <c r="R771" s="94">
        <v>0</v>
      </c>
      <c r="S771" s="94">
        <v>33356250</v>
      </c>
      <c r="T771" s="94">
        <v>0</v>
      </c>
      <c r="U771" s="97" t="s">
        <v>49</v>
      </c>
      <c r="V771" s="94">
        <v>0</v>
      </c>
      <c r="W771" s="94">
        <v>15508465</v>
      </c>
      <c r="X771" s="97" t="s">
        <v>49</v>
      </c>
      <c r="Y771" s="94">
        <v>2481354.4</v>
      </c>
      <c r="Z771" s="94">
        <v>0</v>
      </c>
      <c r="AA771" s="97" t="s">
        <v>49</v>
      </c>
      <c r="AB771" s="94">
        <v>0</v>
      </c>
      <c r="AC771" s="94">
        <v>0</v>
      </c>
      <c r="AD771" s="97" t="s">
        <v>49</v>
      </c>
      <c r="AE771" s="94">
        <v>0</v>
      </c>
      <c r="AF771" s="97">
        <v>0</v>
      </c>
      <c r="AG771" s="97" t="s">
        <v>49</v>
      </c>
      <c r="AH771" s="94">
        <v>0</v>
      </c>
      <c r="AI771" s="94">
        <v>0</v>
      </c>
      <c r="AJ771" s="97" t="s">
        <v>49</v>
      </c>
      <c r="AK771" s="94">
        <v>0</v>
      </c>
      <c r="AL771" s="94">
        <v>0</v>
      </c>
      <c r="AM771" s="99" t="s">
        <v>47</v>
      </c>
      <c r="AN771" s="97" t="s">
        <v>47</v>
      </c>
      <c r="AO771" s="215" t="s">
        <v>47</v>
      </c>
      <c r="AP771" s="97" t="s">
        <v>47</v>
      </c>
      <c r="AR771" s="5"/>
      <c r="AS771" s="100"/>
    </row>
    <row r="772" spans="1:45" x14ac:dyDescent="0.25">
      <c r="A772" s="97" t="s">
        <v>2428</v>
      </c>
      <c r="B772" s="98">
        <v>44286</v>
      </c>
      <c r="C772" s="97" t="s">
        <v>46</v>
      </c>
      <c r="D772" s="97" t="s">
        <v>104</v>
      </c>
      <c r="E772" s="97" t="s">
        <v>105</v>
      </c>
      <c r="F772" s="97" t="s">
        <v>1286</v>
      </c>
      <c r="G772" s="97" t="s">
        <v>48</v>
      </c>
      <c r="H772" s="97" t="s">
        <v>1261</v>
      </c>
      <c r="I772" s="94" t="s">
        <v>47</v>
      </c>
      <c r="J772" s="94" t="s">
        <v>47</v>
      </c>
      <c r="K772" s="94" t="s">
        <v>47</v>
      </c>
      <c r="L772" s="94" t="s">
        <v>47</v>
      </c>
      <c r="M772" s="94">
        <v>0</v>
      </c>
      <c r="N772" s="97" t="s">
        <v>47</v>
      </c>
      <c r="O772" s="97" t="s">
        <v>260</v>
      </c>
      <c r="P772" s="97" t="s">
        <v>261</v>
      </c>
      <c r="Q772" s="94">
        <v>187456</v>
      </c>
      <c r="R772" s="94">
        <v>0</v>
      </c>
      <c r="S772" s="94">
        <v>0</v>
      </c>
      <c r="T772" s="94">
        <v>161600</v>
      </c>
      <c r="U772" s="97" t="s">
        <v>50</v>
      </c>
      <c r="V772" s="94">
        <v>25856</v>
      </c>
      <c r="W772" s="94">
        <v>0</v>
      </c>
      <c r="X772" s="97" t="s">
        <v>49</v>
      </c>
      <c r="Y772" s="94">
        <v>0</v>
      </c>
      <c r="Z772" s="94">
        <v>0</v>
      </c>
      <c r="AA772" s="97" t="s">
        <v>49</v>
      </c>
      <c r="AB772" s="94">
        <v>0</v>
      </c>
      <c r="AC772" s="94">
        <v>0</v>
      </c>
      <c r="AD772" s="97" t="s">
        <v>49</v>
      </c>
      <c r="AE772" s="94">
        <v>0</v>
      </c>
      <c r="AF772" s="97">
        <v>0</v>
      </c>
      <c r="AG772" s="97" t="s">
        <v>49</v>
      </c>
      <c r="AH772" s="94">
        <v>0</v>
      </c>
      <c r="AI772" s="94">
        <v>0</v>
      </c>
      <c r="AJ772" s="97" t="s">
        <v>49</v>
      </c>
      <c r="AK772" s="94">
        <v>0</v>
      </c>
      <c r="AL772" s="94">
        <v>0</v>
      </c>
      <c r="AM772" s="99" t="s">
        <v>47</v>
      </c>
      <c r="AN772" s="97" t="s">
        <v>47</v>
      </c>
      <c r="AO772" s="215" t="s">
        <v>47</v>
      </c>
      <c r="AP772" s="97" t="s">
        <v>47</v>
      </c>
      <c r="AR772" s="5"/>
      <c r="AS772" s="100"/>
    </row>
    <row r="773" spans="1:45" x14ac:dyDescent="0.25">
      <c r="A773" s="97" t="s">
        <v>2429</v>
      </c>
      <c r="B773" s="98">
        <v>44286</v>
      </c>
      <c r="C773" s="97" t="s">
        <v>46</v>
      </c>
      <c r="D773" s="97" t="s">
        <v>104</v>
      </c>
      <c r="E773" s="97" t="s">
        <v>105</v>
      </c>
      <c r="F773" s="97" t="s">
        <v>1286</v>
      </c>
      <c r="G773" s="97" t="s">
        <v>48</v>
      </c>
      <c r="H773" s="97" t="s">
        <v>1263</v>
      </c>
      <c r="I773" s="94" t="s">
        <v>47</v>
      </c>
      <c r="J773" s="94" t="s">
        <v>47</v>
      </c>
      <c r="K773" s="94" t="s">
        <v>47</v>
      </c>
      <c r="L773" s="94" t="s">
        <v>47</v>
      </c>
      <c r="M773" s="94">
        <v>0</v>
      </c>
      <c r="N773" s="97" t="s">
        <v>47</v>
      </c>
      <c r="O773" s="97" t="s">
        <v>56</v>
      </c>
      <c r="P773" s="97" t="s">
        <v>47</v>
      </c>
      <c r="Q773" s="94">
        <v>104554876.80000001</v>
      </c>
      <c r="R773" s="94">
        <v>0</v>
      </c>
      <c r="S773" s="94">
        <v>95945960</v>
      </c>
      <c r="T773" s="94">
        <v>0</v>
      </c>
      <c r="U773" s="97" t="s">
        <v>49</v>
      </c>
      <c r="V773" s="94">
        <v>0</v>
      </c>
      <c r="W773" s="94">
        <v>7421480</v>
      </c>
      <c r="X773" s="97" t="s">
        <v>49</v>
      </c>
      <c r="Y773" s="94">
        <v>1187436.7999999998</v>
      </c>
      <c r="Z773" s="94">
        <v>0</v>
      </c>
      <c r="AA773" s="97" t="s">
        <v>49</v>
      </c>
      <c r="AB773" s="94">
        <v>0</v>
      </c>
      <c r="AC773" s="94">
        <v>0</v>
      </c>
      <c r="AD773" s="97" t="s">
        <v>49</v>
      </c>
      <c r="AE773" s="94">
        <v>0</v>
      </c>
      <c r="AF773" s="97">
        <v>0</v>
      </c>
      <c r="AG773" s="97" t="s">
        <v>49</v>
      </c>
      <c r="AH773" s="94">
        <v>0</v>
      </c>
      <c r="AI773" s="94">
        <v>0</v>
      </c>
      <c r="AJ773" s="97" t="s">
        <v>49</v>
      </c>
      <c r="AK773" s="94">
        <v>0</v>
      </c>
      <c r="AL773" s="94">
        <v>0</v>
      </c>
      <c r="AM773" s="99" t="s">
        <v>47</v>
      </c>
      <c r="AN773" s="97" t="s">
        <v>47</v>
      </c>
      <c r="AO773" s="215" t="s">
        <v>47</v>
      </c>
      <c r="AP773" s="97" t="s">
        <v>47</v>
      </c>
      <c r="AR773" s="5"/>
      <c r="AS773" s="100"/>
    </row>
    <row r="774" spans="1:45" x14ac:dyDescent="0.25">
      <c r="A774" s="97" t="s">
        <v>2430</v>
      </c>
      <c r="B774" s="98">
        <v>44286</v>
      </c>
      <c r="C774" s="97" t="s">
        <v>46</v>
      </c>
      <c r="D774" s="97" t="s">
        <v>104</v>
      </c>
      <c r="E774" s="97" t="s">
        <v>105</v>
      </c>
      <c r="F774" s="97" t="s">
        <v>1286</v>
      </c>
      <c r="G774" s="97" t="s">
        <v>48</v>
      </c>
      <c r="H774" s="97" t="s">
        <v>1265</v>
      </c>
      <c r="I774" s="94" t="s">
        <v>47</v>
      </c>
      <c r="J774" s="94" t="s">
        <v>47</v>
      </c>
      <c r="K774" s="94" t="s">
        <v>47</v>
      </c>
      <c r="L774" s="94" t="s">
        <v>47</v>
      </c>
      <c r="M774" s="94">
        <v>0</v>
      </c>
      <c r="N774" s="97" t="s">
        <v>47</v>
      </c>
      <c r="O774" s="97" t="s">
        <v>1266</v>
      </c>
      <c r="P774" s="97" t="s">
        <v>1267</v>
      </c>
      <c r="Q774" s="94">
        <v>9999000</v>
      </c>
      <c r="R774" s="94">
        <v>0</v>
      </c>
      <c r="S774" s="94">
        <v>9999000</v>
      </c>
      <c r="T774" s="94">
        <v>0</v>
      </c>
      <c r="U774" s="97" t="s">
        <v>49</v>
      </c>
      <c r="V774" s="94">
        <v>0</v>
      </c>
      <c r="W774" s="94">
        <v>0</v>
      </c>
      <c r="X774" s="97" t="s">
        <v>49</v>
      </c>
      <c r="Y774" s="94">
        <v>0</v>
      </c>
      <c r="Z774" s="94">
        <v>0</v>
      </c>
      <c r="AA774" s="97" t="s">
        <v>49</v>
      </c>
      <c r="AB774" s="94">
        <v>0</v>
      </c>
      <c r="AC774" s="94">
        <v>0</v>
      </c>
      <c r="AD774" s="97" t="s">
        <v>49</v>
      </c>
      <c r="AE774" s="94">
        <v>0</v>
      </c>
      <c r="AF774" s="97">
        <v>0</v>
      </c>
      <c r="AG774" s="97" t="s">
        <v>49</v>
      </c>
      <c r="AH774" s="94">
        <v>0</v>
      </c>
      <c r="AI774" s="94">
        <v>0</v>
      </c>
      <c r="AJ774" s="97" t="s">
        <v>49</v>
      </c>
      <c r="AK774" s="94">
        <v>0</v>
      </c>
      <c r="AL774" s="94">
        <v>0</v>
      </c>
      <c r="AM774" s="99" t="s">
        <v>47</v>
      </c>
      <c r="AN774" s="97" t="s">
        <v>47</v>
      </c>
      <c r="AO774" s="215" t="s">
        <v>47</v>
      </c>
      <c r="AP774" s="97" t="s">
        <v>47</v>
      </c>
      <c r="AR774" s="5"/>
      <c r="AS774" s="100"/>
    </row>
    <row r="775" spans="1:45" x14ac:dyDescent="0.25">
      <c r="A775" s="97" t="s">
        <v>2431</v>
      </c>
      <c r="B775" s="98">
        <v>44286</v>
      </c>
      <c r="C775" s="97" t="s">
        <v>46</v>
      </c>
      <c r="D775" s="97" t="s">
        <v>104</v>
      </c>
      <c r="E775" s="97" t="s">
        <v>105</v>
      </c>
      <c r="F775" s="97" t="s">
        <v>1286</v>
      </c>
      <c r="G775" s="97" t="s">
        <v>48</v>
      </c>
      <c r="H775" s="97" t="s">
        <v>1269</v>
      </c>
      <c r="I775" s="94" t="s">
        <v>47</v>
      </c>
      <c r="J775" s="94" t="s">
        <v>47</v>
      </c>
      <c r="K775" s="94" t="s">
        <v>47</v>
      </c>
      <c r="L775" s="94" t="s">
        <v>47</v>
      </c>
      <c r="M775" s="94">
        <v>0</v>
      </c>
      <c r="N775" s="97" t="s">
        <v>47</v>
      </c>
      <c r="O775" s="97" t="s">
        <v>56</v>
      </c>
      <c r="P775" s="97" t="s">
        <v>47</v>
      </c>
      <c r="Q775" s="94">
        <v>6446547.2000000002</v>
      </c>
      <c r="R775" s="94">
        <v>0</v>
      </c>
      <c r="S775" s="94">
        <v>5050000</v>
      </c>
      <c r="T775" s="94">
        <v>0</v>
      </c>
      <c r="U775" s="97" t="s">
        <v>49</v>
      </c>
      <c r="V775" s="94">
        <v>0</v>
      </c>
      <c r="W775" s="94">
        <v>1203920</v>
      </c>
      <c r="X775" s="97" t="s">
        <v>49</v>
      </c>
      <c r="Y775" s="94">
        <v>192627.20000000001</v>
      </c>
      <c r="Z775" s="94">
        <v>0</v>
      </c>
      <c r="AA775" s="97" t="s">
        <v>49</v>
      </c>
      <c r="AB775" s="94">
        <v>0</v>
      </c>
      <c r="AC775" s="94">
        <v>0</v>
      </c>
      <c r="AD775" s="97" t="s">
        <v>49</v>
      </c>
      <c r="AE775" s="94">
        <v>0</v>
      </c>
      <c r="AF775" s="97">
        <v>0</v>
      </c>
      <c r="AG775" s="97" t="s">
        <v>49</v>
      </c>
      <c r="AH775" s="94">
        <v>0</v>
      </c>
      <c r="AI775" s="94">
        <v>0</v>
      </c>
      <c r="AJ775" s="97" t="s">
        <v>49</v>
      </c>
      <c r="AK775" s="94">
        <v>0</v>
      </c>
      <c r="AL775" s="94">
        <v>0</v>
      </c>
      <c r="AM775" s="99" t="s">
        <v>47</v>
      </c>
      <c r="AN775" s="97" t="s">
        <v>47</v>
      </c>
      <c r="AO775" s="215" t="s">
        <v>47</v>
      </c>
      <c r="AP775" s="97" t="s">
        <v>47</v>
      </c>
      <c r="AR775" s="5"/>
      <c r="AS775" s="100"/>
    </row>
    <row r="776" spans="1:45" x14ac:dyDescent="0.25">
      <c r="A776" s="97" t="s">
        <v>2432</v>
      </c>
      <c r="B776" s="98">
        <v>44286</v>
      </c>
      <c r="C776" s="97" t="s">
        <v>46</v>
      </c>
      <c r="D776" s="97" t="s">
        <v>114</v>
      </c>
      <c r="E776" s="97" t="s">
        <v>115</v>
      </c>
      <c r="F776" s="97" t="s">
        <v>1290</v>
      </c>
      <c r="G776" s="97" t="s">
        <v>48</v>
      </c>
      <c r="H776" s="97" t="s">
        <v>1291</v>
      </c>
      <c r="I776" s="94" t="s">
        <v>47</v>
      </c>
      <c r="J776" s="94" t="s">
        <v>47</v>
      </c>
      <c r="K776" s="94" t="s">
        <v>47</v>
      </c>
      <c r="L776" s="94" t="s">
        <v>47</v>
      </c>
      <c r="M776" s="94">
        <v>0</v>
      </c>
      <c r="N776" s="97" t="s">
        <v>47</v>
      </c>
      <c r="O776" s="97" t="s">
        <v>1062</v>
      </c>
      <c r="P776" s="97" t="s">
        <v>47</v>
      </c>
      <c r="Q776" s="94">
        <v>0</v>
      </c>
      <c r="R776" s="94">
        <v>0</v>
      </c>
      <c r="S776" s="94">
        <v>0</v>
      </c>
      <c r="T776" s="94">
        <v>0</v>
      </c>
      <c r="U776" s="97" t="s">
        <v>49</v>
      </c>
      <c r="V776" s="94">
        <v>0</v>
      </c>
      <c r="W776" s="94">
        <v>0</v>
      </c>
      <c r="X776" s="97" t="s">
        <v>49</v>
      </c>
      <c r="Y776" s="94">
        <v>0</v>
      </c>
      <c r="Z776" s="94">
        <v>0</v>
      </c>
      <c r="AA776" s="97" t="s">
        <v>49</v>
      </c>
      <c r="AB776" s="94">
        <v>0</v>
      </c>
      <c r="AC776" s="94">
        <v>0</v>
      </c>
      <c r="AD776" s="97" t="s">
        <v>49</v>
      </c>
      <c r="AE776" s="94">
        <v>0</v>
      </c>
      <c r="AF776" s="97">
        <v>0</v>
      </c>
      <c r="AG776" s="97" t="s">
        <v>49</v>
      </c>
      <c r="AH776" s="94">
        <v>0</v>
      </c>
      <c r="AI776" s="94">
        <v>0</v>
      </c>
      <c r="AJ776" s="97" t="s">
        <v>49</v>
      </c>
      <c r="AK776" s="94">
        <v>0</v>
      </c>
      <c r="AL776" s="94">
        <v>0</v>
      </c>
      <c r="AM776" s="99" t="s">
        <v>47</v>
      </c>
      <c r="AN776" s="97" t="s">
        <v>47</v>
      </c>
      <c r="AO776" s="218" t="s">
        <v>47</v>
      </c>
      <c r="AP776" s="116" t="s">
        <v>47</v>
      </c>
      <c r="AR776" s="5"/>
      <c r="AS776" s="100"/>
    </row>
    <row r="777" spans="1:45" x14ac:dyDescent="0.25">
      <c r="A777" s="97" t="s">
        <v>2433</v>
      </c>
      <c r="B777" s="111">
        <v>44286</v>
      </c>
      <c r="C777" s="97" t="s">
        <v>46</v>
      </c>
      <c r="D777" s="97" t="s">
        <v>1975</v>
      </c>
      <c r="E777" s="97" t="s">
        <v>1976</v>
      </c>
      <c r="F777" s="106" t="s">
        <v>2000</v>
      </c>
      <c r="G777" s="97" t="s">
        <v>48</v>
      </c>
      <c r="H777" s="97" t="s">
        <v>1999</v>
      </c>
      <c r="I777" s="94" t="s">
        <v>47</v>
      </c>
      <c r="J777" s="94" t="s">
        <v>47</v>
      </c>
      <c r="K777" s="94" t="s">
        <v>47</v>
      </c>
      <c r="L777" s="94" t="s">
        <v>47</v>
      </c>
      <c r="M777" s="94">
        <v>0</v>
      </c>
      <c r="N777" s="97" t="s">
        <v>47</v>
      </c>
      <c r="O777" s="97" t="s">
        <v>1062</v>
      </c>
      <c r="P777" s="97" t="s">
        <v>47</v>
      </c>
      <c r="Q777" s="94">
        <f>SUM(R777:AC777)</f>
        <v>0</v>
      </c>
      <c r="R777" s="94">
        <v>0</v>
      </c>
      <c r="S777" s="94"/>
      <c r="T777" s="94">
        <v>0</v>
      </c>
      <c r="U777" s="97" t="s">
        <v>49</v>
      </c>
      <c r="V777" s="94">
        <v>0</v>
      </c>
      <c r="W777" s="94"/>
      <c r="X777" s="97" t="s">
        <v>50</v>
      </c>
      <c r="Y777" s="94">
        <f>+W777*0.16</f>
        <v>0</v>
      </c>
      <c r="Z777" s="94">
        <v>0</v>
      </c>
      <c r="AA777" s="97" t="s">
        <v>49</v>
      </c>
      <c r="AB777" s="94">
        <v>0</v>
      </c>
      <c r="AC777" s="94">
        <v>0</v>
      </c>
      <c r="AD777" s="97" t="s">
        <v>49</v>
      </c>
      <c r="AE777" s="94">
        <v>0</v>
      </c>
      <c r="AF777" s="109"/>
      <c r="AG777" s="109"/>
      <c r="AH777" s="109"/>
      <c r="AI777" s="94">
        <v>0</v>
      </c>
      <c r="AJ777" s="109"/>
      <c r="AK777" s="94">
        <v>0</v>
      </c>
      <c r="AL777" s="94">
        <v>0</v>
      </c>
      <c r="AM777" s="109"/>
      <c r="AN777" s="109"/>
      <c r="AO777" s="214"/>
      <c r="AP777" s="109"/>
    </row>
    <row r="778" spans="1:45" x14ac:dyDescent="0.25">
      <c r="A778" s="97" t="s">
        <v>2434</v>
      </c>
      <c r="B778" s="111">
        <v>44283</v>
      </c>
      <c r="C778" s="97" t="s">
        <v>46</v>
      </c>
      <c r="D778" s="97" t="s">
        <v>58</v>
      </c>
      <c r="E778" s="97" t="s">
        <v>1131</v>
      </c>
      <c r="F778" s="106" t="s">
        <v>1030</v>
      </c>
      <c r="G778" s="97" t="s">
        <v>1132</v>
      </c>
      <c r="H778" s="97" t="s">
        <v>1153</v>
      </c>
      <c r="I778" s="97"/>
      <c r="J778" s="94"/>
      <c r="K778" s="94"/>
      <c r="L778" s="94"/>
      <c r="M778" s="94">
        <v>0</v>
      </c>
      <c r="N778" s="97"/>
      <c r="O778" s="97" t="s">
        <v>56</v>
      </c>
      <c r="P778" s="97"/>
      <c r="Q778" s="94">
        <v>431138520</v>
      </c>
      <c r="R778" s="94">
        <v>0</v>
      </c>
      <c r="S778" s="94">
        <v>431138520</v>
      </c>
      <c r="T778" s="94">
        <v>0</v>
      </c>
      <c r="U778" s="97" t="s">
        <v>49</v>
      </c>
      <c r="V778" s="94">
        <v>0</v>
      </c>
      <c r="W778" s="94">
        <v>0</v>
      </c>
      <c r="X778" s="97" t="s">
        <v>49</v>
      </c>
      <c r="Y778" s="94">
        <v>0</v>
      </c>
      <c r="Z778" s="94">
        <v>0</v>
      </c>
      <c r="AA778" s="97" t="s">
        <v>49</v>
      </c>
      <c r="AB778" s="94">
        <v>0</v>
      </c>
      <c r="AC778" s="94">
        <v>0</v>
      </c>
      <c r="AD778" s="97" t="s">
        <v>49</v>
      </c>
      <c r="AE778" s="94">
        <v>0</v>
      </c>
      <c r="AF778" s="109"/>
      <c r="AG778" s="109"/>
      <c r="AH778" s="109"/>
      <c r="AI778" s="94">
        <v>0</v>
      </c>
      <c r="AJ778" s="109"/>
      <c r="AK778" s="94">
        <v>0</v>
      </c>
      <c r="AL778" s="94">
        <v>0</v>
      </c>
      <c r="AM778" s="109"/>
      <c r="AN778" s="109"/>
      <c r="AO778" s="214"/>
      <c r="AP778" s="109"/>
      <c r="AR778" s="5"/>
      <c r="AS778" s="100"/>
    </row>
    <row r="780" spans="1:45" hidden="1" x14ac:dyDescent="0.25">
      <c r="Q780" s="12">
        <f>SUM(Q2:Q779)</f>
        <v>399099960318.05164</v>
      </c>
      <c r="R780" s="12">
        <f>SUM(R2:R774)</f>
        <v>0</v>
      </c>
      <c r="S780" s="12">
        <f>SUM(S2:S779)</f>
        <v>304438797400.12079</v>
      </c>
      <c r="T780" s="12">
        <f>SUM(T2:T779)</f>
        <v>1691205205.04</v>
      </c>
      <c r="V780" s="12">
        <f>SUM(V2:V779)</f>
        <v>270592832.8064</v>
      </c>
      <c r="W780" s="12">
        <f>SUM(W2:W779)</f>
        <v>79848794724.155029</v>
      </c>
      <c r="Y780" s="12">
        <f>SUM(Y2:Y779)</f>
        <v>12775807155.876799</v>
      </c>
      <c r="Z780" s="12">
        <f>SUM(Z2:Z774)</f>
        <v>0</v>
      </c>
      <c r="AB780" s="12">
        <f>SUM(AB2:AB774)</f>
        <v>0</v>
      </c>
      <c r="AC780" s="12">
        <f>SUM(AC2:AC779)</f>
        <v>69225000</v>
      </c>
      <c r="AE780" s="12">
        <f>SUM(AE2:AE774)</f>
        <v>5538000</v>
      </c>
      <c r="AI780" s="12">
        <f>SUM(AI2:AI774)</f>
        <v>0</v>
      </c>
      <c r="AK780" s="12">
        <f>SUM(AK2:AK774)</f>
        <v>0</v>
      </c>
      <c r="AL780" s="12">
        <f>SUM(AL2:AL774)</f>
        <v>0</v>
      </c>
    </row>
    <row r="781" spans="1:45" hidden="1" x14ac:dyDescent="0.25">
      <c r="Q781" s="12"/>
      <c r="R781" s="12">
        <f>SUM(R3:R775)</f>
        <v>0</v>
      </c>
      <c r="S781" s="12">
        <f>+S780*0.3</f>
        <v>91331639220.03624</v>
      </c>
      <c r="T781" s="12">
        <f>+T780*0.3</f>
        <v>507361561.51199996</v>
      </c>
      <c r="V781" s="12">
        <f>+V780*0.3</f>
        <v>81177849.841920003</v>
      </c>
      <c r="W781" s="12">
        <f>+W780*0.3</f>
        <v>23954638417.24651</v>
      </c>
      <c r="Y781" s="12">
        <f>+Y780*0.3</f>
        <v>3832742146.7630396</v>
      </c>
      <c r="Z781" s="12">
        <f>SUM(Z3:Z775)</f>
        <v>0</v>
      </c>
      <c r="AB781" s="12">
        <f>SUM(AB3:AB775)</f>
        <v>0</v>
      </c>
      <c r="AC781" s="12">
        <f>+AC780*0.3</f>
        <v>20767500</v>
      </c>
      <c r="AE781" s="12">
        <f>+AE780*0.3</f>
        <v>1661400</v>
      </c>
      <c r="AI781" s="12">
        <f>SUM(AI3:AI775)</f>
        <v>0</v>
      </c>
      <c r="AK781" s="12">
        <f>SUM(AK3:AK775)</f>
        <v>0</v>
      </c>
      <c r="AL781" s="12">
        <f>SUM(AL3:AL775)</f>
        <v>0</v>
      </c>
    </row>
    <row r="782" spans="1:45" x14ac:dyDescent="0.25">
      <c r="Q782" s="12">
        <f>SUM(R782:AE782)</f>
        <v>279369972222.5993</v>
      </c>
      <c r="R782" s="12">
        <f>SUM(R3:R775)</f>
        <v>0</v>
      </c>
      <c r="S782" s="12">
        <f>+S780-S781</f>
        <v>213107158180.08453</v>
      </c>
      <c r="T782" s="12">
        <f>+T780-T781</f>
        <v>1183843643.5279999</v>
      </c>
      <c r="V782" s="12">
        <f>+V780-V781</f>
        <v>189414982.96447998</v>
      </c>
      <c r="W782" s="12">
        <f>+W780-W781</f>
        <v>55894156306.908524</v>
      </c>
      <c r="Y782" s="12">
        <f>+Y780-Y781</f>
        <v>8943065009.1137581</v>
      </c>
      <c r="Z782" s="12">
        <f>SUM(Z3:Z775)</f>
        <v>0</v>
      </c>
      <c r="AB782" s="12">
        <f>SUM(AB3:AB775)</f>
        <v>0</v>
      </c>
      <c r="AC782" s="12">
        <f>+AC780-AC781</f>
        <v>48457500</v>
      </c>
      <c r="AE782" s="12">
        <f>+AE780-AE781</f>
        <v>3876600</v>
      </c>
      <c r="AI782" s="12">
        <f>SUM(AI3:AI775)</f>
        <v>0</v>
      </c>
      <c r="AK782" s="12">
        <f>SUM(AK3:AK775)</f>
        <v>0</v>
      </c>
      <c r="AL782" s="12">
        <f>SUM(AL3:AL775)</f>
        <v>0</v>
      </c>
    </row>
    <row r="785" spans="8:27" ht="15.75" x14ac:dyDescent="0.25">
      <c r="Q785" s="13"/>
      <c r="AA785" s="6"/>
    </row>
    <row r="787" spans="8:27" x14ac:dyDescent="0.25">
      <c r="H787" s="6"/>
    </row>
    <row r="789" spans="8:27" x14ac:dyDescent="0.25">
      <c r="N789" s="14"/>
      <c r="O789" s="14"/>
      <c r="P789" s="14"/>
      <c r="Q789" s="15"/>
      <c r="R789" s="15"/>
    </row>
    <row r="790" spans="8:27" x14ac:dyDescent="0.25">
      <c r="N790" s="14"/>
      <c r="O790" s="5"/>
      <c r="P790" s="94" t="s">
        <v>964</v>
      </c>
    </row>
    <row r="791" spans="8:27" x14ac:dyDescent="0.25">
      <c r="N791" s="14"/>
      <c r="O791" s="5"/>
      <c r="P791" s="5"/>
    </row>
    <row r="792" spans="8:27" x14ac:dyDescent="0.25">
      <c r="N792" s="14"/>
      <c r="O792" s="5"/>
      <c r="P792" s="96" t="s">
        <v>965</v>
      </c>
      <c r="Q792" s="94" t="s">
        <v>966</v>
      </c>
      <c r="R792" s="94" t="s">
        <v>967</v>
      </c>
    </row>
    <row r="793" spans="8:27" x14ac:dyDescent="0.25">
      <c r="N793" s="14"/>
      <c r="O793" s="5"/>
      <c r="P793" s="94"/>
      <c r="Q793" s="94"/>
      <c r="R793" s="94"/>
    </row>
    <row r="794" spans="8:27" x14ac:dyDescent="0.25">
      <c r="N794" s="14"/>
      <c r="O794" s="95" t="s">
        <v>968</v>
      </c>
      <c r="P794" s="94">
        <f>+S782</f>
        <v>213107158180.08453</v>
      </c>
      <c r="Q794" s="94"/>
      <c r="R794" s="94"/>
    </row>
    <row r="795" spans="8:27" x14ac:dyDescent="0.25">
      <c r="N795" s="14"/>
      <c r="O795" s="5"/>
      <c r="P795" s="94"/>
      <c r="Q795" s="94"/>
      <c r="R795" s="94"/>
    </row>
    <row r="796" spans="8:27" x14ac:dyDescent="0.25">
      <c r="N796" s="14"/>
      <c r="O796" s="95" t="s">
        <v>969</v>
      </c>
      <c r="P796" s="94">
        <f>+T782+W782</f>
        <v>57077999950.436523</v>
      </c>
      <c r="Q796" s="94">
        <f>+V782+Y782</f>
        <v>9132479992.0782375</v>
      </c>
      <c r="R796" s="94"/>
    </row>
    <row r="797" spans="8:27" x14ac:dyDescent="0.25">
      <c r="N797" s="14"/>
      <c r="O797" s="5"/>
      <c r="P797" s="94"/>
      <c r="Q797" s="94"/>
      <c r="R797" s="94"/>
    </row>
    <row r="798" spans="8:27" x14ac:dyDescent="0.25">
      <c r="N798" s="14"/>
      <c r="O798" s="95" t="s">
        <v>970</v>
      </c>
      <c r="P798" s="94">
        <v>0</v>
      </c>
      <c r="Q798" s="94">
        <v>0</v>
      </c>
      <c r="R798" s="94">
        <v>0</v>
      </c>
    </row>
    <row r="799" spans="8:27" x14ac:dyDescent="0.25">
      <c r="N799" s="14"/>
      <c r="O799" s="5"/>
      <c r="P799" s="94"/>
      <c r="Q799" s="94"/>
      <c r="R799" s="94"/>
    </row>
    <row r="800" spans="8:27" x14ac:dyDescent="0.25">
      <c r="N800" s="14"/>
      <c r="O800" s="95" t="s">
        <v>971</v>
      </c>
      <c r="P800" s="94">
        <f>+AC782</f>
        <v>48457500</v>
      </c>
      <c r="Q800" s="94">
        <f>+AE782</f>
        <v>3876600</v>
      </c>
      <c r="R800" s="94"/>
    </row>
    <row r="801" spans="14:18" x14ac:dyDescent="0.25">
      <c r="N801" s="14"/>
      <c r="O801" s="5"/>
      <c r="P801" s="94"/>
      <c r="Q801" s="94"/>
      <c r="R801" s="94"/>
    </row>
    <row r="802" spans="14:18" x14ac:dyDescent="0.25">
      <c r="O802" s="95" t="s">
        <v>972</v>
      </c>
      <c r="P802" s="94">
        <f>SUM(P794:P800)</f>
        <v>270233615630.52106</v>
      </c>
      <c r="Q802" s="94">
        <f>SUM(Q794:Q800)</f>
        <v>9136356592.0782375</v>
      </c>
      <c r="R802" s="94">
        <v>0</v>
      </c>
    </row>
    <row r="806" spans="14:18" x14ac:dyDescent="0.25">
      <c r="Q806" s="213">
        <f>+P802+Q802-Q782</f>
        <v>0</v>
      </c>
    </row>
  </sheetData>
  <autoFilter ref="A7:XEU7"/>
  <sortState ref="A8:AP778">
    <sortCondition ref="B8:B778"/>
    <sortCondition ref="D8:D778"/>
  </sortState>
  <mergeCells count="4">
    <mergeCell ref="A2:I2"/>
    <mergeCell ref="A3:I3"/>
    <mergeCell ref="A4:I4"/>
    <mergeCell ref="A5:I5"/>
  </mergeCells>
  <pageMargins left="0.11811023622047244" right="0.11811023622047244" top="0.3543307086614173" bottom="0.3543307086614173" header="0" footer="0"/>
  <pageSetup paperSize="300" scale="10" fitToHeight="0" orientation="landscape" r:id="rId1"/>
  <rowBreaks count="2" manualBreakCount="2">
    <brk id="386" max="16374" man="1"/>
    <brk id="776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I222"/>
  <sheetViews>
    <sheetView topLeftCell="A25" zoomScaleNormal="100" workbookViewId="0">
      <selection activeCell="AF14" sqref="AF14"/>
    </sheetView>
  </sheetViews>
  <sheetFormatPr baseColWidth="10" defaultRowHeight="14.25" x14ac:dyDescent="0.2"/>
  <cols>
    <col min="1" max="2" width="3.7109375" style="24" customWidth="1"/>
    <col min="3" max="3" width="3.140625" style="24" customWidth="1"/>
    <col min="4" max="4" width="4.42578125" style="24" customWidth="1"/>
    <col min="5" max="6" width="3.85546875" style="24" customWidth="1"/>
    <col min="7" max="7" width="4.7109375" style="24" customWidth="1"/>
    <col min="8" max="8" width="4.28515625" style="24" customWidth="1"/>
    <col min="9" max="9" width="4" style="24" customWidth="1"/>
    <col min="10" max="10" width="3.140625" style="24" customWidth="1"/>
    <col min="11" max="11" width="3.7109375" style="24" customWidth="1"/>
    <col min="12" max="12" width="3.85546875" style="24" customWidth="1"/>
    <col min="13" max="13" width="6.5703125" style="24" customWidth="1"/>
    <col min="14" max="14" width="3.7109375" style="24" customWidth="1"/>
    <col min="15" max="15" width="4.7109375" style="24" customWidth="1"/>
    <col min="16" max="16" width="5" style="24" customWidth="1"/>
    <col min="17" max="17" width="4.42578125" style="24" customWidth="1"/>
    <col min="18" max="18" width="3.5703125" style="24" customWidth="1"/>
    <col min="19" max="19" width="3.42578125" style="24" customWidth="1"/>
    <col min="20" max="20" width="4" style="24" customWidth="1"/>
    <col min="21" max="21" width="3.140625" style="24" customWidth="1"/>
    <col min="22" max="22" width="4.28515625" style="93" customWidth="1"/>
    <col min="23" max="23" width="3.5703125" style="93" customWidth="1"/>
    <col min="24" max="24" width="3.42578125" style="93" customWidth="1"/>
    <col min="25" max="25" width="4.42578125" style="93" customWidth="1"/>
    <col min="26" max="26" width="4.140625" style="93" customWidth="1"/>
    <col min="27" max="27" width="3.85546875" style="93" customWidth="1"/>
    <col min="28" max="28" width="6.5703125" style="93" customWidth="1"/>
    <col min="29" max="29" width="19.140625" style="17" bestFit="1" customWidth="1"/>
    <col min="30" max="30" width="17.5703125" style="17" bestFit="1" customWidth="1"/>
    <col min="31" max="31" width="17.42578125" style="17" customWidth="1"/>
    <col min="32" max="32" width="46.5703125" style="17" customWidth="1"/>
    <col min="33" max="33" width="19.7109375" style="17" customWidth="1"/>
    <col min="34" max="34" width="16.7109375" style="17" customWidth="1"/>
    <col min="35" max="35" width="11.42578125" style="17"/>
    <col min="36" max="256" width="11.42578125" style="24"/>
    <col min="257" max="258" width="3.7109375" style="24" customWidth="1"/>
    <col min="259" max="259" width="3.140625" style="24" customWidth="1"/>
    <col min="260" max="260" width="4.42578125" style="24" customWidth="1"/>
    <col min="261" max="262" width="3.85546875" style="24" customWidth="1"/>
    <col min="263" max="263" width="4.7109375" style="24" customWidth="1"/>
    <col min="264" max="264" width="4.28515625" style="24" customWidth="1"/>
    <col min="265" max="265" width="4" style="24" customWidth="1"/>
    <col min="266" max="266" width="3.140625" style="24" customWidth="1"/>
    <col min="267" max="267" width="3.7109375" style="24" customWidth="1"/>
    <col min="268" max="268" width="3.85546875" style="24" customWidth="1"/>
    <col min="269" max="269" width="6.5703125" style="24" customWidth="1"/>
    <col min="270" max="270" width="3.7109375" style="24" customWidth="1"/>
    <col min="271" max="271" width="4.7109375" style="24" customWidth="1"/>
    <col min="272" max="272" width="5" style="24" customWidth="1"/>
    <col min="273" max="273" width="4.42578125" style="24" customWidth="1"/>
    <col min="274" max="274" width="3.5703125" style="24" customWidth="1"/>
    <col min="275" max="275" width="3.42578125" style="24" customWidth="1"/>
    <col min="276" max="276" width="4" style="24" customWidth="1"/>
    <col min="277" max="277" width="3.140625" style="24" customWidth="1"/>
    <col min="278" max="278" width="4.28515625" style="24" customWidth="1"/>
    <col min="279" max="279" width="3.5703125" style="24" customWidth="1"/>
    <col min="280" max="280" width="3.42578125" style="24" customWidth="1"/>
    <col min="281" max="281" width="4.42578125" style="24" customWidth="1"/>
    <col min="282" max="282" width="4.140625" style="24" customWidth="1"/>
    <col min="283" max="283" width="3.85546875" style="24" customWidth="1"/>
    <col min="284" max="284" width="6.5703125" style="24" customWidth="1"/>
    <col min="285" max="286" width="11.42578125" style="24"/>
    <col min="287" max="287" width="14.7109375" style="24" bestFit="1" customWidth="1"/>
    <col min="288" max="288" width="46.5703125" style="24" customWidth="1"/>
    <col min="289" max="289" width="19.7109375" style="24" customWidth="1"/>
    <col min="290" max="290" width="16.7109375" style="24" customWidth="1"/>
    <col min="291" max="512" width="11.42578125" style="24"/>
    <col min="513" max="514" width="3.7109375" style="24" customWidth="1"/>
    <col min="515" max="515" width="3.140625" style="24" customWidth="1"/>
    <col min="516" max="516" width="4.42578125" style="24" customWidth="1"/>
    <col min="517" max="518" width="3.85546875" style="24" customWidth="1"/>
    <col min="519" max="519" width="4.7109375" style="24" customWidth="1"/>
    <col min="520" max="520" width="4.28515625" style="24" customWidth="1"/>
    <col min="521" max="521" width="4" style="24" customWidth="1"/>
    <col min="522" max="522" width="3.140625" style="24" customWidth="1"/>
    <col min="523" max="523" width="3.7109375" style="24" customWidth="1"/>
    <col min="524" max="524" width="3.85546875" style="24" customWidth="1"/>
    <col min="525" max="525" width="6.5703125" style="24" customWidth="1"/>
    <col min="526" max="526" width="3.7109375" style="24" customWidth="1"/>
    <col min="527" max="527" width="4.7109375" style="24" customWidth="1"/>
    <col min="528" max="528" width="5" style="24" customWidth="1"/>
    <col min="529" max="529" width="4.42578125" style="24" customWidth="1"/>
    <col min="530" max="530" width="3.5703125" style="24" customWidth="1"/>
    <col min="531" max="531" width="3.42578125" style="24" customWidth="1"/>
    <col min="532" max="532" width="4" style="24" customWidth="1"/>
    <col min="533" max="533" width="3.140625" style="24" customWidth="1"/>
    <col min="534" max="534" width="4.28515625" style="24" customWidth="1"/>
    <col min="535" max="535" width="3.5703125" style="24" customWidth="1"/>
    <col min="536" max="536" width="3.42578125" style="24" customWidth="1"/>
    <col min="537" max="537" width="4.42578125" style="24" customWidth="1"/>
    <col min="538" max="538" width="4.140625" style="24" customWidth="1"/>
    <col min="539" max="539" width="3.85546875" style="24" customWidth="1"/>
    <col min="540" max="540" width="6.5703125" style="24" customWidth="1"/>
    <col min="541" max="542" width="11.42578125" style="24"/>
    <col min="543" max="543" width="14.7109375" style="24" bestFit="1" customWidth="1"/>
    <col min="544" max="544" width="46.5703125" style="24" customWidth="1"/>
    <col min="545" max="545" width="19.7109375" style="24" customWidth="1"/>
    <col min="546" max="546" width="16.7109375" style="24" customWidth="1"/>
    <col min="547" max="768" width="11.42578125" style="24"/>
    <col min="769" max="770" width="3.7109375" style="24" customWidth="1"/>
    <col min="771" max="771" width="3.140625" style="24" customWidth="1"/>
    <col min="772" max="772" width="4.42578125" style="24" customWidth="1"/>
    <col min="773" max="774" width="3.85546875" style="24" customWidth="1"/>
    <col min="775" max="775" width="4.7109375" style="24" customWidth="1"/>
    <col min="776" max="776" width="4.28515625" style="24" customWidth="1"/>
    <col min="777" max="777" width="4" style="24" customWidth="1"/>
    <col min="778" max="778" width="3.140625" style="24" customWidth="1"/>
    <col min="779" max="779" width="3.7109375" style="24" customWidth="1"/>
    <col min="780" max="780" width="3.85546875" style="24" customWidth="1"/>
    <col min="781" max="781" width="6.5703125" style="24" customWidth="1"/>
    <col min="782" max="782" width="3.7109375" style="24" customWidth="1"/>
    <col min="783" max="783" width="4.7109375" style="24" customWidth="1"/>
    <col min="784" max="784" width="5" style="24" customWidth="1"/>
    <col min="785" max="785" width="4.42578125" style="24" customWidth="1"/>
    <col min="786" max="786" width="3.5703125" style="24" customWidth="1"/>
    <col min="787" max="787" width="3.42578125" style="24" customWidth="1"/>
    <col min="788" max="788" width="4" style="24" customWidth="1"/>
    <col min="789" max="789" width="3.140625" style="24" customWidth="1"/>
    <col min="790" max="790" width="4.28515625" style="24" customWidth="1"/>
    <col min="791" max="791" width="3.5703125" style="24" customWidth="1"/>
    <col min="792" max="792" width="3.42578125" style="24" customWidth="1"/>
    <col min="793" max="793" width="4.42578125" style="24" customWidth="1"/>
    <col min="794" max="794" width="4.140625" style="24" customWidth="1"/>
    <col min="795" max="795" width="3.85546875" style="24" customWidth="1"/>
    <col min="796" max="796" width="6.5703125" style="24" customWidth="1"/>
    <col min="797" max="798" width="11.42578125" style="24"/>
    <col min="799" max="799" width="14.7109375" style="24" bestFit="1" customWidth="1"/>
    <col min="800" max="800" width="46.5703125" style="24" customWidth="1"/>
    <col min="801" max="801" width="19.7109375" style="24" customWidth="1"/>
    <col min="802" max="802" width="16.7109375" style="24" customWidth="1"/>
    <col min="803" max="1024" width="11.42578125" style="24"/>
    <col min="1025" max="1026" width="3.7109375" style="24" customWidth="1"/>
    <col min="1027" max="1027" width="3.140625" style="24" customWidth="1"/>
    <col min="1028" max="1028" width="4.42578125" style="24" customWidth="1"/>
    <col min="1029" max="1030" width="3.85546875" style="24" customWidth="1"/>
    <col min="1031" max="1031" width="4.7109375" style="24" customWidth="1"/>
    <col min="1032" max="1032" width="4.28515625" style="24" customWidth="1"/>
    <col min="1033" max="1033" width="4" style="24" customWidth="1"/>
    <col min="1034" max="1034" width="3.140625" style="24" customWidth="1"/>
    <col min="1035" max="1035" width="3.7109375" style="24" customWidth="1"/>
    <col min="1036" max="1036" width="3.85546875" style="24" customWidth="1"/>
    <col min="1037" max="1037" width="6.5703125" style="24" customWidth="1"/>
    <col min="1038" max="1038" width="3.7109375" style="24" customWidth="1"/>
    <col min="1039" max="1039" width="4.7109375" style="24" customWidth="1"/>
    <col min="1040" max="1040" width="5" style="24" customWidth="1"/>
    <col min="1041" max="1041" width="4.42578125" style="24" customWidth="1"/>
    <col min="1042" max="1042" width="3.5703125" style="24" customWidth="1"/>
    <col min="1043" max="1043" width="3.42578125" style="24" customWidth="1"/>
    <col min="1044" max="1044" width="4" style="24" customWidth="1"/>
    <col min="1045" max="1045" width="3.140625" style="24" customWidth="1"/>
    <col min="1046" max="1046" width="4.28515625" style="24" customWidth="1"/>
    <col min="1047" max="1047" width="3.5703125" style="24" customWidth="1"/>
    <col min="1048" max="1048" width="3.42578125" style="24" customWidth="1"/>
    <col min="1049" max="1049" width="4.42578125" style="24" customWidth="1"/>
    <col min="1050" max="1050" width="4.140625" style="24" customWidth="1"/>
    <col min="1051" max="1051" width="3.85546875" style="24" customWidth="1"/>
    <col min="1052" max="1052" width="6.5703125" style="24" customWidth="1"/>
    <col min="1053" max="1054" width="11.42578125" style="24"/>
    <col min="1055" max="1055" width="14.7109375" style="24" bestFit="1" customWidth="1"/>
    <col min="1056" max="1056" width="46.5703125" style="24" customWidth="1"/>
    <col min="1057" max="1057" width="19.7109375" style="24" customWidth="1"/>
    <col min="1058" max="1058" width="16.7109375" style="24" customWidth="1"/>
    <col min="1059" max="1280" width="11.42578125" style="24"/>
    <col min="1281" max="1282" width="3.7109375" style="24" customWidth="1"/>
    <col min="1283" max="1283" width="3.140625" style="24" customWidth="1"/>
    <col min="1284" max="1284" width="4.42578125" style="24" customWidth="1"/>
    <col min="1285" max="1286" width="3.85546875" style="24" customWidth="1"/>
    <col min="1287" max="1287" width="4.7109375" style="24" customWidth="1"/>
    <col min="1288" max="1288" width="4.28515625" style="24" customWidth="1"/>
    <col min="1289" max="1289" width="4" style="24" customWidth="1"/>
    <col min="1290" max="1290" width="3.140625" style="24" customWidth="1"/>
    <col min="1291" max="1291" width="3.7109375" style="24" customWidth="1"/>
    <col min="1292" max="1292" width="3.85546875" style="24" customWidth="1"/>
    <col min="1293" max="1293" width="6.5703125" style="24" customWidth="1"/>
    <col min="1294" max="1294" width="3.7109375" style="24" customWidth="1"/>
    <col min="1295" max="1295" width="4.7109375" style="24" customWidth="1"/>
    <col min="1296" max="1296" width="5" style="24" customWidth="1"/>
    <col min="1297" max="1297" width="4.42578125" style="24" customWidth="1"/>
    <col min="1298" max="1298" width="3.5703125" style="24" customWidth="1"/>
    <col min="1299" max="1299" width="3.42578125" style="24" customWidth="1"/>
    <col min="1300" max="1300" width="4" style="24" customWidth="1"/>
    <col min="1301" max="1301" width="3.140625" style="24" customWidth="1"/>
    <col min="1302" max="1302" width="4.28515625" style="24" customWidth="1"/>
    <col min="1303" max="1303" width="3.5703125" style="24" customWidth="1"/>
    <col min="1304" max="1304" width="3.42578125" style="24" customWidth="1"/>
    <col min="1305" max="1305" width="4.42578125" style="24" customWidth="1"/>
    <col min="1306" max="1306" width="4.140625" style="24" customWidth="1"/>
    <col min="1307" max="1307" width="3.85546875" style="24" customWidth="1"/>
    <col min="1308" max="1308" width="6.5703125" style="24" customWidth="1"/>
    <col min="1309" max="1310" width="11.42578125" style="24"/>
    <col min="1311" max="1311" width="14.7109375" style="24" bestFit="1" customWidth="1"/>
    <col min="1312" max="1312" width="46.5703125" style="24" customWidth="1"/>
    <col min="1313" max="1313" width="19.7109375" style="24" customWidth="1"/>
    <col min="1314" max="1314" width="16.7109375" style="24" customWidth="1"/>
    <col min="1315" max="1536" width="11.42578125" style="24"/>
    <col min="1537" max="1538" width="3.7109375" style="24" customWidth="1"/>
    <col min="1539" max="1539" width="3.140625" style="24" customWidth="1"/>
    <col min="1540" max="1540" width="4.42578125" style="24" customWidth="1"/>
    <col min="1541" max="1542" width="3.85546875" style="24" customWidth="1"/>
    <col min="1543" max="1543" width="4.7109375" style="24" customWidth="1"/>
    <col min="1544" max="1544" width="4.28515625" style="24" customWidth="1"/>
    <col min="1545" max="1545" width="4" style="24" customWidth="1"/>
    <col min="1546" max="1546" width="3.140625" style="24" customWidth="1"/>
    <col min="1547" max="1547" width="3.7109375" style="24" customWidth="1"/>
    <col min="1548" max="1548" width="3.85546875" style="24" customWidth="1"/>
    <col min="1549" max="1549" width="6.5703125" style="24" customWidth="1"/>
    <col min="1550" max="1550" width="3.7109375" style="24" customWidth="1"/>
    <col min="1551" max="1551" width="4.7109375" style="24" customWidth="1"/>
    <col min="1552" max="1552" width="5" style="24" customWidth="1"/>
    <col min="1553" max="1553" width="4.42578125" style="24" customWidth="1"/>
    <col min="1554" max="1554" width="3.5703125" style="24" customWidth="1"/>
    <col min="1555" max="1555" width="3.42578125" style="24" customWidth="1"/>
    <col min="1556" max="1556" width="4" style="24" customWidth="1"/>
    <col min="1557" max="1557" width="3.140625" style="24" customWidth="1"/>
    <col min="1558" max="1558" width="4.28515625" style="24" customWidth="1"/>
    <col min="1559" max="1559" width="3.5703125" style="24" customWidth="1"/>
    <col min="1560" max="1560" width="3.42578125" style="24" customWidth="1"/>
    <col min="1561" max="1561" width="4.42578125" style="24" customWidth="1"/>
    <col min="1562" max="1562" width="4.140625" style="24" customWidth="1"/>
    <col min="1563" max="1563" width="3.85546875" style="24" customWidth="1"/>
    <col min="1564" max="1564" width="6.5703125" style="24" customWidth="1"/>
    <col min="1565" max="1566" width="11.42578125" style="24"/>
    <col min="1567" max="1567" width="14.7109375" style="24" bestFit="1" customWidth="1"/>
    <col min="1568" max="1568" width="46.5703125" style="24" customWidth="1"/>
    <col min="1569" max="1569" width="19.7109375" style="24" customWidth="1"/>
    <col min="1570" max="1570" width="16.7109375" style="24" customWidth="1"/>
    <col min="1571" max="1792" width="11.42578125" style="24"/>
    <col min="1793" max="1794" width="3.7109375" style="24" customWidth="1"/>
    <col min="1795" max="1795" width="3.140625" style="24" customWidth="1"/>
    <col min="1796" max="1796" width="4.42578125" style="24" customWidth="1"/>
    <col min="1797" max="1798" width="3.85546875" style="24" customWidth="1"/>
    <col min="1799" max="1799" width="4.7109375" style="24" customWidth="1"/>
    <col min="1800" max="1800" width="4.28515625" style="24" customWidth="1"/>
    <col min="1801" max="1801" width="4" style="24" customWidth="1"/>
    <col min="1802" max="1802" width="3.140625" style="24" customWidth="1"/>
    <col min="1803" max="1803" width="3.7109375" style="24" customWidth="1"/>
    <col min="1804" max="1804" width="3.85546875" style="24" customWidth="1"/>
    <col min="1805" max="1805" width="6.5703125" style="24" customWidth="1"/>
    <col min="1806" max="1806" width="3.7109375" style="24" customWidth="1"/>
    <col min="1807" max="1807" width="4.7109375" style="24" customWidth="1"/>
    <col min="1808" max="1808" width="5" style="24" customWidth="1"/>
    <col min="1809" max="1809" width="4.42578125" style="24" customWidth="1"/>
    <col min="1810" max="1810" width="3.5703125" style="24" customWidth="1"/>
    <col min="1811" max="1811" width="3.42578125" style="24" customWidth="1"/>
    <col min="1812" max="1812" width="4" style="24" customWidth="1"/>
    <col min="1813" max="1813" width="3.140625" style="24" customWidth="1"/>
    <col min="1814" max="1814" width="4.28515625" style="24" customWidth="1"/>
    <col min="1815" max="1815" width="3.5703125" style="24" customWidth="1"/>
    <col min="1816" max="1816" width="3.42578125" style="24" customWidth="1"/>
    <col min="1817" max="1817" width="4.42578125" style="24" customWidth="1"/>
    <col min="1818" max="1818" width="4.140625" style="24" customWidth="1"/>
    <col min="1819" max="1819" width="3.85546875" style="24" customWidth="1"/>
    <col min="1820" max="1820" width="6.5703125" style="24" customWidth="1"/>
    <col min="1821" max="1822" width="11.42578125" style="24"/>
    <col min="1823" max="1823" width="14.7109375" style="24" bestFit="1" customWidth="1"/>
    <col min="1824" max="1824" width="46.5703125" style="24" customWidth="1"/>
    <col min="1825" max="1825" width="19.7109375" style="24" customWidth="1"/>
    <col min="1826" max="1826" width="16.7109375" style="24" customWidth="1"/>
    <col min="1827" max="2048" width="11.42578125" style="24"/>
    <col min="2049" max="2050" width="3.7109375" style="24" customWidth="1"/>
    <col min="2051" max="2051" width="3.140625" style="24" customWidth="1"/>
    <col min="2052" max="2052" width="4.42578125" style="24" customWidth="1"/>
    <col min="2053" max="2054" width="3.85546875" style="24" customWidth="1"/>
    <col min="2055" max="2055" width="4.7109375" style="24" customWidth="1"/>
    <col min="2056" max="2056" width="4.28515625" style="24" customWidth="1"/>
    <col min="2057" max="2057" width="4" style="24" customWidth="1"/>
    <col min="2058" max="2058" width="3.140625" style="24" customWidth="1"/>
    <col min="2059" max="2059" width="3.7109375" style="24" customWidth="1"/>
    <col min="2060" max="2060" width="3.85546875" style="24" customWidth="1"/>
    <col min="2061" max="2061" width="6.5703125" style="24" customWidth="1"/>
    <col min="2062" max="2062" width="3.7109375" style="24" customWidth="1"/>
    <col min="2063" max="2063" width="4.7109375" style="24" customWidth="1"/>
    <col min="2064" max="2064" width="5" style="24" customWidth="1"/>
    <col min="2065" max="2065" width="4.42578125" style="24" customWidth="1"/>
    <col min="2066" max="2066" width="3.5703125" style="24" customWidth="1"/>
    <col min="2067" max="2067" width="3.42578125" style="24" customWidth="1"/>
    <col min="2068" max="2068" width="4" style="24" customWidth="1"/>
    <col min="2069" max="2069" width="3.140625" style="24" customWidth="1"/>
    <col min="2070" max="2070" width="4.28515625" style="24" customWidth="1"/>
    <col min="2071" max="2071" width="3.5703125" style="24" customWidth="1"/>
    <col min="2072" max="2072" width="3.42578125" style="24" customWidth="1"/>
    <col min="2073" max="2073" width="4.42578125" style="24" customWidth="1"/>
    <col min="2074" max="2074" width="4.140625" style="24" customWidth="1"/>
    <col min="2075" max="2075" width="3.85546875" style="24" customWidth="1"/>
    <col min="2076" max="2076" width="6.5703125" style="24" customWidth="1"/>
    <col min="2077" max="2078" width="11.42578125" style="24"/>
    <col min="2079" max="2079" width="14.7109375" style="24" bestFit="1" customWidth="1"/>
    <col min="2080" max="2080" width="46.5703125" style="24" customWidth="1"/>
    <col min="2081" max="2081" width="19.7109375" style="24" customWidth="1"/>
    <col min="2082" max="2082" width="16.7109375" style="24" customWidth="1"/>
    <col min="2083" max="2304" width="11.42578125" style="24"/>
    <col min="2305" max="2306" width="3.7109375" style="24" customWidth="1"/>
    <col min="2307" max="2307" width="3.140625" style="24" customWidth="1"/>
    <col min="2308" max="2308" width="4.42578125" style="24" customWidth="1"/>
    <col min="2309" max="2310" width="3.85546875" style="24" customWidth="1"/>
    <col min="2311" max="2311" width="4.7109375" style="24" customWidth="1"/>
    <col min="2312" max="2312" width="4.28515625" style="24" customWidth="1"/>
    <col min="2313" max="2313" width="4" style="24" customWidth="1"/>
    <col min="2314" max="2314" width="3.140625" style="24" customWidth="1"/>
    <col min="2315" max="2315" width="3.7109375" style="24" customWidth="1"/>
    <col min="2316" max="2316" width="3.85546875" style="24" customWidth="1"/>
    <col min="2317" max="2317" width="6.5703125" style="24" customWidth="1"/>
    <col min="2318" max="2318" width="3.7109375" style="24" customWidth="1"/>
    <col min="2319" max="2319" width="4.7109375" style="24" customWidth="1"/>
    <col min="2320" max="2320" width="5" style="24" customWidth="1"/>
    <col min="2321" max="2321" width="4.42578125" style="24" customWidth="1"/>
    <col min="2322" max="2322" width="3.5703125" style="24" customWidth="1"/>
    <col min="2323" max="2323" width="3.42578125" style="24" customWidth="1"/>
    <col min="2324" max="2324" width="4" style="24" customWidth="1"/>
    <col min="2325" max="2325" width="3.140625" style="24" customWidth="1"/>
    <col min="2326" max="2326" width="4.28515625" style="24" customWidth="1"/>
    <col min="2327" max="2327" width="3.5703125" style="24" customWidth="1"/>
    <col min="2328" max="2328" width="3.42578125" style="24" customWidth="1"/>
    <col min="2329" max="2329" width="4.42578125" style="24" customWidth="1"/>
    <col min="2330" max="2330" width="4.140625" style="24" customWidth="1"/>
    <col min="2331" max="2331" width="3.85546875" style="24" customWidth="1"/>
    <col min="2332" max="2332" width="6.5703125" style="24" customWidth="1"/>
    <col min="2333" max="2334" width="11.42578125" style="24"/>
    <col min="2335" max="2335" width="14.7109375" style="24" bestFit="1" customWidth="1"/>
    <col min="2336" max="2336" width="46.5703125" style="24" customWidth="1"/>
    <col min="2337" max="2337" width="19.7109375" style="24" customWidth="1"/>
    <col min="2338" max="2338" width="16.7109375" style="24" customWidth="1"/>
    <col min="2339" max="2560" width="11.42578125" style="24"/>
    <col min="2561" max="2562" width="3.7109375" style="24" customWidth="1"/>
    <col min="2563" max="2563" width="3.140625" style="24" customWidth="1"/>
    <col min="2564" max="2564" width="4.42578125" style="24" customWidth="1"/>
    <col min="2565" max="2566" width="3.85546875" style="24" customWidth="1"/>
    <col min="2567" max="2567" width="4.7109375" style="24" customWidth="1"/>
    <col min="2568" max="2568" width="4.28515625" style="24" customWidth="1"/>
    <col min="2569" max="2569" width="4" style="24" customWidth="1"/>
    <col min="2570" max="2570" width="3.140625" style="24" customWidth="1"/>
    <col min="2571" max="2571" width="3.7109375" style="24" customWidth="1"/>
    <col min="2572" max="2572" width="3.85546875" style="24" customWidth="1"/>
    <col min="2573" max="2573" width="6.5703125" style="24" customWidth="1"/>
    <col min="2574" max="2574" width="3.7109375" style="24" customWidth="1"/>
    <col min="2575" max="2575" width="4.7109375" style="24" customWidth="1"/>
    <col min="2576" max="2576" width="5" style="24" customWidth="1"/>
    <col min="2577" max="2577" width="4.42578125" style="24" customWidth="1"/>
    <col min="2578" max="2578" width="3.5703125" style="24" customWidth="1"/>
    <col min="2579" max="2579" width="3.42578125" style="24" customWidth="1"/>
    <col min="2580" max="2580" width="4" style="24" customWidth="1"/>
    <col min="2581" max="2581" width="3.140625" style="24" customWidth="1"/>
    <col min="2582" max="2582" width="4.28515625" style="24" customWidth="1"/>
    <col min="2583" max="2583" width="3.5703125" style="24" customWidth="1"/>
    <col min="2584" max="2584" width="3.42578125" style="24" customWidth="1"/>
    <col min="2585" max="2585" width="4.42578125" style="24" customWidth="1"/>
    <col min="2586" max="2586" width="4.140625" style="24" customWidth="1"/>
    <col min="2587" max="2587" width="3.85546875" style="24" customWidth="1"/>
    <col min="2588" max="2588" width="6.5703125" style="24" customWidth="1"/>
    <col min="2589" max="2590" width="11.42578125" style="24"/>
    <col min="2591" max="2591" width="14.7109375" style="24" bestFit="1" customWidth="1"/>
    <col min="2592" max="2592" width="46.5703125" style="24" customWidth="1"/>
    <col min="2593" max="2593" width="19.7109375" style="24" customWidth="1"/>
    <col min="2594" max="2594" width="16.7109375" style="24" customWidth="1"/>
    <col min="2595" max="2816" width="11.42578125" style="24"/>
    <col min="2817" max="2818" width="3.7109375" style="24" customWidth="1"/>
    <col min="2819" max="2819" width="3.140625" style="24" customWidth="1"/>
    <col min="2820" max="2820" width="4.42578125" style="24" customWidth="1"/>
    <col min="2821" max="2822" width="3.85546875" style="24" customWidth="1"/>
    <col min="2823" max="2823" width="4.7109375" style="24" customWidth="1"/>
    <col min="2824" max="2824" width="4.28515625" style="24" customWidth="1"/>
    <col min="2825" max="2825" width="4" style="24" customWidth="1"/>
    <col min="2826" max="2826" width="3.140625" style="24" customWidth="1"/>
    <col min="2827" max="2827" width="3.7109375" style="24" customWidth="1"/>
    <col min="2828" max="2828" width="3.85546875" style="24" customWidth="1"/>
    <col min="2829" max="2829" width="6.5703125" style="24" customWidth="1"/>
    <col min="2830" max="2830" width="3.7109375" style="24" customWidth="1"/>
    <col min="2831" max="2831" width="4.7109375" style="24" customWidth="1"/>
    <col min="2832" max="2832" width="5" style="24" customWidth="1"/>
    <col min="2833" max="2833" width="4.42578125" style="24" customWidth="1"/>
    <col min="2834" max="2834" width="3.5703125" style="24" customWidth="1"/>
    <col min="2835" max="2835" width="3.42578125" style="24" customWidth="1"/>
    <col min="2836" max="2836" width="4" style="24" customWidth="1"/>
    <col min="2837" max="2837" width="3.140625" style="24" customWidth="1"/>
    <col min="2838" max="2838" width="4.28515625" style="24" customWidth="1"/>
    <col min="2839" max="2839" width="3.5703125" style="24" customWidth="1"/>
    <col min="2840" max="2840" width="3.42578125" style="24" customWidth="1"/>
    <col min="2841" max="2841" width="4.42578125" style="24" customWidth="1"/>
    <col min="2842" max="2842" width="4.140625" style="24" customWidth="1"/>
    <col min="2843" max="2843" width="3.85546875" style="24" customWidth="1"/>
    <col min="2844" max="2844" width="6.5703125" style="24" customWidth="1"/>
    <col min="2845" max="2846" width="11.42578125" style="24"/>
    <col min="2847" max="2847" width="14.7109375" style="24" bestFit="1" customWidth="1"/>
    <col min="2848" max="2848" width="46.5703125" style="24" customWidth="1"/>
    <col min="2849" max="2849" width="19.7109375" style="24" customWidth="1"/>
    <col min="2850" max="2850" width="16.7109375" style="24" customWidth="1"/>
    <col min="2851" max="3072" width="11.42578125" style="24"/>
    <col min="3073" max="3074" width="3.7109375" style="24" customWidth="1"/>
    <col min="3075" max="3075" width="3.140625" style="24" customWidth="1"/>
    <col min="3076" max="3076" width="4.42578125" style="24" customWidth="1"/>
    <col min="3077" max="3078" width="3.85546875" style="24" customWidth="1"/>
    <col min="3079" max="3079" width="4.7109375" style="24" customWidth="1"/>
    <col min="3080" max="3080" width="4.28515625" style="24" customWidth="1"/>
    <col min="3081" max="3081" width="4" style="24" customWidth="1"/>
    <col min="3082" max="3082" width="3.140625" style="24" customWidth="1"/>
    <col min="3083" max="3083" width="3.7109375" style="24" customWidth="1"/>
    <col min="3084" max="3084" width="3.85546875" style="24" customWidth="1"/>
    <col min="3085" max="3085" width="6.5703125" style="24" customWidth="1"/>
    <col min="3086" max="3086" width="3.7109375" style="24" customWidth="1"/>
    <col min="3087" max="3087" width="4.7109375" style="24" customWidth="1"/>
    <col min="3088" max="3088" width="5" style="24" customWidth="1"/>
    <col min="3089" max="3089" width="4.42578125" style="24" customWidth="1"/>
    <col min="3090" max="3090" width="3.5703125" style="24" customWidth="1"/>
    <col min="3091" max="3091" width="3.42578125" style="24" customWidth="1"/>
    <col min="3092" max="3092" width="4" style="24" customWidth="1"/>
    <col min="3093" max="3093" width="3.140625" style="24" customWidth="1"/>
    <col min="3094" max="3094" width="4.28515625" style="24" customWidth="1"/>
    <col min="3095" max="3095" width="3.5703125" style="24" customWidth="1"/>
    <col min="3096" max="3096" width="3.42578125" style="24" customWidth="1"/>
    <col min="3097" max="3097" width="4.42578125" style="24" customWidth="1"/>
    <col min="3098" max="3098" width="4.140625" style="24" customWidth="1"/>
    <col min="3099" max="3099" width="3.85546875" style="24" customWidth="1"/>
    <col min="3100" max="3100" width="6.5703125" style="24" customWidth="1"/>
    <col min="3101" max="3102" width="11.42578125" style="24"/>
    <col min="3103" max="3103" width="14.7109375" style="24" bestFit="1" customWidth="1"/>
    <col min="3104" max="3104" width="46.5703125" style="24" customWidth="1"/>
    <col min="3105" max="3105" width="19.7109375" style="24" customWidth="1"/>
    <col min="3106" max="3106" width="16.7109375" style="24" customWidth="1"/>
    <col min="3107" max="3328" width="11.42578125" style="24"/>
    <col min="3329" max="3330" width="3.7109375" style="24" customWidth="1"/>
    <col min="3331" max="3331" width="3.140625" style="24" customWidth="1"/>
    <col min="3332" max="3332" width="4.42578125" style="24" customWidth="1"/>
    <col min="3333" max="3334" width="3.85546875" style="24" customWidth="1"/>
    <col min="3335" max="3335" width="4.7109375" style="24" customWidth="1"/>
    <col min="3336" max="3336" width="4.28515625" style="24" customWidth="1"/>
    <col min="3337" max="3337" width="4" style="24" customWidth="1"/>
    <col min="3338" max="3338" width="3.140625" style="24" customWidth="1"/>
    <col min="3339" max="3339" width="3.7109375" style="24" customWidth="1"/>
    <col min="3340" max="3340" width="3.85546875" style="24" customWidth="1"/>
    <col min="3341" max="3341" width="6.5703125" style="24" customWidth="1"/>
    <col min="3342" max="3342" width="3.7109375" style="24" customWidth="1"/>
    <col min="3343" max="3343" width="4.7109375" style="24" customWidth="1"/>
    <col min="3344" max="3344" width="5" style="24" customWidth="1"/>
    <col min="3345" max="3345" width="4.42578125" style="24" customWidth="1"/>
    <col min="3346" max="3346" width="3.5703125" style="24" customWidth="1"/>
    <col min="3347" max="3347" width="3.42578125" style="24" customWidth="1"/>
    <col min="3348" max="3348" width="4" style="24" customWidth="1"/>
    <col min="3349" max="3349" width="3.140625" style="24" customWidth="1"/>
    <col min="3350" max="3350" width="4.28515625" style="24" customWidth="1"/>
    <col min="3351" max="3351" width="3.5703125" style="24" customWidth="1"/>
    <col min="3352" max="3352" width="3.42578125" style="24" customWidth="1"/>
    <col min="3353" max="3353" width="4.42578125" style="24" customWidth="1"/>
    <col min="3354" max="3354" width="4.140625" style="24" customWidth="1"/>
    <col min="3355" max="3355" width="3.85546875" style="24" customWidth="1"/>
    <col min="3356" max="3356" width="6.5703125" style="24" customWidth="1"/>
    <col min="3357" max="3358" width="11.42578125" style="24"/>
    <col min="3359" max="3359" width="14.7109375" style="24" bestFit="1" customWidth="1"/>
    <col min="3360" max="3360" width="46.5703125" style="24" customWidth="1"/>
    <col min="3361" max="3361" width="19.7109375" style="24" customWidth="1"/>
    <col min="3362" max="3362" width="16.7109375" style="24" customWidth="1"/>
    <col min="3363" max="3584" width="11.42578125" style="24"/>
    <col min="3585" max="3586" width="3.7109375" style="24" customWidth="1"/>
    <col min="3587" max="3587" width="3.140625" style="24" customWidth="1"/>
    <col min="3588" max="3588" width="4.42578125" style="24" customWidth="1"/>
    <col min="3589" max="3590" width="3.85546875" style="24" customWidth="1"/>
    <col min="3591" max="3591" width="4.7109375" style="24" customWidth="1"/>
    <col min="3592" max="3592" width="4.28515625" style="24" customWidth="1"/>
    <col min="3593" max="3593" width="4" style="24" customWidth="1"/>
    <col min="3594" max="3594" width="3.140625" style="24" customWidth="1"/>
    <col min="3595" max="3595" width="3.7109375" style="24" customWidth="1"/>
    <col min="3596" max="3596" width="3.85546875" style="24" customWidth="1"/>
    <col min="3597" max="3597" width="6.5703125" style="24" customWidth="1"/>
    <col min="3598" max="3598" width="3.7109375" style="24" customWidth="1"/>
    <col min="3599" max="3599" width="4.7109375" style="24" customWidth="1"/>
    <col min="3600" max="3600" width="5" style="24" customWidth="1"/>
    <col min="3601" max="3601" width="4.42578125" style="24" customWidth="1"/>
    <col min="3602" max="3602" width="3.5703125" style="24" customWidth="1"/>
    <col min="3603" max="3603" width="3.42578125" style="24" customWidth="1"/>
    <col min="3604" max="3604" width="4" style="24" customWidth="1"/>
    <col min="3605" max="3605" width="3.140625" style="24" customWidth="1"/>
    <col min="3606" max="3606" width="4.28515625" style="24" customWidth="1"/>
    <col min="3607" max="3607" width="3.5703125" style="24" customWidth="1"/>
    <col min="3608" max="3608" width="3.42578125" style="24" customWidth="1"/>
    <col min="3609" max="3609" width="4.42578125" style="24" customWidth="1"/>
    <col min="3610" max="3610" width="4.140625" style="24" customWidth="1"/>
    <col min="3611" max="3611" width="3.85546875" style="24" customWidth="1"/>
    <col min="3612" max="3612" width="6.5703125" style="24" customWidth="1"/>
    <col min="3613" max="3614" width="11.42578125" style="24"/>
    <col min="3615" max="3615" width="14.7109375" style="24" bestFit="1" customWidth="1"/>
    <col min="3616" max="3616" width="46.5703125" style="24" customWidth="1"/>
    <col min="3617" max="3617" width="19.7109375" style="24" customWidth="1"/>
    <col min="3618" max="3618" width="16.7109375" style="24" customWidth="1"/>
    <col min="3619" max="3840" width="11.42578125" style="24"/>
    <col min="3841" max="3842" width="3.7109375" style="24" customWidth="1"/>
    <col min="3843" max="3843" width="3.140625" style="24" customWidth="1"/>
    <col min="3844" max="3844" width="4.42578125" style="24" customWidth="1"/>
    <col min="3845" max="3846" width="3.85546875" style="24" customWidth="1"/>
    <col min="3847" max="3847" width="4.7109375" style="24" customWidth="1"/>
    <col min="3848" max="3848" width="4.28515625" style="24" customWidth="1"/>
    <col min="3849" max="3849" width="4" style="24" customWidth="1"/>
    <col min="3850" max="3850" width="3.140625" style="24" customWidth="1"/>
    <col min="3851" max="3851" width="3.7109375" style="24" customWidth="1"/>
    <col min="3852" max="3852" width="3.85546875" style="24" customWidth="1"/>
    <col min="3853" max="3853" width="6.5703125" style="24" customWidth="1"/>
    <col min="3854" max="3854" width="3.7109375" style="24" customWidth="1"/>
    <col min="3855" max="3855" width="4.7109375" style="24" customWidth="1"/>
    <col min="3856" max="3856" width="5" style="24" customWidth="1"/>
    <col min="3857" max="3857" width="4.42578125" style="24" customWidth="1"/>
    <col min="3858" max="3858" width="3.5703125" style="24" customWidth="1"/>
    <col min="3859" max="3859" width="3.42578125" style="24" customWidth="1"/>
    <col min="3860" max="3860" width="4" style="24" customWidth="1"/>
    <col min="3861" max="3861" width="3.140625" style="24" customWidth="1"/>
    <col min="3862" max="3862" width="4.28515625" style="24" customWidth="1"/>
    <col min="3863" max="3863" width="3.5703125" style="24" customWidth="1"/>
    <col min="3864" max="3864" width="3.42578125" style="24" customWidth="1"/>
    <col min="3865" max="3865" width="4.42578125" style="24" customWidth="1"/>
    <col min="3866" max="3866" width="4.140625" style="24" customWidth="1"/>
    <col min="3867" max="3867" width="3.85546875" style="24" customWidth="1"/>
    <col min="3868" max="3868" width="6.5703125" style="24" customWidth="1"/>
    <col min="3869" max="3870" width="11.42578125" style="24"/>
    <col min="3871" max="3871" width="14.7109375" style="24" bestFit="1" customWidth="1"/>
    <col min="3872" max="3872" width="46.5703125" style="24" customWidth="1"/>
    <col min="3873" max="3873" width="19.7109375" style="24" customWidth="1"/>
    <col min="3874" max="3874" width="16.7109375" style="24" customWidth="1"/>
    <col min="3875" max="4096" width="11.42578125" style="24"/>
    <col min="4097" max="4098" width="3.7109375" style="24" customWidth="1"/>
    <col min="4099" max="4099" width="3.140625" style="24" customWidth="1"/>
    <col min="4100" max="4100" width="4.42578125" style="24" customWidth="1"/>
    <col min="4101" max="4102" width="3.85546875" style="24" customWidth="1"/>
    <col min="4103" max="4103" width="4.7109375" style="24" customWidth="1"/>
    <col min="4104" max="4104" width="4.28515625" style="24" customWidth="1"/>
    <col min="4105" max="4105" width="4" style="24" customWidth="1"/>
    <col min="4106" max="4106" width="3.140625" style="24" customWidth="1"/>
    <col min="4107" max="4107" width="3.7109375" style="24" customWidth="1"/>
    <col min="4108" max="4108" width="3.85546875" style="24" customWidth="1"/>
    <col min="4109" max="4109" width="6.5703125" style="24" customWidth="1"/>
    <col min="4110" max="4110" width="3.7109375" style="24" customWidth="1"/>
    <col min="4111" max="4111" width="4.7109375" style="24" customWidth="1"/>
    <col min="4112" max="4112" width="5" style="24" customWidth="1"/>
    <col min="4113" max="4113" width="4.42578125" style="24" customWidth="1"/>
    <col min="4114" max="4114" width="3.5703125" style="24" customWidth="1"/>
    <col min="4115" max="4115" width="3.42578125" style="24" customWidth="1"/>
    <col min="4116" max="4116" width="4" style="24" customWidth="1"/>
    <col min="4117" max="4117" width="3.140625" style="24" customWidth="1"/>
    <col min="4118" max="4118" width="4.28515625" style="24" customWidth="1"/>
    <col min="4119" max="4119" width="3.5703125" style="24" customWidth="1"/>
    <col min="4120" max="4120" width="3.42578125" style="24" customWidth="1"/>
    <col min="4121" max="4121" width="4.42578125" style="24" customWidth="1"/>
    <col min="4122" max="4122" width="4.140625" style="24" customWidth="1"/>
    <col min="4123" max="4123" width="3.85546875" style="24" customWidth="1"/>
    <col min="4124" max="4124" width="6.5703125" style="24" customWidth="1"/>
    <col min="4125" max="4126" width="11.42578125" style="24"/>
    <col min="4127" max="4127" width="14.7109375" style="24" bestFit="1" customWidth="1"/>
    <col min="4128" max="4128" width="46.5703125" style="24" customWidth="1"/>
    <col min="4129" max="4129" width="19.7109375" style="24" customWidth="1"/>
    <col min="4130" max="4130" width="16.7109375" style="24" customWidth="1"/>
    <col min="4131" max="4352" width="11.42578125" style="24"/>
    <col min="4353" max="4354" width="3.7109375" style="24" customWidth="1"/>
    <col min="4355" max="4355" width="3.140625" style="24" customWidth="1"/>
    <col min="4356" max="4356" width="4.42578125" style="24" customWidth="1"/>
    <col min="4357" max="4358" width="3.85546875" style="24" customWidth="1"/>
    <col min="4359" max="4359" width="4.7109375" style="24" customWidth="1"/>
    <col min="4360" max="4360" width="4.28515625" style="24" customWidth="1"/>
    <col min="4361" max="4361" width="4" style="24" customWidth="1"/>
    <col min="4362" max="4362" width="3.140625" style="24" customWidth="1"/>
    <col min="4363" max="4363" width="3.7109375" style="24" customWidth="1"/>
    <col min="4364" max="4364" width="3.85546875" style="24" customWidth="1"/>
    <col min="4365" max="4365" width="6.5703125" style="24" customWidth="1"/>
    <col min="4366" max="4366" width="3.7109375" style="24" customWidth="1"/>
    <col min="4367" max="4367" width="4.7109375" style="24" customWidth="1"/>
    <col min="4368" max="4368" width="5" style="24" customWidth="1"/>
    <col min="4369" max="4369" width="4.42578125" style="24" customWidth="1"/>
    <col min="4370" max="4370" width="3.5703125" style="24" customWidth="1"/>
    <col min="4371" max="4371" width="3.42578125" style="24" customWidth="1"/>
    <col min="4372" max="4372" width="4" style="24" customWidth="1"/>
    <col min="4373" max="4373" width="3.140625" style="24" customWidth="1"/>
    <col min="4374" max="4374" width="4.28515625" style="24" customWidth="1"/>
    <col min="4375" max="4375" width="3.5703125" style="24" customWidth="1"/>
    <col min="4376" max="4376" width="3.42578125" style="24" customWidth="1"/>
    <col min="4377" max="4377" width="4.42578125" style="24" customWidth="1"/>
    <col min="4378" max="4378" width="4.140625" style="24" customWidth="1"/>
    <col min="4379" max="4379" width="3.85546875" style="24" customWidth="1"/>
    <col min="4380" max="4380" width="6.5703125" style="24" customWidth="1"/>
    <col min="4381" max="4382" width="11.42578125" style="24"/>
    <col min="4383" max="4383" width="14.7109375" style="24" bestFit="1" customWidth="1"/>
    <col min="4384" max="4384" width="46.5703125" style="24" customWidth="1"/>
    <col min="4385" max="4385" width="19.7109375" style="24" customWidth="1"/>
    <col min="4386" max="4386" width="16.7109375" style="24" customWidth="1"/>
    <col min="4387" max="4608" width="11.42578125" style="24"/>
    <col min="4609" max="4610" width="3.7109375" style="24" customWidth="1"/>
    <col min="4611" max="4611" width="3.140625" style="24" customWidth="1"/>
    <col min="4612" max="4612" width="4.42578125" style="24" customWidth="1"/>
    <col min="4613" max="4614" width="3.85546875" style="24" customWidth="1"/>
    <col min="4615" max="4615" width="4.7109375" style="24" customWidth="1"/>
    <col min="4616" max="4616" width="4.28515625" style="24" customWidth="1"/>
    <col min="4617" max="4617" width="4" style="24" customWidth="1"/>
    <col min="4618" max="4618" width="3.140625" style="24" customWidth="1"/>
    <col min="4619" max="4619" width="3.7109375" style="24" customWidth="1"/>
    <col min="4620" max="4620" width="3.85546875" style="24" customWidth="1"/>
    <col min="4621" max="4621" width="6.5703125" style="24" customWidth="1"/>
    <col min="4622" max="4622" width="3.7109375" style="24" customWidth="1"/>
    <col min="4623" max="4623" width="4.7109375" style="24" customWidth="1"/>
    <col min="4624" max="4624" width="5" style="24" customWidth="1"/>
    <col min="4625" max="4625" width="4.42578125" style="24" customWidth="1"/>
    <col min="4626" max="4626" width="3.5703125" style="24" customWidth="1"/>
    <col min="4627" max="4627" width="3.42578125" style="24" customWidth="1"/>
    <col min="4628" max="4628" width="4" style="24" customWidth="1"/>
    <col min="4629" max="4629" width="3.140625" style="24" customWidth="1"/>
    <col min="4630" max="4630" width="4.28515625" style="24" customWidth="1"/>
    <col min="4631" max="4631" width="3.5703125" style="24" customWidth="1"/>
    <col min="4632" max="4632" width="3.42578125" style="24" customWidth="1"/>
    <col min="4633" max="4633" width="4.42578125" style="24" customWidth="1"/>
    <col min="4634" max="4634" width="4.140625" style="24" customWidth="1"/>
    <col min="4635" max="4635" width="3.85546875" style="24" customWidth="1"/>
    <col min="4636" max="4636" width="6.5703125" style="24" customWidth="1"/>
    <col min="4637" max="4638" width="11.42578125" style="24"/>
    <col min="4639" max="4639" width="14.7109375" style="24" bestFit="1" customWidth="1"/>
    <col min="4640" max="4640" width="46.5703125" style="24" customWidth="1"/>
    <col min="4641" max="4641" width="19.7109375" style="24" customWidth="1"/>
    <col min="4642" max="4642" width="16.7109375" style="24" customWidth="1"/>
    <col min="4643" max="4864" width="11.42578125" style="24"/>
    <col min="4865" max="4866" width="3.7109375" style="24" customWidth="1"/>
    <col min="4867" max="4867" width="3.140625" style="24" customWidth="1"/>
    <col min="4868" max="4868" width="4.42578125" style="24" customWidth="1"/>
    <col min="4869" max="4870" width="3.85546875" style="24" customWidth="1"/>
    <col min="4871" max="4871" width="4.7109375" style="24" customWidth="1"/>
    <col min="4872" max="4872" width="4.28515625" style="24" customWidth="1"/>
    <col min="4873" max="4873" width="4" style="24" customWidth="1"/>
    <col min="4874" max="4874" width="3.140625" style="24" customWidth="1"/>
    <col min="4875" max="4875" width="3.7109375" style="24" customWidth="1"/>
    <col min="4876" max="4876" width="3.85546875" style="24" customWidth="1"/>
    <col min="4877" max="4877" width="6.5703125" style="24" customWidth="1"/>
    <col min="4878" max="4878" width="3.7109375" style="24" customWidth="1"/>
    <col min="4879" max="4879" width="4.7109375" style="24" customWidth="1"/>
    <col min="4880" max="4880" width="5" style="24" customWidth="1"/>
    <col min="4881" max="4881" width="4.42578125" style="24" customWidth="1"/>
    <col min="4882" max="4882" width="3.5703125" style="24" customWidth="1"/>
    <col min="4883" max="4883" width="3.42578125" style="24" customWidth="1"/>
    <col min="4884" max="4884" width="4" style="24" customWidth="1"/>
    <col min="4885" max="4885" width="3.140625" style="24" customWidth="1"/>
    <col min="4886" max="4886" width="4.28515625" style="24" customWidth="1"/>
    <col min="4887" max="4887" width="3.5703125" style="24" customWidth="1"/>
    <col min="4888" max="4888" width="3.42578125" style="24" customWidth="1"/>
    <col min="4889" max="4889" width="4.42578125" style="24" customWidth="1"/>
    <col min="4890" max="4890" width="4.140625" style="24" customWidth="1"/>
    <col min="4891" max="4891" width="3.85546875" style="24" customWidth="1"/>
    <col min="4892" max="4892" width="6.5703125" style="24" customWidth="1"/>
    <col min="4893" max="4894" width="11.42578125" style="24"/>
    <col min="4895" max="4895" width="14.7109375" style="24" bestFit="1" customWidth="1"/>
    <col min="4896" max="4896" width="46.5703125" style="24" customWidth="1"/>
    <col min="4897" max="4897" width="19.7109375" style="24" customWidth="1"/>
    <col min="4898" max="4898" width="16.7109375" style="24" customWidth="1"/>
    <col min="4899" max="5120" width="11.42578125" style="24"/>
    <col min="5121" max="5122" width="3.7109375" style="24" customWidth="1"/>
    <col min="5123" max="5123" width="3.140625" style="24" customWidth="1"/>
    <col min="5124" max="5124" width="4.42578125" style="24" customWidth="1"/>
    <col min="5125" max="5126" width="3.85546875" style="24" customWidth="1"/>
    <col min="5127" max="5127" width="4.7109375" style="24" customWidth="1"/>
    <col min="5128" max="5128" width="4.28515625" style="24" customWidth="1"/>
    <col min="5129" max="5129" width="4" style="24" customWidth="1"/>
    <col min="5130" max="5130" width="3.140625" style="24" customWidth="1"/>
    <col min="5131" max="5131" width="3.7109375" style="24" customWidth="1"/>
    <col min="5132" max="5132" width="3.85546875" style="24" customWidth="1"/>
    <col min="5133" max="5133" width="6.5703125" style="24" customWidth="1"/>
    <col min="5134" max="5134" width="3.7109375" style="24" customWidth="1"/>
    <col min="5135" max="5135" width="4.7109375" style="24" customWidth="1"/>
    <col min="5136" max="5136" width="5" style="24" customWidth="1"/>
    <col min="5137" max="5137" width="4.42578125" style="24" customWidth="1"/>
    <col min="5138" max="5138" width="3.5703125" style="24" customWidth="1"/>
    <col min="5139" max="5139" width="3.42578125" style="24" customWidth="1"/>
    <col min="5140" max="5140" width="4" style="24" customWidth="1"/>
    <col min="5141" max="5141" width="3.140625" style="24" customWidth="1"/>
    <col min="5142" max="5142" width="4.28515625" style="24" customWidth="1"/>
    <col min="5143" max="5143" width="3.5703125" style="24" customWidth="1"/>
    <col min="5144" max="5144" width="3.42578125" style="24" customWidth="1"/>
    <col min="5145" max="5145" width="4.42578125" style="24" customWidth="1"/>
    <col min="5146" max="5146" width="4.140625" style="24" customWidth="1"/>
    <col min="5147" max="5147" width="3.85546875" style="24" customWidth="1"/>
    <col min="5148" max="5148" width="6.5703125" style="24" customWidth="1"/>
    <col min="5149" max="5150" width="11.42578125" style="24"/>
    <col min="5151" max="5151" width="14.7109375" style="24" bestFit="1" customWidth="1"/>
    <col min="5152" max="5152" width="46.5703125" style="24" customWidth="1"/>
    <col min="5153" max="5153" width="19.7109375" style="24" customWidth="1"/>
    <col min="5154" max="5154" width="16.7109375" style="24" customWidth="1"/>
    <col min="5155" max="5376" width="11.42578125" style="24"/>
    <col min="5377" max="5378" width="3.7109375" style="24" customWidth="1"/>
    <col min="5379" max="5379" width="3.140625" style="24" customWidth="1"/>
    <col min="5380" max="5380" width="4.42578125" style="24" customWidth="1"/>
    <col min="5381" max="5382" width="3.85546875" style="24" customWidth="1"/>
    <col min="5383" max="5383" width="4.7109375" style="24" customWidth="1"/>
    <col min="5384" max="5384" width="4.28515625" style="24" customWidth="1"/>
    <col min="5385" max="5385" width="4" style="24" customWidth="1"/>
    <col min="5386" max="5386" width="3.140625" style="24" customWidth="1"/>
    <col min="5387" max="5387" width="3.7109375" style="24" customWidth="1"/>
    <col min="5388" max="5388" width="3.85546875" style="24" customWidth="1"/>
    <col min="5389" max="5389" width="6.5703125" style="24" customWidth="1"/>
    <col min="5390" max="5390" width="3.7109375" style="24" customWidth="1"/>
    <col min="5391" max="5391" width="4.7109375" style="24" customWidth="1"/>
    <col min="5392" max="5392" width="5" style="24" customWidth="1"/>
    <col min="5393" max="5393" width="4.42578125" style="24" customWidth="1"/>
    <col min="5394" max="5394" width="3.5703125" style="24" customWidth="1"/>
    <col min="5395" max="5395" width="3.42578125" style="24" customWidth="1"/>
    <col min="5396" max="5396" width="4" style="24" customWidth="1"/>
    <col min="5397" max="5397" width="3.140625" style="24" customWidth="1"/>
    <col min="5398" max="5398" width="4.28515625" style="24" customWidth="1"/>
    <col min="5399" max="5399" width="3.5703125" style="24" customWidth="1"/>
    <col min="5400" max="5400" width="3.42578125" style="24" customWidth="1"/>
    <col min="5401" max="5401" width="4.42578125" style="24" customWidth="1"/>
    <col min="5402" max="5402" width="4.140625" style="24" customWidth="1"/>
    <col min="5403" max="5403" width="3.85546875" style="24" customWidth="1"/>
    <col min="5404" max="5404" width="6.5703125" style="24" customWidth="1"/>
    <col min="5405" max="5406" width="11.42578125" style="24"/>
    <col min="5407" max="5407" width="14.7109375" style="24" bestFit="1" customWidth="1"/>
    <col min="5408" max="5408" width="46.5703125" style="24" customWidth="1"/>
    <col min="5409" max="5409" width="19.7109375" style="24" customWidth="1"/>
    <col min="5410" max="5410" width="16.7109375" style="24" customWidth="1"/>
    <col min="5411" max="5632" width="11.42578125" style="24"/>
    <col min="5633" max="5634" width="3.7109375" style="24" customWidth="1"/>
    <col min="5635" max="5635" width="3.140625" style="24" customWidth="1"/>
    <col min="5636" max="5636" width="4.42578125" style="24" customWidth="1"/>
    <col min="5637" max="5638" width="3.85546875" style="24" customWidth="1"/>
    <col min="5639" max="5639" width="4.7109375" style="24" customWidth="1"/>
    <col min="5640" max="5640" width="4.28515625" style="24" customWidth="1"/>
    <col min="5641" max="5641" width="4" style="24" customWidth="1"/>
    <col min="5642" max="5642" width="3.140625" style="24" customWidth="1"/>
    <col min="5643" max="5643" width="3.7109375" style="24" customWidth="1"/>
    <col min="5644" max="5644" width="3.85546875" style="24" customWidth="1"/>
    <col min="5645" max="5645" width="6.5703125" style="24" customWidth="1"/>
    <col min="5646" max="5646" width="3.7109375" style="24" customWidth="1"/>
    <col min="5647" max="5647" width="4.7109375" style="24" customWidth="1"/>
    <col min="5648" max="5648" width="5" style="24" customWidth="1"/>
    <col min="5649" max="5649" width="4.42578125" style="24" customWidth="1"/>
    <col min="5650" max="5650" width="3.5703125" style="24" customWidth="1"/>
    <col min="5651" max="5651" width="3.42578125" style="24" customWidth="1"/>
    <col min="5652" max="5652" width="4" style="24" customWidth="1"/>
    <col min="5653" max="5653" width="3.140625" style="24" customWidth="1"/>
    <col min="5654" max="5654" width="4.28515625" style="24" customWidth="1"/>
    <col min="5655" max="5655" width="3.5703125" style="24" customWidth="1"/>
    <col min="5656" max="5656" width="3.42578125" style="24" customWidth="1"/>
    <col min="5657" max="5657" width="4.42578125" style="24" customWidth="1"/>
    <col min="5658" max="5658" width="4.140625" style="24" customWidth="1"/>
    <col min="5659" max="5659" width="3.85546875" style="24" customWidth="1"/>
    <col min="5660" max="5660" width="6.5703125" style="24" customWidth="1"/>
    <col min="5661" max="5662" width="11.42578125" style="24"/>
    <col min="5663" max="5663" width="14.7109375" style="24" bestFit="1" customWidth="1"/>
    <col min="5664" max="5664" width="46.5703125" style="24" customWidth="1"/>
    <col min="5665" max="5665" width="19.7109375" style="24" customWidth="1"/>
    <col min="5666" max="5666" width="16.7109375" style="24" customWidth="1"/>
    <col min="5667" max="5888" width="11.42578125" style="24"/>
    <col min="5889" max="5890" width="3.7109375" style="24" customWidth="1"/>
    <col min="5891" max="5891" width="3.140625" style="24" customWidth="1"/>
    <col min="5892" max="5892" width="4.42578125" style="24" customWidth="1"/>
    <col min="5893" max="5894" width="3.85546875" style="24" customWidth="1"/>
    <col min="5895" max="5895" width="4.7109375" style="24" customWidth="1"/>
    <col min="5896" max="5896" width="4.28515625" style="24" customWidth="1"/>
    <col min="5897" max="5897" width="4" style="24" customWidth="1"/>
    <col min="5898" max="5898" width="3.140625" style="24" customWidth="1"/>
    <col min="5899" max="5899" width="3.7109375" style="24" customWidth="1"/>
    <col min="5900" max="5900" width="3.85546875" style="24" customWidth="1"/>
    <col min="5901" max="5901" width="6.5703125" style="24" customWidth="1"/>
    <col min="5902" max="5902" width="3.7109375" style="24" customWidth="1"/>
    <col min="5903" max="5903" width="4.7109375" style="24" customWidth="1"/>
    <col min="5904" max="5904" width="5" style="24" customWidth="1"/>
    <col min="5905" max="5905" width="4.42578125" style="24" customWidth="1"/>
    <col min="5906" max="5906" width="3.5703125" style="24" customWidth="1"/>
    <col min="5907" max="5907" width="3.42578125" style="24" customWidth="1"/>
    <col min="5908" max="5908" width="4" style="24" customWidth="1"/>
    <col min="5909" max="5909" width="3.140625" style="24" customWidth="1"/>
    <col min="5910" max="5910" width="4.28515625" style="24" customWidth="1"/>
    <col min="5911" max="5911" width="3.5703125" style="24" customWidth="1"/>
    <col min="5912" max="5912" width="3.42578125" style="24" customWidth="1"/>
    <col min="5913" max="5913" width="4.42578125" style="24" customWidth="1"/>
    <col min="5914" max="5914" width="4.140625" style="24" customWidth="1"/>
    <col min="5915" max="5915" width="3.85546875" style="24" customWidth="1"/>
    <col min="5916" max="5916" width="6.5703125" style="24" customWidth="1"/>
    <col min="5917" max="5918" width="11.42578125" style="24"/>
    <col min="5919" max="5919" width="14.7109375" style="24" bestFit="1" customWidth="1"/>
    <col min="5920" max="5920" width="46.5703125" style="24" customWidth="1"/>
    <col min="5921" max="5921" width="19.7109375" style="24" customWidth="1"/>
    <col min="5922" max="5922" width="16.7109375" style="24" customWidth="1"/>
    <col min="5923" max="6144" width="11.42578125" style="24"/>
    <col min="6145" max="6146" width="3.7109375" style="24" customWidth="1"/>
    <col min="6147" max="6147" width="3.140625" style="24" customWidth="1"/>
    <col min="6148" max="6148" width="4.42578125" style="24" customWidth="1"/>
    <col min="6149" max="6150" width="3.85546875" style="24" customWidth="1"/>
    <col min="6151" max="6151" width="4.7109375" style="24" customWidth="1"/>
    <col min="6152" max="6152" width="4.28515625" style="24" customWidth="1"/>
    <col min="6153" max="6153" width="4" style="24" customWidth="1"/>
    <col min="6154" max="6154" width="3.140625" style="24" customWidth="1"/>
    <col min="6155" max="6155" width="3.7109375" style="24" customWidth="1"/>
    <col min="6156" max="6156" width="3.85546875" style="24" customWidth="1"/>
    <col min="6157" max="6157" width="6.5703125" style="24" customWidth="1"/>
    <col min="6158" max="6158" width="3.7109375" style="24" customWidth="1"/>
    <col min="6159" max="6159" width="4.7109375" style="24" customWidth="1"/>
    <col min="6160" max="6160" width="5" style="24" customWidth="1"/>
    <col min="6161" max="6161" width="4.42578125" style="24" customWidth="1"/>
    <col min="6162" max="6162" width="3.5703125" style="24" customWidth="1"/>
    <col min="6163" max="6163" width="3.42578125" style="24" customWidth="1"/>
    <col min="6164" max="6164" width="4" style="24" customWidth="1"/>
    <col min="6165" max="6165" width="3.140625" style="24" customWidth="1"/>
    <col min="6166" max="6166" width="4.28515625" style="24" customWidth="1"/>
    <col min="6167" max="6167" width="3.5703125" style="24" customWidth="1"/>
    <col min="6168" max="6168" width="3.42578125" style="24" customWidth="1"/>
    <col min="6169" max="6169" width="4.42578125" style="24" customWidth="1"/>
    <col min="6170" max="6170" width="4.140625" style="24" customWidth="1"/>
    <col min="6171" max="6171" width="3.85546875" style="24" customWidth="1"/>
    <col min="6172" max="6172" width="6.5703125" style="24" customWidth="1"/>
    <col min="6173" max="6174" width="11.42578125" style="24"/>
    <col min="6175" max="6175" width="14.7109375" style="24" bestFit="1" customWidth="1"/>
    <col min="6176" max="6176" width="46.5703125" style="24" customWidth="1"/>
    <col min="6177" max="6177" width="19.7109375" style="24" customWidth="1"/>
    <col min="6178" max="6178" width="16.7109375" style="24" customWidth="1"/>
    <col min="6179" max="6400" width="11.42578125" style="24"/>
    <col min="6401" max="6402" width="3.7109375" style="24" customWidth="1"/>
    <col min="6403" max="6403" width="3.140625" style="24" customWidth="1"/>
    <col min="6404" max="6404" width="4.42578125" style="24" customWidth="1"/>
    <col min="6405" max="6406" width="3.85546875" style="24" customWidth="1"/>
    <col min="6407" max="6407" width="4.7109375" style="24" customWidth="1"/>
    <col min="6408" max="6408" width="4.28515625" style="24" customWidth="1"/>
    <col min="6409" max="6409" width="4" style="24" customWidth="1"/>
    <col min="6410" max="6410" width="3.140625" style="24" customWidth="1"/>
    <col min="6411" max="6411" width="3.7109375" style="24" customWidth="1"/>
    <col min="6412" max="6412" width="3.85546875" style="24" customWidth="1"/>
    <col min="6413" max="6413" width="6.5703125" style="24" customWidth="1"/>
    <col min="6414" max="6414" width="3.7109375" style="24" customWidth="1"/>
    <col min="6415" max="6415" width="4.7109375" style="24" customWidth="1"/>
    <col min="6416" max="6416" width="5" style="24" customWidth="1"/>
    <col min="6417" max="6417" width="4.42578125" style="24" customWidth="1"/>
    <col min="6418" max="6418" width="3.5703125" style="24" customWidth="1"/>
    <col min="6419" max="6419" width="3.42578125" style="24" customWidth="1"/>
    <col min="6420" max="6420" width="4" style="24" customWidth="1"/>
    <col min="6421" max="6421" width="3.140625" style="24" customWidth="1"/>
    <col min="6422" max="6422" width="4.28515625" style="24" customWidth="1"/>
    <col min="6423" max="6423" width="3.5703125" style="24" customWidth="1"/>
    <col min="6424" max="6424" width="3.42578125" style="24" customWidth="1"/>
    <col min="6425" max="6425" width="4.42578125" style="24" customWidth="1"/>
    <col min="6426" max="6426" width="4.140625" style="24" customWidth="1"/>
    <col min="6427" max="6427" width="3.85546875" style="24" customWidth="1"/>
    <col min="6428" max="6428" width="6.5703125" style="24" customWidth="1"/>
    <col min="6429" max="6430" width="11.42578125" style="24"/>
    <col min="6431" max="6431" width="14.7109375" style="24" bestFit="1" customWidth="1"/>
    <col min="6432" max="6432" width="46.5703125" style="24" customWidth="1"/>
    <col min="6433" max="6433" width="19.7109375" style="24" customWidth="1"/>
    <col min="6434" max="6434" width="16.7109375" style="24" customWidth="1"/>
    <col min="6435" max="6656" width="11.42578125" style="24"/>
    <col min="6657" max="6658" width="3.7109375" style="24" customWidth="1"/>
    <col min="6659" max="6659" width="3.140625" style="24" customWidth="1"/>
    <col min="6660" max="6660" width="4.42578125" style="24" customWidth="1"/>
    <col min="6661" max="6662" width="3.85546875" style="24" customWidth="1"/>
    <col min="6663" max="6663" width="4.7109375" style="24" customWidth="1"/>
    <col min="6664" max="6664" width="4.28515625" style="24" customWidth="1"/>
    <col min="6665" max="6665" width="4" style="24" customWidth="1"/>
    <col min="6666" max="6666" width="3.140625" style="24" customWidth="1"/>
    <col min="6667" max="6667" width="3.7109375" style="24" customWidth="1"/>
    <col min="6668" max="6668" width="3.85546875" style="24" customWidth="1"/>
    <col min="6669" max="6669" width="6.5703125" style="24" customWidth="1"/>
    <col min="6670" max="6670" width="3.7109375" style="24" customWidth="1"/>
    <col min="6671" max="6671" width="4.7109375" style="24" customWidth="1"/>
    <col min="6672" max="6672" width="5" style="24" customWidth="1"/>
    <col min="6673" max="6673" width="4.42578125" style="24" customWidth="1"/>
    <col min="6674" max="6674" width="3.5703125" style="24" customWidth="1"/>
    <col min="6675" max="6675" width="3.42578125" style="24" customWidth="1"/>
    <col min="6676" max="6676" width="4" style="24" customWidth="1"/>
    <col min="6677" max="6677" width="3.140625" style="24" customWidth="1"/>
    <col min="6678" max="6678" width="4.28515625" style="24" customWidth="1"/>
    <col min="6679" max="6679" width="3.5703125" style="24" customWidth="1"/>
    <col min="6680" max="6680" width="3.42578125" style="24" customWidth="1"/>
    <col min="6681" max="6681" width="4.42578125" style="24" customWidth="1"/>
    <col min="6682" max="6682" width="4.140625" style="24" customWidth="1"/>
    <col min="6683" max="6683" width="3.85546875" style="24" customWidth="1"/>
    <col min="6684" max="6684" width="6.5703125" style="24" customWidth="1"/>
    <col min="6685" max="6686" width="11.42578125" style="24"/>
    <col min="6687" max="6687" width="14.7109375" style="24" bestFit="1" customWidth="1"/>
    <col min="6688" max="6688" width="46.5703125" style="24" customWidth="1"/>
    <col min="6689" max="6689" width="19.7109375" style="24" customWidth="1"/>
    <col min="6690" max="6690" width="16.7109375" style="24" customWidth="1"/>
    <col min="6691" max="6912" width="11.42578125" style="24"/>
    <col min="6913" max="6914" width="3.7109375" style="24" customWidth="1"/>
    <col min="6915" max="6915" width="3.140625" style="24" customWidth="1"/>
    <col min="6916" max="6916" width="4.42578125" style="24" customWidth="1"/>
    <col min="6917" max="6918" width="3.85546875" style="24" customWidth="1"/>
    <col min="6919" max="6919" width="4.7109375" style="24" customWidth="1"/>
    <col min="6920" max="6920" width="4.28515625" style="24" customWidth="1"/>
    <col min="6921" max="6921" width="4" style="24" customWidth="1"/>
    <col min="6922" max="6922" width="3.140625" style="24" customWidth="1"/>
    <col min="6923" max="6923" width="3.7109375" style="24" customWidth="1"/>
    <col min="6924" max="6924" width="3.85546875" style="24" customWidth="1"/>
    <col min="6925" max="6925" width="6.5703125" style="24" customWidth="1"/>
    <col min="6926" max="6926" width="3.7109375" style="24" customWidth="1"/>
    <col min="6927" max="6927" width="4.7109375" style="24" customWidth="1"/>
    <col min="6928" max="6928" width="5" style="24" customWidth="1"/>
    <col min="6929" max="6929" width="4.42578125" style="24" customWidth="1"/>
    <col min="6930" max="6930" width="3.5703125" style="24" customWidth="1"/>
    <col min="6931" max="6931" width="3.42578125" style="24" customWidth="1"/>
    <col min="6932" max="6932" width="4" style="24" customWidth="1"/>
    <col min="6933" max="6933" width="3.140625" style="24" customWidth="1"/>
    <col min="6934" max="6934" width="4.28515625" style="24" customWidth="1"/>
    <col min="6935" max="6935" width="3.5703125" style="24" customWidth="1"/>
    <col min="6936" max="6936" width="3.42578125" style="24" customWidth="1"/>
    <col min="6937" max="6937" width="4.42578125" style="24" customWidth="1"/>
    <col min="6938" max="6938" width="4.140625" style="24" customWidth="1"/>
    <col min="6939" max="6939" width="3.85546875" style="24" customWidth="1"/>
    <col min="6940" max="6940" width="6.5703125" style="24" customWidth="1"/>
    <col min="6941" max="6942" width="11.42578125" style="24"/>
    <col min="6943" max="6943" width="14.7109375" style="24" bestFit="1" customWidth="1"/>
    <col min="6944" max="6944" width="46.5703125" style="24" customWidth="1"/>
    <col min="6945" max="6945" width="19.7109375" style="24" customWidth="1"/>
    <col min="6946" max="6946" width="16.7109375" style="24" customWidth="1"/>
    <col min="6947" max="7168" width="11.42578125" style="24"/>
    <col min="7169" max="7170" width="3.7109375" style="24" customWidth="1"/>
    <col min="7171" max="7171" width="3.140625" style="24" customWidth="1"/>
    <col min="7172" max="7172" width="4.42578125" style="24" customWidth="1"/>
    <col min="7173" max="7174" width="3.85546875" style="24" customWidth="1"/>
    <col min="7175" max="7175" width="4.7109375" style="24" customWidth="1"/>
    <col min="7176" max="7176" width="4.28515625" style="24" customWidth="1"/>
    <col min="7177" max="7177" width="4" style="24" customWidth="1"/>
    <col min="7178" max="7178" width="3.140625" style="24" customWidth="1"/>
    <col min="7179" max="7179" width="3.7109375" style="24" customWidth="1"/>
    <col min="7180" max="7180" width="3.85546875" style="24" customWidth="1"/>
    <col min="7181" max="7181" width="6.5703125" style="24" customWidth="1"/>
    <col min="7182" max="7182" width="3.7109375" style="24" customWidth="1"/>
    <col min="7183" max="7183" width="4.7109375" style="24" customWidth="1"/>
    <col min="7184" max="7184" width="5" style="24" customWidth="1"/>
    <col min="7185" max="7185" width="4.42578125" style="24" customWidth="1"/>
    <col min="7186" max="7186" width="3.5703125" style="24" customWidth="1"/>
    <col min="7187" max="7187" width="3.42578125" style="24" customWidth="1"/>
    <col min="7188" max="7188" width="4" style="24" customWidth="1"/>
    <col min="7189" max="7189" width="3.140625" style="24" customWidth="1"/>
    <col min="7190" max="7190" width="4.28515625" style="24" customWidth="1"/>
    <col min="7191" max="7191" width="3.5703125" style="24" customWidth="1"/>
    <col min="7192" max="7192" width="3.42578125" style="24" customWidth="1"/>
    <col min="7193" max="7193" width="4.42578125" style="24" customWidth="1"/>
    <col min="7194" max="7194" width="4.140625" style="24" customWidth="1"/>
    <col min="7195" max="7195" width="3.85546875" style="24" customWidth="1"/>
    <col min="7196" max="7196" width="6.5703125" style="24" customWidth="1"/>
    <col min="7197" max="7198" width="11.42578125" style="24"/>
    <col min="7199" max="7199" width="14.7109375" style="24" bestFit="1" customWidth="1"/>
    <col min="7200" max="7200" width="46.5703125" style="24" customWidth="1"/>
    <col min="7201" max="7201" width="19.7109375" style="24" customWidth="1"/>
    <col min="7202" max="7202" width="16.7109375" style="24" customWidth="1"/>
    <col min="7203" max="7424" width="11.42578125" style="24"/>
    <col min="7425" max="7426" width="3.7109375" style="24" customWidth="1"/>
    <col min="7427" max="7427" width="3.140625" style="24" customWidth="1"/>
    <col min="7428" max="7428" width="4.42578125" style="24" customWidth="1"/>
    <col min="7429" max="7430" width="3.85546875" style="24" customWidth="1"/>
    <col min="7431" max="7431" width="4.7109375" style="24" customWidth="1"/>
    <col min="7432" max="7432" width="4.28515625" style="24" customWidth="1"/>
    <col min="7433" max="7433" width="4" style="24" customWidth="1"/>
    <col min="7434" max="7434" width="3.140625" style="24" customWidth="1"/>
    <col min="7435" max="7435" width="3.7109375" style="24" customWidth="1"/>
    <col min="7436" max="7436" width="3.85546875" style="24" customWidth="1"/>
    <col min="7437" max="7437" width="6.5703125" style="24" customWidth="1"/>
    <col min="7438" max="7438" width="3.7109375" style="24" customWidth="1"/>
    <col min="7439" max="7439" width="4.7109375" style="24" customWidth="1"/>
    <col min="7440" max="7440" width="5" style="24" customWidth="1"/>
    <col min="7441" max="7441" width="4.42578125" style="24" customWidth="1"/>
    <col min="7442" max="7442" width="3.5703125" style="24" customWidth="1"/>
    <col min="7443" max="7443" width="3.42578125" style="24" customWidth="1"/>
    <col min="7444" max="7444" width="4" style="24" customWidth="1"/>
    <col min="7445" max="7445" width="3.140625" style="24" customWidth="1"/>
    <col min="7446" max="7446" width="4.28515625" style="24" customWidth="1"/>
    <col min="7447" max="7447" width="3.5703125" style="24" customWidth="1"/>
    <col min="7448" max="7448" width="3.42578125" style="24" customWidth="1"/>
    <col min="7449" max="7449" width="4.42578125" style="24" customWidth="1"/>
    <col min="7450" max="7450" width="4.140625" style="24" customWidth="1"/>
    <col min="7451" max="7451" width="3.85546875" style="24" customWidth="1"/>
    <col min="7452" max="7452" width="6.5703125" style="24" customWidth="1"/>
    <col min="7453" max="7454" width="11.42578125" style="24"/>
    <col min="7455" max="7455" width="14.7109375" style="24" bestFit="1" customWidth="1"/>
    <col min="7456" max="7456" width="46.5703125" style="24" customWidth="1"/>
    <col min="7457" max="7457" width="19.7109375" style="24" customWidth="1"/>
    <col min="7458" max="7458" width="16.7109375" style="24" customWidth="1"/>
    <col min="7459" max="7680" width="11.42578125" style="24"/>
    <col min="7681" max="7682" width="3.7109375" style="24" customWidth="1"/>
    <col min="7683" max="7683" width="3.140625" style="24" customWidth="1"/>
    <col min="7684" max="7684" width="4.42578125" style="24" customWidth="1"/>
    <col min="7685" max="7686" width="3.85546875" style="24" customWidth="1"/>
    <col min="7687" max="7687" width="4.7109375" style="24" customWidth="1"/>
    <col min="7688" max="7688" width="4.28515625" style="24" customWidth="1"/>
    <col min="7689" max="7689" width="4" style="24" customWidth="1"/>
    <col min="7690" max="7690" width="3.140625" style="24" customWidth="1"/>
    <col min="7691" max="7691" width="3.7109375" style="24" customWidth="1"/>
    <col min="7692" max="7692" width="3.85546875" style="24" customWidth="1"/>
    <col min="7693" max="7693" width="6.5703125" style="24" customWidth="1"/>
    <col min="7694" max="7694" width="3.7109375" style="24" customWidth="1"/>
    <col min="7695" max="7695" width="4.7109375" style="24" customWidth="1"/>
    <col min="7696" max="7696" width="5" style="24" customWidth="1"/>
    <col min="7697" max="7697" width="4.42578125" style="24" customWidth="1"/>
    <col min="7698" max="7698" width="3.5703125" style="24" customWidth="1"/>
    <col min="7699" max="7699" width="3.42578125" style="24" customWidth="1"/>
    <col min="7700" max="7700" width="4" style="24" customWidth="1"/>
    <col min="7701" max="7701" width="3.140625" style="24" customWidth="1"/>
    <col min="7702" max="7702" width="4.28515625" style="24" customWidth="1"/>
    <col min="7703" max="7703" width="3.5703125" style="24" customWidth="1"/>
    <col min="7704" max="7704" width="3.42578125" style="24" customWidth="1"/>
    <col min="7705" max="7705" width="4.42578125" style="24" customWidth="1"/>
    <col min="7706" max="7706" width="4.140625" style="24" customWidth="1"/>
    <col min="7707" max="7707" width="3.85546875" style="24" customWidth="1"/>
    <col min="7708" max="7708" width="6.5703125" style="24" customWidth="1"/>
    <col min="7709" max="7710" width="11.42578125" style="24"/>
    <col min="7711" max="7711" width="14.7109375" style="24" bestFit="1" customWidth="1"/>
    <col min="7712" max="7712" width="46.5703125" style="24" customWidth="1"/>
    <col min="7713" max="7713" width="19.7109375" style="24" customWidth="1"/>
    <col min="7714" max="7714" width="16.7109375" style="24" customWidth="1"/>
    <col min="7715" max="7936" width="11.42578125" style="24"/>
    <col min="7937" max="7938" width="3.7109375" style="24" customWidth="1"/>
    <col min="7939" max="7939" width="3.140625" style="24" customWidth="1"/>
    <col min="7940" max="7940" width="4.42578125" style="24" customWidth="1"/>
    <col min="7941" max="7942" width="3.85546875" style="24" customWidth="1"/>
    <col min="7943" max="7943" width="4.7109375" style="24" customWidth="1"/>
    <col min="7944" max="7944" width="4.28515625" style="24" customWidth="1"/>
    <col min="7945" max="7945" width="4" style="24" customWidth="1"/>
    <col min="7946" max="7946" width="3.140625" style="24" customWidth="1"/>
    <col min="7947" max="7947" width="3.7109375" style="24" customWidth="1"/>
    <col min="7948" max="7948" width="3.85546875" style="24" customWidth="1"/>
    <col min="7949" max="7949" width="6.5703125" style="24" customWidth="1"/>
    <col min="7950" max="7950" width="3.7109375" style="24" customWidth="1"/>
    <col min="7951" max="7951" width="4.7109375" style="24" customWidth="1"/>
    <col min="7952" max="7952" width="5" style="24" customWidth="1"/>
    <col min="7953" max="7953" width="4.42578125" style="24" customWidth="1"/>
    <col min="7954" max="7954" width="3.5703125" style="24" customWidth="1"/>
    <col min="7955" max="7955" width="3.42578125" style="24" customWidth="1"/>
    <col min="7956" max="7956" width="4" style="24" customWidth="1"/>
    <col min="7957" max="7957" width="3.140625" style="24" customWidth="1"/>
    <col min="7958" max="7958" width="4.28515625" style="24" customWidth="1"/>
    <col min="7959" max="7959" width="3.5703125" style="24" customWidth="1"/>
    <col min="7960" max="7960" width="3.42578125" style="24" customWidth="1"/>
    <col min="7961" max="7961" width="4.42578125" style="24" customWidth="1"/>
    <col min="7962" max="7962" width="4.140625" style="24" customWidth="1"/>
    <col min="7963" max="7963" width="3.85546875" style="24" customWidth="1"/>
    <col min="7964" max="7964" width="6.5703125" style="24" customWidth="1"/>
    <col min="7965" max="7966" width="11.42578125" style="24"/>
    <col min="7967" max="7967" width="14.7109375" style="24" bestFit="1" customWidth="1"/>
    <col min="7968" max="7968" width="46.5703125" style="24" customWidth="1"/>
    <col min="7969" max="7969" width="19.7109375" style="24" customWidth="1"/>
    <col min="7970" max="7970" width="16.7109375" style="24" customWidth="1"/>
    <col min="7971" max="8192" width="11.42578125" style="24"/>
    <col min="8193" max="8194" width="3.7109375" style="24" customWidth="1"/>
    <col min="8195" max="8195" width="3.140625" style="24" customWidth="1"/>
    <col min="8196" max="8196" width="4.42578125" style="24" customWidth="1"/>
    <col min="8197" max="8198" width="3.85546875" style="24" customWidth="1"/>
    <col min="8199" max="8199" width="4.7109375" style="24" customWidth="1"/>
    <col min="8200" max="8200" width="4.28515625" style="24" customWidth="1"/>
    <col min="8201" max="8201" width="4" style="24" customWidth="1"/>
    <col min="8202" max="8202" width="3.140625" style="24" customWidth="1"/>
    <col min="8203" max="8203" width="3.7109375" style="24" customWidth="1"/>
    <col min="8204" max="8204" width="3.85546875" style="24" customWidth="1"/>
    <col min="8205" max="8205" width="6.5703125" style="24" customWidth="1"/>
    <col min="8206" max="8206" width="3.7109375" style="24" customWidth="1"/>
    <col min="8207" max="8207" width="4.7109375" style="24" customWidth="1"/>
    <col min="8208" max="8208" width="5" style="24" customWidth="1"/>
    <col min="8209" max="8209" width="4.42578125" style="24" customWidth="1"/>
    <col min="8210" max="8210" width="3.5703125" style="24" customWidth="1"/>
    <col min="8211" max="8211" width="3.42578125" style="24" customWidth="1"/>
    <col min="8212" max="8212" width="4" style="24" customWidth="1"/>
    <col min="8213" max="8213" width="3.140625" style="24" customWidth="1"/>
    <col min="8214" max="8214" width="4.28515625" style="24" customWidth="1"/>
    <col min="8215" max="8215" width="3.5703125" style="24" customWidth="1"/>
    <col min="8216" max="8216" width="3.42578125" style="24" customWidth="1"/>
    <col min="8217" max="8217" width="4.42578125" style="24" customWidth="1"/>
    <col min="8218" max="8218" width="4.140625" style="24" customWidth="1"/>
    <col min="8219" max="8219" width="3.85546875" style="24" customWidth="1"/>
    <col min="8220" max="8220" width="6.5703125" style="24" customWidth="1"/>
    <col min="8221" max="8222" width="11.42578125" style="24"/>
    <col min="8223" max="8223" width="14.7109375" style="24" bestFit="1" customWidth="1"/>
    <col min="8224" max="8224" width="46.5703125" style="24" customWidth="1"/>
    <col min="8225" max="8225" width="19.7109375" style="24" customWidth="1"/>
    <col min="8226" max="8226" width="16.7109375" style="24" customWidth="1"/>
    <col min="8227" max="8448" width="11.42578125" style="24"/>
    <col min="8449" max="8450" width="3.7109375" style="24" customWidth="1"/>
    <col min="8451" max="8451" width="3.140625" style="24" customWidth="1"/>
    <col min="8452" max="8452" width="4.42578125" style="24" customWidth="1"/>
    <col min="8453" max="8454" width="3.85546875" style="24" customWidth="1"/>
    <col min="8455" max="8455" width="4.7109375" style="24" customWidth="1"/>
    <col min="8456" max="8456" width="4.28515625" style="24" customWidth="1"/>
    <col min="8457" max="8457" width="4" style="24" customWidth="1"/>
    <col min="8458" max="8458" width="3.140625" style="24" customWidth="1"/>
    <col min="8459" max="8459" width="3.7109375" style="24" customWidth="1"/>
    <col min="8460" max="8460" width="3.85546875" style="24" customWidth="1"/>
    <col min="8461" max="8461" width="6.5703125" style="24" customWidth="1"/>
    <col min="8462" max="8462" width="3.7109375" style="24" customWidth="1"/>
    <col min="8463" max="8463" width="4.7109375" style="24" customWidth="1"/>
    <col min="8464" max="8464" width="5" style="24" customWidth="1"/>
    <col min="8465" max="8465" width="4.42578125" style="24" customWidth="1"/>
    <col min="8466" max="8466" width="3.5703125" style="24" customWidth="1"/>
    <col min="8467" max="8467" width="3.42578125" style="24" customWidth="1"/>
    <col min="8468" max="8468" width="4" style="24" customWidth="1"/>
    <col min="8469" max="8469" width="3.140625" style="24" customWidth="1"/>
    <col min="8470" max="8470" width="4.28515625" style="24" customWidth="1"/>
    <col min="8471" max="8471" width="3.5703125" style="24" customWidth="1"/>
    <col min="8472" max="8472" width="3.42578125" style="24" customWidth="1"/>
    <col min="8473" max="8473" width="4.42578125" style="24" customWidth="1"/>
    <col min="8474" max="8474" width="4.140625" style="24" customWidth="1"/>
    <col min="8475" max="8475" width="3.85546875" style="24" customWidth="1"/>
    <col min="8476" max="8476" width="6.5703125" style="24" customWidth="1"/>
    <col min="8477" max="8478" width="11.42578125" style="24"/>
    <col min="8479" max="8479" width="14.7109375" style="24" bestFit="1" customWidth="1"/>
    <col min="8480" max="8480" width="46.5703125" style="24" customWidth="1"/>
    <col min="8481" max="8481" width="19.7109375" style="24" customWidth="1"/>
    <col min="8482" max="8482" width="16.7109375" style="24" customWidth="1"/>
    <col min="8483" max="8704" width="11.42578125" style="24"/>
    <col min="8705" max="8706" width="3.7109375" style="24" customWidth="1"/>
    <col min="8707" max="8707" width="3.140625" style="24" customWidth="1"/>
    <col min="8708" max="8708" width="4.42578125" style="24" customWidth="1"/>
    <col min="8709" max="8710" width="3.85546875" style="24" customWidth="1"/>
    <col min="8711" max="8711" width="4.7109375" style="24" customWidth="1"/>
    <col min="8712" max="8712" width="4.28515625" style="24" customWidth="1"/>
    <col min="8713" max="8713" width="4" style="24" customWidth="1"/>
    <col min="8714" max="8714" width="3.140625" style="24" customWidth="1"/>
    <col min="8715" max="8715" width="3.7109375" style="24" customWidth="1"/>
    <col min="8716" max="8716" width="3.85546875" style="24" customWidth="1"/>
    <col min="8717" max="8717" width="6.5703125" style="24" customWidth="1"/>
    <col min="8718" max="8718" width="3.7109375" style="24" customWidth="1"/>
    <col min="8719" max="8719" width="4.7109375" style="24" customWidth="1"/>
    <col min="8720" max="8720" width="5" style="24" customWidth="1"/>
    <col min="8721" max="8721" width="4.42578125" style="24" customWidth="1"/>
    <col min="8722" max="8722" width="3.5703125" style="24" customWidth="1"/>
    <col min="8723" max="8723" width="3.42578125" style="24" customWidth="1"/>
    <col min="8724" max="8724" width="4" style="24" customWidth="1"/>
    <col min="8725" max="8725" width="3.140625" style="24" customWidth="1"/>
    <col min="8726" max="8726" width="4.28515625" style="24" customWidth="1"/>
    <col min="8727" max="8727" width="3.5703125" style="24" customWidth="1"/>
    <col min="8728" max="8728" width="3.42578125" style="24" customWidth="1"/>
    <col min="8729" max="8729" width="4.42578125" style="24" customWidth="1"/>
    <col min="8730" max="8730" width="4.140625" style="24" customWidth="1"/>
    <col min="8731" max="8731" width="3.85546875" style="24" customWidth="1"/>
    <col min="8732" max="8732" width="6.5703125" style="24" customWidth="1"/>
    <col min="8733" max="8734" width="11.42578125" style="24"/>
    <col min="8735" max="8735" width="14.7109375" style="24" bestFit="1" customWidth="1"/>
    <col min="8736" max="8736" width="46.5703125" style="24" customWidth="1"/>
    <col min="8737" max="8737" width="19.7109375" style="24" customWidth="1"/>
    <col min="8738" max="8738" width="16.7109375" style="24" customWidth="1"/>
    <col min="8739" max="8960" width="11.42578125" style="24"/>
    <col min="8961" max="8962" width="3.7109375" style="24" customWidth="1"/>
    <col min="8963" max="8963" width="3.140625" style="24" customWidth="1"/>
    <col min="8964" max="8964" width="4.42578125" style="24" customWidth="1"/>
    <col min="8965" max="8966" width="3.85546875" style="24" customWidth="1"/>
    <col min="8967" max="8967" width="4.7109375" style="24" customWidth="1"/>
    <col min="8968" max="8968" width="4.28515625" style="24" customWidth="1"/>
    <col min="8969" max="8969" width="4" style="24" customWidth="1"/>
    <col min="8970" max="8970" width="3.140625" style="24" customWidth="1"/>
    <col min="8971" max="8971" width="3.7109375" style="24" customWidth="1"/>
    <col min="8972" max="8972" width="3.85546875" style="24" customWidth="1"/>
    <col min="8973" max="8973" width="6.5703125" style="24" customWidth="1"/>
    <col min="8974" max="8974" width="3.7109375" style="24" customWidth="1"/>
    <col min="8975" max="8975" width="4.7109375" style="24" customWidth="1"/>
    <col min="8976" max="8976" width="5" style="24" customWidth="1"/>
    <col min="8977" max="8977" width="4.42578125" style="24" customWidth="1"/>
    <col min="8978" max="8978" width="3.5703125" style="24" customWidth="1"/>
    <col min="8979" max="8979" width="3.42578125" style="24" customWidth="1"/>
    <col min="8980" max="8980" width="4" style="24" customWidth="1"/>
    <col min="8981" max="8981" width="3.140625" style="24" customWidth="1"/>
    <col min="8982" max="8982" width="4.28515625" style="24" customWidth="1"/>
    <col min="8983" max="8983" width="3.5703125" style="24" customWidth="1"/>
    <col min="8984" max="8984" width="3.42578125" style="24" customWidth="1"/>
    <col min="8985" max="8985" width="4.42578125" style="24" customWidth="1"/>
    <col min="8986" max="8986" width="4.140625" style="24" customWidth="1"/>
    <col min="8987" max="8987" width="3.85546875" style="24" customWidth="1"/>
    <col min="8988" max="8988" width="6.5703125" style="24" customWidth="1"/>
    <col min="8989" max="8990" width="11.42578125" style="24"/>
    <col min="8991" max="8991" width="14.7109375" style="24" bestFit="1" customWidth="1"/>
    <col min="8992" max="8992" width="46.5703125" style="24" customWidth="1"/>
    <col min="8993" max="8993" width="19.7109375" style="24" customWidth="1"/>
    <col min="8994" max="8994" width="16.7109375" style="24" customWidth="1"/>
    <col min="8995" max="9216" width="11.42578125" style="24"/>
    <col min="9217" max="9218" width="3.7109375" style="24" customWidth="1"/>
    <col min="9219" max="9219" width="3.140625" style="24" customWidth="1"/>
    <col min="9220" max="9220" width="4.42578125" style="24" customWidth="1"/>
    <col min="9221" max="9222" width="3.85546875" style="24" customWidth="1"/>
    <col min="9223" max="9223" width="4.7109375" style="24" customWidth="1"/>
    <col min="9224" max="9224" width="4.28515625" style="24" customWidth="1"/>
    <col min="9225" max="9225" width="4" style="24" customWidth="1"/>
    <col min="9226" max="9226" width="3.140625" style="24" customWidth="1"/>
    <col min="9227" max="9227" width="3.7109375" style="24" customWidth="1"/>
    <col min="9228" max="9228" width="3.85546875" style="24" customWidth="1"/>
    <col min="9229" max="9229" width="6.5703125" style="24" customWidth="1"/>
    <col min="9230" max="9230" width="3.7109375" style="24" customWidth="1"/>
    <col min="9231" max="9231" width="4.7109375" style="24" customWidth="1"/>
    <col min="9232" max="9232" width="5" style="24" customWidth="1"/>
    <col min="9233" max="9233" width="4.42578125" style="24" customWidth="1"/>
    <col min="9234" max="9234" width="3.5703125" style="24" customWidth="1"/>
    <col min="9235" max="9235" width="3.42578125" style="24" customWidth="1"/>
    <col min="9236" max="9236" width="4" style="24" customWidth="1"/>
    <col min="9237" max="9237" width="3.140625" style="24" customWidth="1"/>
    <col min="9238" max="9238" width="4.28515625" style="24" customWidth="1"/>
    <col min="9239" max="9239" width="3.5703125" style="24" customWidth="1"/>
    <col min="9240" max="9240" width="3.42578125" style="24" customWidth="1"/>
    <col min="9241" max="9241" width="4.42578125" style="24" customWidth="1"/>
    <col min="9242" max="9242" width="4.140625" style="24" customWidth="1"/>
    <col min="9243" max="9243" width="3.85546875" style="24" customWidth="1"/>
    <col min="9244" max="9244" width="6.5703125" style="24" customWidth="1"/>
    <col min="9245" max="9246" width="11.42578125" style="24"/>
    <col min="9247" max="9247" width="14.7109375" style="24" bestFit="1" customWidth="1"/>
    <col min="9248" max="9248" width="46.5703125" style="24" customWidth="1"/>
    <col min="9249" max="9249" width="19.7109375" style="24" customWidth="1"/>
    <col min="9250" max="9250" width="16.7109375" style="24" customWidth="1"/>
    <col min="9251" max="9472" width="11.42578125" style="24"/>
    <col min="9473" max="9474" width="3.7109375" style="24" customWidth="1"/>
    <col min="9475" max="9475" width="3.140625" style="24" customWidth="1"/>
    <col min="9476" max="9476" width="4.42578125" style="24" customWidth="1"/>
    <col min="9477" max="9478" width="3.85546875" style="24" customWidth="1"/>
    <col min="9479" max="9479" width="4.7109375" style="24" customWidth="1"/>
    <col min="9480" max="9480" width="4.28515625" style="24" customWidth="1"/>
    <col min="9481" max="9481" width="4" style="24" customWidth="1"/>
    <col min="9482" max="9482" width="3.140625" style="24" customWidth="1"/>
    <col min="9483" max="9483" width="3.7109375" style="24" customWidth="1"/>
    <col min="9484" max="9484" width="3.85546875" style="24" customWidth="1"/>
    <col min="9485" max="9485" width="6.5703125" style="24" customWidth="1"/>
    <col min="9486" max="9486" width="3.7109375" style="24" customWidth="1"/>
    <col min="9487" max="9487" width="4.7109375" style="24" customWidth="1"/>
    <col min="9488" max="9488" width="5" style="24" customWidth="1"/>
    <col min="9489" max="9489" width="4.42578125" style="24" customWidth="1"/>
    <col min="9490" max="9490" width="3.5703125" style="24" customWidth="1"/>
    <col min="9491" max="9491" width="3.42578125" style="24" customWidth="1"/>
    <col min="9492" max="9492" width="4" style="24" customWidth="1"/>
    <col min="9493" max="9493" width="3.140625" style="24" customWidth="1"/>
    <col min="9494" max="9494" width="4.28515625" style="24" customWidth="1"/>
    <col min="9495" max="9495" width="3.5703125" style="24" customWidth="1"/>
    <col min="9496" max="9496" width="3.42578125" style="24" customWidth="1"/>
    <col min="9497" max="9497" width="4.42578125" style="24" customWidth="1"/>
    <col min="9498" max="9498" width="4.140625" style="24" customWidth="1"/>
    <col min="9499" max="9499" width="3.85546875" style="24" customWidth="1"/>
    <col min="9500" max="9500" width="6.5703125" style="24" customWidth="1"/>
    <col min="9501" max="9502" width="11.42578125" style="24"/>
    <col min="9503" max="9503" width="14.7109375" style="24" bestFit="1" customWidth="1"/>
    <col min="9504" max="9504" width="46.5703125" style="24" customWidth="1"/>
    <col min="9505" max="9505" width="19.7109375" style="24" customWidth="1"/>
    <col min="9506" max="9506" width="16.7109375" style="24" customWidth="1"/>
    <col min="9507" max="9728" width="11.42578125" style="24"/>
    <col min="9729" max="9730" width="3.7109375" style="24" customWidth="1"/>
    <col min="9731" max="9731" width="3.140625" style="24" customWidth="1"/>
    <col min="9732" max="9732" width="4.42578125" style="24" customWidth="1"/>
    <col min="9733" max="9734" width="3.85546875" style="24" customWidth="1"/>
    <col min="9735" max="9735" width="4.7109375" style="24" customWidth="1"/>
    <col min="9736" max="9736" width="4.28515625" style="24" customWidth="1"/>
    <col min="9737" max="9737" width="4" style="24" customWidth="1"/>
    <col min="9738" max="9738" width="3.140625" style="24" customWidth="1"/>
    <col min="9739" max="9739" width="3.7109375" style="24" customWidth="1"/>
    <col min="9740" max="9740" width="3.85546875" style="24" customWidth="1"/>
    <col min="9741" max="9741" width="6.5703125" style="24" customWidth="1"/>
    <col min="9742" max="9742" width="3.7109375" style="24" customWidth="1"/>
    <col min="9743" max="9743" width="4.7109375" style="24" customWidth="1"/>
    <col min="9744" max="9744" width="5" style="24" customWidth="1"/>
    <col min="9745" max="9745" width="4.42578125" style="24" customWidth="1"/>
    <col min="9746" max="9746" width="3.5703125" style="24" customWidth="1"/>
    <col min="9747" max="9747" width="3.42578125" style="24" customWidth="1"/>
    <col min="9748" max="9748" width="4" style="24" customWidth="1"/>
    <col min="9749" max="9749" width="3.140625" style="24" customWidth="1"/>
    <col min="9750" max="9750" width="4.28515625" style="24" customWidth="1"/>
    <col min="9751" max="9751" width="3.5703125" style="24" customWidth="1"/>
    <col min="9752" max="9752" width="3.42578125" style="24" customWidth="1"/>
    <col min="9753" max="9753" width="4.42578125" style="24" customWidth="1"/>
    <col min="9754" max="9754" width="4.140625" style="24" customWidth="1"/>
    <col min="9755" max="9755" width="3.85546875" style="24" customWidth="1"/>
    <col min="9756" max="9756" width="6.5703125" style="24" customWidth="1"/>
    <col min="9757" max="9758" width="11.42578125" style="24"/>
    <col min="9759" max="9759" width="14.7109375" style="24" bestFit="1" customWidth="1"/>
    <col min="9760" max="9760" width="46.5703125" style="24" customWidth="1"/>
    <col min="9761" max="9761" width="19.7109375" style="24" customWidth="1"/>
    <col min="9762" max="9762" width="16.7109375" style="24" customWidth="1"/>
    <col min="9763" max="9984" width="11.42578125" style="24"/>
    <col min="9985" max="9986" width="3.7109375" style="24" customWidth="1"/>
    <col min="9987" max="9987" width="3.140625" style="24" customWidth="1"/>
    <col min="9988" max="9988" width="4.42578125" style="24" customWidth="1"/>
    <col min="9989" max="9990" width="3.85546875" style="24" customWidth="1"/>
    <col min="9991" max="9991" width="4.7109375" style="24" customWidth="1"/>
    <col min="9992" max="9992" width="4.28515625" style="24" customWidth="1"/>
    <col min="9993" max="9993" width="4" style="24" customWidth="1"/>
    <col min="9994" max="9994" width="3.140625" style="24" customWidth="1"/>
    <col min="9995" max="9995" width="3.7109375" style="24" customWidth="1"/>
    <col min="9996" max="9996" width="3.85546875" style="24" customWidth="1"/>
    <col min="9997" max="9997" width="6.5703125" style="24" customWidth="1"/>
    <col min="9998" max="9998" width="3.7109375" style="24" customWidth="1"/>
    <col min="9999" max="9999" width="4.7109375" style="24" customWidth="1"/>
    <col min="10000" max="10000" width="5" style="24" customWidth="1"/>
    <col min="10001" max="10001" width="4.42578125" style="24" customWidth="1"/>
    <col min="10002" max="10002" width="3.5703125" style="24" customWidth="1"/>
    <col min="10003" max="10003" width="3.42578125" style="24" customWidth="1"/>
    <col min="10004" max="10004" width="4" style="24" customWidth="1"/>
    <col min="10005" max="10005" width="3.140625" style="24" customWidth="1"/>
    <col min="10006" max="10006" width="4.28515625" style="24" customWidth="1"/>
    <col min="10007" max="10007" width="3.5703125" style="24" customWidth="1"/>
    <col min="10008" max="10008" width="3.42578125" style="24" customWidth="1"/>
    <col min="10009" max="10009" width="4.42578125" style="24" customWidth="1"/>
    <col min="10010" max="10010" width="4.140625" style="24" customWidth="1"/>
    <col min="10011" max="10011" width="3.85546875" style="24" customWidth="1"/>
    <col min="10012" max="10012" width="6.5703125" style="24" customWidth="1"/>
    <col min="10013" max="10014" width="11.42578125" style="24"/>
    <col min="10015" max="10015" width="14.7109375" style="24" bestFit="1" customWidth="1"/>
    <col min="10016" max="10016" width="46.5703125" style="24" customWidth="1"/>
    <col min="10017" max="10017" width="19.7109375" style="24" customWidth="1"/>
    <col min="10018" max="10018" width="16.7109375" style="24" customWidth="1"/>
    <col min="10019" max="10240" width="11.42578125" style="24"/>
    <col min="10241" max="10242" width="3.7109375" style="24" customWidth="1"/>
    <col min="10243" max="10243" width="3.140625" style="24" customWidth="1"/>
    <col min="10244" max="10244" width="4.42578125" style="24" customWidth="1"/>
    <col min="10245" max="10246" width="3.85546875" style="24" customWidth="1"/>
    <col min="10247" max="10247" width="4.7109375" style="24" customWidth="1"/>
    <col min="10248" max="10248" width="4.28515625" style="24" customWidth="1"/>
    <col min="10249" max="10249" width="4" style="24" customWidth="1"/>
    <col min="10250" max="10250" width="3.140625" style="24" customWidth="1"/>
    <col min="10251" max="10251" width="3.7109375" style="24" customWidth="1"/>
    <col min="10252" max="10252" width="3.85546875" style="24" customWidth="1"/>
    <col min="10253" max="10253" width="6.5703125" style="24" customWidth="1"/>
    <col min="10254" max="10254" width="3.7109375" style="24" customWidth="1"/>
    <col min="10255" max="10255" width="4.7109375" style="24" customWidth="1"/>
    <col min="10256" max="10256" width="5" style="24" customWidth="1"/>
    <col min="10257" max="10257" width="4.42578125" style="24" customWidth="1"/>
    <col min="10258" max="10258" width="3.5703125" style="24" customWidth="1"/>
    <col min="10259" max="10259" width="3.42578125" style="24" customWidth="1"/>
    <col min="10260" max="10260" width="4" style="24" customWidth="1"/>
    <col min="10261" max="10261" width="3.140625" style="24" customWidth="1"/>
    <col min="10262" max="10262" width="4.28515625" style="24" customWidth="1"/>
    <col min="10263" max="10263" width="3.5703125" style="24" customWidth="1"/>
    <col min="10264" max="10264" width="3.42578125" style="24" customWidth="1"/>
    <col min="10265" max="10265" width="4.42578125" style="24" customWidth="1"/>
    <col min="10266" max="10266" width="4.140625" style="24" customWidth="1"/>
    <col min="10267" max="10267" width="3.85546875" style="24" customWidth="1"/>
    <col min="10268" max="10268" width="6.5703125" style="24" customWidth="1"/>
    <col min="10269" max="10270" width="11.42578125" style="24"/>
    <col min="10271" max="10271" width="14.7109375" style="24" bestFit="1" customWidth="1"/>
    <col min="10272" max="10272" width="46.5703125" style="24" customWidth="1"/>
    <col min="10273" max="10273" width="19.7109375" style="24" customWidth="1"/>
    <col min="10274" max="10274" width="16.7109375" style="24" customWidth="1"/>
    <col min="10275" max="10496" width="11.42578125" style="24"/>
    <col min="10497" max="10498" width="3.7109375" style="24" customWidth="1"/>
    <col min="10499" max="10499" width="3.140625" style="24" customWidth="1"/>
    <col min="10500" max="10500" width="4.42578125" style="24" customWidth="1"/>
    <col min="10501" max="10502" width="3.85546875" style="24" customWidth="1"/>
    <col min="10503" max="10503" width="4.7109375" style="24" customWidth="1"/>
    <col min="10504" max="10504" width="4.28515625" style="24" customWidth="1"/>
    <col min="10505" max="10505" width="4" style="24" customWidth="1"/>
    <col min="10506" max="10506" width="3.140625" style="24" customWidth="1"/>
    <col min="10507" max="10507" width="3.7109375" style="24" customWidth="1"/>
    <col min="10508" max="10508" width="3.85546875" style="24" customWidth="1"/>
    <col min="10509" max="10509" width="6.5703125" style="24" customWidth="1"/>
    <col min="10510" max="10510" width="3.7109375" style="24" customWidth="1"/>
    <col min="10511" max="10511" width="4.7109375" style="24" customWidth="1"/>
    <col min="10512" max="10512" width="5" style="24" customWidth="1"/>
    <col min="10513" max="10513" width="4.42578125" style="24" customWidth="1"/>
    <col min="10514" max="10514" width="3.5703125" style="24" customWidth="1"/>
    <col min="10515" max="10515" width="3.42578125" style="24" customWidth="1"/>
    <col min="10516" max="10516" width="4" style="24" customWidth="1"/>
    <col min="10517" max="10517" width="3.140625" style="24" customWidth="1"/>
    <col min="10518" max="10518" width="4.28515625" style="24" customWidth="1"/>
    <col min="10519" max="10519" width="3.5703125" style="24" customWidth="1"/>
    <col min="10520" max="10520" width="3.42578125" style="24" customWidth="1"/>
    <col min="10521" max="10521" width="4.42578125" style="24" customWidth="1"/>
    <col min="10522" max="10522" width="4.140625" style="24" customWidth="1"/>
    <col min="10523" max="10523" width="3.85546875" style="24" customWidth="1"/>
    <col min="10524" max="10524" width="6.5703125" style="24" customWidth="1"/>
    <col min="10525" max="10526" width="11.42578125" style="24"/>
    <col min="10527" max="10527" width="14.7109375" style="24" bestFit="1" customWidth="1"/>
    <col min="10528" max="10528" width="46.5703125" style="24" customWidth="1"/>
    <col min="10529" max="10529" width="19.7109375" style="24" customWidth="1"/>
    <col min="10530" max="10530" width="16.7109375" style="24" customWidth="1"/>
    <col min="10531" max="10752" width="11.42578125" style="24"/>
    <col min="10753" max="10754" width="3.7109375" style="24" customWidth="1"/>
    <col min="10755" max="10755" width="3.140625" style="24" customWidth="1"/>
    <col min="10756" max="10756" width="4.42578125" style="24" customWidth="1"/>
    <col min="10757" max="10758" width="3.85546875" style="24" customWidth="1"/>
    <col min="10759" max="10759" width="4.7109375" style="24" customWidth="1"/>
    <col min="10760" max="10760" width="4.28515625" style="24" customWidth="1"/>
    <col min="10761" max="10761" width="4" style="24" customWidth="1"/>
    <col min="10762" max="10762" width="3.140625" style="24" customWidth="1"/>
    <col min="10763" max="10763" width="3.7109375" style="24" customWidth="1"/>
    <col min="10764" max="10764" width="3.85546875" style="24" customWidth="1"/>
    <col min="10765" max="10765" width="6.5703125" style="24" customWidth="1"/>
    <col min="10766" max="10766" width="3.7109375" style="24" customWidth="1"/>
    <col min="10767" max="10767" width="4.7109375" style="24" customWidth="1"/>
    <col min="10768" max="10768" width="5" style="24" customWidth="1"/>
    <col min="10769" max="10769" width="4.42578125" style="24" customWidth="1"/>
    <col min="10770" max="10770" width="3.5703125" style="24" customWidth="1"/>
    <col min="10771" max="10771" width="3.42578125" style="24" customWidth="1"/>
    <col min="10772" max="10772" width="4" style="24" customWidth="1"/>
    <col min="10773" max="10773" width="3.140625" style="24" customWidth="1"/>
    <col min="10774" max="10774" width="4.28515625" style="24" customWidth="1"/>
    <col min="10775" max="10775" width="3.5703125" style="24" customWidth="1"/>
    <col min="10776" max="10776" width="3.42578125" style="24" customWidth="1"/>
    <col min="10777" max="10777" width="4.42578125" style="24" customWidth="1"/>
    <col min="10778" max="10778" width="4.140625" style="24" customWidth="1"/>
    <col min="10779" max="10779" width="3.85546875" style="24" customWidth="1"/>
    <col min="10780" max="10780" width="6.5703125" style="24" customWidth="1"/>
    <col min="10781" max="10782" width="11.42578125" style="24"/>
    <col min="10783" max="10783" width="14.7109375" style="24" bestFit="1" customWidth="1"/>
    <col min="10784" max="10784" width="46.5703125" style="24" customWidth="1"/>
    <col min="10785" max="10785" width="19.7109375" style="24" customWidth="1"/>
    <col min="10786" max="10786" width="16.7109375" style="24" customWidth="1"/>
    <col min="10787" max="11008" width="11.42578125" style="24"/>
    <col min="11009" max="11010" width="3.7109375" style="24" customWidth="1"/>
    <col min="11011" max="11011" width="3.140625" style="24" customWidth="1"/>
    <col min="11012" max="11012" width="4.42578125" style="24" customWidth="1"/>
    <col min="11013" max="11014" width="3.85546875" style="24" customWidth="1"/>
    <col min="11015" max="11015" width="4.7109375" style="24" customWidth="1"/>
    <col min="11016" max="11016" width="4.28515625" style="24" customWidth="1"/>
    <col min="11017" max="11017" width="4" style="24" customWidth="1"/>
    <col min="11018" max="11018" width="3.140625" style="24" customWidth="1"/>
    <col min="11019" max="11019" width="3.7109375" style="24" customWidth="1"/>
    <col min="11020" max="11020" width="3.85546875" style="24" customWidth="1"/>
    <col min="11021" max="11021" width="6.5703125" style="24" customWidth="1"/>
    <col min="11022" max="11022" width="3.7109375" style="24" customWidth="1"/>
    <col min="11023" max="11023" width="4.7109375" style="24" customWidth="1"/>
    <col min="11024" max="11024" width="5" style="24" customWidth="1"/>
    <col min="11025" max="11025" width="4.42578125" style="24" customWidth="1"/>
    <col min="11026" max="11026" width="3.5703125" style="24" customWidth="1"/>
    <col min="11027" max="11027" width="3.42578125" style="24" customWidth="1"/>
    <col min="11028" max="11028" width="4" style="24" customWidth="1"/>
    <col min="11029" max="11029" width="3.140625" style="24" customWidth="1"/>
    <col min="11030" max="11030" width="4.28515625" style="24" customWidth="1"/>
    <col min="11031" max="11031" width="3.5703125" style="24" customWidth="1"/>
    <col min="11032" max="11032" width="3.42578125" style="24" customWidth="1"/>
    <col min="11033" max="11033" width="4.42578125" style="24" customWidth="1"/>
    <col min="11034" max="11034" width="4.140625" style="24" customWidth="1"/>
    <col min="11035" max="11035" width="3.85546875" style="24" customWidth="1"/>
    <col min="11036" max="11036" width="6.5703125" style="24" customWidth="1"/>
    <col min="11037" max="11038" width="11.42578125" style="24"/>
    <col min="11039" max="11039" width="14.7109375" style="24" bestFit="1" customWidth="1"/>
    <col min="11040" max="11040" width="46.5703125" style="24" customWidth="1"/>
    <col min="11041" max="11041" width="19.7109375" style="24" customWidth="1"/>
    <col min="11042" max="11042" width="16.7109375" style="24" customWidth="1"/>
    <col min="11043" max="11264" width="11.42578125" style="24"/>
    <col min="11265" max="11266" width="3.7109375" style="24" customWidth="1"/>
    <col min="11267" max="11267" width="3.140625" style="24" customWidth="1"/>
    <col min="11268" max="11268" width="4.42578125" style="24" customWidth="1"/>
    <col min="11269" max="11270" width="3.85546875" style="24" customWidth="1"/>
    <col min="11271" max="11271" width="4.7109375" style="24" customWidth="1"/>
    <col min="11272" max="11272" width="4.28515625" style="24" customWidth="1"/>
    <col min="11273" max="11273" width="4" style="24" customWidth="1"/>
    <col min="11274" max="11274" width="3.140625" style="24" customWidth="1"/>
    <col min="11275" max="11275" width="3.7109375" style="24" customWidth="1"/>
    <col min="11276" max="11276" width="3.85546875" style="24" customWidth="1"/>
    <col min="11277" max="11277" width="6.5703125" style="24" customWidth="1"/>
    <col min="11278" max="11278" width="3.7109375" style="24" customWidth="1"/>
    <col min="11279" max="11279" width="4.7109375" style="24" customWidth="1"/>
    <col min="11280" max="11280" width="5" style="24" customWidth="1"/>
    <col min="11281" max="11281" width="4.42578125" style="24" customWidth="1"/>
    <col min="11282" max="11282" width="3.5703125" style="24" customWidth="1"/>
    <col min="11283" max="11283" width="3.42578125" style="24" customWidth="1"/>
    <col min="11284" max="11284" width="4" style="24" customWidth="1"/>
    <col min="11285" max="11285" width="3.140625" style="24" customWidth="1"/>
    <col min="11286" max="11286" width="4.28515625" style="24" customWidth="1"/>
    <col min="11287" max="11287" width="3.5703125" style="24" customWidth="1"/>
    <col min="11288" max="11288" width="3.42578125" style="24" customWidth="1"/>
    <col min="11289" max="11289" width="4.42578125" style="24" customWidth="1"/>
    <col min="11290" max="11290" width="4.140625" style="24" customWidth="1"/>
    <col min="11291" max="11291" width="3.85546875" style="24" customWidth="1"/>
    <col min="11292" max="11292" width="6.5703125" style="24" customWidth="1"/>
    <col min="11293" max="11294" width="11.42578125" style="24"/>
    <col min="11295" max="11295" width="14.7109375" style="24" bestFit="1" customWidth="1"/>
    <col min="11296" max="11296" width="46.5703125" style="24" customWidth="1"/>
    <col min="11297" max="11297" width="19.7109375" style="24" customWidth="1"/>
    <col min="11298" max="11298" width="16.7109375" style="24" customWidth="1"/>
    <col min="11299" max="11520" width="11.42578125" style="24"/>
    <col min="11521" max="11522" width="3.7109375" style="24" customWidth="1"/>
    <col min="11523" max="11523" width="3.140625" style="24" customWidth="1"/>
    <col min="11524" max="11524" width="4.42578125" style="24" customWidth="1"/>
    <col min="11525" max="11526" width="3.85546875" style="24" customWidth="1"/>
    <col min="11527" max="11527" width="4.7109375" style="24" customWidth="1"/>
    <col min="11528" max="11528" width="4.28515625" style="24" customWidth="1"/>
    <col min="11529" max="11529" width="4" style="24" customWidth="1"/>
    <col min="11530" max="11530" width="3.140625" style="24" customWidth="1"/>
    <col min="11531" max="11531" width="3.7109375" style="24" customWidth="1"/>
    <col min="11532" max="11532" width="3.85546875" style="24" customWidth="1"/>
    <col min="11533" max="11533" width="6.5703125" style="24" customWidth="1"/>
    <col min="11534" max="11534" width="3.7109375" style="24" customWidth="1"/>
    <col min="11535" max="11535" width="4.7109375" style="24" customWidth="1"/>
    <col min="11536" max="11536" width="5" style="24" customWidth="1"/>
    <col min="11537" max="11537" width="4.42578125" style="24" customWidth="1"/>
    <col min="11538" max="11538" width="3.5703125" style="24" customWidth="1"/>
    <col min="11539" max="11539" width="3.42578125" style="24" customWidth="1"/>
    <col min="11540" max="11540" width="4" style="24" customWidth="1"/>
    <col min="11541" max="11541" width="3.140625" style="24" customWidth="1"/>
    <col min="11542" max="11542" width="4.28515625" style="24" customWidth="1"/>
    <col min="11543" max="11543" width="3.5703125" style="24" customWidth="1"/>
    <col min="11544" max="11544" width="3.42578125" style="24" customWidth="1"/>
    <col min="11545" max="11545" width="4.42578125" style="24" customWidth="1"/>
    <col min="11546" max="11546" width="4.140625" style="24" customWidth="1"/>
    <col min="11547" max="11547" width="3.85546875" style="24" customWidth="1"/>
    <col min="11548" max="11548" width="6.5703125" style="24" customWidth="1"/>
    <col min="11549" max="11550" width="11.42578125" style="24"/>
    <col min="11551" max="11551" width="14.7109375" style="24" bestFit="1" customWidth="1"/>
    <col min="11552" max="11552" width="46.5703125" style="24" customWidth="1"/>
    <col min="11553" max="11553" width="19.7109375" style="24" customWidth="1"/>
    <col min="11554" max="11554" width="16.7109375" style="24" customWidth="1"/>
    <col min="11555" max="11776" width="11.42578125" style="24"/>
    <col min="11777" max="11778" width="3.7109375" style="24" customWidth="1"/>
    <col min="11779" max="11779" width="3.140625" style="24" customWidth="1"/>
    <col min="11780" max="11780" width="4.42578125" style="24" customWidth="1"/>
    <col min="11781" max="11782" width="3.85546875" style="24" customWidth="1"/>
    <col min="11783" max="11783" width="4.7109375" style="24" customWidth="1"/>
    <col min="11784" max="11784" width="4.28515625" style="24" customWidth="1"/>
    <col min="11785" max="11785" width="4" style="24" customWidth="1"/>
    <col min="11786" max="11786" width="3.140625" style="24" customWidth="1"/>
    <col min="11787" max="11787" width="3.7109375" style="24" customWidth="1"/>
    <col min="11788" max="11788" width="3.85546875" style="24" customWidth="1"/>
    <col min="11789" max="11789" width="6.5703125" style="24" customWidth="1"/>
    <col min="11790" max="11790" width="3.7109375" style="24" customWidth="1"/>
    <col min="11791" max="11791" width="4.7109375" style="24" customWidth="1"/>
    <col min="11792" max="11792" width="5" style="24" customWidth="1"/>
    <col min="11793" max="11793" width="4.42578125" style="24" customWidth="1"/>
    <col min="11794" max="11794" width="3.5703125" style="24" customWidth="1"/>
    <col min="11795" max="11795" width="3.42578125" style="24" customWidth="1"/>
    <col min="11796" max="11796" width="4" style="24" customWidth="1"/>
    <col min="11797" max="11797" width="3.140625" style="24" customWidth="1"/>
    <col min="11798" max="11798" width="4.28515625" style="24" customWidth="1"/>
    <col min="11799" max="11799" width="3.5703125" style="24" customWidth="1"/>
    <col min="11800" max="11800" width="3.42578125" style="24" customWidth="1"/>
    <col min="11801" max="11801" width="4.42578125" style="24" customWidth="1"/>
    <col min="11802" max="11802" width="4.140625" style="24" customWidth="1"/>
    <col min="11803" max="11803" width="3.85546875" style="24" customWidth="1"/>
    <col min="11804" max="11804" width="6.5703125" style="24" customWidth="1"/>
    <col min="11805" max="11806" width="11.42578125" style="24"/>
    <col min="11807" max="11807" width="14.7109375" style="24" bestFit="1" customWidth="1"/>
    <col min="11808" max="11808" width="46.5703125" style="24" customWidth="1"/>
    <col min="11809" max="11809" width="19.7109375" style="24" customWidth="1"/>
    <col min="11810" max="11810" width="16.7109375" style="24" customWidth="1"/>
    <col min="11811" max="12032" width="11.42578125" style="24"/>
    <col min="12033" max="12034" width="3.7109375" style="24" customWidth="1"/>
    <col min="12035" max="12035" width="3.140625" style="24" customWidth="1"/>
    <col min="12036" max="12036" width="4.42578125" style="24" customWidth="1"/>
    <col min="12037" max="12038" width="3.85546875" style="24" customWidth="1"/>
    <col min="12039" max="12039" width="4.7109375" style="24" customWidth="1"/>
    <col min="12040" max="12040" width="4.28515625" style="24" customWidth="1"/>
    <col min="12041" max="12041" width="4" style="24" customWidth="1"/>
    <col min="12042" max="12042" width="3.140625" style="24" customWidth="1"/>
    <col min="12043" max="12043" width="3.7109375" style="24" customWidth="1"/>
    <col min="12044" max="12044" width="3.85546875" style="24" customWidth="1"/>
    <col min="12045" max="12045" width="6.5703125" style="24" customWidth="1"/>
    <col min="12046" max="12046" width="3.7109375" style="24" customWidth="1"/>
    <col min="12047" max="12047" width="4.7109375" style="24" customWidth="1"/>
    <col min="12048" max="12048" width="5" style="24" customWidth="1"/>
    <col min="12049" max="12049" width="4.42578125" style="24" customWidth="1"/>
    <col min="12050" max="12050" width="3.5703125" style="24" customWidth="1"/>
    <col min="12051" max="12051" width="3.42578125" style="24" customWidth="1"/>
    <col min="12052" max="12052" width="4" style="24" customWidth="1"/>
    <col min="12053" max="12053" width="3.140625" style="24" customWidth="1"/>
    <col min="12054" max="12054" width="4.28515625" style="24" customWidth="1"/>
    <col min="12055" max="12055" width="3.5703125" style="24" customWidth="1"/>
    <col min="12056" max="12056" width="3.42578125" style="24" customWidth="1"/>
    <col min="12057" max="12057" width="4.42578125" style="24" customWidth="1"/>
    <col min="12058" max="12058" width="4.140625" style="24" customWidth="1"/>
    <col min="12059" max="12059" width="3.85546875" style="24" customWidth="1"/>
    <col min="12060" max="12060" width="6.5703125" style="24" customWidth="1"/>
    <col min="12061" max="12062" width="11.42578125" style="24"/>
    <col min="12063" max="12063" width="14.7109375" style="24" bestFit="1" customWidth="1"/>
    <col min="12064" max="12064" width="46.5703125" style="24" customWidth="1"/>
    <col min="12065" max="12065" width="19.7109375" style="24" customWidth="1"/>
    <col min="12066" max="12066" width="16.7109375" style="24" customWidth="1"/>
    <col min="12067" max="12288" width="11.42578125" style="24"/>
    <col min="12289" max="12290" width="3.7109375" style="24" customWidth="1"/>
    <col min="12291" max="12291" width="3.140625" style="24" customWidth="1"/>
    <col min="12292" max="12292" width="4.42578125" style="24" customWidth="1"/>
    <col min="12293" max="12294" width="3.85546875" style="24" customWidth="1"/>
    <col min="12295" max="12295" width="4.7109375" style="24" customWidth="1"/>
    <col min="12296" max="12296" width="4.28515625" style="24" customWidth="1"/>
    <col min="12297" max="12297" width="4" style="24" customWidth="1"/>
    <col min="12298" max="12298" width="3.140625" style="24" customWidth="1"/>
    <col min="12299" max="12299" width="3.7109375" style="24" customWidth="1"/>
    <col min="12300" max="12300" width="3.85546875" style="24" customWidth="1"/>
    <col min="12301" max="12301" width="6.5703125" style="24" customWidth="1"/>
    <col min="12302" max="12302" width="3.7109375" style="24" customWidth="1"/>
    <col min="12303" max="12303" width="4.7109375" style="24" customWidth="1"/>
    <col min="12304" max="12304" width="5" style="24" customWidth="1"/>
    <col min="12305" max="12305" width="4.42578125" style="24" customWidth="1"/>
    <col min="12306" max="12306" width="3.5703125" style="24" customWidth="1"/>
    <col min="12307" max="12307" width="3.42578125" style="24" customWidth="1"/>
    <col min="12308" max="12308" width="4" style="24" customWidth="1"/>
    <col min="12309" max="12309" width="3.140625" style="24" customWidth="1"/>
    <col min="12310" max="12310" width="4.28515625" style="24" customWidth="1"/>
    <col min="12311" max="12311" width="3.5703125" style="24" customWidth="1"/>
    <col min="12312" max="12312" width="3.42578125" style="24" customWidth="1"/>
    <col min="12313" max="12313" width="4.42578125" style="24" customWidth="1"/>
    <col min="12314" max="12314" width="4.140625" style="24" customWidth="1"/>
    <col min="12315" max="12315" width="3.85546875" style="24" customWidth="1"/>
    <col min="12316" max="12316" width="6.5703125" style="24" customWidth="1"/>
    <col min="12317" max="12318" width="11.42578125" style="24"/>
    <col min="12319" max="12319" width="14.7109375" style="24" bestFit="1" customWidth="1"/>
    <col min="12320" max="12320" width="46.5703125" style="24" customWidth="1"/>
    <col min="12321" max="12321" width="19.7109375" style="24" customWidth="1"/>
    <col min="12322" max="12322" width="16.7109375" style="24" customWidth="1"/>
    <col min="12323" max="12544" width="11.42578125" style="24"/>
    <col min="12545" max="12546" width="3.7109375" style="24" customWidth="1"/>
    <col min="12547" max="12547" width="3.140625" style="24" customWidth="1"/>
    <col min="12548" max="12548" width="4.42578125" style="24" customWidth="1"/>
    <col min="12549" max="12550" width="3.85546875" style="24" customWidth="1"/>
    <col min="12551" max="12551" width="4.7109375" style="24" customWidth="1"/>
    <col min="12552" max="12552" width="4.28515625" style="24" customWidth="1"/>
    <col min="12553" max="12553" width="4" style="24" customWidth="1"/>
    <col min="12554" max="12554" width="3.140625" style="24" customWidth="1"/>
    <col min="12555" max="12555" width="3.7109375" style="24" customWidth="1"/>
    <col min="12556" max="12556" width="3.85546875" style="24" customWidth="1"/>
    <col min="12557" max="12557" width="6.5703125" style="24" customWidth="1"/>
    <col min="12558" max="12558" width="3.7109375" style="24" customWidth="1"/>
    <col min="12559" max="12559" width="4.7109375" style="24" customWidth="1"/>
    <col min="12560" max="12560" width="5" style="24" customWidth="1"/>
    <col min="12561" max="12561" width="4.42578125" style="24" customWidth="1"/>
    <col min="12562" max="12562" width="3.5703125" style="24" customWidth="1"/>
    <col min="12563" max="12563" width="3.42578125" style="24" customWidth="1"/>
    <col min="12564" max="12564" width="4" style="24" customWidth="1"/>
    <col min="12565" max="12565" width="3.140625" style="24" customWidth="1"/>
    <col min="12566" max="12566" width="4.28515625" style="24" customWidth="1"/>
    <col min="12567" max="12567" width="3.5703125" style="24" customWidth="1"/>
    <col min="12568" max="12568" width="3.42578125" style="24" customWidth="1"/>
    <col min="12569" max="12569" width="4.42578125" style="24" customWidth="1"/>
    <col min="12570" max="12570" width="4.140625" style="24" customWidth="1"/>
    <col min="12571" max="12571" width="3.85546875" style="24" customWidth="1"/>
    <col min="12572" max="12572" width="6.5703125" style="24" customWidth="1"/>
    <col min="12573" max="12574" width="11.42578125" style="24"/>
    <col min="12575" max="12575" width="14.7109375" style="24" bestFit="1" customWidth="1"/>
    <col min="12576" max="12576" width="46.5703125" style="24" customWidth="1"/>
    <col min="12577" max="12577" width="19.7109375" style="24" customWidth="1"/>
    <col min="12578" max="12578" width="16.7109375" style="24" customWidth="1"/>
    <col min="12579" max="12800" width="11.42578125" style="24"/>
    <col min="12801" max="12802" width="3.7109375" style="24" customWidth="1"/>
    <col min="12803" max="12803" width="3.140625" style="24" customWidth="1"/>
    <col min="12804" max="12804" width="4.42578125" style="24" customWidth="1"/>
    <col min="12805" max="12806" width="3.85546875" style="24" customWidth="1"/>
    <col min="12807" max="12807" width="4.7109375" style="24" customWidth="1"/>
    <col min="12808" max="12808" width="4.28515625" style="24" customWidth="1"/>
    <col min="12809" max="12809" width="4" style="24" customWidth="1"/>
    <col min="12810" max="12810" width="3.140625" style="24" customWidth="1"/>
    <col min="12811" max="12811" width="3.7109375" style="24" customWidth="1"/>
    <col min="12812" max="12812" width="3.85546875" style="24" customWidth="1"/>
    <col min="12813" max="12813" width="6.5703125" style="24" customWidth="1"/>
    <col min="12814" max="12814" width="3.7109375" style="24" customWidth="1"/>
    <col min="12815" max="12815" width="4.7109375" style="24" customWidth="1"/>
    <col min="12816" max="12816" width="5" style="24" customWidth="1"/>
    <col min="12817" max="12817" width="4.42578125" style="24" customWidth="1"/>
    <col min="12818" max="12818" width="3.5703125" style="24" customWidth="1"/>
    <col min="12819" max="12819" width="3.42578125" style="24" customWidth="1"/>
    <col min="12820" max="12820" width="4" style="24" customWidth="1"/>
    <col min="12821" max="12821" width="3.140625" style="24" customWidth="1"/>
    <col min="12822" max="12822" width="4.28515625" style="24" customWidth="1"/>
    <col min="12823" max="12823" width="3.5703125" style="24" customWidth="1"/>
    <col min="12824" max="12824" width="3.42578125" style="24" customWidth="1"/>
    <col min="12825" max="12825" width="4.42578125" style="24" customWidth="1"/>
    <col min="12826" max="12826" width="4.140625" style="24" customWidth="1"/>
    <col min="12827" max="12827" width="3.85546875" style="24" customWidth="1"/>
    <col min="12828" max="12828" width="6.5703125" style="24" customWidth="1"/>
    <col min="12829" max="12830" width="11.42578125" style="24"/>
    <col min="12831" max="12831" width="14.7109375" style="24" bestFit="1" customWidth="1"/>
    <col min="12832" max="12832" width="46.5703125" style="24" customWidth="1"/>
    <col min="12833" max="12833" width="19.7109375" style="24" customWidth="1"/>
    <col min="12834" max="12834" width="16.7109375" style="24" customWidth="1"/>
    <col min="12835" max="13056" width="11.42578125" style="24"/>
    <col min="13057" max="13058" width="3.7109375" style="24" customWidth="1"/>
    <col min="13059" max="13059" width="3.140625" style="24" customWidth="1"/>
    <col min="13060" max="13060" width="4.42578125" style="24" customWidth="1"/>
    <col min="13061" max="13062" width="3.85546875" style="24" customWidth="1"/>
    <col min="13063" max="13063" width="4.7109375" style="24" customWidth="1"/>
    <col min="13064" max="13064" width="4.28515625" style="24" customWidth="1"/>
    <col min="13065" max="13065" width="4" style="24" customWidth="1"/>
    <col min="13066" max="13066" width="3.140625" style="24" customWidth="1"/>
    <col min="13067" max="13067" width="3.7109375" style="24" customWidth="1"/>
    <col min="13068" max="13068" width="3.85546875" style="24" customWidth="1"/>
    <col min="13069" max="13069" width="6.5703125" style="24" customWidth="1"/>
    <col min="13070" max="13070" width="3.7109375" style="24" customWidth="1"/>
    <col min="13071" max="13071" width="4.7109375" style="24" customWidth="1"/>
    <col min="13072" max="13072" width="5" style="24" customWidth="1"/>
    <col min="13073" max="13073" width="4.42578125" style="24" customWidth="1"/>
    <col min="13074" max="13074" width="3.5703125" style="24" customWidth="1"/>
    <col min="13075" max="13075" width="3.42578125" style="24" customWidth="1"/>
    <col min="13076" max="13076" width="4" style="24" customWidth="1"/>
    <col min="13077" max="13077" width="3.140625" style="24" customWidth="1"/>
    <col min="13078" max="13078" width="4.28515625" style="24" customWidth="1"/>
    <col min="13079" max="13079" width="3.5703125" style="24" customWidth="1"/>
    <col min="13080" max="13080" width="3.42578125" style="24" customWidth="1"/>
    <col min="13081" max="13081" width="4.42578125" style="24" customWidth="1"/>
    <col min="13082" max="13082" width="4.140625" style="24" customWidth="1"/>
    <col min="13083" max="13083" width="3.85546875" style="24" customWidth="1"/>
    <col min="13084" max="13084" width="6.5703125" style="24" customWidth="1"/>
    <col min="13085" max="13086" width="11.42578125" style="24"/>
    <col min="13087" max="13087" width="14.7109375" style="24" bestFit="1" customWidth="1"/>
    <col min="13088" max="13088" width="46.5703125" style="24" customWidth="1"/>
    <col min="13089" max="13089" width="19.7109375" style="24" customWidth="1"/>
    <col min="13090" max="13090" width="16.7109375" style="24" customWidth="1"/>
    <col min="13091" max="13312" width="11.42578125" style="24"/>
    <col min="13313" max="13314" width="3.7109375" style="24" customWidth="1"/>
    <col min="13315" max="13315" width="3.140625" style="24" customWidth="1"/>
    <col min="13316" max="13316" width="4.42578125" style="24" customWidth="1"/>
    <col min="13317" max="13318" width="3.85546875" style="24" customWidth="1"/>
    <col min="13319" max="13319" width="4.7109375" style="24" customWidth="1"/>
    <col min="13320" max="13320" width="4.28515625" style="24" customWidth="1"/>
    <col min="13321" max="13321" width="4" style="24" customWidth="1"/>
    <col min="13322" max="13322" width="3.140625" style="24" customWidth="1"/>
    <col min="13323" max="13323" width="3.7109375" style="24" customWidth="1"/>
    <col min="13324" max="13324" width="3.85546875" style="24" customWidth="1"/>
    <col min="13325" max="13325" width="6.5703125" style="24" customWidth="1"/>
    <col min="13326" max="13326" width="3.7109375" style="24" customWidth="1"/>
    <col min="13327" max="13327" width="4.7109375" style="24" customWidth="1"/>
    <col min="13328" max="13328" width="5" style="24" customWidth="1"/>
    <col min="13329" max="13329" width="4.42578125" style="24" customWidth="1"/>
    <col min="13330" max="13330" width="3.5703125" style="24" customWidth="1"/>
    <col min="13331" max="13331" width="3.42578125" style="24" customWidth="1"/>
    <col min="13332" max="13332" width="4" style="24" customWidth="1"/>
    <col min="13333" max="13333" width="3.140625" style="24" customWidth="1"/>
    <col min="13334" max="13334" width="4.28515625" style="24" customWidth="1"/>
    <col min="13335" max="13335" width="3.5703125" style="24" customWidth="1"/>
    <col min="13336" max="13336" width="3.42578125" style="24" customWidth="1"/>
    <col min="13337" max="13337" width="4.42578125" style="24" customWidth="1"/>
    <col min="13338" max="13338" width="4.140625" style="24" customWidth="1"/>
    <col min="13339" max="13339" width="3.85546875" style="24" customWidth="1"/>
    <col min="13340" max="13340" width="6.5703125" style="24" customWidth="1"/>
    <col min="13341" max="13342" width="11.42578125" style="24"/>
    <col min="13343" max="13343" width="14.7109375" style="24" bestFit="1" customWidth="1"/>
    <col min="13344" max="13344" width="46.5703125" style="24" customWidth="1"/>
    <col min="13345" max="13345" width="19.7109375" style="24" customWidth="1"/>
    <col min="13346" max="13346" width="16.7109375" style="24" customWidth="1"/>
    <col min="13347" max="13568" width="11.42578125" style="24"/>
    <col min="13569" max="13570" width="3.7109375" style="24" customWidth="1"/>
    <col min="13571" max="13571" width="3.140625" style="24" customWidth="1"/>
    <col min="13572" max="13572" width="4.42578125" style="24" customWidth="1"/>
    <col min="13573" max="13574" width="3.85546875" style="24" customWidth="1"/>
    <col min="13575" max="13575" width="4.7109375" style="24" customWidth="1"/>
    <col min="13576" max="13576" width="4.28515625" style="24" customWidth="1"/>
    <col min="13577" max="13577" width="4" style="24" customWidth="1"/>
    <col min="13578" max="13578" width="3.140625" style="24" customWidth="1"/>
    <col min="13579" max="13579" width="3.7109375" style="24" customWidth="1"/>
    <col min="13580" max="13580" width="3.85546875" style="24" customWidth="1"/>
    <col min="13581" max="13581" width="6.5703125" style="24" customWidth="1"/>
    <col min="13582" max="13582" width="3.7109375" style="24" customWidth="1"/>
    <col min="13583" max="13583" width="4.7109375" style="24" customWidth="1"/>
    <col min="13584" max="13584" width="5" style="24" customWidth="1"/>
    <col min="13585" max="13585" width="4.42578125" style="24" customWidth="1"/>
    <col min="13586" max="13586" width="3.5703125" style="24" customWidth="1"/>
    <col min="13587" max="13587" width="3.42578125" style="24" customWidth="1"/>
    <col min="13588" max="13588" width="4" style="24" customWidth="1"/>
    <col min="13589" max="13589" width="3.140625" style="24" customWidth="1"/>
    <col min="13590" max="13590" width="4.28515625" style="24" customWidth="1"/>
    <col min="13591" max="13591" width="3.5703125" style="24" customWidth="1"/>
    <col min="13592" max="13592" width="3.42578125" style="24" customWidth="1"/>
    <col min="13593" max="13593" width="4.42578125" style="24" customWidth="1"/>
    <col min="13594" max="13594" width="4.140625" style="24" customWidth="1"/>
    <col min="13595" max="13595" width="3.85546875" style="24" customWidth="1"/>
    <col min="13596" max="13596" width="6.5703125" style="24" customWidth="1"/>
    <col min="13597" max="13598" width="11.42578125" style="24"/>
    <col min="13599" max="13599" width="14.7109375" style="24" bestFit="1" customWidth="1"/>
    <col min="13600" max="13600" width="46.5703125" style="24" customWidth="1"/>
    <col min="13601" max="13601" width="19.7109375" style="24" customWidth="1"/>
    <col min="13602" max="13602" width="16.7109375" style="24" customWidth="1"/>
    <col min="13603" max="13824" width="11.42578125" style="24"/>
    <col min="13825" max="13826" width="3.7109375" style="24" customWidth="1"/>
    <col min="13827" max="13827" width="3.140625" style="24" customWidth="1"/>
    <col min="13828" max="13828" width="4.42578125" style="24" customWidth="1"/>
    <col min="13829" max="13830" width="3.85546875" style="24" customWidth="1"/>
    <col min="13831" max="13831" width="4.7109375" style="24" customWidth="1"/>
    <col min="13832" max="13832" width="4.28515625" style="24" customWidth="1"/>
    <col min="13833" max="13833" width="4" style="24" customWidth="1"/>
    <col min="13834" max="13834" width="3.140625" style="24" customWidth="1"/>
    <col min="13835" max="13835" width="3.7109375" style="24" customWidth="1"/>
    <col min="13836" max="13836" width="3.85546875" style="24" customWidth="1"/>
    <col min="13837" max="13837" width="6.5703125" style="24" customWidth="1"/>
    <col min="13838" max="13838" width="3.7109375" style="24" customWidth="1"/>
    <col min="13839" max="13839" width="4.7109375" style="24" customWidth="1"/>
    <col min="13840" max="13840" width="5" style="24" customWidth="1"/>
    <col min="13841" max="13841" width="4.42578125" style="24" customWidth="1"/>
    <col min="13842" max="13842" width="3.5703125" style="24" customWidth="1"/>
    <col min="13843" max="13843" width="3.42578125" style="24" customWidth="1"/>
    <col min="13844" max="13844" width="4" style="24" customWidth="1"/>
    <col min="13845" max="13845" width="3.140625" style="24" customWidth="1"/>
    <col min="13846" max="13846" width="4.28515625" style="24" customWidth="1"/>
    <col min="13847" max="13847" width="3.5703125" style="24" customWidth="1"/>
    <col min="13848" max="13848" width="3.42578125" style="24" customWidth="1"/>
    <col min="13849" max="13849" width="4.42578125" style="24" customWidth="1"/>
    <col min="13850" max="13850" width="4.140625" style="24" customWidth="1"/>
    <col min="13851" max="13851" width="3.85546875" style="24" customWidth="1"/>
    <col min="13852" max="13852" width="6.5703125" style="24" customWidth="1"/>
    <col min="13853" max="13854" width="11.42578125" style="24"/>
    <col min="13855" max="13855" width="14.7109375" style="24" bestFit="1" customWidth="1"/>
    <col min="13856" max="13856" width="46.5703125" style="24" customWidth="1"/>
    <col min="13857" max="13857" width="19.7109375" style="24" customWidth="1"/>
    <col min="13858" max="13858" width="16.7109375" style="24" customWidth="1"/>
    <col min="13859" max="14080" width="11.42578125" style="24"/>
    <col min="14081" max="14082" width="3.7109375" style="24" customWidth="1"/>
    <col min="14083" max="14083" width="3.140625" style="24" customWidth="1"/>
    <col min="14084" max="14084" width="4.42578125" style="24" customWidth="1"/>
    <col min="14085" max="14086" width="3.85546875" style="24" customWidth="1"/>
    <col min="14087" max="14087" width="4.7109375" style="24" customWidth="1"/>
    <col min="14088" max="14088" width="4.28515625" style="24" customWidth="1"/>
    <col min="14089" max="14089" width="4" style="24" customWidth="1"/>
    <col min="14090" max="14090" width="3.140625" style="24" customWidth="1"/>
    <col min="14091" max="14091" width="3.7109375" style="24" customWidth="1"/>
    <col min="14092" max="14092" width="3.85546875" style="24" customWidth="1"/>
    <col min="14093" max="14093" width="6.5703125" style="24" customWidth="1"/>
    <col min="14094" max="14094" width="3.7109375" style="24" customWidth="1"/>
    <col min="14095" max="14095" width="4.7109375" style="24" customWidth="1"/>
    <col min="14096" max="14096" width="5" style="24" customWidth="1"/>
    <col min="14097" max="14097" width="4.42578125" style="24" customWidth="1"/>
    <col min="14098" max="14098" width="3.5703125" style="24" customWidth="1"/>
    <col min="14099" max="14099" width="3.42578125" style="24" customWidth="1"/>
    <col min="14100" max="14100" width="4" style="24" customWidth="1"/>
    <col min="14101" max="14101" width="3.140625" style="24" customWidth="1"/>
    <col min="14102" max="14102" width="4.28515625" style="24" customWidth="1"/>
    <col min="14103" max="14103" width="3.5703125" style="24" customWidth="1"/>
    <col min="14104" max="14104" width="3.42578125" style="24" customWidth="1"/>
    <col min="14105" max="14105" width="4.42578125" style="24" customWidth="1"/>
    <col min="14106" max="14106" width="4.140625" style="24" customWidth="1"/>
    <col min="14107" max="14107" width="3.85546875" style="24" customWidth="1"/>
    <col min="14108" max="14108" width="6.5703125" style="24" customWidth="1"/>
    <col min="14109" max="14110" width="11.42578125" style="24"/>
    <col min="14111" max="14111" width="14.7109375" style="24" bestFit="1" customWidth="1"/>
    <col min="14112" max="14112" width="46.5703125" style="24" customWidth="1"/>
    <col min="14113" max="14113" width="19.7109375" style="24" customWidth="1"/>
    <col min="14114" max="14114" width="16.7109375" style="24" customWidth="1"/>
    <col min="14115" max="14336" width="11.42578125" style="24"/>
    <col min="14337" max="14338" width="3.7109375" style="24" customWidth="1"/>
    <col min="14339" max="14339" width="3.140625" style="24" customWidth="1"/>
    <col min="14340" max="14340" width="4.42578125" style="24" customWidth="1"/>
    <col min="14341" max="14342" width="3.85546875" style="24" customWidth="1"/>
    <col min="14343" max="14343" width="4.7109375" style="24" customWidth="1"/>
    <col min="14344" max="14344" width="4.28515625" style="24" customWidth="1"/>
    <col min="14345" max="14345" width="4" style="24" customWidth="1"/>
    <col min="14346" max="14346" width="3.140625" style="24" customWidth="1"/>
    <col min="14347" max="14347" width="3.7109375" style="24" customWidth="1"/>
    <col min="14348" max="14348" width="3.85546875" style="24" customWidth="1"/>
    <col min="14349" max="14349" width="6.5703125" style="24" customWidth="1"/>
    <col min="14350" max="14350" width="3.7109375" style="24" customWidth="1"/>
    <col min="14351" max="14351" width="4.7109375" style="24" customWidth="1"/>
    <col min="14352" max="14352" width="5" style="24" customWidth="1"/>
    <col min="14353" max="14353" width="4.42578125" style="24" customWidth="1"/>
    <col min="14354" max="14354" width="3.5703125" style="24" customWidth="1"/>
    <col min="14355" max="14355" width="3.42578125" style="24" customWidth="1"/>
    <col min="14356" max="14356" width="4" style="24" customWidth="1"/>
    <col min="14357" max="14357" width="3.140625" style="24" customWidth="1"/>
    <col min="14358" max="14358" width="4.28515625" style="24" customWidth="1"/>
    <col min="14359" max="14359" width="3.5703125" style="24" customWidth="1"/>
    <col min="14360" max="14360" width="3.42578125" style="24" customWidth="1"/>
    <col min="14361" max="14361" width="4.42578125" style="24" customWidth="1"/>
    <col min="14362" max="14362" width="4.140625" style="24" customWidth="1"/>
    <col min="14363" max="14363" width="3.85546875" style="24" customWidth="1"/>
    <col min="14364" max="14364" width="6.5703125" style="24" customWidth="1"/>
    <col min="14365" max="14366" width="11.42578125" style="24"/>
    <col min="14367" max="14367" width="14.7109375" style="24" bestFit="1" customWidth="1"/>
    <col min="14368" max="14368" width="46.5703125" style="24" customWidth="1"/>
    <col min="14369" max="14369" width="19.7109375" style="24" customWidth="1"/>
    <col min="14370" max="14370" width="16.7109375" style="24" customWidth="1"/>
    <col min="14371" max="14592" width="11.42578125" style="24"/>
    <col min="14593" max="14594" width="3.7109375" style="24" customWidth="1"/>
    <col min="14595" max="14595" width="3.140625" style="24" customWidth="1"/>
    <col min="14596" max="14596" width="4.42578125" style="24" customWidth="1"/>
    <col min="14597" max="14598" width="3.85546875" style="24" customWidth="1"/>
    <col min="14599" max="14599" width="4.7109375" style="24" customWidth="1"/>
    <col min="14600" max="14600" width="4.28515625" style="24" customWidth="1"/>
    <col min="14601" max="14601" width="4" style="24" customWidth="1"/>
    <col min="14602" max="14602" width="3.140625" style="24" customWidth="1"/>
    <col min="14603" max="14603" width="3.7109375" style="24" customWidth="1"/>
    <col min="14604" max="14604" width="3.85546875" style="24" customWidth="1"/>
    <col min="14605" max="14605" width="6.5703125" style="24" customWidth="1"/>
    <col min="14606" max="14606" width="3.7109375" style="24" customWidth="1"/>
    <col min="14607" max="14607" width="4.7109375" style="24" customWidth="1"/>
    <col min="14608" max="14608" width="5" style="24" customWidth="1"/>
    <col min="14609" max="14609" width="4.42578125" style="24" customWidth="1"/>
    <col min="14610" max="14610" width="3.5703125" style="24" customWidth="1"/>
    <col min="14611" max="14611" width="3.42578125" style="24" customWidth="1"/>
    <col min="14612" max="14612" width="4" style="24" customWidth="1"/>
    <col min="14613" max="14613" width="3.140625" style="24" customWidth="1"/>
    <col min="14614" max="14614" width="4.28515625" style="24" customWidth="1"/>
    <col min="14615" max="14615" width="3.5703125" style="24" customWidth="1"/>
    <col min="14616" max="14616" width="3.42578125" style="24" customWidth="1"/>
    <col min="14617" max="14617" width="4.42578125" style="24" customWidth="1"/>
    <col min="14618" max="14618" width="4.140625" style="24" customWidth="1"/>
    <col min="14619" max="14619" width="3.85546875" style="24" customWidth="1"/>
    <col min="14620" max="14620" width="6.5703125" style="24" customWidth="1"/>
    <col min="14621" max="14622" width="11.42578125" style="24"/>
    <col min="14623" max="14623" width="14.7109375" style="24" bestFit="1" customWidth="1"/>
    <col min="14624" max="14624" width="46.5703125" style="24" customWidth="1"/>
    <col min="14625" max="14625" width="19.7109375" style="24" customWidth="1"/>
    <col min="14626" max="14626" width="16.7109375" style="24" customWidth="1"/>
    <col min="14627" max="14848" width="11.42578125" style="24"/>
    <col min="14849" max="14850" width="3.7109375" style="24" customWidth="1"/>
    <col min="14851" max="14851" width="3.140625" style="24" customWidth="1"/>
    <col min="14852" max="14852" width="4.42578125" style="24" customWidth="1"/>
    <col min="14853" max="14854" width="3.85546875" style="24" customWidth="1"/>
    <col min="14855" max="14855" width="4.7109375" style="24" customWidth="1"/>
    <col min="14856" max="14856" width="4.28515625" style="24" customWidth="1"/>
    <col min="14857" max="14857" width="4" style="24" customWidth="1"/>
    <col min="14858" max="14858" width="3.140625" style="24" customWidth="1"/>
    <col min="14859" max="14859" width="3.7109375" style="24" customWidth="1"/>
    <col min="14860" max="14860" width="3.85546875" style="24" customWidth="1"/>
    <col min="14861" max="14861" width="6.5703125" style="24" customWidth="1"/>
    <col min="14862" max="14862" width="3.7109375" style="24" customWidth="1"/>
    <col min="14863" max="14863" width="4.7109375" style="24" customWidth="1"/>
    <col min="14864" max="14864" width="5" style="24" customWidth="1"/>
    <col min="14865" max="14865" width="4.42578125" style="24" customWidth="1"/>
    <col min="14866" max="14866" width="3.5703125" style="24" customWidth="1"/>
    <col min="14867" max="14867" width="3.42578125" style="24" customWidth="1"/>
    <col min="14868" max="14868" width="4" style="24" customWidth="1"/>
    <col min="14869" max="14869" width="3.140625" style="24" customWidth="1"/>
    <col min="14870" max="14870" width="4.28515625" style="24" customWidth="1"/>
    <col min="14871" max="14871" width="3.5703125" style="24" customWidth="1"/>
    <col min="14872" max="14872" width="3.42578125" style="24" customWidth="1"/>
    <col min="14873" max="14873" width="4.42578125" style="24" customWidth="1"/>
    <col min="14874" max="14874" width="4.140625" style="24" customWidth="1"/>
    <col min="14875" max="14875" width="3.85546875" style="24" customWidth="1"/>
    <col min="14876" max="14876" width="6.5703125" style="24" customWidth="1"/>
    <col min="14877" max="14878" width="11.42578125" style="24"/>
    <col min="14879" max="14879" width="14.7109375" style="24" bestFit="1" customWidth="1"/>
    <col min="14880" max="14880" width="46.5703125" style="24" customWidth="1"/>
    <col min="14881" max="14881" width="19.7109375" style="24" customWidth="1"/>
    <col min="14882" max="14882" width="16.7109375" style="24" customWidth="1"/>
    <col min="14883" max="15104" width="11.42578125" style="24"/>
    <col min="15105" max="15106" width="3.7109375" style="24" customWidth="1"/>
    <col min="15107" max="15107" width="3.140625" style="24" customWidth="1"/>
    <col min="15108" max="15108" width="4.42578125" style="24" customWidth="1"/>
    <col min="15109" max="15110" width="3.85546875" style="24" customWidth="1"/>
    <col min="15111" max="15111" width="4.7109375" style="24" customWidth="1"/>
    <col min="15112" max="15112" width="4.28515625" style="24" customWidth="1"/>
    <col min="15113" max="15113" width="4" style="24" customWidth="1"/>
    <col min="15114" max="15114" width="3.140625" style="24" customWidth="1"/>
    <col min="15115" max="15115" width="3.7109375" style="24" customWidth="1"/>
    <col min="15116" max="15116" width="3.85546875" style="24" customWidth="1"/>
    <col min="15117" max="15117" width="6.5703125" style="24" customWidth="1"/>
    <col min="15118" max="15118" width="3.7109375" style="24" customWidth="1"/>
    <col min="15119" max="15119" width="4.7109375" style="24" customWidth="1"/>
    <col min="15120" max="15120" width="5" style="24" customWidth="1"/>
    <col min="15121" max="15121" width="4.42578125" style="24" customWidth="1"/>
    <col min="15122" max="15122" width="3.5703125" style="24" customWidth="1"/>
    <col min="15123" max="15123" width="3.42578125" style="24" customWidth="1"/>
    <col min="15124" max="15124" width="4" style="24" customWidth="1"/>
    <col min="15125" max="15125" width="3.140625" style="24" customWidth="1"/>
    <col min="15126" max="15126" width="4.28515625" style="24" customWidth="1"/>
    <col min="15127" max="15127" width="3.5703125" style="24" customWidth="1"/>
    <col min="15128" max="15128" width="3.42578125" style="24" customWidth="1"/>
    <col min="15129" max="15129" width="4.42578125" style="24" customWidth="1"/>
    <col min="15130" max="15130" width="4.140625" style="24" customWidth="1"/>
    <col min="15131" max="15131" width="3.85546875" style="24" customWidth="1"/>
    <col min="15132" max="15132" width="6.5703125" style="24" customWidth="1"/>
    <col min="15133" max="15134" width="11.42578125" style="24"/>
    <col min="15135" max="15135" width="14.7109375" style="24" bestFit="1" customWidth="1"/>
    <col min="15136" max="15136" width="46.5703125" style="24" customWidth="1"/>
    <col min="15137" max="15137" width="19.7109375" style="24" customWidth="1"/>
    <col min="15138" max="15138" width="16.7109375" style="24" customWidth="1"/>
    <col min="15139" max="15360" width="11.42578125" style="24"/>
    <col min="15361" max="15362" width="3.7109375" style="24" customWidth="1"/>
    <col min="15363" max="15363" width="3.140625" style="24" customWidth="1"/>
    <col min="15364" max="15364" width="4.42578125" style="24" customWidth="1"/>
    <col min="15365" max="15366" width="3.85546875" style="24" customWidth="1"/>
    <col min="15367" max="15367" width="4.7109375" style="24" customWidth="1"/>
    <col min="15368" max="15368" width="4.28515625" style="24" customWidth="1"/>
    <col min="15369" max="15369" width="4" style="24" customWidth="1"/>
    <col min="15370" max="15370" width="3.140625" style="24" customWidth="1"/>
    <col min="15371" max="15371" width="3.7109375" style="24" customWidth="1"/>
    <col min="15372" max="15372" width="3.85546875" style="24" customWidth="1"/>
    <col min="15373" max="15373" width="6.5703125" style="24" customWidth="1"/>
    <col min="15374" max="15374" width="3.7109375" style="24" customWidth="1"/>
    <col min="15375" max="15375" width="4.7109375" style="24" customWidth="1"/>
    <col min="15376" max="15376" width="5" style="24" customWidth="1"/>
    <col min="15377" max="15377" width="4.42578125" style="24" customWidth="1"/>
    <col min="15378" max="15378" width="3.5703125" style="24" customWidth="1"/>
    <col min="15379" max="15379" width="3.42578125" style="24" customWidth="1"/>
    <col min="15380" max="15380" width="4" style="24" customWidth="1"/>
    <col min="15381" max="15381" width="3.140625" style="24" customWidth="1"/>
    <col min="15382" max="15382" width="4.28515625" style="24" customWidth="1"/>
    <col min="15383" max="15383" width="3.5703125" style="24" customWidth="1"/>
    <col min="15384" max="15384" width="3.42578125" style="24" customWidth="1"/>
    <col min="15385" max="15385" width="4.42578125" style="24" customWidth="1"/>
    <col min="15386" max="15386" width="4.140625" style="24" customWidth="1"/>
    <col min="15387" max="15387" width="3.85546875" style="24" customWidth="1"/>
    <col min="15388" max="15388" width="6.5703125" style="24" customWidth="1"/>
    <col min="15389" max="15390" width="11.42578125" style="24"/>
    <col min="15391" max="15391" width="14.7109375" style="24" bestFit="1" customWidth="1"/>
    <col min="15392" max="15392" width="46.5703125" style="24" customWidth="1"/>
    <col min="15393" max="15393" width="19.7109375" style="24" customWidth="1"/>
    <col min="15394" max="15394" width="16.7109375" style="24" customWidth="1"/>
    <col min="15395" max="15616" width="11.42578125" style="24"/>
    <col min="15617" max="15618" width="3.7109375" style="24" customWidth="1"/>
    <col min="15619" max="15619" width="3.140625" style="24" customWidth="1"/>
    <col min="15620" max="15620" width="4.42578125" style="24" customWidth="1"/>
    <col min="15621" max="15622" width="3.85546875" style="24" customWidth="1"/>
    <col min="15623" max="15623" width="4.7109375" style="24" customWidth="1"/>
    <col min="15624" max="15624" width="4.28515625" style="24" customWidth="1"/>
    <col min="15625" max="15625" width="4" style="24" customWidth="1"/>
    <col min="15626" max="15626" width="3.140625" style="24" customWidth="1"/>
    <col min="15627" max="15627" width="3.7109375" style="24" customWidth="1"/>
    <col min="15628" max="15628" width="3.85546875" style="24" customWidth="1"/>
    <col min="15629" max="15629" width="6.5703125" style="24" customWidth="1"/>
    <col min="15630" max="15630" width="3.7109375" style="24" customWidth="1"/>
    <col min="15631" max="15631" width="4.7109375" style="24" customWidth="1"/>
    <col min="15632" max="15632" width="5" style="24" customWidth="1"/>
    <col min="15633" max="15633" width="4.42578125" style="24" customWidth="1"/>
    <col min="15634" max="15634" width="3.5703125" style="24" customWidth="1"/>
    <col min="15635" max="15635" width="3.42578125" style="24" customWidth="1"/>
    <col min="15636" max="15636" width="4" style="24" customWidth="1"/>
    <col min="15637" max="15637" width="3.140625" style="24" customWidth="1"/>
    <col min="15638" max="15638" width="4.28515625" style="24" customWidth="1"/>
    <col min="15639" max="15639" width="3.5703125" style="24" customWidth="1"/>
    <col min="15640" max="15640" width="3.42578125" style="24" customWidth="1"/>
    <col min="15641" max="15641" width="4.42578125" style="24" customWidth="1"/>
    <col min="15642" max="15642" width="4.140625" style="24" customWidth="1"/>
    <col min="15643" max="15643" width="3.85546875" style="24" customWidth="1"/>
    <col min="15644" max="15644" width="6.5703125" style="24" customWidth="1"/>
    <col min="15645" max="15646" width="11.42578125" style="24"/>
    <col min="15647" max="15647" width="14.7109375" style="24" bestFit="1" customWidth="1"/>
    <col min="15648" max="15648" width="46.5703125" style="24" customWidth="1"/>
    <col min="15649" max="15649" width="19.7109375" style="24" customWidth="1"/>
    <col min="15650" max="15650" width="16.7109375" style="24" customWidth="1"/>
    <col min="15651" max="15872" width="11.42578125" style="24"/>
    <col min="15873" max="15874" width="3.7109375" style="24" customWidth="1"/>
    <col min="15875" max="15875" width="3.140625" style="24" customWidth="1"/>
    <col min="15876" max="15876" width="4.42578125" style="24" customWidth="1"/>
    <col min="15877" max="15878" width="3.85546875" style="24" customWidth="1"/>
    <col min="15879" max="15879" width="4.7109375" style="24" customWidth="1"/>
    <col min="15880" max="15880" width="4.28515625" style="24" customWidth="1"/>
    <col min="15881" max="15881" width="4" style="24" customWidth="1"/>
    <col min="15882" max="15882" width="3.140625" style="24" customWidth="1"/>
    <col min="15883" max="15883" width="3.7109375" style="24" customWidth="1"/>
    <col min="15884" max="15884" width="3.85546875" style="24" customWidth="1"/>
    <col min="15885" max="15885" width="6.5703125" style="24" customWidth="1"/>
    <col min="15886" max="15886" width="3.7109375" style="24" customWidth="1"/>
    <col min="15887" max="15887" width="4.7109375" style="24" customWidth="1"/>
    <col min="15888" max="15888" width="5" style="24" customWidth="1"/>
    <col min="15889" max="15889" width="4.42578125" style="24" customWidth="1"/>
    <col min="15890" max="15890" width="3.5703125" style="24" customWidth="1"/>
    <col min="15891" max="15891" width="3.42578125" style="24" customWidth="1"/>
    <col min="15892" max="15892" width="4" style="24" customWidth="1"/>
    <col min="15893" max="15893" width="3.140625" style="24" customWidth="1"/>
    <col min="15894" max="15894" width="4.28515625" style="24" customWidth="1"/>
    <col min="15895" max="15895" width="3.5703125" style="24" customWidth="1"/>
    <col min="15896" max="15896" width="3.42578125" style="24" customWidth="1"/>
    <col min="15897" max="15897" width="4.42578125" style="24" customWidth="1"/>
    <col min="15898" max="15898" width="4.140625" style="24" customWidth="1"/>
    <col min="15899" max="15899" width="3.85546875" style="24" customWidth="1"/>
    <col min="15900" max="15900" width="6.5703125" style="24" customWidth="1"/>
    <col min="15901" max="15902" width="11.42578125" style="24"/>
    <col min="15903" max="15903" width="14.7109375" style="24" bestFit="1" customWidth="1"/>
    <col min="15904" max="15904" width="46.5703125" style="24" customWidth="1"/>
    <col min="15905" max="15905" width="19.7109375" style="24" customWidth="1"/>
    <col min="15906" max="15906" width="16.7109375" style="24" customWidth="1"/>
    <col min="15907" max="16128" width="11.42578125" style="24"/>
    <col min="16129" max="16130" width="3.7109375" style="24" customWidth="1"/>
    <col min="16131" max="16131" width="3.140625" style="24" customWidth="1"/>
    <col min="16132" max="16132" width="4.42578125" style="24" customWidth="1"/>
    <col min="16133" max="16134" width="3.85546875" style="24" customWidth="1"/>
    <col min="16135" max="16135" width="4.7109375" style="24" customWidth="1"/>
    <col min="16136" max="16136" width="4.28515625" style="24" customWidth="1"/>
    <col min="16137" max="16137" width="4" style="24" customWidth="1"/>
    <col min="16138" max="16138" width="3.140625" style="24" customWidth="1"/>
    <col min="16139" max="16139" width="3.7109375" style="24" customWidth="1"/>
    <col min="16140" max="16140" width="3.85546875" style="24" customWidth="1"/>
    <col min="16141" max="16141" width="6.5703125" style="24" customWidth="1"/>
    <col min="16142" max="16142" width="3.7109375" style="24" customWidth="1"/>
    <col min="16143" max="16143" width="4.7109375" style="24" customWidth="1"/>
    <col min="16144" max="16144" width="5" style="24" customWidth="1"/>
    <col min="16145" max="16145" width="4.42578125" style="24" customWidth="1"/>
    <col min="16146" max="16146" width="3.5703125" style="24" customWidth="1"/>
    <col min="16147" max="16147" width="3.42578125" style="24" customWidth="1"/>
    <col min="16148" max="16148" width="4" style="24" customWidth="1"/>
    <col min="16149" max="16149" width="3.140625" style="24" customWidth="1"/>
    <col min="16150" max="16150" width="4.28515625" style="24" customWidth="1"/>
    <col min="16151" max="16151" width="3.5703125" style="24" customWidth="1"/>
    <col min="16152" max="16152" width="3.42578125" style="24" customWidth="1"/>
    <col min="16153" max="16153" width="4.42578125" style="24" customWidth="1"/>
    <col min="16154" max="16154" width="4.140625" style="24" customWidth="1"/>
    <col min="16155" max="16155" width="3.85546875" style="24" customWidth="1"/>
    <col min="16156" max="16156" width="6.5703125" style="24" customWidth="1"/>
    <col min="16157" max="16158" width="11.42578125" style="24"/>
    <col min="16159" max="16159" width="14.7109375" style="24" bestFit="1" customWidth="1"/>
    <col min="16160" max="16160" width="46.5703125" style="24" customWidth="1"/>
    <col min="16161" max="16161" width="19.7109375" style="24" customWidth="1"/>
    <col min="16162" max="16162" width="16.7109375" style="24" customWidth="1"/>
    <col min="16163" max="16384" width="11.42578125" style="24"/>
  </cols>
  <sheetData>
    <row r="1" spans="1:35" s="17" customFormat="1" x14ac:dyDescent="0.2">
      <c r="V1" s="18"/>
      <c r="W1" s="18"/>
      <c r="X1" s="18"/>
      <c r="Y1" s="18"/>
      <c r="Z1" s="18"/>
      <c r="AA1" s="18"/>
      <c r="AB1" s="18"/>
    </row>
    <row r="2" spans="1:35" s="17" customFormat="1" ht="12.75" x14ac:dyDescent="0.2">
      <c r="B2" s="124" t="s">
        <v>1903</v>
      </c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</row>
    <row r="3" spans="1:35" s="19" customFormat="1" ht="12.75" x14ac:dyDescent="0.2">
      <c r="B3" s="125" t="s">
        <v>1973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</row>
    <row r="4" spans="1:35" s="17" customFormat="1" ht="12.75" x14ac:dyDescent="0.2"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F4" s="19"/>
    </row>
    <row r="5" spans="1:35" s="17" customFormat="1" x14ac:dyDescent="0.2"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1"/>
      <c r="W5" s="21"/>
      <c r="X5" s="21"/>
      <c r="Y5" s="21"/>
      <c r="Z5" s="21"/>
      <c r="AA5" s="21"/>
      <c r="AB5" s="21"/>
    </row>
    <row r="6" spans="1:35" s="17" customFormat="1" ht="15" x14ac:dyDescent="0.2">
      <c r="B6" s="20"/>
      <c r="C6" s="20"/>
      <c r="D6" s="20"/>
      <c r="E6" s="22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1"/>
      <c r="S6" s="20"/>
      <c r="T6" s="20"/>
      <c r="U6" s="21"/>
      <c r="V6" s="21"/>
      <c r="W6" s="21"/>
      <c r="X6" s="21"/>
      <c r="Y6" s="21"/>
      <c r="Z6" s="21"/>
      <c r="AA6" s="21"/>
      <c r="AB6" s="21"/>
    </row>
    <row r="7" spans="1:35" s="17" customFormat="1" x14ac:dyDescent="0.2">
      <c r="V7" s="18"/>
      <c r="W7" s="18"/>
      <c r="X7" s="18"/>
      <c r="Y7" s="18"/>
      <c r="Z7" s="18"/>
      <c r="AA7" s="18"/>
      <c r="AB7" s="18"/>
      <c r="AG7" s="23"/>
      <c r="AH7" s="23"/>
    </row>
    <row r="8" spans="1:35" x14ac:dyDescent="0.2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8"/>
      <c r="W8" s="126" t="s">
        <v>1904</v>
      </c>
      <c r="X8" s="127"/>
      <c r="Y8" s="127"/>
      <c r="Z8" s="127"/>
      <c r="AA8" s="127"/>
      <c r="AB8" s="128"/>
    </row>
    <row r="9" spans="1:35" ht="12.75" x14ac:dyDescent="0.2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29" t="s">
        <v>1905</v>
      </c>
      <c r="X9" s="130"/>
      <c r="Y9" s="131" t="s">
        <v>1906</v>
      </c>
      <c r="Z9" s="131"/>
      <c r="AA9" s="131"/>
      <c r="AB9" s="132"/>
      <c r="AE9" s="25"/>
      <c r="AG9" s="26"/>
      <c r="AH9" s="26"/>
    </row>
    <row r="10" spans="1:35" ht="21.6" customHeight="1" x14ac:dyDescent="0.2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27">
        <v>0</v>
      </c>
      <c r="X10" s="28">
        <v>3</v>
      </c>
      <c r="Y10" s="29">
        <v>2</v>
      </c>
      <c r="Z10" s="27">
        <v>0</v>
      </c>
      <c r="AA10" s="27">
        <v>2</v>
      </c>
      <c r="AB10" s="27">
        <v>1</v>
      </c>
      <c r="AE10" s="25"/>
      <c r="AG10" s="26"/>
      <c r="AH10" s="26"/>
    </row>
    <row r="11" spans="1:35" x14ac:dyDescent="0.2">
      <c r="A11" s="30" t="s">
        <v>1907</v>
      </c>
      <c r="B11" s="30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2"/>
      <c r="R11" s="32"/>
      <c r="S11" s="31"/>
      <c r="T11" s="31"/>
      <c r="U11" s="31"/>
      <c r="V11" s="31" t="s">
        <v>1908</v>
      </c>
      <c r="W11" s="33"/>
      <c r="X11" s="34"/>
      <c r="Y11" s="35" t="s">
        <v>1909</v>
      </c>
      <c r="Z11" s="34"/>
      <c r="AA11" s="35" t="s">
        <v>1909</v>
      </c>
      <c r="AB11" s="36"/>
      <c r="AE11" s="25"/>
      <c r="AG11" s="26"/>
      <c r="AH11" s="26"/>
    </row>
    <row r="12" spans="1:35" ht="15" x14ac:dyDescent="0.25">
      <c r="A12" s="133" t="s">
        <v>1910</v>
      </c>
      <c r="B12" s="134"/>
      <c r="C12" s="134"/>
      <c r="D12" s="134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5"/>
      <c r="Q12" s="152" t="s">
        <v>1911</v>
      </c>
      <c r="R12" s="153"/>
      <c r="S12" s="37" t="s">
        <v>1912</v>
      </c>
      <c r="T12" s="38">
        <v>4</v>
      </c>
      <c r="U12" s="38">
        <v>0</v>
      </c>
      <c r="V12" s="38">
        <v>6</v>
      </c>
      <c r="W12" s="38">
        <v>7</v>
      </c>
      <c r="X12" s="38">
        <v>0</v>
      </c>
      <c r="Y12" s="38">
        <v>0</v>
      </c>
      <c r="Z12" s="38">
        <v>8</v>
      </c>
      <c r="AA12" s="38">
        <v>2</v>
      </c>
      <c r="AB12" s="38">
        <v>7</v>
      </c>
      <c r="AE12" s="25"/>
      <c r="AG12" s="26"/>
      <c r="AH12" s="26"/>
    </row>
    <row r="13" spans="1:35" s="41" customFormat="1" ht="13.7" customHeight="1" x14ac:dyDescent="0.25">
      <c r="A13" s="136" t="s">
        <v>1913</v>
      </c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137"/>
      <c r="O13" s="137"/>
      <c r="P13" s="137"/>
      <c r="Q13" s="140" t="s">
        <v>1914</v>
      </c>
      <c r="R13" s="140"/>
      <c r="S13" s="39" t="s">
        <v>1914</v>
      </c>
      <c r="T13" s="39" t="s">
        <v>1914</v>
      </c>
      <c r="U13" s="39" t="s">
        <v>1914</v>
      </c>
      <c r="V13" s="39" t="s">
        <v>1914</v>
      </c>
      <c r="W13" s="39" t="s">
        <v>1914</v>
      </c>
      <c r="X13" s="39" t="s">
        <v>1914</v>
      </c>
      <c r="Y13" s="39" t="s">
        <v>1914</v>
      </c>
      <c r="Z13" s="39" t="s">
        <v>1914</v>
      </c>
      <c r="AA13" s="39" t="s">
        <v>1915</v>
      </c>
      <c r="AB13" s="40" t="s">
        <v>1914</v>
      </c>
      <c r="AC13" s="17"/>
      <c r="AD13" s="17"/>
      <c r="AE13" s="25"/>
      <c r="AF13" s="17"/>
      <c r="AG13" s="26"/>
      <c r="AH13" s="26"/>
      <c r="AI13" s="17"/>
    </row>
    <row r="14" spans="1:35" ht="23.25" customHeight="1" x14ac:dyDescent="0.25">
      <c r="A14" s="154" t="s">
        <v>0</v>
      </c>
      <c r="B14" s="155"/>
      <c r="C14" s="155"/>
      <c r="D14" s="155"/>
      <c r="E14" s="155"/>
      <c r="F14" s="155"/>
      <c r="G14" s="155"/>
      <c r="H14" s="155"/>
      <c r="I14" s="155"/>
      <c r="J14" s="155"/>
      <c r="K14" s="155"/>
      <c r="L14" s="155"/>
      <c r="M14" s="155"/>
      <c r="N14" s="155"/>
      <c r="O14" s="155"/>
      <c r="P14" s="155"/>
      <c r="Q14" s="156" t="s">
        <v>1914</v>
      </c>
      <c r="R14" s="156"/>
      <c r="S14" s="42" t="s">
        <v>1914</v>
      </c>
      <c r="T14" s="42" t="s">
        <v>1914</v>
      </c>
      <c r="U14" s="42" t="s">
        <v>1914</v>
      </c>
      <c r="V14" s="42" t="s">
        <v>1914</v>
      </c>
      <c r="W14" s="42" t="s">
        <v>1914</v>
      </c>
      <c r="X14" s="42" t="s">
        <v>1914</v>
      </c>
      <c r="Y14" s="42" t="s">
        <v>1914</v>
      </c>
      <c r="Z14" s="42" t="s">
        <v>1914</v>
      </c>
      <c r="AA14" s="42" t="s">
        <v>1915</v>
      </c>
      <c r="AB14" s="43" t="s">
        <v>1914</v>
      </c>
      <c r="AE14" s="25"/>
      <c r="AG14" s="26"/>
      <c r="AH14" s="26"/>
    </row>
    <row r="15" spans="1:35" ht="15" customHeight="1" x14ac:dyDescent="0.2">
      <c r="A15" s="133" t="s">
        <v>1916</v>
      </c>
      <c r="B15" s="134"/>
      <c r="C15" s="134"/>
      <c r="D15" s="134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5"/>
      <c r="AE15" s="25"/>
      <c r="AG15" s="26"/>
      <c r="AH15" s="26"/>
    </row>
    <row r="16" spans="1:35" s="41" customFormat="1" ht="13.7" customHeight="1" x14ac:dyDescent="0.25">
      <c r="A16" s="136" t="s">
        <v>1917</v>
      </c>
      <c r="B16" s="137"/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137"/>
      <c r="N16" s="137"/>
      <c r="O16" s="137"/>
      <c r="P16" s="138"/>
      <c r="Q16" s="139" t="s">
        <v>1914</v>
      </c>
      <c r="R16" s="140"/>
      <c r="S16" s="44" t="s">
        <v>1914</v>
      </c>
      <c r="T16" s="39" t="s">
        <v>1914</v>
      </c>
      <c r="U16" s="44" t="s">
        <v>1914</v>
      </c>
      <c r="V16" s="39" t="s">
        <v>1914</v>
      </c>
      <c r="W16" s="44" t="s">
        <v>1914</v>
      </c>
      <c r="X16" s="39" t="s">
        <v>1914</v>
      </c>
      <c r="Y16" s="44" t="s">
        <v>1914</v>
      </c>
      <c r="Z16" s="39" t="s">
        <v>1914</v>
      </c>
      <c r="AA16" s="44" t="s">
        <v>1915</v>
      </c>
      <c r="AB16" s="40" t="s">
        <v>1914</v>
      </c>
      <c r="AC16" s="17"/>
      <c r="AD16" s="17"/>
      <c r="AE16" s="17"/>
      <c r="AF16" s="17"/>
      <c r="AG16" s="26"/>
      <c r="AH16" s="26"/>
      <c r="AI16" s="17"/>
    </row>
    <row r="17" spans="1:35" ht="23.25" customHeight="1" x14ac:dyDescent="0.25">
      <c r="A17" s="141"/>
      <c r="B17" s="142"/>
      <c r="C17" s="142"/>
      <c r="D17" s="142"/>
      <c r="E17" s="142"/>
      <c r="F17" s="142"/>
      <c r="G17" s="142"/>
      <c r="H17" s="142"/>
      <c r="I17" s="142"/>
      <c r="J17" s="142"/>
      <c r="K17" s="142"/>
      <c r="L17" s="142"/>
      <c r="M17" s="142"/>
      <c r="N17" s="142"/>
      <c r="O17" s="142"/>
      <c r="P17" s="143"/>
      <c r="Q17" s="144" t="s">
        <v>1911</v>
      </c>
      <c r="R17" s="145"/>
      <c r="S17" s="45" t="s">
        <v>1914</v>
      </c>
      <c r="T17" s="46" t="s">
        <v>1914</v>
      </c>
      <c r="U17" s="45" t="s">
        <v>1914</v>
      </c>
      <c r="V17" s="46" t="s">
        <v>1914</v>
      </c>
      <c r="W17" s="45" t="s">
        <v>1914</v>
      </c>
      <c r="X17" s="46" t="s">
        <v>1914</v>
      </c>
      <c r="Y17" s="45" t="s">
        <v>1914</v>
      </c>
      <c r="Z17" s="46" t="s">
        <v>1914</v>
      </c>
      <c r="AA17" s="45" t="s">
        <v>1915</v>
      </c>
      <c r="AB17" s="47" t="s">
        <v>1914</v>
      </c>
      <c r="AG17" s="26"/>
      <c r="AH17" s="26"/>
    </row>
    <row r="18" spans="1:35" ht="21.75" customHeight="1" x14ac:dyDescent="0.25">
      <c r="A18" s="146" t="s">
        <v>1918</v>
      </c>
      <c r="B18" s="147"/>
      <c r="C18" s="147"/>
      <c r="D18" s="147"/>
      <c r="E18" s="147"/>
      <c r="F18" s="147"/>
      <c r="G18" s="147"/>
      <c r="H18" s="147"/>
      <c r="I18" s="147"/>
      <c r="J18" s="147"/>
      <c r="K18" s="147"/>
      <c r="L18" s="147"/>
      <c r="M18" s="148"/>
      <c r="N18" s="48"/>
      <c r="O18" s="147" t="s">
        <v>1919</v>
      </c>
      <c r="P18" s="147"/>
      <c r="Q18" s="147"/>
      <c r="R18" s="147"/>
      <c r="S18" s="147"/>
      <c r="T18" s="147"/>
      <c r="U18" s="148"/>
      <c r="V18" s="149" t="s">
        <v>1920</v>
      </c>
      <c r="W18" s="150"/>
      <c r="X18" s="150"/>
      <c r="Y18" s="150"/>
      <c r="Z18" s="150"/>
      <c r="AA18" s="150"/>
      <c r="AB18" s="151"/>
      <c r="AE18" s="25"/>
      <c r="AG18" s="26"/>
      <c r="AH18" s="26"/>
    </row>
    <row r="19" spans="1:35" ht="15" customHeight="1" x14ac:dyDescent="0.2">
      <c r="A19" s="160" t="s">
        <v>1921</v>
      </c>
      <c r="B19" s="161"/>
      <c r="C19" s="161"/>
      <c r="D19" s="161"/>
      <c r="E19" s="161"/>
      <c r="F19" s="161"/>
      <c r="G19" s="161"/>
      <c r="H19" s="161"/>
      <c r="I19" s="161"/>
      <c r="J19" s="161"/>
      <c r="K19" s="161"/>
      <c r="L19" s="161"/>
      <c r="M19" s="162"/>
      <c r="N19" s="49">
        <v>40</v>
      </c>
      <c r="O19" s="157">
        <f>+'0201'!P794</f>
        <v>213107158180.08453</v>
      </c>
      <c r="P19" s="158"/>
      <c r="Q19" s="158"/>
      <c r="R19" s="158"/>
      <c r="S19" s="158"/>
      <c r="T19" s="158"/>
      <c r="U19" s="50">
        <v>0</v>
      </c>
      <c r="V19" s="51"/>
      <c r="W19" s="52"/>
      <c r="X19" s="52"/>
      <c r="Y19" s="52"/>
      <c r="Z19" s="52"/>
      <c r="AA19" s="52"/>
      <c r="AB19" s="53"/>
      <c r="AC19" s="54"/>
      <c r="AD19" s="55"/>
      <c r="AE19" s="25"/>
      <c r="AG19" s="26"/>
      <c r="AH19" s="26"/>
    </row>
    <row r="20" spans="1:35" ht="15.95" customHeight="1" x14ac:dyDescent="0.2">
      <c r="A20" s="160" t="s">
        <v>1922</v>
      </c>
      <c r="B20" s="161"/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62"/>
      <c r="N20" s="49">
        <v>41</v>
      </c>
      <c r="O20" s="157">
        <v>0</v>
      </c>
      <c r="P20" s="158"/>
      <c r="Q20" s="158"/>
      <c r="R20" s="158"/>
      <c r="S20" s="158"/>
      <c r="T20" s="158"/>
      <c r="U20" s="50">
        <v>9</v>
      </c>
      <c r="V20" s="51"/>
      <c r="W20" s="52"/>
      <c r="X20" s="52"/>
      <c r="Y20" s="52"/>
      <c r="Z20" s="52"/>
      <c r="AA20" s="52"/>
      <c r="AB20" s="53"/>
      <c r="AC20" s="56"/>
      <c r="AD20" s="26"/>
      <c r="AE20" s="25"/>
      <c r="AG20" s="57"/>
      <c r="AH20" s="26"/>
    </row>
    <row r="21" spans="1:35" ht="15.95" customHeight="1" x14ac:dyDescent="0.2">
      <c r="A21" s="160" t="s">
        <v>1923</v>
      </c>
      <c r="B21" s="161"/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2"/>
      <c r="N21" s="49">
        <v>42</v>
      </c>
      <c r="O21" s="157">
        <f>+'0201'!P796</f>
        <v>57077999950.436523</v>
      </c>
      <c r="P21" s="158"/>
      <c r="Q21" s="158"/>
      <c r="R21" s="158"/>
      <c r="S21" s="158"/>
      <c r="T21" s="158"/>
      <c r="U21" s="50">
        <v>8</v>
      </c>
      <c r="V21" s="58">
        <v>43</v>
      </c>
      <c r="W21" s="157">
        <f>+O21*0.16</f>
        <v>9132479992.0698433</v>
      </c>
      <c r="X21" s="158"/>
      <c r="Y21" s="158"/>
      <c r="Z21" s="158"/>
      <c r="AA21" s="159"/>
      <c r="AB21" s="59">
        <v>7</v>
      </c>
      <c r="AC21" s="56"/>
      <c r="AD21" s="55"/>
      <c r="AE21" s="60"/>
      <c r="AF21" s="55"/>
      <c r="AG21" s="60"/>
      <c r="AH21" s="55"/>
      <c r="AI21" s="55"/>
    </row>
    <row r="22" spans="1:35" ht="15.95" customHeight="1" x14ac:dyDescent="0.2">
      <c r="A22" s="160" t="s">
        <v>1924</v>
      </c>
      <c r="B22" s="161"/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2"/>
      <c r="N22" s="49">
        <v>442</v>
      </c>
      <c r="O22" s="157"/>
      <c r="P22" s="158"/>
      <c r="Q22" s="158"/>
      <c r="R22" s="158"/>
      <c r="S22" s="158"/>
      <c r="T22" s="158"/>
      <c r="U22" s="50">
        <v>8</v>
      </c>
      <c r="V22" s="58">
        <v>452</v>
      </c>
      <c r="W22" s="157">
        <v>0</v>
      </c>
      <c r="X22" s="158"/>
      <c r="Y22" s="158"/>
      <c r="Z22" s="158"/>
      <c r="AA22" s="159"/>
      <c r="AB22" s="59">
        <v>8</v>
      </c>
      <c r="AC22" s="56"/>
      <c r="AE22" s="25"/>
      <c r="AG22" s="26"/>
      <c r="AH22" s="26"/>
    </row>
    <row r="23" spans="1:35" ht="15.95" customHeight="1" x14ac:dyDescent="0.2">
      <c r="A23" s="160" t="s">
        <v>1925</v>
      </c>
      <c r="B23" s="161"/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2"/>
      <c r="N23" s="49">
        <v>442</v>
      </c>
      <c r="O23" s="157">
        <v>0</v>
      </c>
      <c r="P23" s="158"/>
      <c r="Q23" s="158"/>
      <c r="R23" s="158"/>
      <c r="S23" s="158"/>
      <c r="T23" s="158"/>
      <c r="U23" s="50">
        <v>8</v>
      </c>
      <c r="V23" s="58">
        <v>452</v>
      </c>
      <c r="W23" s="157">
        <v>0</v>
      </c>
      <c r="X23" s="158"/>
      <c r="Y23" s="158"/>
      <c r="Z23" s="158"/>
      <c r="AA23" s="159"/>
      <c r="AB23" s="59">
        <v>8</v>
      </c>
      <c r="AC23" s="56"/>
      <c r="AG23" s="26"/>
      <c r="AH23" s="26"/>
    </row>
    <row r="24" spans="1:35" ht="15.95" customHeight="1" x14ac:dyDescent="0.2">
      <c r="A24" s="160" t="s">
        <v>1926</v>
      </c>
      <c r="B24" s="161"/>
      <c r="C24" s="161"/>
      <c r="D24" s="161"/>
      <c r="E24" s="161"/>
      <c r="F24" s="161"/>
      <c r="G24" s="161"/>
      <c r="H24" s="161"/>
      <c r="I24" s="161"/>
      <c r="J24" s="161"/>
      <c r="K24" s="161"/>
      <c r="L24" s="161"/>
      <c r="M24" s="162"/>
      <c r="N24" s="49">
        <v>443</v>
      </c>
      <c r="O24" s="157">
        <f>+'0201'!P800</f>
        <v>48457500</v>
      </c>
      <c r="P24" s="158"/>
      <c r="Q24" s="158"/>
      <c r="R24" s="158"/>
      <c r="S24" s="158"/>
      <c r="T24" s="158"/>
      <c r="U24" s="50">
        <v>7</v>
      </c>
      <c r="V24" s="58">
        <v>453</v>
      </c>
      <c r="W24" s="157">
        <f>+O24*8%</f>
        <v>3876600</v>
      </c>
      <c r="X24" s="158"/>
      <c r="Y24" s="158"/>
      <c r="Z24" s="158"/>
      <c r="AA24" s="159"/>
      <c r="AB24" s="59">
        <v>7</v>
      </c>
      <c r="AC24" s="56"/>
      <c r="AD24" s="26"/>
      <c r="AG24" s="26"/>
      <c r="AH24" s="26"/>
    </row>
    <row r="25" spans="1:35" ht="17.25" customHeight="1" x14ac:dyDescent="0.25">
      <c r="A25" s="175" t="s">
        <v>1927</v>
      </c>
      <c r="B25" s="176"/>
      <c r="C25" s="176"/>
      <c r="D25" s="176"/>
      <c r="E25" s="176"/>
      <c r="F25" s="176"/>
      <c r="G25" s="176"/>
      <c r="H25" s="176"/>
      <c r="I25" s="176"/>
      <c r="J25" s="176"/>
      <c r="K25" s="176"/>
      <c r="L25" s="176"/>
      <c r="M25" s="177"/>
      <c r="N25" s="49">
        <v>46</v>
      </c>
      <c r="O25" s="172">
        <f>SUM(O19:T24)</f>
        <v>270233615630.52106</v>
      </c>
      <c r="P25" s="173"/>
      <c r="Q25" s="173"/>
      <c r="R25" s="173"/>
      <c r="S25" s="173"/>
      <c r="T25" s="173"/>
      <c r="U25" s="50">
        <v>4</v>
      </c>
      <c r="V25" s="58">
        <v>47</v>
      </c>
      <c r="W25" s="172">
        <f>+W24+W22+W21</f>
        <v>9136356592.0698433</v>
      </c>
      <c r="X25" s="173"/>
      <c r="Y25" s="173"/>
      <c r="Z25" s="173"/>
      <c r="AA25" s="174"/>
      <c r="AB25" s="59">
        <v>3</v>
      </c>
      <c r="AC25" s="56">
        <f>+O25+W25-'0201'!P802-'0201'!Q802</f>
        <v>-8.4133148193359375E-3</v>
      </c>
      <c r="AD25" s="26"/>
      <c r="AE25" s="25"/>
      <c r="AG25" s="26"/>
      <c r="AH25" s="26"/>
    </row>
    <row r="26" spans="1:35" x14ac:dyDescent="0.2">
      <c r="A26" s="163" t="s">
        <v>1928</v>
      </c>
      <c r="B26" s="164"/>
      <c r="C26" s="164"/>
      <c r="D26" s="164"/>
      <c r="E26" s="164"/>
      <c r="F26" s="164"/>
      <c r="G26" s="164"/>
      <c r="H26" s="164"/>
      <c r="I26" s="164"/>
      <c r="J26" s="164"/>
      <c r="K26" s="164"/>
      <c r="L26" s="164"/>
      <c r="M26" s="164"/>
      <c r="N26" s="164"/>
      <c r="O26" s="164"/>
      <c r="P26" s="164"/>
      <c r="Q26" s="164"/>
      <c r="R26" s="164"/>
      <c r="S26" s="164"/>
      <c r="T26" s="164"/>
      <c r="U26" s="165"/>
      <c r="V26" s="58">
        <v>48</v>
      </c>
      <c r="W26" s="166"/>
      <c r="X26" s="167"/>
      <c r="Y26" s="167"/>
      <c r="Z26" s="167"/>
      <c r="AA26" s="168"/>
      <c r="AB26" s="59">
        <v>2</v>
      </c>
      <c r="AC26" s="56"/>
    </row>
    <row r="27" spans="1:35" ht="15.95" customHeight="1" x14ac:dyDescent="0.2">
      <c r="A27" s="163" t="s">
        <v>1929</v>
      </c>
      <c r="B27" s="164"/>
      <c r="C27" s="164"/>
      <c r="D27" s="164"/>
      <c r="E27" s="164"/>
      <c r="F27" s="164"/>
      <c r="G27" s="164"/>
      <c r="H27" s="164"/>
      <c r="I27" s="164"/>
      <c r="J27" s="164"/>
      <c r="K27" s="164"/>
      <c r="L27" s="164"/>
      <c r="M27" s="164"/>
      <c r="N27" s="164"/>
      <c r="O27" s="164"/>
      <c r="P27" s="164"/>
      <c r="Q27" s="164"/>
      <c r="R27" s="164"/>
      <c r="S27" s="164"/>
      <c r="T27" s="164"/>
      <c r="U27" s="165"/>
      <c r="V27" s="58">
        <v>80</v>
      </c>
      <c r="W27" s="166">
        <v>0</v>
      </c>
      <c r="X27" s="167"/>
      <c r="Y27" s="167"/>
      <c r="Z27" s="167"/>
      <c r="AA27" s="168"/>
      <c r="AB27" s="59">
        <v>0</v>
      </c>
      <c r="AC27" s="56"/>
    </row>
    <row r="28" spans="1:35" s="66" customFormat="1" ht="15.95" customHeight="1" x14ac:dyDescent="0.25">
      <c r="A28" s="169" t="s">
        <v>1930</v>
      </c>
      <c r="B28" s="170"/>
      <c r="C28" s="170"/>
      <c r="D28" s="170"/>
      <c r="E28" s="170"/>
      <c r="F28" s="170"/>
      <c r="G28" s="170"/>
      <c r="H28" s="170"/>
      <c r="I28" s="170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171"/>
      <c r="V28" s="61">
        <v>49</v>
      </c>
      <c r="W28" s="172">
        <f>+W25+W26</f>
        <v>9136356592.0698433</v>
      </c>
      <c r="X28" s="173"/>
      <c r="Y28" s="173"/>
      <c r="Z28" s="173"/>
      <c r="AA28" s="174"/>
      <c r="AB28" s="62">
        <v>1</v>
      </c>
      <c r="AC28" s="63"/>
      <c r="AD28" s="64"/>
      <c r="AE28" s="65"/>
      <c r="AF28" s="20"/>
      <c r="AG28" s="20"/>
      <c r="AH28" s="20"/>
    </row>
    <row r="29" spans="1:35" s="20" customFormat="1" ht="24" customHeight="1" x14ac:dyDescent="0.25">
      <c r="A29" s="146" t="s">
        <v>1931</v>
      </c>
      <c r="B29" s="147"/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148"/>
      <c r="N29" s="48"/>
      <c r="O29" s="147" t="s">
        <v>1919</v>
      </c>
      <c r="P29" s="147"/>
      <c r="Q29" s="147"/>
      <c r="R29" s="147"/>
      <c r="S29" s="147"/>
      <c r="T29" s="147"/>
      <c r="U29" s="148"/>
      <c r="V29" s="178" t="s">
        <v>1932</v>
      </c>
      <c r="W29" s="179"/>
      <c r="X29" s="179"/>
      <c r="Y29" s="179"/>
      <c r="Z29" s="179"/>
      <c r="AA29" s="179"/>
      <c r="AB29" s="180"/>
      <c r="AD29" s="65"/>
    </row>
    <row r="30" spans="1:35" s="20" customFormat="1" ht="15" customHeight="1" x14ac:dyDescent="0.2">
      <c r="A30" s="160" t="s">
        <v>1933</v>
      </c>
      <c r="B30" s="161"/>
      <c r="C30" s="161"/>
      <c r="D30" s="161"/>
      <c r="E30" s="161"/>
      <c r="F30" s="161"/>
      <c r="G30" s="161"/>
      <c r="H30" s="161"/>
      <c r="I30" s="161"/>
      <c r="J30" s="161"/>
      <c r="K30" s="161"/>
      <c r="L30" s="161"/>
      <c r="M30" s="162"/>
      <c r="N30" s="67">
        <v>30</v>
      </c>
      <c r="O30" s="166">
        <f>+[1]DECLARAR!$J$470</f>
        <v>152882882011.95996</v>
      </c>
      <c r="P30" s="167"/>
      <c r="Q30" s="167"/>
      <c r="R30" s="167"/>
      <c r="S30" s="167"/>
      <c r="T30" s="167"/>
      <c r="U30" s="50">
        <v>0</v>
      </c>
      <c r="V30" s="181"/>
      <c r="W30" s="182"/>
      <c r="X30" s="182"/>
      <c r="Y30" s="182"/>
      <c r="Z30" s="182"/>
      <c r="AA30" s="182"/>
      <c r="AB30" s="183"/>
      <c r="AC30" s="68"/>
      <c r="AD30" s="68"/>
      <c r="AE30" s="68"/>
      <c r="AF30" s="68"/>
      <c r="AG30" s="68"/>
      <c r="AH30" s="68"/>
    </row>
    <row r="31" spans="1:35" s="20" customFormat="1" ht="15" customHeight="1" x14ac:dyDescent="0.2">
      <c r="A31" s="160" t="s">
        <v>1934</v>
      </c>
      <c r="B31" s="161"/>
      <c r="C31" s="161"/>
      <c r="D31" s="161"/>
      <c r="E31" s="161"/>
      <c r="F31" s="161"/>
      <c r="G31" s="161"/>
      <c r="H31" s="161"/>
      <c r="I31" s="161"/>
      <c r="J31" s="161"/>
      <c r="K31" s="161"/>
      <c r="L31" s="161"/>
      <c r="M31" s="162"/>
      <c r="N31" s="67">
        <v>31</v>
      </c>
      <c r="O31" s="166">
        <v>0</v>
      </c>
      <c r="P31" s="167"/>
      <c r="Q31" s="167"/>
      <c r="R31" s="167"/>
      <c r="S31" s="167"/>
      <c r="T31" s="167"/>
      <c r="U31" s="50">
        <v>9</v>
      </c>
      <c r="V31" s="58">
        <v>32</v>
      </c>
      <c r="W31" s="166">
        <v>0</v>
      </c>
      <c r="X31" s="167"/>
      <c r="Y31" s="167"/>
      <c r="Z31" s="167"/>
      <c r="AA31" s="168"/>
      <c r="AB31" s="59">
        <v>8</v>
      </c>
      <c r="AC31" s="69"/>
      <c r="AD31" s="69"/>
      <c r="AE31" s="69"/>
      <c r="AF31" s="69"/>
      <c r="AG31" s="69"/>
      <c r="AH31" s="69"/>
      <c r="AI31" s="69"/>
    </row>
    <row r="32" spans="1:35" s="20" customFormat="1" ht="15" customHeight="1" x14ac:dyDescent="0.25">
      <c r="A32" s="160" t="s">
        <v>1935</v>
      </c>
      <c r="B32" s="161"/>
      <c r="C32" s="161"/>
      <c r="D32" s="161"/>
      <c r="E32" s="161"/>
      <c r="F32" s="161"/>
      <c r="G32" s="161"/>
      <c r="H32" s="161"/>
      <c r="I32" s="161"/>
      <c r="J32" s="161"/>
      <c r="K32" s="161"/>
      <c r="L32" s="161"/>
      <c r="M32" s="162"/>
      <c r="N32" s="67">
        <v>312</v>
      </c>
      <c r="O32" s="166">
        <v>0</v>
      </c>
      <c r="P32" s="167"/>
      <c r="Q32" s="167"/>
      <c r="R32" s="167"/>
      <c r="S32" s="167"/>
      <c r="T32" s="167"/>
      <c r="U32" s="50">
        <v>8</v>
      </c>
      <c r="V32" s="58">
        <v>322</v>
      </c>
      <c r="W32" s="166">
        <v>0</v>
      </c>
      <c r="X32" s="167"/>
      <c r="Y32" s="167"/>
      <c r="Z32" s="167"/>
      <c r="AA32" s="168"/>
      <c r="AB32" s="59">
        <v>8</v>
      </c>
      <c r="AC32" s="69"/>
      <c r="AD32" s="69"/>
      <c r="AE32" s="70"/>
      <c r="AF32" s="69"/>
      <c r="AG32" s="69"/>
      <c r="AH32" s="69"/>
      <c r="AI32" s="69"/>
    </row>
    <row r="33" spans="1:35" s="20" customFormat="1" ht="15" customHeight="1" x14ac:dyDescent="0.2">
      <c r="A33" s="160" t="s">
        <v>1936</v>
      </c>
      <c r="B33" s="161"/>
      <c r="C33" s="161"/>
      <c r="D33" s="161"/>
      <c r="E33" s="161"/>
      <c r="F33" s="161"/>
      <c r="G33" s="161"/>
      <c r="H33" s="161"/>
      <c r="I33" s="161"/>
      <c r="J33" s="161"/>
      <c r="K33" s="161"/>
      <c r="L33" s="161"/>
      <c r="M33" s="162"/>
      <c r="N33" s="67">
        <v>313</v>
      </c>
      <c r="O33" s="166">
        <v>0</v>
      </c>
      <c r="P33" s="167"/>
      <c r="Q33" s="167"/>
      <c r="R33" s="167"/>
      <c r="S33" s="167"/>
      <c r="T33" s="167"/>
      <c r="U33" s="50">
        <v>7</v>
      </c>
      <c r="V33" s="58">
        <v>323</v>
      </c>
      <c r="W33" s="166">
        <v>0</v>
      </c>
      <c r="X33" s="167"/>
      <c r="Y33" s="167"/>
      <c r="Z33" s="167"/>
      <c r="AA33" s="168"/>
      <c r="AB33" s="59">
        <v>7</v>
      </c>
      <c r="AC33" s="69"/>
      <c r="AD33" s="69"/>
      <c r="AE33" s="71"/>
      <c r="AF33" s="72"/>
      <c r="AG33" s="72"/>
      <c r="AH33" s="72"/>
    </row>
    <row r="34" spans="1:35" s="20" customFormat="1" ht="14.25" customHeight="1" x14ac:dyDescent="0.2">
      <c r="A34" s="160" t="s">
        <v>1937</v>
      </c>
      <c r="B34" s="161"/>
      <c r="C34" s="161"/>
      <c r="D34" s="161"/>
      <c r="E34" s="161"/>
      <c r="F34" s="161"/>
      <c r="G34" s="161"/>
      <c r="H34" s="161"/>
      <c r="I34" s="161"/>
      <c r="J34" s="161"/>
      <c r="K34" s="161"/>
      <c r="L34" s="161"/>
      <c r="M34" s="162"/>
      <c r="N34" s="67">
        <v>33</v>
      </c>
      <c r="O34" s="184">
        <f>+[1]DECLARAR!$J$472</f>
        <v>62504034703.949966</v>
      </c>
      <c r="P34" s="167"/>
      <c r="Q34" s="167"/>
      <c r="R34" s="167"/>
      <c r="S34" s="167"/>
      <c r="T34" s="167"/>
      <c r="U34" s="50">
        <v>7</v>
      </c>
      <c r="V34" s="58">
        <v>34</v>
      </c>
      <c r="W34" s="166">
        <f>O34*16%</f>
        <v>10000645552.631994</v>
      </c>
      <c r="X34" s="167"/>
      <c r="Y34" s="167"/>
      <c r="Z34" s="167"/>
      <c r="AA34" s="168"/>
      <c r="AB34" s="59">
        <v>6</v>
      </c>
      <c r="AC34" s="73"/>
      <c r="AD34" s="74"/>
      <c r="AE34" s="74"/>
      <c r="AF34" s="74"/>
      <c r="AG34" s="74"/>
      <c r="AH34" s="74"/>
      <c r="AI34" s="74"/>
    </row>
    <row r="35" spans="1:35" s="20" customFormat="1" ht="14.25" customHeight="1" x14ac:dyDescent="0.25">
      <c r="A35" s="160" t="s">
        <v>1938</v>
      </c>
      <c r="B35" s="161"/>
      <c r="C35" s="161"/>
      <c r="D35" s="161"/>
      <c r="E35" s="161"/>
      <c r="F35" s="161"/>
      <c r="G35" s="161"/>
      <c r="H35" s="161"/>
      <c r="I35" s="161"/>
      <c r="J35" s="161"/>
      <c r="K35" s="161"/>
      <c r="L35" s="161"/>
      <c r="M35" s="162"/>
      <c r="N35" s="67">
        <v>332</v>
      </c>
      <c r="O35" s="166">
        <v>0</v>
      </c>
      <c r="P35" s="167"/>
      <c r="Q35" s="167"/>
      <c r="R35" s="167"/>
      <c r="S35" s="167"/>
      <c r="T35" s="167"/>
      <c r="U35" s="50">
        <v>8</v>
      </c>
      <c r="V35" s="58">
        <v>342</v>
      </c>
      <c r="W35" s="166">
        <v>0</v>
      </c>
      <c r="X35" s="167"/>
      <c r="Y35" s="167"/>
      <c r="Z35" s="167"/>
      <c r="AA35" s="168"/>
      <c r="AB35" s="59">
        <v>8</v>
      </c>
      <c r="AC35" s="69"/>
      <c r="AD35" s="69"/>
      <c r="AE35" s="70"/>
      <c r="AF35" s="69"/>
      <c r="AG35" s="69"/>
      <c r="AH35" s="69"/>
    </row>
    <row r="36" spans="1:35" s="20" customFormat="1" ht="14.25" customHeight="1" x14ac:dyDescent="0.25">
      <c r="A36" s="160" t="s">
        <v>1939</v>
      </c>
      <c r="B36" s="161"/>
      <c r="C36" s="161"/>
      <c r="D36" s="161"/>
      <c r="E36" s="161"/>
      <c r="F36" s="161"/>
      <c r="G36" s="161"/>
      <c r="H36" s="161"/>
      <c r="I36" s="161"/>
      <c r="J36" s="161"/>
      <c r="K36" s="161"/>
      <c r="L36" s="161"/>
      <c r="M36" s="162"/>
      <c r="N36" s="67">
        <v>333</v>
      </c>
      <c r="O36" s="166">
        <f>+[1]DECLARAR!$J$474</f>
        <v>0</v>
      </c>
      <c r="P36" s="167"/>
      <c r="Q36" s="167"/>
      <c r="R36" s="167"/>
      <c r="S36" s="167"/>
      <c r="T36" s="167"/>
      <c r="U36" s="50">
        <v>7</v>
      </c>
      <c r="V36" s="58">
        <v>343</v>
      </c>
      <c r="W36" s="166">
        <f>+O36*8%</f>
        <v>0</v>
      </c>
      <c r="X36" s="167"/>
      <c r="Y36" s="167"/>
      <c r="Z36" s="167"/>
      <c r="AA36" s="168"/>
      <c r="AB36" s="59">
        <v>7</v>
      </c>
      <c r="AC36" s="69"/>
      <c r="AD36" s="69"/>
      <c r="AE36" s="70"/>
      <c r="AF36" s="69"/>
      <c r="AG36" s="69"/>
      <c r="AH36" s="69"/>
    </row>
    <row r="37" spans="1:35" s="20" customFormat="1" ht="15" customHeight="1" x14ac:dyDescent="0.25">
      <c r="A37" s="175" t="s">
        <v>1940</v>
      </c>
      <c r="B37" s="176"/>
      <c r="C37" s="176"/>
      <c r="D37" s="176"/>
      <c r="E37" s="176"/>
      <c r="F37" s="176"/>
      <c r="G37" s="176"/>
      <c r="H37" s="176"/>
      <c r="I37" s="176"/>
      <c r="J37" s="176"/>
      <c r="K37" s="176"/>
      <c r="L37" s="176"/>
      <c r="M37" s="177"/>
      <c r="N37" s="49">
        <v>35</v>
      </c>
      <c r="O37" s="172">
        <f>SUM(O30:T36)</f>
        <v>215386916715.90991</v>
      </c>
      <c r="P37" s="173"/>
      <c r="Q37" s="173"/>
      <c r="R37" s="173"/>
      <c r="S37" s="173"/>
      <c r="T37" s="173"/>
      <c r="U37" s="50">
        <v>5</v>
      </c>
      <c r="V37" s="58">
        <v>36</v>
      </c>
      <c r="W37" s="172">
        <f>W34+W36</f>
        <v>10000645552.631994</v>
      </c>
      <c r="X37" s="173"/>
      <c r="Y37" s="173"/>
      <c r="Z37" s="173"/>
      <c r="AA37" s="174"/>
      <c r="AB37" s="59">
        <v>4</v>
      </c>
      <c r="AC37" s="75">
        <f>+O37+W37-[1]DECLARAR!$J$478-[1]DECLARAR!$K$478</f>
        <v>1.1989593505859375E-2</v>
      </c>
      <c r="AD37" s="69"/>
      <c r="AE37" s="76"/>
    </row>
    <row r="38" spans="1:35" s="20" customFormat="1" ht="12.75" customHeight="1" x14ac:dyDescent="0.25">
      <c r="A38" s="160" t="s">
        <v>1941</v>
      </c>
      <c r="B38" s="161"/>
      <c r="C38" s="161"/>
      <c r="D38" s="161"/>
      <c r="E38" s="161"/>
      <c r="F38" s="161"/>
      <c r="G38" s="161"/>
      <c r="H38" s="161"/>
      <c r="I38" s="161"/>
      <c r="J38" s="161"/>
      <c r="K38" s="161"/>
      <c r="L38" s="161"/>
      <c r="M38" s="161"/>
      <c r="N38" s="161"/>
      <c r="O38" s="161"/>
      <c r="P38" s="161"/>
      <c r="Q38" s="161"/>
      <c r="R38" s="161"/>
      <c r="S38" s="161"/>
      <c r="T38" s="161"/>
      <c r="U38" s="162"/>
      <c r="V38" s="77">
        <v>70</v>
      </c>
      <c r="W38" s="188">
        <v>0</v>
      </c>
      <c r="X38" s="189"/>
      <c r="Y38" s="189"/>
      <c r="Z38" s="189"/>
      <c r="AA38" s="190"/>
      <c r="AB38" s="59">
        <v>0</v>
      </c>
      <c r="AC38" s="69"/>
      <c r="AD38" s="69"/>
      <c r="AE38" s="76"/>
    </row>
    <row r="39" spans="1:35" ht="12.75" customHeight="1" x14ac:dyDescent="0.2">
      <c r="A39" s="160" t="s">
        <v>1942</v>
      </c>
      <c r="B39" s="161"/>
      <c r="C39" s="161"/>
      <c r="D39" s="161"/>
      <c r="E39" s="161"/>
      <c r="F39" s="161"/>
      <c r="G39" s="161"/>
      <c r="H39" s="161"/>
      <c r="I39" s="161"/>
      <c r="J39" s="161"/>
      <c r="K39" s="161"/>
      <c r="L39" s="161"/>
      <c r="M39" s="161"/>
      <c r="N39" s="161"/>
      <c r="O39" s="161"/>
      <c r="P39" s="161"/>
      <c r="Q39" s="161"/>
      <c r="R39" s="161"/>
      <c r="S39" s="161"/>
      <c r="T39" s="161"/>
      <c r="U39" s="162"/>
      <c r="V39" s="77">
        <v>37</v>
      </c>
      <c r="W39" s="188"/>
      <c r="X39" s="189"/>
      <c r="Y39" s="189"/>
      <c r="Z39" s="189"/>
      <c r="AA39" s="190"/>
      <c r="AB39" s="59">
        <v>3</v>
      </c>
      <c r="AC39" s="69"/>
      <c r="AD39" s="69"/>
    </row>
    <row r="40" spans="1:35" ht="12.75" customHeight="1" x14ac:dyDescent="0.2">
      <c r="A40" s="160" t="s">
        <v>1943</v>
      </c>
      <c r="B40" s="161"/>
      <c r="C40" s="161"/>
      <c r="D40" s="161"/>
      <c r="E40" s="161"/>
      <c r="F40" s="161"/>
      <c r="G40" s="161"/>
      <c r="H40" s="161"/>
      <c r="I40" s="161"/>
      <c r="J40" s="161"/>
      <c r="K40" s="161"/>
      <c r="L40" s="161"/>
      <c r="M40" s="161"/>
      <c r="N40" s="161"/>
      <c r="O40" s="161"/>
      <c r="P40" s="161"/>
      <c r="Q40" s="161"/>
      <c r="R40" s="161"/>
      <c r="S40" s="161"/>
      <c r="T40" s="161"/>
      <c r="U40" s="162"/>
      <c r="V40" s="77">
        <v>71</v>
      </c>
      <c r="W40" s="157">
        <f>+W37</f>
        <v>10000645552.631994</v>
      </c>
      <c r="X40" s="158"/>
      <c r="Y40" s="158"/>
      <c r="Z40" s="158"/>
      <c r="AA40" s="159"/>
      <c r="AB40" s="59">
        <v>9</v>
      </c>
      <c r="AC40" s="69"/>
      <c r="AD40" s="69"/>
    </row>
    <row r="41" spans="1:35" ht="12.75" customHeight="1" x14ac:dyDescent="0.2">
      <c r="A41" s="160" t="s">
        <v>1944</v>
      </c>
      <c r="B41" s="161"/>
      <c r="C41" s="161"/>
      <c r="D41" s="161"/>
      <c r="E41" s="161"/>
      <c r="F41" s="161"/>
      <c r="G41" s="161"/>
      <c r="H41" s="161"/>
      <c r="I41" s="161"/>
      <c r="J41" s="161"/>
      <c r="K41" s="161"/>
      <c r="L41" s="161"/>
      <c r="M41" s="161"/>
      <c r="N41" s="161"/>
      <c r="O41" s="161"/>
      <c r="P41" s="161"/>
      <c r="Q41" s="161"/>
      <c r="R41" s="161"/>
      <c r="S41" s="161"/>
      <c r="T41" s="161"/>
      <c r="U41" s="162"/>
      <c r="V41" s="78">
        <v>20</v>
      </c>
      <c r="W41" s="185">
        <v>4900489078.4499998</v>
      </c>
      <c r="X41" s="186"/>
      <c r="Y41" s="186"/>
      <c r="Z41" s="186"/>
      <c r="AA41" s="187"/>
      <c r="AB41" s="59">
        <v>0</v>
      </c>
      <c r="AC41" s="69"/>
      <c r="AD41" s="69"/>
    </row>
    <row r="42" spans="1:35" ht="12.75" customHeight="1" x14ac:dyDescent="0.2">
      <c r="A42" s="160" t="s">
        <v>1945</v>
      </c>
      <c r="B42" s="161"/>
      <c r="C42" s="161"/>
      <c r="D42" s="161"/>
      <c r="E42" s="161"/>
      <c r="F42" s="161"/>
      <c r="G42" s="161"/>
      <c r="H42" s="161"/>
      <c r="I42" s="161"/>
      <c r="J42" s="161"/>
      <c r="K42" s="161"/>
      <c r="L42" s="161"/>
      <c r="M42" s="161"/>
      <c r="N42" s="161"/>
      <c r="O42" s="161"/>
      <c r="P42" s="161"/>
      <c r="Q42" s="161"/>
      <c r="R42" s="161"/>
      <c r="S42" s="161"/>
      <c r="T42" s="161"/>
      <c r="U42" s="162"/>
      <c r="V42" s="78">
        <v>21</v>
      </c>
      <c r="W42" s="166">
        <v>0</v>
      </c>
      <c r="X42" s="167"/>
      <c r="Y42" s="167"/>
      <c r="Z42" s="167"/>
      <c r="AA42" s="168"/>
      <c r="AB42" s="59">
        <v>9</v>
      </c>
      <c r="AC42" s="69"/>
      <c r="AD42" s="79"/>
    </row>
    <row r="43" spans="1:35" ht="12.75" customHeight="1" x14ac:dyDescent="0.2">
      <c r="A43" s="160" t="s">
        <v>1946</v>
      </c>
      <c r="B43" s="161"/>
      <c r="C43" s="161"/>
      <c r="D43" s="161"/>
      <c r="E43" s="161"/>
      <c r="F43" s="161"/>
      <c r="G43" s="161"/>
      <c r="H43" s="161"/>
      <c r="I43" s="161"/>
      <c r="J43" s="161"/>
      <c r="K43" s="161"/>
      <c r="L43" s="161"/>
      <c r="M43" s="161"/>
      <c r="N43" s="161"/>
      <c r="O43" s="161"/>
      <c r="P43" s="161"/>
      <c r="Q43" s="161"/>
      <c r="R43" s="161"/>
      <c r="S43" s="161"/>
      <c r="T43" s="161"/>
      <c r="U43" s="162"/>
      <c r="V43" s="78">
        <v>81</v>
      </c>
      <c r="W43" s="166">
        <v>0</v>
      </c>
      <c r="X43" s="167"/>
      <c r="Y43" s="167"/>
      <c r="Z43" s="167"/>
      <c r="AA43" s="168"/>
      <c r="AB43" s="59">
        <v>9</v>
      </c>
    </row>
    <row r="44" spans="1:35" ht="12.75" customHeight="1" x14ac:dyDescent="0.2">
      <c r="A44" s="160" t="s">
        <v>1947</v>
      </c>
      <c r="B44" s="161"/>
      <c r="C44" s="161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1"/>
      <c r="O44" s="161"/>
      <c r="P44" s="161"/>
      <c r="Q44" s="161"/>
      <c r="R44" s="161"/>
      <c r="S44" s="161"/>
      <c r="T44" s="161"/>
      <c r="U44" s="162"/>
      <c r="V44" s="78">
        <v>38</v>
      </c>
      <c r="W44" s="166">
        <v>0</v>
      </c>
      <c r="X44" s="167"/>
      <c r="Y44" s="167"/>
      <c r="Z44" s="167"/>
      <c r="AA44" s="168"/>
      <c r="AB44" s="59">
        <v>2</v>
      </c>
    </row>
    <row r="45" spans="1:35" ht="12.75" customHeight="1" x14ac:dyDescent="0.2">
      <c r="A45" s="160" t="s">
        <v>1929</v>
      </c>
      <c r="B45" s="161"/>
      <c r="C45" s="161"/>
      <c r="D45" s="161"/>
      <c r="E45" s="161"/>
      <c r="F45" s="161"/>
      <c r="G45" s="161"/>
      <c r="H45" s="161"/>
      <c r="I45" s="161"/>
      <c r="J45" s="161"/>
      <c r="K45" s="161"/>
      <c r="L45" s="161"/>
      <c r="M45" s="161"/>
      <c r="N45" s="161"/>
      <c r="O45" s="161"/>
      <c r="P45" s="161"/>
      <c r="Q45" s="161"/>
      <c r="R45" s="161"/>
      <c r="S45" s="161"/>
      <c r="T45" s="161"/>
      <c r="U45" s="162"/>
      <c r="V45" s="78">
        <v>82</v>
      </c>
      <c r="W45" s="166">
        <v>0</v>
      </c>
      <c r="X45" s="167"/>
      <c r="Y45" s="167"/>
      <c r="Z45" s="167"/>
      <c r="AA45" s="168"/>
      <c r="AB45" s="59">
        <v>8</v>
      </c>
    </row>
    <row r="46" spans="1:35" ht="12.75" customHeight="1" x14ac:dyDescent="0.25">
      <c r="A46" s="191" t="s">
        <v>1948</v>
      </c>
      <c r="B46" s="192"/>
      <c r="C46" s="192"/>
      <c r="D46" s="192"/>
      <c r="E46" s="192"/>
      <c r="F46" s="192"/>
      <c r="G46" s="192"/>
      <c r="H46" s="192"/>
      <c r="I46" s="192"/>
      <c r="J46" s="192"/>
      <c r="K46" s="192"/>
      <c r="L46" s="192"/>
      <c r="M46" s="192"/>
      <c r="N46" s="192"/>
      <c r="O46" s="192"/>
      <c r="P46" s="192"/>
      <c r="Q46" s="192"/>
      <c r="R46" s="192"/>
      <c r="S46" s="192"/>
      <c r="T46" s="192"/>
      <c r="U46" s="193"/>
      <c r="V46" s="78">
        <v>39</v>
      </c>
      <c r="W46" s="172">
        <f>W40+W41+W44</f>
        <v>14901134631.081993</v>
      </c>
      <c r="X46" s="173"/>
      <c r="Y46" s="173"/>
      <c r="Z46" s="173"/>
      <c r="AA46" s="174"/>
      <c r="AB46" s="59">
        <v>1</v>
      </c>
    </row>
    <row r="47" spans="1:35" ht="26.25" customHeight="1" x14ac:dyDescent="0.2">
      <c r="A47" s="194" t="s">
        <v>1949</v>
      </c>
      <c r="B47" s="195"/>
      <c r="C47" s="195"/>
      <c r="D47" s="195"/>
      <c r="E47" s="195"/>
      <c r="F47" s="195"/>
      <c r="G47" s="195"/>
      <c r="H47" s="195"/>
      <c r="I47" s="195"/>
      <c r="J47" s="195"/>
      <c r="K47" s="195"/>
      <c r="L47" s="195"/>
      <c r="M47" s="195"/>
      <c r="N47" s="195"/>
      <c r="O47" s="195"/>
      <c r="P47" s="195"/>
      <c r="Q47" s="195"/>
      <c r="R47" s="195"/>
      <c r="S47" s="195"/>
      <c r="T47" s="195"/>
      <c r="U47" s="195"/>
      <c r="V47" s="195"/>
      <c r="W47" s="195"/>
      <c r="X47" s="195"/>
      <c r="Y47" s="195"/>
      <c r="Z47" s="195"/>
      <c r="AA47" s="195"/>
      <c r="AB47" s="196"/>
    </row>
    <row r="48" spans="1:35" ht="12.75" customHeight="1" x14ac:dyDescent="0.2">
      <c r="A48" s="160" t="s">
        <v>1950</v>
      </c>
      <c r="B48" s="161"/>
      <c r="C48" s="161"/>
      <c r="D48" s="161"/>
      <c r="E48" s="161"/>
      <c r="F48" s="161"/>
      <c r="G48" s="161"/>
      <c r="H48" s="161"/>
      <c r="I48" s="161"/>
      <c r="J48" s="161"/>
      <c r="K48" s="161"/>
      <c r="L48" s="161"/>
      <c r="M48" s="161"/>
      <c r="N48" s="161"/>
      <c r="O48" s="161"/>
      <c r="P48" s="161"/>
      <c r="Q48" s="161"/>
      <c r="R48" s="161"/>
      <c r="S48" s="161"/>
      <c r="T48" s="161"/>
      <c r="U48" s="162"/>
      <c r="V48" s="78">
        <v>53</v>
      </c>
      <c r="W48" s="166">
        <v>0</v>
      </c>
      <c r="X48" s="167"/>
      <c r="Y48" s="167"/>
      <c r="Z48" s="167"/>
      <c r="AA48" s="168"/>
      <c r="AB48" s="59">
        <v>7</v>
      </c>
    </row>
    <row r="49" spans="1:28" s="17" customFormat="1" ht="12.75" customHeight="1" x14ac:dyDescent="0.2">
      <c r="A49" s="160" t="s">
        <v>1951</v>
      </c>
      <c r="B49" s="161"/>
      <c r="C49" s="161"/>
      <c r="D49" s="161"/>
      <c r="E49" s="161"/>
      <c r="F49" s="161"/>
      <c r="G49" s="161"/>
      <c r="H49" s="161"/>
      <c r="I49" s="161"/>
      <c r="J49" s="161"/>
      <c r="K49" s="161"/>
      <c r="L49" s="161"/>
      <c r="M49" s="161"/>
      <c r="N49" s="161"/>
      <c r="O49" s="161"/>
      <c r="P49" s="161"/>
      <c r="Q49" s="161"/>
      <c r="R49" s="161"/>
      <c r="S49" s="161"/>
      <c r="T49" s="161"/>
      <c r="U49" s="162"/>
      <c r="V49" s="80">
        <v>60</v>
      </c>
      <c r="W49" s="197">
        <f>+W46-W28</f>
        <v>5764778039.0121498</v>
      </c>
      <c r="X49" s="198"/>
      <c r="Y49" s="198"/>
      <c r="Z49" s="198"/>
      <c r="AA49" s="199"/>
      <c r="AB49" s="81">
        <v>0</v>
      </c>
    </row>
    <row r="50" spans="1:28" s="17" customFormat="1" ht="14.25" customHeight="1" x14ac:dyDescent="0.2">
      <c r="A50" s="160" t="s">
        <v>1952</v>
      </c>
      <c r="B50" s="161"/>
      <c r="C50" s="161"/>
      <c r="D50" s="161"/>
      <c r="E50" s="161"/>
      <c r="F50" s="161"/>
      <c r="G50" s="161"/>
      <c r="H50" s="161"/>
      <c r="I50" s="161"/>
      <c r="J50" s="161"/>
      <c r="K50" s="161"/>
      <c r="L50" s="161"/>
      <c r="M50" s="162"/>
      <c r="N50" s="67">
        <v>22</v>
      </c>
      <c r="O50" s="200"/>
      <c r="P50" s="201"/>
      <c r="Q50" s="201"/>
      <c r="R50" s="201"/>
      <c r="S50" s="201"/>
      <c r="T50" s="201"/>
      <c r="U50" s="58">
        <v>8</v>
      </c>
      <c r="V50" s="181"/>
      <c r="W50" s="182"/>
      <c r="X50" s="182"/>
      <c r="Y50" s="182"/>
      <c r="Z50" s="182"/>
      <c r="AA50" s="182"/>
      <c r="AB50" s="183"/>
    </row>
    <row r="51" spans="1:28" s="17" customFormat="1" ht="14.25" customHeight="1" x14ac:dyDescent="0.2">
      <c r="A51" s="160" t="s">
        <v>1953</v>
      </c>
      <c r="B51" s="161"/>
      <c r="C51" s="161"/>
      <c r="D51" s="161"/>
      <c r="E51" s="161"/>
      <c r="F51" s="161"/>
      <c r="G51" s="161"/>
      <c r="H51" s="161"/>
      <c r="I51" s="161"/>
      <c r="J51" s="161"/>
      <c r="K51" s="161"/>
      <c r="L51" s="161"/>
      <c r="M51" s="162"/>
      <c r="N51" s="67">
        <v>51</v>
      </c>
      <c r="O51" s="200"/>
      <c r="P51" s="201"/>
      <c r="Q51" s="201"/>
      <c r="R51" s="201"/>
      <c r="S51" s="201"/>
      <c r="T51" s="201"/>
      <c r="U51" s="58">
        <v>9</v>
      </c>
      <c r="V51" s="181"/>
      <c r="W51" s="182"/>
      <c r="X51" s="182"/>
      <c r="Y51" s="182"/>
      <c r="Z51" s="182"/>
      <c r="AA51" s="182"/>
      <c r="AB51" s="183"/>
    </row>
    <row r="52" spans="1:28" s="17" customFormat="1" ht="14.25" customHeight="1" x14ac:dyDescent="0.2">
      <c r="A52" s="160" t="s">
        <v>1954</v>
      </c>
      <c r="B52" s="161"/>
      <c r="C52" s="161"/>
      <c r="D52" s="161"/>
      <c r="E52" s="161"/>
      <c r="F52" s="161"/>
      <c r="G52" s="161"/>
      <c r="H52" s="161"/>
      <c r="I52" s="161"/>
      <c r="J52" s="161"/>
      <c r="K52" s="161"/>
      <c r="L52" s="161"/>
      <c r="M52" s="162"/>
      <c r="N52" s="67">
        <v>24</v>
      </c>
      <c r="O52" s="200"/>
      <c r="P52" s="201"/>
      <c r="Q52" s="201"/>
      <c r="R52" s="201"/>
      <c r="S52" s="201"/>
      <c r="T52" s="201"/>
      <c r="U52" s="58">
        <v>6</v>
      </c>
      <c r="V52" s="181"/>
      <c r="W52" s="182"/>
      <c r="X52" s="182"/>
      <c r="Y52" s="182"/>
      <c r="Z52" s="182"/>
      <c r="AA52" s="182"/>
      <c r="AB52" s="183"/>
    </row>
    <row r="53" spans="1:28" s="17" customFormat="1" ht="14.25" customHeight="1" x14ac:dyDescent="0.2">
      <c r="A53" s="202" t="s">
        <v>1955</v>
      </c>
      <c r="B53" s="203"/>
      <c r="C53" s="203"/>
      <c r="D53" s="203"/>
      <c r="E53" s="203"/>
      <c r="F53" s="203"/>
      <c r="G53" s="203"/>
      <c r="H53" s="203"/>
      <c r="I53" s="203"/>
      <c r="J53" s="203"/>
      <c r="K53" s="203"/>
      <c r="L53" s="203"/>
      <c r="M53" s="203"/>
      <c r="N53" s="203"/>
      <c r="O53" s="203"/>
      <c r="P53" s="203"/>
      <c r="Q53" s="203"/>
      <c r="R53" s="203"/>
      <c r="S53" s="203"/>
      <c r="T53" s="204"/>
      <c r="U53" s="78">
        <v>53</v>
      </c>
      <c r="V53" s="80">
        <v>78</v>
      </c>
      <c r="W53" s="197">
        <f>+W48-O50-O52</f>
        <v>0</v>
      </c>
      <c r="X53" s="198"/>
      <c r="Y53" s="198"/>
      <c r="Z53" s="198"/>
      <c r="AA53" s="199"/>
      <c r="AB53" s="81">
        <v>2</v>
      </c>
    </row>
    <row r="54" spans="1:28" s="17" customFormat="1" ht="14.25" customHeight="1" x14ac:dyDescent="0.2">
      <c r="A54" s="160" t="s">
        <v>1956</v>
      </c>
      <c r="B54" s="161"/>
      <c r="C54" s="161"/>
      <c r="D54" s="161"/>
      <c r="E54" s="161"/>
      <c r="F54" s="161"/>
      <c r="G54" s="161"/>
      <c r="H54" s="161"/>
      <c r="I54" s="161"/>
      <c r="J54" s="161"/>
      <c r="K54" s="161"/>
      <c r="L54" s="161"/>
      <c r="M54" s="162"/>
      <c r="N54" s="67">
        <v>54</v>
      </c>
      <c r="O54" s="200">
        <v>0</v>
      </c>
      <c r="P54" s="201"/>
      <c r="Q54" s="201"/>
      <c r="R54" s="201"/>
      <c r="S54" s="201"/>
      <c r="T54" s="201"/>
      <c r="U54" s="58">
        <v>6</v>
      </c>
      <c r="V54" s="181"/>
      <c r="W54" s="182"/>
      <c r="X54" s="182"/>
      <c r="Y54" s="182"/>
      <c r="Z54" s="182"/>
      <c r="AA54" s="182"/>
      <c r="AB54" s="183"/>
    </row>
    <row r="55" spans="1:28" s="17" customFormat="1" ht="14.25" customHeight="1" x14ac:dyDescent="0.2">
      <c r="A55" s="160" t="s">
        <v>1957</v>
      </c>
      <c r="B55" s="161"/>
      <c r="C55" s="161"/>
      <c r="D55" s="161"/>
      <c r="E55" s="161"/>
      <c r="F55" s="161"/>
      <c r="G55" s="161"/>
      <c r="H55" s="161"/>
      <c r="I55" s="161"/>
      <c r="J55" s="161"/>
      <c r="K55" s="161"/>
      <c r="L55" s="161"/>
      <c r="M55" s="162"/>
      <c r="N55" s="67">
        <v>66</v>
      </c>
      <c r="O55" s="200">
        <v>2143276.5499999998</v>
      </c>
      <c r="P55" s="201"/>
      <c r="Q55" s="201"/>
      <c r="R55" s="201"/>
      <c r="S55" s="201"/>
      <c r="T55" s="201"/>
      <c r="U55" s="58">
        <v>4</v>
      </c>
      <c r="V55" s="181"/>
      <c r="W55" s="182"/>
      <c r="X55" s="182"/>
      <c r="Y55" s="182"/>
      <c r="Z55" s="182"/>
      <c r="AA55" s="182"/>
      <c r="AB55" s="183"/>
    </row>
    <row r="56" spans="1:28" s="17" customFormat="1" ht="14.25" customHeight="1" x14ac:dyDescent="0.2">
      <c r="A56" s="160" t="s">
        <v>1958</v>
      </c>
      <c r="B56" s="161"/>
      <c r="C56" s="161"/>
      <c r="D56" s="161"/>
      <c r="E56" s="161"/>
      <c r="F56" s="161"/>
      <c r="G56" s="161"/>
      <c r="H56" s="161"/>
      <c r="I56" s="161"/>
      <c r="J56" s="161"/>
      <c r="K56" s="161"/>
      <c r="L56" s="161"/>
      <c r="M56" s="162"/>
      <c r="N56" s="67">
        <v>72</v>
      </c>
      <c r="O56" s="200">
        <v>0</v>
      </c>
      <c r="P56" s="201"/>
      <c r="Q56" s="201"/>
      <c r="R56" s="201"/>
      <c r="S56" s="201"/>
      <c r="T56" s="201"/>
      <c r="U56" s="58">
        <v>8</v>
      </c>
      <c r="V56" s="82"/>
      <c r="W56" s="83"/>
      <c r="X56" s="83"/>
      <c r="Y56" s="83"/>
      <c r="Z56" s="83"/>
      <c r="AA56" s="83"/>
      <c r="AB56" s="84"/>
    </row>
    <row r="57" spans="1:28" s="17" customFormat="1" ht="14.25" customHeight="1" x14ac:dyDescent="0.2">
      <c r="A57" s="160" t="s">
        <v>1959</v>
      </c>
      <c r="B57" s="161"/>
      <c r="C57" s="161"/>
      <c r="D57" s="161"/>
      <c r="E57" s="161"/>
      <c r="F57" s="161"/>
      <c r="G57" s="161"/>
      <c r="H57" s="161"/>
      <c r="I57" s="161"/>
      <c r="J57" s="161"/>
      <c r="K57" s="161"/>
      <c r="L57" s="161"/>
      <c r="M57" s="162"/>
      <c r="N57" s="67">
        <v>73</v>
      </c>
      <c r="O57" s="200">
        <v>0</v>
      </c>
      <c r="P57" s="201"/>
      <c r="Q57" s="201"/>
      <c r="R57" s="201"/>
      <c r="S57" s="201"/>
      <c r="T57" s="201"/>
      <c r="U57" s="58">
        <v>7</v>
      </c>
      <c r="V57" s="82"/>
      <c r="W57" s="83"/>
      <c r="X57" s="83"/>
      <c r="Y57" s="83"/>
      <c r="Z57" s="83"/>
      <c r="AA57" s="83"/>
      <c r="AB57" s="84"/>
    </row>
    <row r="58" spans="1:28" s="17" customFormat="1" ht="14.25" customHeight="1" x14ac:dyDescent="0.2">
      <c r="A58" s="191" t="s">
        <v>1960</v>
      </c>
      <c r="B58" s="192"/>
      <c r="C58" s="192"/>
      <c r="D58" s="192"/>
      <c r="E58" s="192"/>
      <c r="F58" s="192"/>
      <c r="G58" s="192"/>
      <c r="H58" s="192"/>
      <c r="I58" s="192"/>
      <c r="J58" s="192"/>
      <c r="K58" s="192"/>
      <c r="L58" s="192"/>
      <c r="M58" s="193"/>
      <c r="N58" s="85">
        <v>74</v>
      </c>
      <c r="O58" s="205">
        <f>O54+O55+O56+O57</f>
        <v>2143276.5499999998</v>
      </c>
      <c r="P58" s="206"/>
      <c r="Q58" s="206"/>
      <c r="R58" s="206"/>
      <c r="S58" s="206"/>
      <c r="T58" s="206"/>
      <c r="U58" s="86">
        <v>6</v>
      </c>
      <c r="V58" s="82"/>
      <c r="W58" s="83"/>
      <c r="X58" s="83"/>
      <c r="Y58" s="83"/>
      <c r="Z58" s="83"/>
      <c r="AA58" s="83"/>
      <c r="AB58" s="84"/>
    </row>
    <row r="59" spans="1:28" s="17" customFormat="1" ht="12.75" customHeight="1" x14ac:dyDescent="0.2">
      <c r="A59" s="207" t="s">
        <v>1961</v>
      </c>
      <c r="B59" s="208"/>
      <c r="C59" s="208"/>
      <c r="D59" s="208"/>
      <c r="E59" s="208"/>
      <c r="F59" s="208"/>
      <c r="G59" s="208"/>
      <c r="H59" s="208"/>
      <c r="I59" s="208"/>
      <c r="J59" s="208"/>
      <c r="K59" s="208"/>
      <c r="L59" s="208"/>
      <c r="M59" s="208"/>
      <c r="N59" s="208"/>
      <c r="O59" s="208"/>
      <c r="P59" s="208"/>
      <c r="Q59" s="208"/>
      <c r="R59" s="208"/>
      <c r="S59" s="208"/>
      <c r="T59" s="208"/>
      <c r="U59" s="209"/>
      <c r="V59" s="87">
        <v>55</v>
      </c>
      <c r="W59" s="197">
        <v>0</v>
      </c>
      <c r="X59" s="198"/>
      <c r="Y59" s="198"/>
      <c r="Z59" s="198"/>
      <c r="AA59" s="199"/>
      <c r="AB59" s="81">
        <v>5</v>
      </c>
    </row>
    <row r="60" spans="1:28" s="17" customFormat="1" ht="14.25" customHeight="1" x14ac:dyDescent="0.2">
      <c r="A60" s="160" t="s">
        <v>1962</v>
      </c>
      <c r="B60" s="161"/>
      <c r="C60" s="161"/>
      <c r="D60" s="161"/>
      <c r="E60" s="161"/>
      <c r="F60" s="161"/>
      <c r="G60" s="161"/>
      <c r="H60" s="161"/>
      <c r="I60" s="161"/>
      <c r="J60" s="161"/>
      <c r="K60" s="161"/>
      <c r="L60" s="161"/>
      <c r="M60" s="162"/>
      <c r="N60" s="88">
        <v>67</v>
      </c>
      <c r="O60" s="200">
        <f>+O58-W59</f>
        <v>2143276.5499999998</v>
      </c>
      <c r="P60" s="201"/>
      <c r="Q60" s="201"/>
      <c r="R60" s="201"/>
      <c r="S60" s="201"/>
      <c r="T60" s="201"/>
      <c r="U60" s="89">
        <v>3</v>
      </c>
      <c r="V60" s="181"/>
      <c r="W60" s="182"/>
      <c r="X60" s="182"/>
      <c r="Y60" s="182"/>
      <c r="Z60" s="182"/>
      <c r="AA60" s="182"/>
      <c r="AB60" s="183"/>
    </row>
    <row r="61" spans="1:28" s="17" customFormat="1" ht="12.75" customHeight="1" x14ac:dyDescent="0.2">
      <c r="A61" s="202" t="s">
        <v>1963</v>
      </c>
      <c r="B61" s="203"/>
      <c r="C61" s="203"/>
      <c r="D61" s="203"/>
      <c r="E61" s="203"/>
      <c r="F61" s="203"/>
      <c r="G61" s="203"/>
      <c r="H61" s="203"/>
      <c r="I61" s="203"/>
      <c r="J61" s="203"/>
      <c r="K61" s="203"/>
      <c r="L61" s="203"/>
      <c r="M61" s="203"/>
      <c r="N61" s="203"/>
      <c r="O61" s="203"/>
      <c r="P61" s="203"/>
      <c r="Q61" s="203"/>
      <c r="R61" s="203"/>
      <c r="S61" s="203"/>
      <c r="T61" s="203"/>
      <c r="U61" s="204"/>
      <c r="V61" s="87">
        <v>56</v>
      </c>
      <c r="W61" s="197">
        <f>+W53-W59</f>
        <v>0</v>
      </c>
      <c r="X61" s="198"/>
      <c r="Y61" s="198"/>
      <c r="Z61" s="198"/>
      <c r="AA61" s="199"/>
      <c r="AB61" s="81">
        <v>4</v>
      </c>
    </row>
    <row r="62" spans="1:28" s="17" customFormat="1" ht="14.25" customHeight="1" x14ac:dyDescent="0.2">
      <c r="A62" s="160" t="s">
        <v>1964</v>
      </c>
      <c r="B62" s="161"/>
      <c r="C62" s="161"/>
      <c r="D62" s="161"/>
      <c r="E62" s="161"/>
      <c r="F62" s="161"/>
      <c r="G62" s="161"/>
      <c r="H62" s="161"/>
      <c r="I62" s="161"/>
      <c r="J62" s="161"/>
      <c r="K62" s="161"/>
      <c r="L62" s="161"/>
      <c r="M62" s="162"/>
      <c r="N62" s="67">
        <v>57</v>
      </c>
      <c r="O62" s="200"/>
      <c r="P62" s="201"/>
      <c r="Q62" s="201"/>
      <c r="R62" s="201"/>
      <c r="S62" s="201"/>
      <c r="T62" s="201"/>
      <c r="U62" s="89">
        <v>3</v>
      </c>
      <c r="V62" s="210"/>
      <c r="W62" s="211"/>
      <c r="X62" s="211"/>
      <c r="Y62" s="211"/>
      <c r="Z62" s="211"/>
      <c r="AA62" s="211"/>
      <c r="AB62" s="212"/>
    </row>
    <row r="63" spans="1:28" s="17" customFormat="1" ht="14.25" customHeight="1" x14ac:dyDescent="0.2">
      <c r="A63" s="160" t="s">
        <v>1965</v>
      </c>
      <c r="B63" s="161"/>
      <c r="C63" s="161"/>
      <c r="D63" s="161"/>
      <c r="E63" s="161"/>
      <c r="F63" s="161"/>
      <c r="G63" s="161"/>
      <c r="H63" s="161"/>
      <c r="I63" s="161"/>
      <c r="J63" s="161"/>
      <c r="K63" s="161"/>
      <c r="L63" s="161"/>
      <c r="M63" s="162"/>
      <c r="N63" s="67">
        <v>68</v>
      </c>
      <c r="O63" s="200"/>
      <c r="P63" s="201"/>
      <c r="Q63" s="201"/>
      <c r="R63" s="201"/>
      <c r="S63" s="201"/>
      <c r="T63" s="201"/>
      <c r="U63" s="89">
        <v>2</v>
      </c>
      <c r="V63" s="210"/>
      <c r="W63" s="211"/>
      <c r="X63" s="211"/>
      <c r="Y63" s="211"/>
      <c r="Z63" s="211"/>
      <c r="AA63" s="211"/>
      <c r="AB63" s="212"/>
    </row>
    <row r="64" spans="1:28" s="17" customFormat="1" ht="14.25" customHeight="1" x14ac:dyDescent="0.2">
      <c r="A64" s="160" t="s">
        <v>1966</v>
      </c>
      <c r="B64" s="161"/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2"/>
      <c r="N64" s="67">
        <v>75</v>
      </c>
      <c r="O64" s="200"/>
      <c r="P64" s="201"/>
      <c r="Q64" s="201"/>
      <c r="R64" s="201"/>
      <c r="S64" s="201"/>
      <c r="T64" s="201"/>
      <c r="U64" s="89">
        <v>5</v>
      </c>
      <c r="V64" s="210"/>
      <c r="W64" s="211"/>
      <c r="X64" s="211"/>
      <c r="Y64" s="211"/>
      <c r="Z64" s="211"/>
      <c r="AA64" s="211"/>
      <c r="AB64" s="212"/>
    </row>
    <row r="65" spans="1:34" s="17" customFormat="1" ht="14.25" customHeight="1" x14ac:dyDescent="0.2">
      <c r="A65" s="160" t="s">
        <v>1967</v>
      </c>
      <c r="B65" s="161"/>
      <c r="C65" s="161"/>
      <c r="D65" s="161"/>
      <c r="E65" s="161"/>
      <c r="F65" s="161"/>
      <c r="G65" s="161"/>
      <c r="H65" s="161"/>
      <c r="I65" s="161"/>
      <c r="J65" s="161"/>
      <c r="K65" s="161"/>
      <c r="L65" s="161"/>
      <c r="M65" s="162"/>
      <c r="N65" s="67">
        <v>76</v>
      </c>
      <c r="O65" s="200"/>
      <c r="P65" s="201"/>
      <c r="Q65" s="201"/>
      <c r="R65" s="201"/>
      <c r="S65" s="201"/>
      <c r="T65" s="201"/>
      <c r="U65" s="89">
        <v>4</v>
      </c>
      <c r="V65" s="210"/>
      <c r="W65" s="211"/>
      <c r="X65" s="211"/>
      <c r="Y65" s="211"/>
      <c r="Z65" s="211"/>
      <c r="AA65" s="211"/>
      <c r="AB65" s="212"/>
    </row>
    <row r="66" spans="1:34" s="17" customFormat="1" ht="14.25" customHeight="1" x14ac:dyDescent="0.2">
      <c r="A66" s="191" t="s">
        <v>1968</v>
      </c>
      <c r="B66" s="192"/>
      <c r="C66" s="192"/>
      <c r="D66" s="192"/>
      <c r="E66" s="192"/>
      <c r="F66" s="192"/>
      <c r="G66" s="192"/>
      <c r="H66" s="192"/>
      <c r="I66" s="192"/>
      <c r="J66" s="192"/>
      <c r="K66" s="192"/>
      <c r="L66" s="192"/>
      <c r="M66" s="193"/>
      <c r="N66" s="67">
        <v>77</v>
      </c>
      <c r="O66" s="200">
        <f>SUM(O62:T65)</f>
        <v>0</v>
      </c>
      <c r="P66" s="201"/>
      <c r="Q66" s="201"/>
      <c r="R66" s="201"/>
      <c r="S66" s="201"/>
      <c r="T66" s="201"/>
      <c r="U66" s="89">
        <v>3</v>
      </c>
      <c r="V66" s="210"/>
      <c r="W66" s="211"/>
      <c r="X66" s="211"/>
      <c r="Y66" s="211"/>
      <c r="Z66" s="211"/>
      <c r="AA66" s="211"/>
      <c r="AB66" s="212"/>
    </row>
    <row r="67" spans="1:34" s="17" customFormat="1" ht="12.75" customHeight="1" x14ac:dyDescent="0.2">
      <c r="A67" s="207" t="s">
        <v>1969</v>
      </c>
      <c r="B67" s="208"/>
      <c r="C67" s="208"/>
      <c r="D67" s="208"/>
      <c r="E67" s="208"/>
      <c r="F67" s="208"/>
      <c r="G67" s="208"/>
      <c r="H67" s="208"/>
      <c r="I67" s="208"/>
      <c r="J67" s="208"/>
      <c r="K67" s="208"/>
      <c r="L67" s="208"/>
      <c r="M67" s="208"/>
      <c r="N67" s="208"/>
      <c r="O67" s="208"/>
      <c r="P67" s="208"/>
      <c r="Q67" s="208"/>
      <c r="R67" s="208"/>
      <c r="S67" s="208"/>
      <c r="T67" s="208"/>
      <c r="U67" s="209"/>
      <c r="V67" s="87">
        <v>58</v>
      </c>
      <c r="W67" s="197"/>
      <c r="X67" s="198"/>
      <c r="Y67" s="198"/>
      <c r="Z67" s="198"/>
      <c r="AA67" s="199"/>
      <c r="AB67" s="81">
        <v>2</v>
      </c>
    </row>
    <row r="68" spans="1:34" s="17" customFormat="1" ht="14.25" customHeight="1" x14ac:dyDescent="0.2">
      <c r="A68" s="160" t="s">
        <v>1970</v>
      </c>
      <c r="B68" s="161"/>
      <c r="C68" s="161"/>
      <c r="D68" s="161"/>
      <c r="E68" s="161"/>
      <c r="F68" s="161"/>
      <c r="G68" s="161"/>
      <c r="H68" s="161"/>
      <c r="I68" s="161"/>
      <c r="J68" s="161"/>
      <c r="K68" s="161"/>
      <c r="L68" s="161"/>
      <c r="M68" s="162"/>
      <c r="N68" s="67">
        <v>69</v>
      </c>
      <c r="O68" s="200"/>
      <c r="P68" s="201"/>
      <c r="Q68" s="201"/>
      <c r="R68" s="201"/>
      <c r="S68" s="201"/>
      <c r="T68" s="201"/>
      <c r="U68" s="89">
        <v>1</v>
      </c>
      <c r="V68" s="210"/>
      <c r="W68" s="211"/>
      <c r="X68" s="211"/>
      <c r="Y68" s="211"/>
      <c r="Z68" s="211"/>
      <c r="AA68" s="211"/>
      <c r="AB68" s="212"/>
    </row>
    <row r="69" spans="1:34" s="17" customFormat="1" ht="18" customHeight="1" x14ac:dyDescent="0.2">
      <c r="A69" s="202" t="s">
        <v>1971</v>
      </c>
      <c r="B69" s="203"/>
      <c r="C69" s="203"/>
      <c r="D69" s="203"/>
      <c r="E69" s="203"/>
      <c r="F69" s="203"/>
      <c r="G69" s="203"/>
      <c r="H69" s="203"/>
      <c r="I69" s="203"/>
      <c r="J69" s="203"/>
      <c r="K69" s="203"/>
      <c r="L69" s="203"/>
      <c r="M69" s="203"/>
      <c r="N69" s="203"/>
      <c r="O69" s="203"/>
      <c r="P69" s="203"/>
      <c r="Q69" s="203"/>
      <c r="R69" s="203"/>
      <c r="S69" s="203"/>
      <c r="T69" s="203"/>
      <c r="U69" s="90"/>
      <c r="V69" s="90">
        <v>90</v>
      </c>
      <c r="W69" s="166">
        <f>+W61</f>
        <v>0</v>
      </c>
      <c r="X69" s="167"/>
      <c r="Y69" s="167"/>
      <c r="Z69" s="167"/>
      <c r="AA69" s="168"/>
      <c r="AB69" s="59">
        <v>0</v>
      </c>
    </row>
    <row r="70" spans="1:34" s="91" customFormat="1" x14ac:dyDescent="0.2">
      <c r="V70" s="92"/>
      <c r="W70" s="92"/>
      <c r="X70" s="92"/>
      <c r="Y70" s="92"/>
      <c r="Z70" s="92"/>
      <c r="AA70" s="92"/>
      <c r="AB70" s="92"/>
    </row>
    <row r="71" spans="1:34" s="91" customFormat="1" x14ac:dyDescent="0.2">
      <c r="V71" s="92"/>
      <c r="W71" s="92"/>
      <c r="X71" s="92"/>
      <c r="Y71" s="92"/>
      <c r="Z71" s="92"/>
      <c r="AA71" s="92"/>
      <c r="AB71" s="92"/>
    </row>
    <row r="72" spans="1:34" s="91" customFormat="1" x14ac:dyDescent="0.2">
      <c r="V72" s="92"/>
      <c r="W72" s="92"/>
      <c r="X72" s="92"/>
      <c r="Y72" s="92"/>
      <c r="Z72" s="92"/>
      <c r="AA72" s="92"/>
      <c r="AB72" s="92"/>
    </row>
    <row r="73" spans="1:34" s="91" customFormat="1" x14ac:dyDescent="0.2">
      <c r="V73" s="92"/>
      <c r="W73" s="92"/>
      <c r="X73" s="92"/>
      <c r="Y73" s="92"/>
      <c r="Z73" s="92"/>
      <c r="AA73" s="92"/>
      <c r="AB73" s="92"/>
      <c r="AE73" s="17"/>
      <c r="AF73" s="17"/>
      <c r="AG73" s="17"/>
      <c r="AH73" s="17"/>
    </row>
    <row r="74" spans="1:34" s="17" customFormat="1" x14ac:dyDescent="0.2">
      <c r="V74" s="18"/>
      <c r="W74" s="18"/>
      <c r="X74" s="18"/>
      <c r="Y74" s="18"/>
      <c r="Z74" s="18"/>
      <c r="AA74" s="18"/>
      <c r="AB74" s="18"/>
    </row>
    <row r="75" spans="1:34" s="17" customFormat="1" x14ac:dyDescent="0.2">
      <c r="V75" s="18"/>
      <c r="W75" s="18"/>
      <c r="X75" s="18"/>
      <c r="Y75" s="18"/>
      <c r="Z75" s="18"/>
      <c r="AA75" s="18"/>
      <c r="AB75" s="18"/>
    </row>
    <row r="76" spans="1:34" s="17" customFormat="1" x14ac:dyDescent="0.2">
      <c r="V76" s="18"/>
      <c r="W76" s="18"/>
      <c r="X76" s="18"/>
      <c r="Y76" s="18"/>
      <c r="Z76" s="18"/>
      <c r="AA76" s="18"/>
      <c r="AB76" s="18"/>
      <c r="AE76" s="91"/>
      <c r="AF76" s="91"/>
      <c r="AG76" s="91"/>
      <c r="AH76" s="91"/>
    </row>
    <row r="77" spans="1:34" s="17" customFormat="1" x14ac:dyDescent="0.2">
      <c r="V77" s="18"/>
      <c r="W77" s="18"/>
      <c r="X77" s="18"/>
      <c r="Y77" s="18"/>
      <c r="Z77" s="18"/>
      <c r="AA77" s="18"/>
      <c r="AB77" s="18"/>
      <c r="AE77" s="91"/>
      <c r="AF77" s="91"/>
      <c r="AG77" s="91"/>
      <c r="AH77" s="91"/>
    </row>
    <row r="78" spans="1:34" s="17" customFormat="1" x14ac:dyDescent="0.2">
      <c r="V78" s="18"/>
      <c r="W78" s="18"/>
      <c r="X78" s="18"/>
      <c r="Y78" s="18"/>
      <c r="Z78" s="18"/>
      <c r="AA78" s="18"/>
      <c r="AB78" s="18"/>
      <c r="AE78" s="91"/>
      <c r="AF78" s="91"/>
      <c r="AG78" s="91"/>
      <c r="AH78" s="91"/>
    </row>
    <row r="79" spans="1:34" s="17" customFormat="1" x14ac:dyDescent="0.2">
      <c r="V79" s="18"/>
      <c r="W79" s="18" t="s">
        <v>1914</v>
      </c>
      <c r="X79" s="18"/>
      <c r="Y79" s="18"/>
      <c r="Z79" s="18"/>
      <c r="AA79" s="18"/>
      <c r="AB79" s="18"/>
    </row>
    <row r="80" spans="1:34" s="17" customFormat="1" x14ac:dyDescent="0.2">
      <c r="V80" s="18"/>
      <c r="W80" s="18"/>
      <c r="X80" s="18"/>
      <c r="Y80" s="18"/>
      <c r="Z80" s="18"/>
      <c r="AA80" s="18"/>
      <c r="AB80" s="18"/>
    </row>
    <row r="81" spans="15:28" s="17" customFormat="1" x14ac:dyDescent="0.2">
      <c r="V81" s="18"/>
      <c r="W81" s="18"/>
      <c r="X81" s="18"/>
      <c r="Y81" s="18"/>
      <c r="Z81" s="18"/>
      <c r="AA81" s="18"/>
      <c r="AB81" s="18"/>
    </row>
    <row r="82" spans="15:28" s="17" customFormat="1" x14ac:dyDescent="0.2">
      <c r="V82" s="18"/>
      <c r="W82" s="18"/>
      <c r="X82" s="18"/>
      <c r="Y82" s="18"/>
      <c r="Z82" s="18"/>
      <c r="AA82" s="18"/>
      <c r="AB82" s="18"/>
    </row>
    <row r="83" spans="15:28" s="17" customFormat="1" x14ac:dyDescent="0.2">
      <c r="V83" s="18"/>
      <c r="W83" s="18"/>
      <c r="X83" s="18"/>
      <c r="Y83" s="18"/>
      <c r="Z83" s="18"/>
      <c r="AA83" s="18"/>
      <c r="AB83" s="18"/>
    </row>
    <row r="84" spans="15:28" s="17" customFormat="1" x14ac:dyDescent="0.2">
      <c r="V84" s="18"/>
      <c r="W84" s="18"/>
      <c r="X84" s="18"/>
      <c r="Y84" s="18"/>
      <c r="Z84" s="18"/>
      <c r="AA84" s="18"/>
      <c r="AB84" s="18"/>
    </row>
    <row r="85" spans="15:28" s="17" customFormat="1" x14ac:dyDescent="0.2">
      <c r="V85" s="18"/>
      <c r="W85" s="18"/>
      <c r="X85" s="18"/>
      <c r="Y85" s="18"/>
      <c r="Z85" s="18"/>
      <c r="AA85" s="18"/>
      <c r="AB85" s="18"/>
    </row>
    <row r="86" spans="15:28" s="17" customFormat="1" x14ac:dyDescent="0.2">
      <c r="V86" s="18"/>
      <c r="W86" s="18"/>
      <c r="X86" s="18"/>
      <c r="Y86" s="18"/>
      <c r="Z86" s="18"/>
      <c r="AA86" s="18"/>
      <c r="AB86" s="18"/>
    </row>
    <row r="87" spans="15:28" s="17" customFormat="1" x14ac:dyDescent="0.2">
      <c r="V87" s="18"/>
      <c r="W87" s="18"/>
      <c r="X87" s="18"/>
      <c r="Y87" s="18"/>
      <c r="Z87" s="18"/>
      <c r="AA87" s="18"/>
      <c r="AB87" s="18"/>
    </row>
    <row r="88" spans="15:28" s="17" customFormat="1" x14ac:dyDescent="0.2">
      <c r="V88" s="18"/>
      <c r="W88" s="18"/>
      <c r="X88" s="18"/>
      <c r="Y88" s="18"/>
      <c r="Z88" s="18"/>
      <c r="AA88" s="18"/>
      <c r="AB88" s="18"/>
    </row>
    <row r="89" spans="15:28" s="17" customFormat="1" x14ac:dyDescent="0.2">
      <c r="V89" s="18"/>
      <c r="W89" s="18"/>
      <c r="X89" s="18"/>
      <c r="Y89" s="18"/>
      <c r="Z89" s="18"/>
      <c r="AA89" s="18"/>
      <c r="AB89" s="18"/>
    </row>
    <row r="90" spans="15:28" s="17" customFormat="1" x14ac:dyDescent="0.2">
      <c r="O90" s="17" t="s">
        <v>1972</v>
      </c>
      <c r="V90" s="18"/>
      <c r="W90" s="18"/>
      <c r="X90" s="18"/>
      <c r="Y90" s="18"/>
      <c r="Z90" s="18"/>
      <c r="AA90" s="18"/>
      <c r="AB90" s="18"/>
    </row>
    <row r="91" spans="15:28" s="17" customFormat="1" x14ac:dyDescent="0.2">
      <c r="V91" s="18"/>
      <c r="W91" s="18"/>
      <c r="X91" s="18"/>
      <c r="Y91" s="18"/>
      <c r="Z91" s="18"/>
      <c r="AA91" s="18"/>
      <c r="AB91" s="18"/>
    </row>
    <row r="92" spans="15:28" s="17" customFormat="1" x14ac:dyDescent="0.2">
      <c r="V92" s="18"/>
      <c r="W92" s="18"/>
      <c r="X92" s="18"/>
      <c r="Y92" s="18"/>
      <c r="Z92" s="18"/>
      <c r="AA92" s="18"/>
      <c r="AB92" s="18"/>
    </row>
    <row r="93" spans="15:28" s="17" customFormat="1" x14ac:dyDescent="0.2">
      <c r="V93" s="18"/>
      <c r="W93" s="18"/>
      <c r="X93" s="18"/>
      <c r="Y93" s="18"/>
      <c r="Z93" s="18"/>
      <c r="AA93" s="18"/>
      <c r="AB93" s="18"/>
    </row>
    <row r="94" spans="15:28" s="17" customFormat="1" x14ac:dyDescent="0.2">
      <c r="V94" s="18"/>
      <c r="W94" s="18"/>
      <c r="X94" s="18"/>
      <c r="Y94" s="18"/>
      <c r="Z94" s="18"/>
      <c r="AA94" s="18"/>
      <c r="AB94" s="18"/>
    </row>
    <row r="95" spans="15:28" s="17" customFormat="1" x14ac:dyDescent="0.2">
      <c r="V95" s="18"/>
      <c r="W95" s="18"/>
      <c r="X95" s="18"/>
      <c r="Y95" s="18"/>
      <c r="Z95" s="18"/>
      <c r="AA95" s="18"/>
      <c r="AB95" s="18"/>
    </row>
    <row r="96" spans="15:28" s="17" customFormat="1" x14ac:dyDescent="0.2">
      <c r="V96" s="18"/>
      <c r="W96" s="18"/>
      <c r="X96" s="18"/>
      <c r="Y96" s="18"/>
      <c r="Z96" s="18"/>
      <c r="AA96" s="18"/>
      <c r="AB96" s="18"/>
    </row>
    <row r="97" spans="22:28" s="17" customFormat="1" x14ac:dyDescent="0.2">
      <c r="V97" s="18"/>
      <c r="W97" s="18"/>
      <c r="X97" s="18"/>
      <c r="Y97" s="18"/>
      <c r="Z97" s="18"/>
      <c r="AA97" s="18"/>
      <c r="AB97" s="18"/>
    </row>
    <row r="98" spans="22:28" s="17" customFormat="1" x14ac:dyDescent="0.2">
      <c r="V98" s="18"/>
      <c r="W98" s="18"/>
      <c r="X98" s="18"/>
      <c r="Y98" s="18"/>
      <c r="Z98" s="18"/>
      <c r="AA98" s="18"/>
      <c r="AB98" s="18"/>
    </row>
    <row r="99" spans="22:28" s="17" customFormat="1" x14ac:dyDescent="0.2">
      <c r="V99" s="18"/>
      <c r="W99" s="18"/>
      <c r="X99" s="18"/>
      <c r="Y99" s="18"/>
      <c r="Z99" s="18"/>
      <c r="AA99" s="18"/>
      <c r="AB99" s="18"/>
    </row>
    <row r="100" spans="22:28" s="17" customFormat="1" x14ac:dyDescent="0.2">
      <c r="V100" s="18"/>
      <c r="W100" s="18"/>
      <c r="X100" s="18"/>
      <c r="Y100" s="18"/>
      <c r="Z100" s="18"/>
      <c r="AA100" s="18"/>
      <c r="AB100" s="18"/>
    </row>
    <row r="101" spans="22:28" s="17" customFormat="1" x14ac:dyDescent="0.2">
      <c r="V101" s="18"/>
      <c r="W101" s="18"/>
      <c r="X101" s="18"/>
      <c r="Y101" s="18"/>
      <c r="Z101" s="18"/>
      <c r="AA101" s="18"/>
      <c r="AB101" s="18"/>
    </row>
    <row r="102" spans="22:28" s="17" customFormat="1" x14ac:dyDescent="0.2">
      <c r="V102" s="18"/>
      <c r="W102" s="18"/>
      <c r="X102" s="18"/>
      <c r="Y102" s="18"/>
      <c r="Z102" s="18"/>
      <c r="AA102" s="18"/>
      <c r="AB102" s="18"/>
    </row>
    <row r="103" spans="22:28" s="17" customFormat="1" x14ac:dyDescent="0.2">
      <c r="V103" s="18"/>
      <c r="W103" s="18"/>
      <c r="X103" s="18"/>
      <c r="Y103" s="18"/>
      <c r="Z103" s="18"/>
      <c r="AA103" s="18"/>
      <c r="AB103" s="18"/>
    </row>
    <row r="104" spans="22:28" s="17" customFormat="1" x14ac:dyDescent="0.2">
      <c r="V104" s="18"/>
      <c r="W104" s="18"/>
      <c r="X104" s="18"/>
      <c r="Y104" s="18"/>
      <c r="Z104" s="18"/>
      <c r="AA104" s="18"/>
      <c r="AB104" s="18"/>
    </row>
    <row r="105" spans="22:28" s="17" customFormat="1" x14ac:dyDescent="0.2">
      <c r="V105" s="18"/>
      <c r="W105" s="18"/>
      <c r="X105" s="18"/>
      <c r="Y105" s="18"/>
      <c r="Z105" s="18"/>
      <c r="AA105" s="18"/>
      <c r="AB105" s="18"/>
    </row>
    <row r="106" spans="22:28" s="17" customFormat="1" x14ac:dyDescent="0.2">
      <c r="V106" s="18"/>
      <c r="W106" s="18"/>
      <c r="X106" s="18"/>
      <c r="Y106" s="18"/>
      <c r="Z106" s="18"/>
      <c r="AA106" s="18"/>
      <c r="AB106" s="18"/>
    </row>
    <row r="107" spans="22:28" s="17" customFormat="1" x14ac:dyDescent="0.2">
      <c r="V107" s="18"/>
      <c r="W107" s="18"/>
      <c r="X107" s="18"/>
      <c r="Y107" s="18"/>
      <c r="Z107" s="18"/>
      <c r="AA107" s="18"/>
      <c r="AB107" s="18"/>
    </row>
    <row r="108" spans="22:28" s="17" customFormat="1" x14ac:dyDescent="0.2">
      <c r="V108" s="18"/>
      <c r="W108" s="18"/>
      <c r="X108" s="18"/>
      <c r="Y108" s="18"/>
      <c r="Z108" s="18"/>
      <c r="AA108" s="18"/>
      <c r="AB108" s="18"/>
    </row>
    <row r="109" spans="22:28" s="17" customFormat="1" x14ac:dyDescent="0.2">
      <c r="V109" s="18"/>
      <c r="W109" s="18"/>
      <c r="X109" s="18"/>
      <c r="Y109" s="18"/>
      <c r="Z109" s="18"/>
      <c r="AA109" s="18"/>
      <c r="AB109" s="18"/>
    </row>
    <row r="110" spans="22:28" s="17" customFormat="1" x14ac:dyDescent="0.2">
      <c r="V110" s="18"/>
      <c r="W110" s="18"/>
      <c r="X110" s="18"/>
      <c r="Y110" s="18"/>
      <c r="Z110" s="18"/>
      <c r="AA110" s="18"/>
      <c r="AB110" s="18"/>
    </row>
    <row r="111" spans="22:28" s="17" customFormat="1" x14ac:dyDescent="0.2">
      <c r="V111" s="18"/>
      <c r="W111" s="18"/>
      <c r="X111" s="18"/>
      <c r="Y111" s="18"/>
      <c r="Z111" s="18"/>
      <c r="AA111" s="18"/>
      <c r="AB111" s="18"/>
    </row>
    <row r="112" spans="22:28" s="17" customFormat="1" x14ac:dyDescent="0.2">
      <c r="V112" s="18"/>
      <c r="W112" s="18"/>
      <c r="X112" s="18"/>
      <c r="Y112" s="18"/>
      <c r="Z112" s="18"/>
      <c r="AA112" s="18"/>
      <c r="AB112" s="18"/>
    </row>
    <row r="113" spans="22:28" s="17" customFormat="1" x14ac:dyDescent="0.2">
      <c r="V113" s="18"/>
      <c r="W113" s="18"/>
      <c r="X113" s="18"/>
      <c r="Y113" s="18"/>
      <c r="Z113" s="18"/>
      <c r="AA113" s="18"/>
      <c r="AB113" s="18"/>
    </row>
    <row r="114" spans="22:28" s="17" customFormat="1" x14ac:dyDescent="0.2">
      <c r="V114" s="18"/>
      <c r="W114" s="18"/>
      <c r="X114" s="18"/>
      <c r="Y114" s="18"/>
      <c r="Z114" s="18"/>
      <c r="AA114" s="18"/>
      <c r="AB114" s="18"/>
    </row>
    <row r="115" spans="22:28" s="17" customFormat="1" x14ac:dyDescent="0.2">
      <c r="V115" s="18"/>
      <c r="W115" s="18"/>
      <c r="X115" s="18"/>
      <c r="Y115" s="18"/>
      <c r="Z115" s="18"/>
      <c r="AA115" s="18"/>
      <c r="AB115" s="18"/>
    </row>
    <row r="116" spans="22:28" s="17" customFormat="1" x14ac:dyDescent="0.2">
      <c r="V116" s="18"/>
      <c r="W116" s="18"/>
      <c r="X116" s="18"/>
      <c r="Y116" s="18"/>
      <c r="Z116" s="18"/>
      <c r="AA116" s="18"/>
      <c r="AB116" s="18"/>
    </row>
    <row r="117" spans="22:28" s="17" customFormat="1" x14ac:dyDescent="0.2">
      <c r="V117" s="18"/>
      <c r="W117" s="18"/>
      <c r="X117" s="18"/>
      <c r="Y117" s="18"/>
      <c r="Z117" s="18"/>
      <c r="AA117" s="18"/>
      <c r="AB117" s="18"/>
    </row>
    <row r="118" spans="22:28" s="17" customFormat="1" x14ac:dyDescent="0.2">
      <c r="V118" s="18"/>
      <c r="W118" s="18"/>
      <c r="X118" s="18"/>
      <c r="Y118" s="18"/>
      <c r="Z118" s="18"/>
      <c r="AA118" s="18"/>
      <c r="AB118" s="18"/>
    </row>
    <row r="119" spans="22:28" s="17" customFormat="1" x14ac:dyDescent="0.2">
      <c r="V119" s="18"/>
      <c r="W119" s="18"/>
      <c r="X119" s="18"/>
      <c r="Y119" s="18"/>
      <c r="Z119" s="18"/>
      <c r="AA119" s="18"/>
      <c r="AB119" s="18"/>
    </row>
    <row r="120" spans="22:28" s="17" customFormat="1" x14ac:dyDescent="0.2">
      <c r="V120" s="18"/>
      <c r="W120" s="18"/>
      <c r="X120" s="18"/>
      <c r="Y120" s="18"/>
      <c r="Z120" s="18"/>
      <c r="AA120" s="18"/>
      <c r="AB120" s="18"/>
    </row>
    <row r="121" spans="22:28" s="17" customFormat="1" x14ac:dyDescent="0.2">
      <c r="V121" s="18"/>
      <c r="W121" s="18"/>
      <c r="X121" s="18"/>
      <c r="Y121" s="18"/>
      <c r="Z121" s="18"/>
      <c r="AA121" s="18"/>
      <c r="AB121" s="18"/>
    </row>
    <row r="122" spans="22:28" s="17" customFormat="1" x14ac:dyDescent="0.2">
      <c r="V122" s="18"/>
      <c r="W122" s="18"/>
      <c r="X122" s="18"/>
      <c r="Y122" s="18"/>
      <c r="Z122" s="18"/>
      <c r="AA122" s="18"/>
      <c r="AB122" s="18"/>
    </row>
    <row r="123" spans="22:28" s="17" customFormat="1" x14ac:dyDescent="0.2">
      <c r="V123" s="18"/>
      <c r="W123" s="18"/>
      <c r="X123" s="18"/>
      <c r="Y123" s="18"/>
      <c r="Z123" s="18"/>
      <c r="AA123" s="18"/>
      <c r="AB123" s="18"/>
    </row>
    <row r="124" spans="22:28" s="17" customFormat="1" x14ac:dyDescent="0.2">
      <c r="V124" s="18"/>
      <c r="W124" s="18"/>
      <c r="X124" s="18"/>
      <c r="Y124" s="18"/>
      <c r="Z124" s="18"/>
      <c r="AA124" s="18"/>
      <c r="AB124" s="18"/>
    </row>
    <row r="125" spans="22:28" s="17" customFormat="1" x14ac:dyDescent="0.2">
      <c r="V125" s="18"/>
      <c r="W125" s="18"/>
      <c r="X125" s="18"/>
      <c r="Y125" s="18"/>
      <c r="Z125" s="18"/>
      <c r="AA125" s="18"/>
      <c r="AB125" s="18"/>
    </row>
    <row r="126" spans="22:28" s="17" customFormat="1" x14ac:dyDescent="0.2">
      <c r="V126" s="18"/>
      <c r="W126" s="18"/>
      <c r="X126" s="18"/>
      <c r="Y126" s="18"/>
      <c r="Z126" s="18"/>
      <c r="AA126" s="18"/>
      <c r="AB126" s="18"/>
    </row>
    <row r="127" spans="22:28" s="17" customFormat="1" x14ac:dyDescent="0.2">
      <c r="V127" s="18"/>
      <c r="W127" s="18"/>
      <c r="X127" s="18"/>
      <c r="Y127" s="18"/>
      <c r="Z127" s="18"/>
      <c r="AA127" s="18"/>
      <c r="AB127" s="18"/>
    </row>
    <row r="128" spans="22:28" s="17" customFormat="1" x14ac:dyDescent="0.2">
      <c r="V128" s="18"/>
      <c r="W128" s="18"/>
      <c r="X128" s="18"/>
      <c r="Y128" s="18"/>
      <c r="Z128" s="18"/>
      <c r="AA128" s="18"/>
      <c r="AB128" s="18"/>
    </row>
    <row r="129" spans="22:28" s="17" customFormat="1" x14ac:dyDescent="0.2">
      <c r="V129" s="18"/>
      <c r="W129" s="18"/>
      <c r="X129" s="18"/>
      <c r="Y129" s="18"/>
      <c r="Z129" s="18"/>
      <c r="AA129" s="18"/>
      <c r="AB129" s="18"/>
    </row>
    <row r="130" spans="22:28" s="17" customFormat="1" x14ac:dyDescent="0.2">
      <c r="V130" s="18"/>
      <c r="W130" s="18"/>
      <c r="X130" s="18"/>
      <c r="Y130" s="18"/>
      <c r="Z130" s="18"/>
      <c r="AA130" s="18"/>
      <c r="AB130" s="18"/>
    </row>
    <row r="131" spans="22:28" s="17" customFormat="1" x14ac:dyDescent="0.2">
      <c r="V131" s="18"/>
      <c r="W131" s="18"/>
      <c r="X131" s="18"/>
      <c r="Y131" s="18"/>
      <c r="Z131" s="18"/>
      <c r="AA131" s="18"/>
      <c r="AB131" s="18"/>
    </row>
    <row r="132" spans="22:28" s="17" customFormat="1" x14ac:dyDescent="0.2">
      <c r="V132" s="18"/>
      <c r="W132" s="18"/>
      <c r="X132" s="18"/>
      <c r="Y132" s="18"/>
      <c r="Z132" s="18"/>
      <c r="AA132" s="18"/>
      <c r="AB132" s="18"/>
    </row>
    <row r="133" spans="22:28" s="17" customFormat="1" x14ac:dyDescent="0.2">
      <c r="V133" s="18"/>
      <c r="W133" s="18"/>
      <c r="X133" s="18"/>
      <c r="Y133" s="18"/>
      <c r="Z133" s="18"/>
      <c r="AA133" s="18"/>
      <c r="AB133" s="18"/>
    </row>
    <row r="134" spans="22:28" s="17" customFormat="1" x14ac:dyDescent="0.2">
      <c r="V134" s="18"/>
      <c r="W134" s="18"/>
      <c r="X134" s="18"/>
      <c r="Y134" s="18"/>
      <c r="Z134" s="18"/>
      <c r="AA134" s="18"/>
      <c r="AB134" s="18"/>
    </row>
    <row r="135" spans="22:28" s="17" customFormat="1" x14ac:dyDescent="0.2">
      <c r="V135" s="18"/>
      <c r="W135" s="18"/>
      <c r="X135" s="18"/>
      <c r="Y135" s="18"/>
      <c r="Z135" s="18"/>
      <c r="AA135" s="18"/>
      <c r="AB135" s="18"/>
    </row>
    <row r="136" spans="22:28" s="17" customFormat="1" x14ac:dyDescent="0.2">
      <c r="V136" s="18"/>
      <c r="W136" s="18"/>
      <c r="X136" s="18"/>
      <c r="Y136" s="18"/>
      <c r="Z136" s="18"/>
      <c r="AA136" s="18"/>
      <c r="AB136" s="18"/>
    </row>
    <row r="137" spans="22:28" s="17" customFormat="1" x14ac:dyDescent="0.2">
      <c r="V137" s="18"/>
      <c r="W137" s="18"/>
      <c r="X137" s="18"/>
      <c r="Y137" s="18"/>
      <c r="Z137" s="18"/>
      <c r="AA137" s="18"/>
      <c r="AB137" s="18"/>
    </row>
    <row r="138" spans="22:28" s="17" customFormat="1" x14ac:dyDescent="0.2">
      <c r="V138" s="18"/>
      <c r="W138" s="18"/>
      <c r="X138" s="18"/>
      <c r="Y138" s="18"/>
      <c r="Z138" s="18"/>
      <c r="AA138" s="18"/>
      <c r="AB138" s="18"/>
    </row>
    <row r="139" spans="22:28" s="17" customFormat="1" x14ac:dyDescent="0.2">
      <c r="V139" s="18"/>
      <c r="W139" s="18"/>
      <c r="X139" s="18"/>
      <c r="Y139" s="18"/>
      <c r="Z139" s="18"/>
      <c r="AA139" s="18"/>
      <c r="AB139" s="18"/>
    </row>
    <row r="140" spans="22:28" s="17" customFormat="1" x14ac:dyDescent="0.2">
      <c r="V140" s="18"/>
      <c r="W140" s="18"/>
      <c r="X140" s="18"/>
      <c r="Y140" s="18"/>
      <c r="Z140" s="18"/>
      <c r="AA140" s="18"/>
      <c r="AB140" s="18"/>
    </row>
    <row r="141" spans="22:28" s="17" customFormat="1" x14ac:dyDescent="0.2">
      <c r="V141" s="18"/>
      <c r="W141" s="18"/>
      <c r="X141" s="18"/>
      <c r="Y141" s="18"/>
      <c r="Z141" s="18"/>
      <c r="AA141" s="18"/>
      <c r="AB141" s="18"/>
    </row>
    <row r="142" spans="22:28" s="17" customFormat="1" x14ac:dyDescent="0.2">
      <c r="V142" s="18"/>
      <c r="W142" s="18"/>
      <c r="X142" s="18"/>
      <c r="Y142" s="18"/>
      <c r="Z142" s="18"/>
      <c r="AA142" s="18"/>
      <c r="AB142" s="18"/>
    </row>
    <row r="143" spans="22:28" s="17" customFormat="1" x14ac:dyDescent="0.2">
      <c r="V143" s="18"/>
      <c r="W143" s="18"/>
      <c r="X143" s="18"/>
      <c r="Y143" s="18"/>
      <c r="Z143" s="18"/>
      <c r="AA143" s="18"/>
      <c r="AB143" s="18"/>
    </row>
    <row r="144" spans="22:28" s="17" customFormat="1" x14ac:dyDescent="0.2">
      <c r="V144" s="18"/>
      <c r="W144" s="18"/>
      <c r="X144" s="18"/>
      <c r="Y144" s="18"/>
      <c r="Z144" s="18"/>
      <c r="AA144" s="18"/>
      <c r="AB144" s="18"/>
    </row>
    <row r="145" spans="22:28" s="17" customFormat="1" x14ac:dyDescent="0.2">
      <c r="V145" s="18"/>
      <c r="W145" s="18"/>
      <c r="X145" s="18"/>
      <c r="Y145" s="18"/>
      <c r="Z145" s="18"/>
      <c r="AA145" s="18"/>
      <c r="AB145" s="18"/>
    </row>
    <row r="146" spans="22:28" s="17" customFormat="1" x14ac:dyDescent="0.2">
      <c r="V146" s="18"/>
      <c r="W146" s="18"/>
      <c r="X146" s="18"/>
      <c r="Y146" s="18"/>
      <c r="Z146" s="18"/>
      <c r="AA146" s="18"/>
      <c r="AB146" s="18"/>
    </row>
    <row r="147" spans="22:28" s="17" customFormat="1" x14ac:dyDescent="0.2">
      <c r="V147" s="18"/>
      <c r="W147" s="18"/>
      <c r="X147" s="18"/>
      <c r="Y147" s="18"/>
      <c r="Z147" s="18"/>
      <c r="AA147" s="18"/>
      <c r="AB147" s="18"/>
    </row>
    <row r="148" spans="22:28" s="17" customFormat="1" x14ac:dyDescent="0.2">
      <c r="V148" s="18"/>
      <c r="W148" s="18"/>
      <c r="X148" s="18"/>
      <c r="Y148" s="18"/>
      <c r="Z148" s="18"/>
      <c r="AA148" s="18"/>
      <c r="AB148" s="18"/>
    </row>
    <row r="149" spans="22:28" s="17" customFormat="1" x14ac:dyDescent="0.2">
      <c r="V149" s="18"/>
      <c r="W149" s="18"/>
      <c r="X149" s="18"/>
      <c r="Y149" s="18"/>
      <c r="Z149" s="18"/>
      <c r="AA149" s="18"/>
      <c r="AB149" s="18"/>
    </row>
    <row r="150" spans="22:28" s="17" customFormat="1" x14ac:dyDescent="0.2">
      <c r="V150" s="18"/>
      <c r="W150" s="18"/>
      <c r="X150" s="18"/>
      <c r="Y150" s="18"/>
      <c r="Z150" s="18"/>
      <c r="AA150" s="18"/>
      <c r="AB150" s="18"/>
    </row>
    <row r="151" spans="22:28" s="17" customFormat="1" x14ac:dyDescent="0.2">
      <c r="V151" s="18"/>
      <c r="W151" s="18"/>
      <c r="X151" s="18"/>
      <c r="Y151" s="18"/>
      <c r="Z151" s="18"/>
      <c r="AA151" s="18"/>
      <c r="AB151" s="18"/>
    </row>
    <row r="152" spans="22:28" s="17" customFormat="1" x14ac:dyDescent="0.2">
      <c r="V152" s="18"/>
      <c r="W152" s="18"/>
      <c r="X152" s="18"/>
      <c r="Y152" s="18"/>
      <c r="Z152" s="18"/>
      <c r="AA152" s="18"/>
      <c r="AB152" s="18"/>
    </row>
    <row r="153" spans="22:28" s="17" customFormat="1" x14ac:dyDescent="0.2">
      <c r="V153" s="18"/>
      <c r="W153" s="18"/>
      <c r="X153" s="18"/>
      <c r="Y153" s="18"/>
      <c r="Z153" s="18"/>
      <c r="AA153" s="18"/>
      <c r="AB153" s="18"/>
    </row>
    <row r="154" spans="22:28" s="17" customFormat="1" x14ac:dyDescent="0.2">
      <c r="V154" s="18"/>
      <c r="W154" s="18"/>
      <c r="X154" s="18"/>
      <c r="Y154" s="18"/>
      <c r="Z154" s="18"/>
      <c r="AA154" s="18"/>
      <c r="AB154" s="18"/>
    </row>
    <row r="155" spans="22:28" s="17" customFormat="1" x14ac:dyDescent="0.2">
      <c r="V155" s="18"/>
      <c r="W155" s="18"/>
      <c r="X155" s="18"/>
      <c r="Y155" s="18"/>
      <c r="Z155" s="18"/>
      <c r="AA155" s="18"/>
      <c r="AB155" s="18"/>
    </row>
    <row r="156" spans="22:28" s="17" customFormat="1" x14ac:dyDescent="0.2">
      <c r="V156" s="18"/>
      <c r="W156" s="18"/>
      <c r="X156" s="18"/>
      <c r="Y156" s="18"/>
      <c r="Z156" s="18"/>
      <c r="AA156" s="18"/>
      <c r="AB156" s="18"/>
    </row>
    <row r="157" spans="22:28" s="17" customFormat="1" x14ac:dyDescent="0.2">
      <c r="V157" s="18"/>
      <c r="W157" s="18"/>
      <c r="X157" s="18"/>
      <c r="Y157" s="18"/>
      <c r="Z157" s="18"/>
      <c r="AA157" s="18"/>
      <c r="AB157" s="18"/>
    </row>
    <row r="158" spans="22:28" s="17" customFormat="1" x14ac:dyDescent="0.2">
      <c r="V158" s="18"/>
      <c r="W158" s="18"/>
      <c r="X158" s="18"/>
      <c r="Y158" s="18"/>
      <c r="Z158" s="18"/>
      <c r="AA158" s="18"/>
      <c r="AB158" s="18"/>
    </row>
    <row r="159" spans="22:28" s="17" customFormat="1" x14ac:dyDescent="0.2">
      <c r="V159" s="18"/>
      <c r="W159" s="18"/>
      <c r="X159" s="18"/>
      <c r="Y159" s="18"/>
      <c r="Z159" s="18"/>
      <c r="AA159" s="18"/>
      <c r="AB159" s="18"/>
    </row>
    <row r="160" spans="22:28" s="17" customFormat="1" x14ac:dyDescent="0.2">
      <c r="V160" s="18"/>
      <c r="W160" s="18"/>
      <c r="X160" s="18"/>
      <c r="Y160" s="18"/>
      <c r="Z160" s="18"/>
      <c r="AA160" s="18"/>
      <c r="AB160" s="18"/>
    </row>
    <row r="161" spans="22:28" s="17" customFormat="1" x14ac:dyDescent="0.2">
      <c r="V161" s="18"/>
      <c r="W161" s="18"/>
      <c r="X161" s="18"/>
      <c r="Y161" s="18"/>
      <c r="Z161" s="18"/>
      <c r="AA161" s="18"/>
      <c r="AB161" s="18"/>
    </row>
    <row r="162" spans="22:28" s="17" customFormat="1" x14ac:dyDescent="0.2">
      <c r="V162" s="18"/>
      <c r="W162" s="18"/>
      <c r="X162" s="18"/>
      <c r="Y162" s="18"/>
      <c r="Z162" s="18"/>
      <c r="AA162" s="18"/>
      <c r="AB162" s="18"/>
    </row>
    <row r="163" spans="22:28" s="17" customFormat="1" x14ac:dyDescent="0.2">
      <c r="V163" s="18"/>
      <c r="W163" s="18"/>
      <c r="X163" s="18"/>
      <c r="Y163" s="18"/>
      <c r="Z163" s="18"/>
      <c r="AA163" s="18"/>
      <c r="AB163" s="18"/>
    </row>
    <row r="164" spans="22:28" s="17" customFormat="1" x14ac:dyDescent="0.2">
      <c r="V164" s="18"/>
      <c r="W164" s="18"/>
      <c r="X164" s="18"/>
      <c r="Y164" s="18"/>
      <c r="Z164" s="18"/>
      <c r="AA164" s="18"/>
      <c r="AB164" s="18"/>
    </row>
    <row r="165" spans="22:28" s="17" customFormat="1" x14ac:dyDescent="0.2">
      <c r="V165" s="18"/>
      <c r="W165" s="18"/>
      <c r="X165" s="18"/>
      <c r="Y165" s="18"/>
      <c r="Z165" s="18"/>
      <c r="AA165" s="18"/>
      <c r="AB165" s="18"/>
    </row>
    <row r="166" spans="22:28" s="17" customFormat="1" x14ac:dyDescent="0.2">
      <c r="V166" s="18"/>
      <c r="W166" s="18"/>
      <c r="X166" s="18"/>
      <c r="Y166" s="18"/>
      <c r="Z166" s="18"/>
      <c r="AA166" s="18"/>
      <c r="AB166" s="18"/>
    </row>
    <row r="167" spans="22:28" s="17" customFormat="1" x14ac:dyDescent="0.2">
      <c r="V167" s="18"/>
      <c r="W167" s="18"/>
      <c r="X167" s="18"/>
      <c r="Y167" s="18"/>
      <c r="Z167" s="18"/>
      <c r="AA167" s="18"/>
      <c r="AB167" s="18"/>
    </row>
    <row r="168" spans="22:28" s="17" customFormat="1" x14ac:dyDescent="0.2">
      <c r="V168" s="18"/>
      <c r="W168" s="18"/>
      <c r="X168" s="18"/>
      <c r="Y168" s="18"/>
      <c r="Z168" s="18"/>
      <c r="AA168" s="18"/>
      <c r="AB168" s="18"/>
    </row>
    <row r="169" spans="22:28" s="17" customFormat="1" x14ac:dyDescent="0.2">
      <c r="V169" s="18"/>
      <c r="W169" s="18"/>
      <c r="X169" s="18"/>
      <c r="Y169" s="18"/>
      <c r="Z169" s="18"/>
      <c r="AA169" s="18"/>
      <c r="AB169" s="18"/>
    </row>
    <row r="170" spans="22:28" s="17" customFormat="1" x14ac:dyDescent="0.2">
      <c r="V170" s="18"/>
      <c r="W170" s="18"/>
      <c r="X170" s="18"/>
      <c r="Y170" s="18"/>
      <c r="Z170" s="18"/>
      <c r="AA170" s="18"/>
      <c r="AB170" s="18"/>
    </row>
    <row r="171" spans="22:28" s="17" customFormat="1" x14ac:dyDescent="0.2">
      <c r="V171" s="18"/>
      <c r="W171" s="18"/>
      <c r="X171" s="18"/>
      <c r="Y171" s="18"/>
      <c r="Z171" s="18"/>
      <c r="AA171" s="18"/>
      <c r="AB171" s="18"/>
    </row>
    <row r="172" spans="22:28" s="17" customFormat="1" x14ac:dyDescent="0.2">
      <c r="V172" s="18"/>
      <c r="W172" s="18"/>
      <c r="X172" s="18"/>
      <c r="Y172" s="18"/>
      <c r="Z172" s="18"/>
      <c r="AA172" s="18"/>
      <c r="AB172" s="18"/>
    </row>
    <row r="173" spans="22:28" s="17" customFormat="1" x14ac:dyDescent="0.2">
      <c r="V173" s="18"/>
      <c r="W173" s="18"/>
      <c r="X173" s="18"/>
      <c r="Y173" s="18"/>
      <c r="Z173" s="18"/>
      <c r="AA173" s="18"/>
      <c r="AB173" s="18"/>
    </row>
    <row r="174" spans="22:28" s="17" customFormat="1" x14ac:dyDescent="0.2">
      <c r="V174" s="18"/>
      <c r="W174" s="18"/>
      <c r="X174" s="18"/>
      <c r="Y174" s="18"/>
      <c r="Z174" s="18"/>
      <c r="AA174" s="18"/>
      <c r="AB174" s="18"/>
    </row>
    <row r="175" spans="22:28" s="17" customFormat="1" x14ac:dyDescent="0.2">
      <c r="V175" s="18"/>
      <c r="W175" s="18"/>
      <c r="X175" s="18"/>
      <c r="Y175" s="18"/>
      <c r="Z175" s="18"/>
      <c r="AA175" s="18"/>
      <c r="AB175" s="18"/>
    </row>
    <row r="176" spans="22:28" s="17" customFormat="1" x14ac:dyDescent="0.2">
      <c r="V176" s="18"/>
      <c r="W176" s="18"/>
      <c r="X176" s="18"/>
      <c r="Y176" s="18"/>
      <c r="Z176" s="18"/>
      <c r="AA176" s="18"/>
      <c r="AB176" s="18"/>
    </row>
    <row r="177" spans="22:28" s="17" customFormat="1" x14ac:dyDescent="0.2">
      <c r="V177" s="18"/>
      <c r="W177" s="18"/>
      <c r="X177" s="18"/>
      <c r="Y177" s="18"/>
      <c r="Z177" s="18"/>
      <c r="AA177" s="18"/>
      <c r="AB177" s="18"/>
    </row>
    <row r="178" spans="22:28" s="17" customFormat="1" x14ac:dyDescent="0.2">
      <c r="V178" s="18"/>
      <c r="W178" s="18"/>
      <c r="X178" s="18"/>
      <c r="Y178" s="18"/>
      <c r="Z178" s="18"/>
      <c r="AA178" s="18"/>
      <c r="AB178" s="18"/>
    </row>
    <row r="179" spans="22:28" s="17" customFormat="1" x14ac:dyDescent="0.2">
      <c r="V179" s="18"/>
      <c r="W179" s="18"/>
      <c r="X179" s="18"/>
      <c r="Y179" s="18"/>
      <c r="Z179" s="18"/>
      <c r="AA179" s="18"/>
      <c r="AB179" s="18"/>
    </row>
    <row r="180" spans="22:28" s="17" customFormat="1" x14ac:dyDescent="0.2">
      <c r="V180" s="18"/>
      <c r="W180" s="18"/>
      <c r="X180" s="18"/>
      <c r="Y180" s="18"/>
      <c r="Z180" s="18"/>
      <c r="AA180" s="18"/>
      <c r="AB180" s="18"/>
    </row>
    <row r="181" spans="22:28" s="17" customFormat="1" x14ac:dyDescent="0.2">
      <c r="V181" s="18"/>
      <c r="W181" s="18"/>
      <c r="X181" s="18"/>
      <c r="Y181" s="18"/>
      <c r="Z181" s="18"/>
      <c r="AA181" s="18"/>
      <c r="AB181" s="18"/>
    </row>
    <row r="182" spans="22:28" s="17" customFormat="1" x14ac:dyDescent="0.2">
      <c r="V182" s="18"/>
      <c r="W182" s="18"/>
      <c r="X182" s="18"/>
      <c r="Y182" s="18"/>
      <c r="Z182" s="18"/>
      <c r="AA182" s="18"/>
      <c r="AB182" s="18"/>
    </row>
    <row r="183" spans="22:28" s="17" customFormat="1" x14ac:dyDescent="0.2">
      <c r="V183" s="18"/>
      <c r="W183" s="18"/>
      <c r="X183" s="18"/>
      <c r="Y183" s="18"/>
      <c r="Z183" s="18"/>
      <c r="AA183" s="18"/>
      <c r="AB183" s="18"/>
    </row>
    <row r="184" spans="22:28" s="17" customFormat="1" x14ac:dyDescent="0.2">
      <c r="V184" s="18"/>
      <c r="W184" s="18"/>
      <c r="X184" s="18"/>
      <c r="Y184" s="18"/>
      <c r="Z184" s="18"/>
      <c r="AA184" s="18"/>
      <c r="AB184" s="18"/>
    </row>
    <row r="185" spans="22:28" s="17" customFormat="1" x14ac:dyDescent="0.2">
      <c r="V185" s="18"/>
      <c r="W185" s="18"/>
      <c r="X185" s="18"/>
      <c r="Y185" s="18"/>
      <c r="Z185" s="18"/>
      <c r="AA185" s="18"/>
      <c r="AB185" s="18"/>
    </row>
    <row r="186" spans="22:28" s="17" customFormat="1" x14ac:dyDescent="0.2">
      <c r="V186" s="18"/>
      <c r="W186" s="18"/>
      <c r="X186" s="18"/>
      <c r="Y186" s="18"/>
      <c r="Z186" s="18"/>
      <c r="AA186" s="18"/>
      <c r="AB186" s="18"/>
    </row>
    <row r="187" spans="22:28" s="17" customFormat="1" x14ac:dyDescent="0.2">
      <c r="V187" s="18"/>
      <c r="W187" s="18"/>
      <c r="X187" s="18"/>
      <c r="Y187" s="18"/>
      <c r="Z187" s="18"/>
      <c r="AA187" s="18"/>
      <c r="AB187" s="18"/>
    </row>
    <row r="188" spans="22:28" s="17" customFormat="1" x14ac:dyDescent="0.2">
      <c r="V188" s="18"/>
      <c r="W188" s="18"/>
      <c r="X188" s="18"/>
      <c r="Y188" s="18"/>
      <c r="Z188" s="18"/>
      <c r="AA188" s="18"/>
      <c r="AB188" s="18"/>
    </row>
    <row r="189" spans="22:28" s="17" customFormat="1" x14ac:dyDescent="0.2">
      <c r="V189" s="18"/>
      <c r="W189" s="18"/>
      <c r="X189" s="18"/>
      <c r="Y189" s="18"/>
      <c r="Z189" s="18"/>
      <c r="AA189" s="18"/>
      <c r="AB189" s="18"/>
    </row>
    <row r="190" spans="22:28" s="17" customFormat="1" x14ac:dyDescent="0.2">
      <c r="V190" s="18"/>
      <c r="W190" s="18"/>
      <c r="X190" s="18"/>
      <c r="Y190" s="18"/>
      <c r="Z190" s="18"/>
      <c r="AA190" s="18"/>
      <c r="AB190" s="18"/>
    </row>
    <row r="191" spans="22:28" s="17" customFormat="1" x14ac:dyDescent="0.2">
      <c r="V191" s="18"/>
      <c r="W191" s="18"/>
      <c r="X191" s="18"/>
      <c r="Y191" s="18"/>
      <c r="Z191" s="18"/>
      <c r="AA191" s="18"/>
      <c r="AB191" s="18"/>
    </row>
    <row r="192" spans="22:28" s="17" customFormat="1" x14ac:dyDescent="0.2">
      <c r="V192" s="18"/>
      <c r="W192" s="18"/>
      <c r="X192" s="18"/>
      <c r="Y192" s="18"/>
      <c r="Z192" s="18"/>
      <c r="AA192" s="18"/>
      <c r="AB192" s="18"/>
    </row>
    <row r="193" spans="22:28" s="17" customFormat="1" x14ac:dyDescent="0.2">
      <c r="V193" s="18"/>
      <c r="W193" s="18"/>
      <c r="X193" s="18"/>
      <c r="Y193" s="18"/>
      <c r="Z193" s="18"/>
      <c r="AA193" s="18"/>
      <c r="AB193" s="18"/>
    </row>
    <row r="194" spans="22:28" s="17" customFormat="1" x14ac:dyDescent="0.2">
      <c r="V194" s="18"/>
      <c r="W194" s="18"/>
      <c r="X194" s="18"/>
      <c r="Y194" s="18"/>
      <c r="Z194" s="18"/>
      <c r="AA194" s="18"/>
      <c r="AB194" s="18"/>
    </row>
    <row r="195" spans="22:28" s="17" customFormat="1" x14ac:dyDescent="0.2">
      <c r="V195" s="18"/>
      <c r="W195" s="18"/>
      <c r="X195" s="18"/>
      <c r="Y195" s="18"/>
      <c r="Z195" s="18"/>
      <c r="AA195" s="18"/>
      <c r="AB195" s="18"/>
    </row>
    <row r="196" spans="22:28" s="17" customFormat="1" x14ac:dyDescent="0.2">
      <c r="V196" s="18"/>
      <c r="W196" s="18"/>
      <c r="X196" s="18"/>
      <c r="Y196" s="18"/>
      <c r="Z196" s="18"/>
      <c r="AA196" s="18"/>
      <c r="AB196" s="18"/>
    </row>
    <row r="197" spans="22:28" s="17" customFormat="1" x14ac:dyDescent="0.2">
      <c r="V197" s="18"/>
      <c r="W197" s="18"/>
      <c r="X197" s="18"/>
      <c r="Y197" s="18"/>
      <c r="Z197" s="18"/>
      <c r="AA197" s="18"/>
      <c r="AB197" s="18"/>
    </row>
    <row r="198" spans="22:28" s="17" customFormat="1" x14ac:dyDescent="0.2">
      <c r="V198" s="18"/>
      <c r="W198" s="18"/>
      <c r="X198" s="18"/>
      <c r="Y198" s="18"/>
      <c r="Z198" s="18"/>
      <c r="AA198" s="18"/>
      <c r="AB198" s="18"/>
    </row>
    <row r="199" spans="22:28" s="17" customFormat="1" x14ac:dyDescent="0.2">
      <c r="V199" s="18"/>
      <c r="W199" s="18"/>
      <c r="X199" s="18"/>
      <c r="Y199" s="18"/>
      <c r="Z199" s="18"/>
      <c r="AA199" s="18"/>
      <c r="AB199" s="18"/>
    </row>
    <row r="200" spans="22:28" s="17" customFormat="1" x14ac:dyDescent="0.2">
      <c r="V200" s="18"/>
      <c r="W200" s="18"/>
      <c r="X200" s="18"/>
      <c r="Y200" s="18"/>
      <c r="Z200" s="18"/>
      <c r="AA200" s="18"/>
      <c r="AB200" s="18"/>
    </row>
    <row r="201" spans="22:28" s="17" customFormat="1" x14ac:dyDescent="0.2">
      <c r="V201" s="18"/>
      <c r="W201" s="18"/>
      <c r="X201" s="18"/>
      <c r="Y201" s="18"/>
      <c r="Z201" s="18"/>
      <c r="AA201" s="18"/>
      <c r="AB201" s="18"/>
    </row>
    <row r="202" spans="22:28" s="17" customFormat="1" x14ac:dyDescent="0.2">
      <c r="V202" s="18"/>
      <c r="W202" s="18"/>
      <c r="X202" s="18"/>
      <c r="Y202" s="18"/>
      <c r="Z202" s="18"/>
      <c r="AA202" s="18"/>
      <c r="AB202" s="18"/>
    </row>
    <row r="203" spans="22:28" s="17" customFormat="1" x14ac:dyDescent="0.2">
      <c r="V203" s="18"/>
      <c r="W203" s="18"/>
      <c r="X203" s="18"/>
      <c r="Y203" s="18"/>
      <c r="Z203" s="18"/>
      <c r="AA203" s="18"/>
      <c r="AB203" s="18"/>
    </row>
    <row r="204" spans="22:28" s="17" customFormat="1" x14ac:dyDescent="0.2">
      <c r="V204" s="18"/>
      <c r="W204" s="18"/>
      <c r="X204" s="18"/>
      <c r="Y204" s="18"/>
      <c r="Z204" s="18"/>
      <c r="AA204" s="18"/>
      <c r="AB204" s="18"/>
    </row>
    <row r="205" spans="22:28" s="17" customFormat="1" x14ac:dyDescent="0.2">
      <c r="V205" s="18"/>
      <c r="W205" s="18"/>
      <c r="X205" s="18"/>
      <c r="Y205" s="18"/>
      <c r="Z205" s="18"/>
      <c r="AA205" s="18"/>
      <c r="AB205" s="18"/>
    </row>
    <row r="206" spans="22:28" s="17" customFormat="1" x14ac:dyDescent="0.2">
      <c r="V206" s="18"/>
      <c r="W206" s="18"/>
      <c r="X206" s="18"/>
      <c r="Y206" s="18"/>
      <c r="Z206" s="18"/>
      <c r="AA206" s="18"/>
      <c r="AB206" s="18"/>
    </row>
    <row r="207" spans="22:28" s="17" customFormat="1" x14ac:dyDescent="0.2">
      <c r="V207" s="18"/>
      <c r="W207" s="18"/>
      <c r="X207" s="18"/>
      <c r="Y207" s="18"/>
      <c r="Z207" s="18"/>
      <c r="AA207" s="18"/>
      <c r="AB207" s="18"/>
    </row>
    <row r="208" spans="22:28" s="17" customFormat="1" x14ac:dyDescent="0.2">
      <c r="V208" s="18"/>
      <c r="W208" s="18"/>
      <c r="X208" s="18"/>
      <c r="Y208" s="18"/>
      <c r="Z208" s="18"/>
      <c r="AA208" s="18"/>
      <c r="AB208" s="18"/>
    </row>
    <row r="209" spans="22:28" s="17" customFormat="1" x14ac:dyDescent="0.2">
      <c r="V209" s="18"/>
      <c r="W209" s="18"/>
      <c r="X209" s="18"/>
      <c r="Y209" s="18"/>
      <c r="Z209" s="18"/>
      <c r="AA209" s="18"/>
      <c r="AB209" s="18"/>
    </row>
    <row r="210" spans="22:28" s="17" customFormat="1" x14ac:dyDescent="0.2">
      <c r="V210" s="18"/>
      <c r="W210" s="18"/>
      <c r="X210" s="18"/>
      <c r="Y210" s="18"/>
      <c r="Z210" s="18"/>
      <c r="AA210" s="18"/>
      <c r="AB210" s="18"/>
    </row>
    <row r="211" spans="22:28" s="17" customFormat="1" x14ac:dyDescent="0.2">
      <c r="V211" s="18"/>
      <c r="W211" s="18"/>
      <c r="X211" s="18"/>
      <c r="Y211" s="18"/>
      <c r="Z211" s="18"/>
      <c r="AA211" s="18"/>
      <c r="AB211" s="18"/>
    </row>
    <row r="212" spans="22:28" s="17" customFormat="1" x14ac:dyDescent="0.2">
      <c r="V212" s="18"/>
      <c r="W212" s="18"/>
      <c r="X212" s="18"/>
      <c r="Y212" s="18"/>
      <c r="Z212" s="18"/>
      <c r="AA212" s="18"/>
      <c r="AB212" s="18"/>
    </row>
    <row r="213" spans="22:28" s="17" customFormat="1" x14ac:dyDescent="0.2">
      <c r="V213" s="18"/>
      <c r="W213" s="18"/>
      <c r="X213" s="18"/>
      <c r="Y213" s="18"/>
      <c r="Z213" s="18"/>
      <c r="AA213" s="18"/>
      <c r="AB213" s="18"/>
    </row>
    <row r="214" spans="22:28" s="17" customFormat="1" x14ac:dyDescent="0.2">
      <c r="V214" s="18"/>
      <c r="W214" s="18"/>
      <c r="X214" s="18"/>
      <c r="Y214" s="18"/>
      <c r="Z214" s="18"/>
      <c r="AA214" s="18"/>
      <c r="AB214" s="18"/>
    </row>
    <row r="215" spans="22:28" s="17" customFormat="1" x14ac:dyDescent="0.2">
      <c r="V215" s="18"/>
      <c r="W215" s="18"/>
      <c r="X215" s="18"/>
      <c r="Y215" s="18"/>
      <c r="Z215" s="18"/>
      <c r="AA215" s="18"/>
      <c r="AB215" s="18"/>
    </row>
    <row r="216" spans="22:28" s="17" customFormat="1" x14ac:dyDescent="0.2">
      <c r="V216" s="18"/>
      <c r="W216" s="18"/>
      <c r="X216" s="18"/>
      <c r="Y216" s="18"/>
      <c r="Z216" s="18"/>
      <c r="AA216" s="18"/>
      <c r="AB216" s="18"/>
    </row>
    <row r="217" spans="22:28" s="17" customFormat="1" x14ac:dyDescent="0.2">
      <c r="V217" s="18"/>
      <c r="W217" s="18"/>
      <c r="X217" s="18"/>
      <c r="Y217" s="18"/>
      <c r="Z217" s="18"/>
      <c r="AA217" s="18"/>
      <c r="AB217" s="18"/>
    </row>
    <row r="218" spans="22:28" s="17" customFormat="1" x14ac:dyDescent="0.2">
      <c r="V218" s="18"/>
      <c r="W218" s="18"/>
      <c r="X218" s="18"/>
      <c r="Y218" s="18"/>
      <c r="Z218" s="18"/>
      <c r="AA218" s="18"/>
      <c r="AB218" s="18"/>
    </row>
    <row r="219" spans="22:28" s="17" customFormat="1" x14ac:dyDescent="0.2">
      <c r="V219" s="18"/>
      <c r="W219" s="18"/>
      <c r="X219" s="18"/>
      <c r="Y219" s="18"/>
      <c r="Z219" s="18"/>
      <c r="AA219" s="18"/>
      <c r="AB219" s="18"/>
    </row>
    <row r="220" spans="22:28" s="17" customFormat="1" x14ac:dyDescent="0.2">
      <c r="V220" s="18"/>
      <c r="W220" s="18"/>
      <c r="X220" s="18"/>
      <c r="Y220" s="18"/>
      <c r="Z220" s="18"/>
      <c r="AA220" s="18"/>
      <c r="AB220" s="18"/>
    </row>
    <row r="221" spans="22:28" s="17" customFormat="1" x14ac:dyDescent="0.2">
      <c r="V221" s="18"/>
      <c r="W221" s="18"/>
      <c r="X221" s="18"/>
      <c r="Y221" s="18"/>
      <c r="Z221" s="18"/>
      <c r="AA221" s="18"/>
      <c r="AB221" s="18"/>
    </row>
    <row r="222" spans="22:28" s="17" customFormat="1" x14ac:dyDescent="0.2">
      <c r="V222" s="18"/>
      <c r="W222" s="18"/>
      <c r="X222" s="18"/>
      <c r="Y222" s="18"/>
      <c r="Z222" s="18"/>
      <c r="AA222" s="18"/>
      <c r="AB222" s="18"/>
    </row>
  </sheetData>
  <mergeCells count="147">
    <mergeCell ref="A69:T69"/>
    <mergeCell ref="W69:AA69"/>
    <mergeCell ref="A66:M66"/>
    <mergeCell ref="O66:T66"/>
    <mergeCell ref="V66:AB66"/>
    <mergeCell ref="A67:U67"/>
    <mergeCell ref="W67:AA67"/>
    <mergeCell ref="A68:M68"/>
    <mergeCell ref="O68:T68"/>
    <mergeCell ref="V68:AB68"/>
    <mergeCell ref="A64:M64"/>
    <mergeCell ref="O64:T64"/>
    <mergeCell ref="V64:AB64"/>
    <mergeCell ref="A65:M65"/>
    <mergeCell ref="O65:T65"/>
    <mergeCell ref="V65:AB65"/>
    <mergeCell ref="A61:U61"/>
    <mergeCell ref="W61:AA61"/>
    <mergeCell ref="A62:M62"/>
    <mergeCell ref="O62:T62"/>
    <mergeCell ref="V62:AB62"/>
    <mergeCell ref="A63:M63"/>
    <mergeCell ref="O63:T63"/>
    <mergeCell ref="V63:AB63"/>
    <mergeCell ref="A58:M58"/>
    <mergeCell ref="O58:T58"/>
    <mergeCell ref="A59:U59"/>
    <mergeCell ref="W59:AA59"/>
    <mergeCell ref="A60:M60"/>
    <mergeCell ref="O60:T60"/>
    <mergeCell ref="V60:AB60"/>
    <mergeCell ref="A55:M55"/>
    <mergeCell ref="O55:T55"/>
    <mergeCell ref="V55:AB55"/>
    <mergeCell ref="A56:M56"/>
    <mergeCell ref="O56:T56"/>
    <mergeCell ref="A57:M57"/>
    <mergeCell ref="O57:T57"/>
    <mergeCell ref="A52:M52"/>
    <mergeCell ref="O52:T52"/>
    <mergeCell ref="V52:AB52"/>
    <mergeCell ref="A53:T53"/>
    <mergeCell ref="W53:AA53"/>
    <mergeCell ref="A54:M54"/>
    <mergeCell ref="O54:T54"/>
    <mergeCell ref="V54:AB54"/>
    <mergeCell ref="A50:M50"/>
    <mergeCell ref="O50:T50"/>
    <mergeCell ref="V50:AB50"/>
    <mergeCell ref="A51:M51"/>
    <mergeCell ref="O51:T51"/>
    <mergeCell ref="V51:AB51"/>
    <mergeCell ref="A46:U46"/>
    <mergeCell ref="W46:AA46"/>
    <mergeCell ref="A47:AB47"/>
    <mergeCell ref="A48:U48"/>
    <mergeCell ref="W48:AA48"/>
    <mergeCell ref="A49:U49"/>
    <mergeCell ref="W49:AA49"/>
    <mergeCell ref="A43:U43"/>
    <mergeCell ref="W43:AA43"/>
    <mergeCell ref="A44:U44"/>
    <mergeCell ref="W44:AA44"/>
    <mergeCell ref="A45:U45"/>
    <mergeCell ref="W45:AA45"/>
    <mergeCell ref="A40:U40"/>
    <mergeCell ref="W40:AA40"/>
    <mergeCell ref="A41:U41"/>
    <mergeCell ref="W41:AA41"/>
    <mergeCell ref="A42:U42"/>
    <mergeCell ref="W42:AA42"/>
    <mergeCell ref="A37:M37"/>
    <mergeCell ref="O37:T37"/>
    <mergeCell ref="W37:AA37"/>
    <mergeCell ref="A38:U38"/>
    <mergeCell ref="W38:AA38"/>
    <mergeCell ref="A39:U39"/>
    <mergeCell ref="W39:AA39"/>
    <mergeCell ref="A35:M35"/>
    <mergeCell ref="O35:T35"/>
    <mergeCell ref="W35:AA35"/>
    <mergeCell ref="A36:M36"/>
    <mergeCell ref="O36:T36"/>
    <mergeCell ref="W36:AA36"/>
    <mergeCell ref="A33:M33"/>
    <mergeCell ref="O33:T33"/>
    <mergeCell ref="W33:AA33"/>
    <mergeCell ref="A34:M34"/>
    <mergeCell ref="O34:T34"/>
    <mergeCell ref="W34:AA34"/>
    <mergeCell ref="A31:M31"/>
    <mergeCell ref="O31:T31"/>
    <mergeCell ref="W31:AA31"/>
    <mergeCell ref="A32:M32"/>
    <mergeCell ref="O32:T32"/>
    <mergeCell ref="W32:AA32"/>
    <mergeCell ref="A29:M29"/>
    <mergeCell ref="O29:U29"/>
    <mergeCell ref="V29:AB29"/>
    <mergeCell ref="A30:M30"/>
    <mergeCell ref="O30:T30"/>
    <mergeCell ref="V30:AB30"/>
    <mergeCell ref="A26:U26"/>
    <mergeCell ref="W26:AA26"/>
    <mergeCell ref="A27:U27"/>
    <mergeCell ref="W27:AA27"/>
    <mergeCell ref="A28:U28"/>
    <mergeCell ref="W28:AA28"/>
    <mergeCell ref="A24:M24"/>
    <mergeCell ref="O24:T24"/>
    <mergeCell ref="W24:AA24"/>
    <mergeCell ref="A25:M25"/>
    <mergeCell ref="O25:T25"/>
    <mergeCell ref="W25:AA25"/>
    <mergeCell ref="W21:AA21"/>
    <mergeCell ref="A22:M22"/>
    <mergeCell ref="O22:T22"/>
    <mergeCell ref="W22:AA22"/>
    <mergeCell ref="A23:M23"/>
    <mergeCell ref="O23:T23"/>
    <mergeCell ref="W23:AA23"/>
    <mergeCell ref="A19:M19"/>
    <mergeCell ref="O19:T19"/>
    <mergeCell ref="A20:M20"/>
    <mergeCell ref="O20:T20"/>
    <mergeCell ref="A21:M21"/>
    <mergeCell ref="O21:T21"/>
    <mergeCell ref="A17:P17"/>
    <mergeCell ref="Q17:R17"/>
    <mergeCell ref="A18:M18"/>
    <mergeCell ref="O18:U18"/>
    <mergeCell ref="V18:AB18"/>
    <mergeCell ref="A12:P12"/>
    <mergeCell ref="Q12:R12"/>
    <mergeCell ref="A13:P13"/>
    <mergeCell ref="Q13:R13"/>
    <mergeCell ref="A14:P14"/>
    <mergeCell ref="Q14:R14"/>
    <mergeCell ref="B2:AB2"/>
    <mergeCell ref="B3:AB3"/>
    <mergeCell ref="B4:AB4"/>
    <mergeCell ref="W8:AB8"/>
    <mergeCell ref="W9:X9"/>
    <mergeCell ref="Y9:AB9"/>
    <mergeCell ref="A15:AB15"/>
    <mergeCell ref="A16:P16"/>
    <mergeCell ref="Q16:R16"/>
  </mergeCells>
  <printOptions horizontalCentered="1" verticalCentered="1"/>
  <pageMargins left="0.9055118110236221" right="0.98425196850393704" top="0.78740157480314965" bottom="0" header="0.39370078740157483" footer="0"/>
  <pageSetup scale="7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0201</vt:lpstr>
      <vt:lpstr>RESUMEN </vt:lpstr>
      <vt:lpstr>'RESUMEN 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 AUX</dc:creator>
  <cp:lastModifiedBy>SISTEMA-1</cp:lastModifiedBy>
  <cp:lastPrinted>2022-04-26T12:08:57Z</cp:lastPrinted>
  <dcterms:created xsi:type="dcterms:W3CDTF">2021-03-30T12:22:35Z</dcterms:created>
  <dcterms:modified xsi:type="dcterms:W3CDTF">2022-04-26T12:14:06Z</dcterms:modified>
</cp:coreProperties>
</file>