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AUTOMERCADO EXPRESS 2707, C.A\"/>
    </mc:Choice>
  </mc:AlternateContent>
  <xr:revisionPtr revIDLastSave="0" documentId="13_ncr:1_{3218B066-18A9-4337-97A2-371F0FEC3F20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CARGO Y COMISIONES" sheetId="1" r:id="rId1"/>
    <sheet name="CARGOS Y ABONO" sheetId="2" r:id="rId2"/>
    <sheet name="DEPOSITOS DE REMESA" sheetId="3" r:id="rId3"/>
    <sheet name="NOMINA" sheetId="4" r:id="rId4"/>
    <sheet name="REGISTRO" sheetId="5" r:id="rId5"/>
    <sheet name="Hoja1" sheetId="6" r:id="rId6"/>
  </sheets>
  <calcPr calcId="181029"/>
</workbook>
</file>

<file path=xl/calcChain.xml><?xml version="1.0" encoding="utf-8"?>
<calcChain xmlns="http://schemas.openxmlformats.org/spreadsheetml/2006/main">
  <c r="M74" i="2" l="1"/>
  <c r="N82" i="2" s="1"/>
  <c r="N74" i="2"/>
  <c r="N81" i="2" s="1"/>
  <c r="K74" i="2"/>
  <c r="L82" i="2" s="1"/>
  <c r="L74" i="2"/>
  <c r="L81" i="2" s="1"/>
  <c r="I74" i="2"/>
  <c r="J82" i="2" s="1"/>
  <c r="J74" i="2"/>
  <c r="J81" i="2" s="1"/>
  <c r="H74" i="2"/>
  <c r="H81" i="2" s="1"/>
  <c r="G74" i="2"/>
  <c r="H82" i="2" s="1"/>
  <c r="F82" i="2"/>
  <c r="F84" i="2" s="1"/>
  <c r="E74" i="2"/>
  <c r="F74" i="2"/>
  <c r="E10" i="6"/>
  <c r="F20" i="6"/>
  <c r="F22" i="6" s="1"/>
  <c r="F23" i="6" s="1"/>
  <c r="B15" i="6"/>
  <c r="E14" i="6" s="1"/>
  <c r="Q74" i="2"/>
  <c r="B79" i="2" s="1"/>
  <c r="B19" i="4"/>
  <c r="F19" i="4" s="1"/>
  <c r="M19" i="4" s="1"/>
  <c r="N19" i="4" s="1"/>
  <c r="B18" i="4"/>
  <c r="B17" i="4"/>
  <c r="F17" i="4" s="1"/>
  <c r="M17" i="4" s="1"/>
  <c r="N17" i="4" s="1"/>
  <c r="B16" i="4"/>
  <c r="F16" i="4" s="1"/>
  <c r="M16" i="4" s="1"/>
  <c r="N16" i="4" s="1"/>
  <c r="B15" i="4"/>
  <c r="L20" i="4"/>
  <c r="K20" i="4"/>
  <c r="J20" i="4"/>
  <c r="I20" i="4"/>
  <c r="H20" i="4"/>
  <c r="G20" i="4"/>
  <c r="E20" i="4"/>
  <c r="D20" i="4"/>
  <c r="F18" i="4"/>
  <c r="M18" i="4" s="1"/>
  <c r="N18" i="4" s="1"/>
  <c r="L10" i="4"/>
  <c r="K10" i="4"/>
  <c r="J10" i="4"/>
  <c r="I10" i="4"/>
  <c r="H10" i="4"/>
  <c r="G10" i="4"/>
  <c r="E10" i="4"/>
  <c r="D10" i="4"/>
  <c r="M9" i="4"/>
  <c r="N9" i="4" s="1"/>
  <c r="F9" i="4"/>
  <c r="M8" i="4"/>
  <c r="N8" i="4" s="1"/>
  <c r="F8" i="4"/>
  <c r="F7" i="4"/>
  <c r="M7" i="4" s="1"/>
  <c r="N7" i="4" s="1"/>
  <c r="B7" i="4"/>
  <c r="B5" i="4"/>
  <c r="B6" i="4"/>
  <c r="F6" i="4" s="1"/>
  <c r="M6" i="4" s="1"/>
  <c r="N6" i="4" s="1"/>
  <c r="J49" i="1"/>
  <c r="D48" i="1"/>
  <c r="C48" i="1" s="1"/>
  <c r="K48" i="1" s="1"/>
  <c r="L48" i="1" s="1"/>
  <c r="D47" i="1"/>
  <c r="C47" i="1" s="1"/>
  <c r="K47" i="1" s="1"/>
  <c r="L47" i="1" s="1"/>
  <c r="D46" i="1"/>
  <c r="C46" i="1" s="1"/>
  <c r="L46" i="1" s="1"/>
  <c r="D45" i="1"/>
  <c r="C45" i="1" s="1"/>
  <c r="K45" i="1" s="1"/>
  <c r="L45" i="1" s="1"/>
  <c r="D44" i="1"/>
  <c r="C44" i="1" s="1"/>
  <c r="K44" i="1" s="1"/>
  <c r="L44" i="1" s="1"/>
  <c r="D43" i="1"/>
  <c r="C43" i="1" s="1"/>
  <c r="E49" i="1"/>
  <c r="H31" i="1"/>
  <c r="M2" i="3"/>
  <c r="R74" i="2"/>
  <c r="B78" i="2" s="1"/>
  <c r="J31" i="1"/>
  <c r="E31" i="1"/>
  <c r="T31" i="1"/>
  <c r="S31" i="1"/>
  <c r="R31" i="1"/>
  <c r="Q31" i="1"/>
  <c r="P31" i="1"/>
  <c r="O31" i="1"/>
  <c r="M31" i="1"/>
  <c r="L31" i="1"/>
  <c r="K31" i="1"/>
  <c r="I31" i="1"/>
  <c r="F31" i="1"/>
  <c r="D31" i="1"/>
  <c r="B31" i="1"/>
  <c r="C31" i="1"/>
  <c r="A31" i="1"/>
  <c r="N84" i="2" l="1"/>
  <c r="L84" i="2"/>
  <c r="K43" i="1"/>
  <c r="K49" i="1" s="1"/>
  <c r="C49" i="1"/>
  <c r="E16" i="6"/>
  <c r="B10" i="4"/>
  <c r="D49" i="1"/>
  <c r="J84" i="2"/>
  <c r="H84" i="2"/>
  <c r="C74" i="2"/>
  <c r="B81" i="2" s="1"/>
  <c r="B74" i="2"/>
  <c r="B82" i="2" s="1"/>
  <c r="B20" i="4"/>
  <c r="F15" i="4"/>
  <c r="L43" i="1"/>
  <c r="L49" i="1" s="1"/>
  <c r="K33" i="1"/>
  <c r="L34" i="1" s="1"/>
  <c r="J33" i="1"/>
  <c r="H34" i="1" s="1"/>
  <c r="M3" i="3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Q33" i="1"/>
  <c r="O34" i="1" s="1"/>
  <c r="H10" i="3"/>
  <c r="H11" i="3"/>
  <c r="C33" i="1"/>
  <c r="A34" i="1" s="1"/>
  <c r="B84" i="2" l="1"/>
  <c r="M15" i="4"/>
  <c r="N15" i="4" s="1"/>
  <c r="N20" i="4" s="1"/>
  <c r="F20" i="4"/>
  <c r="M28" i="3"/>
  <c r="M31" i="3" s="1"/>
  <c r="M32" i="3" s="1"/>
  <c r="M33" i="3" s="1"/>
  <c r="H13" i="3"/>
  <c r="F5" i="4"/>
  <c r="M20" i="4" l="1"/>
  <c r="M5" i="4"/>
  <c r="F10" i="4"/>
  <c r="N5" i="4" l="1"/>
  <c r="N10" i="4" s="1"/>
  <c r="M10" i="4"/>
</calcChain>
</file>

<file path=xl/sharedStrings.xml><?xml version="1.0" encoding="utf-8"?>
<sst xmlns="http://schemas.openxmlformats.org/spreadsheetml/2006/main" count="265" uniqueCount="71">
  <si>
    <t>suma de factores para colocar resultado del mes</t>
  </si>
  <si>
    <t>Suma total</t>
  </si>
  <si>
    <t>TDC</t>
  </si>
  <si>
    <t>BANCO</t>
  </si>
  <si>
    <t>STELLAR</t>
  </si>
  <si>
    <t>SOBRANTE</t>
  </si>
  <si>
    <t>FECHA</t>
  </si>
  <si>
    <t>TOTAL</t>
  </si>
  <si>
    <t>DIF.</t>
  </si>
  <si>
    <t>TDD</t>
  </si>
  <si>
    <t>CARGO IGTF PAGO NOMINA</t>
  </si>
  <si>
    <t xml:space="preserve">CARGO IGTF </t>
  </si>
  <si>
    <t>RC BCV28</t>
  </si>
  <si>
    <t>Sueldo</t>
  </si>
  <si>
    <t>Bono</t>
  </si>
  <si>
    <t>sso</t>
  </si>
  <si>
    <t>paro f</t>
  </si>
  <si>
    <t>lph</t>
  </si>
  <si>
    <t xml:space="preserve">vales </t>
  </si>
  <si>
    <t xml:space="preserve">total </t>
  </si>
  <si>
    <t>subtotal</t>
  </si>
  <si>
    <t>FARMA STOP</t>
  </si>
  <si>
    <t>SALARIO</t>
  </si>
  <si>
    <t>FERIADOS</t>
  </si>
  <si>
    <t>B.NOCTURNO</t>
  </si>
  <si>
    <t>B.INFLA.</t>
  </si>
  <si>
    <t>Total de Asig</t>
  </si>
  <si>
    <t>S.S.O</t>
  </si>
  <si>
    <t>L.P.F</t>
  </si>
  <si>
    <t>L.P.H</t>
  </si>
  <si>
    <t>VALES</t>
  </si>
  <si>
    <t>DES. SUB</t>
  </si>
  <si>
    <t>D.FALTANTES</t>
  </si>
  <si>
    <t>TOTAL ASIG -  SUBSIDIO</t>
  </si>
  <si>
    <t>TOTAL A PAGAR</t>
  </si>
  <si>
    <t>DEBITO</t>
  </si>
  <si>
    <t>CREDITO</t>
  </si>
  <si>
    <t>IGTF</t>
  </si>
  <si>
    <t>COM</t>
  </si>
  <si>
    <t>MONTO</t>
  </si>
  <si>
    <t>%</t>
  </si>
  <si>
    <t>SUB TOTAL</t>
  </si>
  <si>
    <t>AUTOMERCADOS EXPRESS 2707</t>
  </si>
  <si>
    <t>HIPERMODELO</t>
  </si>
  <si>
    <t>BANCO PROVINCIAL 5852</t>
  </si>
  <si>
    <t>BANCO BANESCO 9084</t>
  </si>
  <si>
    <t>BANCO DEL TESORO 6757</t>
  </si>
  <si>
    <t>BANCO PLAZA 4047</t>
  </si>
  <si>
    <t>BANCO PROVINCIAL 1778</t>
  </si>
  <si>
    <t>BANCO BANESCO 8087</t>
  </si>
  <si>
    <t>BANCO DEL TESORO 4598</t>
  </si>
  <si>
    <t>BANCO PLAZA 2540</t>
  </si>
  <si>
    <t xml:space="preserve">EXQUISITECES </t>
  </si>
  <si>
    <t>BANCO PROVINCIAL 3055</t>
  </si>
  <si>
    <t>BANCO BANESCO 5020</t>
  </si>
  <si>
    <t>BANCO PLAZA 4637</t>
  </si>
  <si>
    <t>BANCO DEL TESORO 6755</t>
  </si>
  <si>
    <t>X</t>
  </si>
  <si>
    <t xml:space="preserve">TOTAL DEBITO </t>
  </si>
  <si>
    <t xml:space="preserve">TOTAL CREDITO </t>
  </si>
  <si>
    <t>TOTAL ITF</t>
  </si>
  <si>
    <t>TOTAL CB</t>
  </si>
  <si>
    <t xml:space="preserve">VENTAS GRAVADAS </t>
  </si>
  <si>
    <t xml:space="preserve">VENTAS TOTALES </t>
  </si>
  <si>
    <t>x 100</t>
  </si>
  <si>
    <t xml:space="preserve">CREDITOS TOTALMENTE DEDUCIBLES COMPRAS MAS GASTOS </t>
  </si>
  <si>
    <t>CREDITOS TOTALES COMPRAS 100%</t>
  </si>
  <si>
    <t>CASILLA 70</t>
  </si>
  <si>
    <t xml:space="preserve">CREDITOS A PRORRATEAR (GASTOS COMUNES) </t>
  </si>
  <si>
    <t>CASILLA 37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</si>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</sst>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mm\-yy"/>
    <numFmt numFmtId="165" formatCode="&quot;Bs.&quot;\ #,##0.00"/>
    <numFmt numFmtId="166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43" fontId="0" fillId="0" borderId="14" xfId="1" applyFont="1" applyBorder="1"/>
    <xf numFmtId="43" fontId="0" fillId="0" borderId="1" xfId="1" applyFont="1" applyBorder="1"/>
    <xf numFmtId="43" fontId="0" fillId="0" borderId="11" xfId="1" applyFont="1" applyBorder="1"/>
    <xf numFmtId="43" fontId="0" fillId="0" borderId="0" xfId="0" applyNumberFormat="1"/>
    <xf numFmtId="43" fontId="0" fillId="0" borderId="11" xfId="0" applyNumberFormat="1" applyBorder="1"/>
    <xf numFmtId="0" fontId="0" fillId="2" borderId="15" xfId="0" applyFill="1" applyBorder="1" applyAlignment="1">
      <alignment horizontal="right"/>
    </xf>
    <xf numFmtId="43" fontId="0" fillId="0" borderId="16" xfId="1" applyFont="1" applyBorder="1"/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" fontId="0" fillId="0" borderId="14" xfId="0" applyNumberFormat="1" applyBorder="1"/>
    <xf numFmtId="0" fontId="0" fillId="6" borderId="0" xfId="0" applyFill="1" applyBorder="1"/>
    <xf numFmtId="43" fontId="0" fillId="0" borderId="0" xfId="1" applyFont="1"/>
    <xf numFmtId="43" fontId="0" fillId="6" borderId="14" xfId="1" applyFont="1" applyFill="1" applyBorder="1"/>
    <xf numFmtId="43" fontId="0" fillId="6" borderId="0" xfId="0" applyNumberFormat="1" applyFill="1"/>
    <xf numFmtId="43" fontId="0" fillId="0" borderId="5" xfId="1" applyFont="1" applyBorder="1"/>
    <xf numFmtId="43" fontId="0" fillId="0" borderId="14" xfId="0" applyNumberFormat="1" applyBorder="1"/>
    <xf numFmtId="43" fontId="0" fillId="0" borderId="14" xfId="0" applyNumberFormat="1" applyFill="1" applyBorder="1"/>
    <xf numFmtId="0" fontId="0" fillId="0" borderId="19" xfId="0" applyBorder="1"/>
    <xf numFmtId="43" fontId="0" fillId="0" borderId="14" xfId="1" applyFont="1" applyFill="1" applyBorder="1"/>
    <xf numFmtId="0" fontId="0" fillId="0" borderId="0" xfId="0" applyBorder="1"/>
    <xf numFmtId="43" fontId="0" fillId="0" borderId="0" xfId="0" applyNumberFormat="1" applyBorder="1"/>
    <xf numFmtId="0" fontId="0" fillId="6" borderId="14" xfId="0" applyFill="1" applyBorder="1"/>
    <xf numFmtId="0" fontId="0" fillId="6" borderId="14" xfId="0" applyFill="1" applyBorder="1" applyAlignment="1">
      <alignment horizontal="center" vertical="center"/>
    </xf>
    <xf numFmtId="16" fontId="0" fillId="6" borderId="14" xfId="0" applyNumberFormat="1" applyFill="1" applyBorder="1"/>
    <xf numFmtId="0" fontId="0" fillId="0" borderId="14" xfId="0" applyBorder="1"/>
    <xf numFmtId="0" fontId="0" fillId="2" borderId="8" xfId="0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21" xfId="1" applyFont="1" applyFill="1" applyBorder="1"/>
    <xf numFmtId="43" fontId="0" fillId="0" borderId="0" xfId="1" applyFont="1" applyFill="1" applyBorder="1"/>
    <xf numFmtId="0" fontId="0" fillId="7" borderId="0" xfId="0" applyFill="1"/>
    <xf numFmtId="2" fontId="0" fillId="7" borderId="0" xfId="0" applyNumberFormat="1" applyFill="1"/>
    <xf numFmtId="0" fontId="4" fillId="0" borderId="14" xfId="0" applyFont="1" applyBorder="1" applyAlignment="1">
      <alignment horizontal="center"/>
    </xf>
    <xf numFmtId="4" fontId="0" fillId="0" borderId="0" xfId="0" applyNumberFormat="1"/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/>
    <xf numFmtId="4" fontId="0" fillId="0" borderId="14" xfId="0" applyNumberFormat="1" applyBorder="1"/>
    <xf numFmtId="4" fontId="0" fillId="0" borderId="17" xfId="0" applyNumberFormat="1" applyBorder="1"/>
    <xf numFmtId="4" fontId="0" fillId="0" borderId="13" xfId="0" applyNumberFormat="1" applyBorder="1"/>
    <xf numFmtId="4" fontId="0" fillId="7" borderId="8" xfId="0" applyNumberFormat="1" applyFill="1" applyBorder="1"/>
    <xf numFmtId="4" fontId="0" fillId="7" borderId="13" xfId="0" applyNumberFormat="1" applyFill="1" applyBorder="1"/>
    <xf numFmtId="4" fontId="0" fillId="7" borderId="9" xfId="0" applyNumberFormat="1" applyFill="1" applyBorder="1"/>
    <xf numFmtId="4" fontId="0" fillId="5" borderId="14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0" fillId="6" borderId="14" xfId="0" applyNumberFormat="1" applyFill="1" applyBorder="1" applyAlignment="1">
      <alignment horizontal="center"/>
    </xf>
    <xf numFmtId="4" fontId="0" fillId="0" borderId="0" xfId="0" applyNumberFormat="1" applyBorder="1"/>
    <xf numFmtId="4" fontId="5" fillId="6" borderId="14" xfId="0" applyNumberFormat="1" applyFont="1" applyFill="1" applyBorder="1" applyAlignment="1">
      <alignment horizontal="center"/>
    </xf>
    <xf numFmtId="4" fontId="6" fillId="6" borderId="14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4" fillId="6" borderId="18" xfId="0" applyNumberFormat="1" applyFont="1" applyFill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0" fillId="2" borderId="14" xfId="0" applyNumberFormat="1" applyFill="1" applyBorder="1" applyAlignment="1">
      <alignment horizontal="center" wrapText="1"/>
    </xf>
    <xf numFmtId="10" fontId="0" fillId="0" borderId="14" xfId="0" applyNumberFormat="1" applyBorder="1"/>
    <xf numFmtId="4" fontId="0" fillId="5" borderId="17" xfId="0" applyNumberFormat="1" applyFill="1" applyBorder="1" applyAlignment="1">
      <alignment horizontal="center"/>
    </xf>
    <xf numFmtId="4" fontId="0" fillId="5" borderId="17" xfId="0" applyNumberFormat="1" applyFill="1" applyBorder="1"/>
    <xf numFmtId="4" fontId="0" fillId="0" borderId="16" xfId="0" applyNumberFormat="1" applyBorder="1"/>
    <xf numFmtId="4" fontId="0" fillId="0" borderId="24" xfId="0" applyNumberFormat="1" applyBorder="1"/>
    <xf numFmtId="10" fontId="0" fillId="0" borderId="25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9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" fontId="0" fillId="6" borderId="14" xfId="0" applyNumberFormat="1" applyFill="1" applyBorder="1" applyAlignment="1">
      <alignment horizontal="center"/>
    </xf>
    <xf numFmtId="4" fontId="0" fillId="6" borderId="14" xfId="0" applyNumberFormat="1" applyFont="1" applyFill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4" fontId="0" fillId="0" borderId="0" xfId="0" applyNumberFormat="1" applyFill="1"/>
    <xf numFmtId="0" fontId="0" fillId="0" borderId="14" xfId="0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0" fillId="6" borderId="14" xfId="1" applyNumberFormat="1" applyFont="1" applyFill="1" applyBorder="1" applyAlignment="1">
      <alignment horizontal="center"/>
    </xf>
    <xf numFmtId="4" fontId="0" fillId="6" borderId="14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0" fontId="0" fillId="0" borderId="0" xfId="0" applyNumberFormat="1"/>
    <xf numFmtId="4" fontId="0" fillId="0" borderId="32" xfId="0" applyNumberFormat="1" applyBorder="1"/>
    <xf numFmtId="0" fontId="4" fillId="0" borderId="0" xfId="0" applyFont="1"/>
    <xf numFmtId="4" fontId="0" fillId="0" borderId="33" xfId="0" applyNumberFormat="1" applyBorder="1"/>
    <xf numFmtId="166" fontId="0" fillId="0" borderId="0" xfId="0" applyNumberFormat="1"/>
    <xf numFmtId="4" fontId="0" fillId="0" borderId="14" xfId="0" applyNumberFormat="1" applyFill="1" applyBorder="1" applyAlignment="1">
      <alignment horizontal="center"/>
    </xf>
    <xf numFmtId="4" fontId="0" fillId="0" borderId="14" xfId="0" applyNumberFormat="1" applyFill="1" applyBorder="1"/>
    <xf numFmtId="4" fontId="0" fillId="0" borderId="14" xfId="1" applyNumberFormat="1" applyFont="1" applyFill="1" applyBorder="1"/>
    <xf numFmtId="4" fontId="0" fillId="0" borderId="0" xfId="0" applyNumberFormat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10" borderId="14" xfId="0" applyNumberFormat="1" applyFill="1" applyBorder="1" applyAlignment="1">
      <alignment horizontal="center"/>
    </xf>
    <xf numFmtId="4" fontId="0" fillId="10" borderId="14" xfId="0" applyNumberFormat="1" applyFill="1" applyBorder="1" applyAlignment="1">
      <alignment horizontal="center"/>
    </xf>
    <xf numFmtId="4" fontId="0" fillId="0" borderId="19" xfId="0" applyNumberFormat="1" applyBorder="1" applyAlignment="1"/>
    <xf numFmtId="4" fontId="5" fillId="0" borderId="14" xfId="0" applyNumberFormat="1" applyFont="1" applyFill="1" applyBorder="1" applyAlignment="1">
      <alignment horizontal="center"/>
    </xf>
    <xf numFmtId="4" fontId="6" fillId="0" borderId="14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0" fillId="10" borderId="14" xfId="0" applyNumberFormat="1" applyFill="1" applyBorder="1" applyAlignment="1">
      <alignment horizontal="center"/>
    </xf>
    <xf numFmtId="4" fontId="0" fillId="0" borderId="15" xfId="0" applyNumberFormat="1" applyFill="1" applyBorder="1" applyAlignment="1"/>
    <xf numFmtId="4" fontId="0" fillId="0" borderId="18" xfId="0" applyNumberFormat="1" applyFill="1" applyBorder="1" applyAlignment="1"/>
    <xf numFmtId="4" fontId="0" fillId="7" borderId="14" xfId="0" applyNumberFormat="1" applyFill="1" applyBorder="1"/>
    <xf numFmtId="4" fontId="0" fillId="0" borderId="0" xfId="0" applyNumberFormat="1" applyFill="1" applyBorder="1"/>
    <xf numFmtId="4" fontId="0" fillId="7" borderId="0" xfId="0" applyNumberFormat="1" applyFill="1" applyBorder="1"/>
    <xf numFmtId="4" fontId="0" fillId="6" borderId="18" xfId="0" applyNumberFormat="1" applyFill="1" applyBorder="1" applyAlignment="1">
      <alignment horizontal="center"/>
    </xf>
    <xf numFmtId="4" fontId="0" fillId="6" borderId="14" xfId="0" applyNumberFormat="1" applyFill="1" applyBorder="1" applyAlignment="1">
      <alignment horizontal="center"/>
    </xf>
    <xf numFmtId="4" fontId="0" fillId="6" borderId="0" xfId="0" applyNumberFormat="1" applyFill="1"/>
    <xf numFmtId="4" fontId="4" fillId="6" borderId="14" xfId="0" applyNumberFormat="1" applyFont="1" applyFill="1" applyBorder="1" applyAlignment="1">
      <alignment horizontal="center"/>
    </xf>
    <xf numFmtId="4" fontId="0" fillId="6" borderId="18" xfId="0" applyNumberFormat="1" applyFill="1" applyBorder="1" applyAlignment="1">
      <alignment horizontal="center"/>
    </xf>
    <xf numFmtId="4" fontId="0" fillId="6" borderId="14" xfId="0" applyNumberForma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14" fontId="0" fillId="10" borderId="34" xfId="0" applyNumberFormat="1" applyFill="1" applyBorder="1" applyAlignment="1">
      <alignment horizontal="center"/>
    </xf>
    <xf numFmtId="14" fontId="0" fillId="10" borderId="19" xfId="0" applyNumberForma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/>
    </xf>
    <xf numFmtId="4" fontId="0" fillId="6" borderId="14" xfId="1" applyNumberFormat="1" applyFont="1" applyFill="1" applyBorder="1" applyAlignment="1">
      <alignment horizontal="center"/>
    </xf>
    <xf numFmtId="4" fontId="0" fillId="6" borderId="15" xfId="1" applyNumberFormat="1" applyFont="1" applyFill="1" applyBorder="1" applyAlignment="1">
      <alignment horizontal="center"/>
    </xf>
    <xf numFmtId="4" fontId="0" fillId="6" borderId="18" xfId="1" applyNumberFormat="1" applyFont="1" applyFill="1" applyBorder="1" applyAlignment="1">
      <alignment horizontal="center"/>
    </xf>
    <xf numFmtId="4" fontId="0" fillId="6" borderId="14" xfId="0" applyNumberFormat="1" applyFill="1" applyBorder="1" applyAlignment="1">
      <alignment horizontal="center"/>
    </xf>
    <xf numFmtId="4" fontId="6" fillId="6" borderId="14" xfId="0" applyNumberFormat="1" applyFont="1" applyFill="1" applyBorder="1" applyAlignment="1">
      <alignment horizontal="center"/>
    </xf>
    <xf numFmtId="4" fontId="0" fillId="10" borderId="14" xfId="0" applyNumberFormat="1" applyFill="1" applyBorder="1" applyAlignment="1">
      <alignment horizontal="center"/>
    </xf>
    <xf numFmtId="4" fontId="0" fillId="5" borderId="14" xfId="0" applyNumberFormat="1" applyFill="1" applyBorder="1" applyAlignment="1">
      <alignment horizontal="center"/>
    </xf>
    <xf numFmtId="4" fontId="0" fillId="0" borderId="15" xfId="1" applyNumberFormat="1" applyFont="1" applyFill="1" applyBorder="1" applyAlignment="1">
      <alignment horizontal="center"/>
    </xf>
    <xf numFmtId="4" fontId="0" fillId="0" borderId="18" xfId="1" applyNumberFormat="1" applyFon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5" fillId="6" borderId="14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0" fillId="6" borderId="15" xfId="0" applyNumberFormat="1" applyFill="1" applyBorder="1" applyAlignment="1">
      <alignment horizontal="center"/>
    </xf>
    <xf numFmtId="4" fontId="0" fillId="6" borderId="18" xfId="0" applyNumberFormat="1" applyFill="1" applyBorder="1" applyAlignment="1">
      <alignment horizontal="center"/>
    </xf>
    <xf numFmtId="4" fontId="0" fillId="2" borderId="14" xfId="1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0" fillId="0" borderId="14" xfId="1" applyNumberFormat="1" applyFont="1" applyBorder="1" applyAlignment="1">
      <alignment horizontal="center"/>
    </xf>
    <xf numFmtId="14" fontId="0" fillId="10" borderId="14" xfId="0" applyNumberFormat="1" applyFill="1" applyBorder="1" applyAlignment="1">
      <alignment horizontal="center"/>
    </xf>
    <xf numFmtId="14" fontId="0" fillId="10" borderId="15" xfId="0" applyNumberFormat="1" applyFill="1" applyBorder="1" applyAlignment="1">
      <alignment horizontal="center"/>
    </xf>
    <xf numFmtId="14" fontId="0" fillId="10" borderId="18" xfId="0" applyNumberForma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166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14" xfId="0" applyNumberForma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opLeftCell="A7" zoomScale="80" zoomScaleNormal="80" workbookViewId="0">
      <selection activeCell="E49" sqref="E49"/>
    </sheetView>
  </sheetViews>
  <sheetFormatPr baseColWidth="10" defaultRowHeight="15" x14ac:dyDescent="0.25"/>
  <cols>
    <col min="1" max="1" width="17" customWidth="1"/>
    <col min="2" max="2" width="17.42578125" customWidth="1"/>
    <col min="3" max="3" width="17.140625" customWidth="1"/>
    <col min="4" max="4" width="14.7109375" customWidth="1"/>
    <col min="5" max="5" width="13.7109375" customWidth="1"/>
    <col min="6" max="6" width="14" customWidth="1"/>
    <col min="7" max="7" width="3.85546875" customWidth="1"/>
    <col min="8" max="9" width="15.28515625" customWidth="1"/>
    <col min="10" max="10" width="14.140625" customWidth="1"/>
    <col min="11" max="11" width="14" customWidth="1"/>
    <col min="12" max="12" width="14.28515625" customWidth="1"/>
    <col min="13" max="13" width="13.140625" customWidth="1"/>
    <col min="14" max="14" width="5.28515625" customWidth="1"/>
    <col min="15" max="16" width="15.28515625" customWidth="1"/>
    <col min="17" max="17" width="18.28515625" customWidth="1"/>
    <col min="18" max="18" width="12.140625" customWidth="1"/>
    <col min="20" max="20" width="12.140625" customWidth="1"/>
  </cols>
  <sheetData>
    <row r="1" spans="1:20" ht="15.75" thickBot="1" x14ac:dyDescent="0.3"/>
    <row r="2" spans="1:20" ht="15" customHeight="1" x14ac:dyDescent="0.25">
      <c r="A2" s="124" t="s">
        <v>0</v>
      </c>
      <c r="B2" s="125"/>
      <c r="C2" s="126"/>
      <c r="D2" s="138" t="s">
        <v>11</v>
      </c>
      <c r="E2" s="139"/>
      <c r="F2" s="140"/>
      <c r="H2" s="124" t="s">
        <v>0</v>
      </c>
      <c r="I2" s="125"/>
      <c r="J2" s="126"/>
      <c r="K2" s="130" t="s">
        <v>12</v>
      </c>
      <c r="L2" s="144"/>
      <c r="M2" s="145"/>
      <c r="O2" s="124" t="s">
        <v>0</v>
      </c>
      <c r="P2" s="125"/>
      <c r="Q2" s="126"/>
      <c r="R2" s="130" t="s">
        <v>10</v>
      </c>
      <c r="S2" s="131"/>
      <c r="T2" s="132"/>
    </row>
    <row r="3" spans="1:20" x14ac:dyDescent="0.25">
      <c r="A3" s="127"/>
      <c r="B3" s="128"/>
      <c r="C3" s="129"/>
      <c r="D3" s="141"/>
      <c r="E3" s="142"/>
      <c r="F3" s="143"/>
      <c r="H3" s="127"/>
      <c r="I3" s="128"/>
      <c r="J3" s="129"/>
      <c r="K3" s="146"/>
      <c r="L3" s="147"/>
      <c r="M3" s="148"/>
      <c r="O3" s="127"/>
      <c r="P3" s="128"/>
      <c r="Q3" s="129"/>
      <c r="R3" s="133"/>
      <c r="S3" s="134"/>
      <c r="T3" s="135"/>
    </row>
    <row r="4" spans="1:20" x14ac:dyDescent="0.25">
      <c r="A4" s="5">
        <v>31.15</v>
      </c>
      <c r="B4" s="5">
        <v>0.21</v>
      </c>
      <c r="C4" s="5"/>
      <c r="D4" s="20"/>
      <c r="E4" s="20"/>
      <c r="F4" s="20"/>
      <c r="H4" s="5">
        <v>2926.42</v>
      </c>
      <c r="I4" s="5">
        <v>1.45</v>
      </c>
      <c r="J4" s="5"/>
      <c r="K4" s="20">
        <v>1300</v>
      </c>
      <c r="L4" s="20">
        <v>0</v>
      </c>
      <c r="M4" s="20">
        <v>0</v>
      </c>
      <c r="N4" s="8"/>
      <c r="O4" s="5">
        <v>153.41</v>
      </c>
      <c r="P4" s="23"/>
      <c r="Q4" s="20"/>
      <c r="R4" s="20"/>
      <c r="S4" s="20"/>
      <c r="T4" s="20"/>
    </row>
    <row r="5" spans="1:20" x14ac:dyDescent="0.25">
      <c r="A5" s="5">
        <v>1.04</v>
      </c>
      <c r="B5" s="5">
        <v>0.13</v>
      </c>
      <c r="C5" s="5"/>
      <c r="D5" s="20"/>
      <c r="E5" s="20"/>
      <c r="F5" s="20"/>
      <c r="H5" s="5">
        <v>52.08</v>
      </c>
      <c r="I5" s="5">
        <v>16.28</v>
      </c>
      <c r="J5" s="5"/>
      <c r="K5" s="20">
        <v>1800</v>
      </c>
      <c r="L5" s="20">
        <v>0</v>
      </c>
      <c r="M5" s="20">
        <v>0</v>
      </c>
      <c r="N5" s="8"/>
      <c r="O5" s="5">
        <v>6</v>
      </c>
      <c r="P5" s="23"/>
      <c r="Q5" s="20"/>
      <c r="R5" s="20"/>
      <c r="S5" s="20"/>
      <c r="T5" s="20"/>
    </row>
    <row r="6" spans="1:20" x14ac:dyDescent="0.25">
      <c r="A6" s="5">
        <v>4.41</v>
      </c>
      <c r="B6" s="5">
        <v>0.27</v>
      </c>
      <c r="C6" s="5"/>
      <c r="D6" s="20"/>
      <c r="E6" s="20"/>
      <c r="F6" s="20"/>
      <c r="H6" s="5">
        <v>220.67</v>
      </c>
      <c r="I6" s="5">
        <v>3.69</v>
      </c>
      <c r="J6" s="5"/>
      <c r="K6" s="20">
        <v>200</v>
      </c>
      <c r="L6" s="20">
        <v>0</v>
      </c>
      <c r="M6" s="20">
        <v>0</v>
      </c>
      <c r="N6" s="8"/>
      <c r="O6" s="5">
        <v>28</v>
      </c>
      <c r="P6" s="23"/>
      <c r="Q6" s="5"/>
      <c r="R6" s="20"/>
      <c r="S6" s="20"/>
      <c r="T6" s="20"/>
    </row>
    <row r="7" spans="1:20" x14ac:dyDescent="0.25">
      <c r="A7" s="5">
        <v>1.2</v>
      </c>
      <c r="B7" s="5">
        <v>1.27</v>
      </c>
      <c r="C7" s="5"/>
      <c r="D7" s="20"/>
      <c r="E7" s="20"/>
      <c r="F7" s="20"/>
      <c r="H7" s="5">
        <v>60</v>
      </c>
      <c r="I7" s="5">
        <v>10.42</v>
      </c>
      <c r="J7" s="5"/>
      <c r="K7" s="20">
        <v>1300</v>
      </c>
      <c r="L7" s="20">
        <v>0</v>
      </c>
      <c r="M7" s="20">
        <v>0</v>
      </c>
      <c r="N7" s="8"/>
      <c r="O7" s="33">
        <v>0.28999999999999998</v>
      </c>
      <c r="P7" s="23"/>
      <c r="Q7" s="5"/>
      <c r="R7" s="20"/>
      <c r="S7" s="20"/>
      <c r="T7" s="20"/>
    </row>
    <row r="8" spans="1:20" x14ac:dyDescent="0.25">
      <c r="A8" s="5">
        <v>1.44</v>
      </c>
      <c r="B8" s="5">
        <v>0.01</v>
      </c>
      <c r="C8" s="5"/>
      <c r="D8" s="21"/>
      <c r="E8" s="20"/>
      <c r="F8" s="20"/>
      <c r="H8" s="5">
        <v>71.8</v>
      </c>
      <c r="I8" s="5">
        <v>6.34</v>
      </c>
      <c r="J8" s="5"/>
      <c r="K8" s="20">
        <v>200</v>
      </c>
      <c r="L8" s="20">
        <v>0</v>
      </c>
      <c r="M8" s="20">
        <v>0</v>
      </c>
      <c r="N8" s="8"/>
      <c r="O8" s="33">
        <v>2</v>
      </c>
      <c r="P8" s="23"/>
      <c r="Q8" s="5"/>
      <c r="R8" s="20"/>
      <c r="S8" s="20"/>
      <c r="T8" s="20"/>
    </row>
    <row r="9" spans="1:20" x14ac:dyDescent="0.25">
      <c r="A9" s="5">
        <v>1.79</v>
      </c>
      <c r="B9" s="5"/>
      <c r="C9" s="5"/>
      <c r="D9" s="20"/>
      <c r="E9" s="20"/>
      <c r="F9" s="20"/>
      <c r="H9" s="5">
        <v>89.54</v>
      </c>
      <c r="I9" s="5">
        <v>13.73</v>
      </c>
      <c r="J9" s="5"/>
      <c r="K9" s="20">
        <v>1100</v>
      </c>
      <c r="L9" s="20">
        <v>0</v>
      </c>
      <c r="M9" s="20">
        <v>0</v>
      </c>
      <c r="N9" s="8"/>
      <c r="O9" s="33">
        <v>0.02</v>
      </c>
      <c r="P9" s="23"/>
      <c r="Q9" s="5"/>
      <c r="R9" s="20"/>
      <c r="S9" s="20"/>
      <c r="T9" s="20"/>
    </row>
    <row r="10" spans="1:20" x14ac:dyDescent="0.25">
      <c r="A10" s="5">
        <v>2.4</v>
      </c>
      <c r="B10" s="5"/>
      <c r="C10" s="5"/>
      <c r="D10" s="20"/>
      <c r="E10" s="20"/>
      <c r="F10" s="20"/>
      <c r="H10" s="5">
        <v>120</v>
      </c>
      <c r="I10" s="5">
        <v>63.45</v>
      </c>
      <c r="J10" s="5"/>
      <c r="K10" s="20">
        <v>400</v>
      </c>
      <c r="L10" s="20">
        <v>0</v>
      </c>
      <c r="M10" s="20">
        <v>0</v>
      </c>
      <c r="N10" s="8"/>
      <c r="O10" s="33">
        <v>0.03</v>
      </c>
      <c r="P10" s="23"/>
      <c r="Q10" s="5"/>
      <c r="R10" s="20"/>
      <c r="S10" s="20"/>
      <c r="T10" s="20"/>
    </row>
    <row r="11" spans="1:20" x14ac:dyDescent="0.25">
      <c r="A11" s="23">
        <v>1.86</v>
      </c>
      <c r="B11" s="5"/>
      <c r="C11" s="5"/>
      <c r="D11" s="20"/>
      <c r="E11" s="20"/>
      <c r="F11" s="20"/>
      <c r="G11" s="22"/>
      <c r="H11" s="5">
        <v>93.24</v>
      </c>
      <c r="I11" s="5">
        <v>0.62</v>
      </c>
      <c r="J11" s="5"/>
      <c r="K11" s="20">
        <v>300</v>
      </c>
      <c r="L11" s="20">
        <v>0</v>
      </c>
      <c r="M11" s="20">
        <v>0</v>
      </c>
      <c r="N11" s="8"/>
      <c r="O11" s="33"/>
      <c r="P11" s="23"/>
      <c r="Q11" s="5"/>
      <c r="R11" s="20"/>
      <c r="S11" s="20"/>
      <c r="T11" s="20"/>
    </row>
    <row r="12" spans="1:20" x14ac:dyDescent="0.25">
      <c r="A12" s="23">
        <v>0.6</v>
      </c>
      <c r="B12" s="5"/>
      <c r="C12" s="5"/>
      <c r="D12" s="20"/>
      <c r="E12" s="20"/>
      <c r="F12" s="20"/>
      <c r="H12" s="5">
        <v>30.15</v>
      </c>
      <c r="I12" s="5"/>
      <c r="J12" s="5"/>
      <c r="K12" s="21">
        <v>1400</v>
      </c>
      <c r="L12" s="20">
        <v>0</v>
      </c>
      <c r="M12" s="20">
        <v>0</v>
      </c>
      <c r="N12" s="8"/>
      <c r="O12" s="33"/>
      <c r="P12" s="23"/>
      <c r="Q12" s="5"/>
      <c r="R12" s="20"/>
      <c r="S12" s="20"/>
      <c r="T12" s="20"/>
    </row>
    <row r="13" spans="1:20" x14ac:dyDescent="0.25">
      <c r="A13" s="23">
        <v>0.22</v>
      </c>
      <c r="B13" s="5"/>
      <c r="C13" s="5"/>
      <c r="D13" s="20"/>
      <c r="E13" s="20"/>
      <c r="F13" s="20"/>
      <c r="H13" s="5">
        <v>10.94</v>
      </c>
      <c r="I13" s="5"/>
      <c r="J13" s="5"/>
      <c r="K13" s="20">
        <v>200</v>
      </c>
      <c r="L13" s="20">
        <v>0</v>
      </c>
      <c r="M13" s="20">
        <v>0</v>
      </c>
      <c r="N13" s="8"/>
      <c r="O13" s="33"/>
      <c r="P13" s="20"/>
      <c r="Q13" s="5"/>
      <c r="R13" s="20"/>
      <c r="S13" s="20"/>
      <c r="T13" s="20"/>
    </row>
    <row r="14" spans="1:20" x14ac:dyDescent="0.25">
      <c r="A14" s="23">
        <v>0.4</v>
      </c>
      <c r="B14" s="5"/>
      <c r="C14" s="5"/>
      <c r="D14" s="20"/>
      <c r="E14" s="20"/>
      <c r="F14" s="20"/>
      <c r="H14" s="5">
        <v>19.8</v>
      </c>
      <c r="I14" s="5"/>
      <c r="J14" s="5"/>
      <c r="K14" s="20"/>
      <c r="L14" s="20">
        <v>0</v>
      </c>
      <c r="M14" s="20">
        <v>0</v>
      </c>
      <c r="N14" s="8"/>
      <c r="O14" s="33"/>
      <c r="P14" s="20"/>
      <c r="Q14" s="5"/>
      <c r="R14" s="20"/>
      <c r="S14" s="20"/>
      <c r="T14" s="20"/>
    </row>
    <row r="15" spans="1:20" x14ac:dyDescent="0.25">
      <c r="A15" s="23">
        <v>0.15</v>
      </c>
      <c r="B15" s="5"/>
      <c r="C15" s="5"/>
      <c r="D15" s="21"/>
      <c r="E15" s="20"/>
      <c r="F15" s="21"/>
      <c r="H15" s="5">
        <v>7.35</v>
      </c>
      <c r="I15" s="5"/>
      <c r="J15" s="5"/>
      <c r="K15" s="20"/>
      <c r="L15" s="20">
        <v>0</v>
      </c>
      <c r="M15" s="20">
        <v>0</v>
      </c>
      <c r="N15" s="8"/>
      <c r="O15" s="33"/>
      <c r="P15" s="23"/>
      <c r="Q15" s="5"/>
      <c r="R15" s="20"/>
      <c r="S15" s="21"/>
      <c r="T15" s="20"/>
    </row>
    <row r="16" spans="1:20" x14ac:dyDescent="0.25">
      <c r="A16" s="23">
        <v>0.56999999999999995</v>
      </c>
      <c r="B16" s="5"/>
      <c r="C16" s="5"/>
      <c r="D16" s="20"/>
      <c r="E16" s="20"/>
      <c r="F16" s="21"/>
      <c r="H16" s="5">
        <v>28.51</v>
      </c>
      <c r="I16" s="5"/>
      <c r="J16" s="5"/>
      <c r="K16" s="20"/>
      <c r="L16" s="20">
        <v>0</v>
      </c>
      <c r="M16" s="20">
        <v>0</v>
      </c>
      <c r="N16" s="8"/>
      <c r="O16" s="33"/>
      <c r="P16" s="23"/>
      <c r="Q16" s="5"/>
      <c r="R16" s="20"/>
      <c r="S16" s="21"/>
      <c r="T16" s="20"/>
    </row>
    <row r="17" spans="1:20" x14ac:dyDescent="0.25">
      <c r="A17" s="23">
        <v>7.0000000000000007E-2</v>
      </c>
      <c r="B17" s="5"/>
      <c r="C17" s="5"/>
      <c r="D17" s="20"/>
      <c r="E17" s="20"/>
      <c r="F17" s="20"/>
      <c r="H17" s="5">
        <v>3.44</v>
      </c>
      <c r="I17" s="5"/>
      <c r="J17" s="5"/>
      <c r="K17" s="20"/>
      <c r="L17" s="20">
        <v>0</v>
      </c>
      <c r="M17" s="20">
        <v>0</v>
      </c>
      <c r="N17" s="8"/>
      <c r="O17" s="33"/>
      <c r="P17" s="23"/>
      <c r="Q17" s="5"/>
      <c r="R17" s="20"/>
      <c r="S17" s="21"/>
      <c r="T17" s="20"/>
    </row>
    <row r="18" spans="1:20" x14ac:dyDescent="0.25">
      <c r="A18" s="23">
        <v>0.5</v>
      </c>
      <c r="B18" s="5"/>
      <c r="C18" s="5"/>
      <c r="D18" s="20"/>
      <c r="E18" s="20"/>
      <c r="F18" s="20"/>
      <c r="H18" s="5">
        <v>25.23</v>
      </c>
      <c r="I18" s="5"/>
      <c r="J18" s="5"/>
      <c r="K18" s="20"/>
      <c r="L18" s="20">
        <v>0</v>
      </c>
      <c r="M18" s="20">
        <v>0</v>
      </c>
      <c r="N18" s="8"/>
      <c r="O18" s="33"/>
      <c r="P18" s="23"/>
      <c r="Q18" s="5"/>
      <c r="R18" s="20"/>
      <c r="S18" s="21"/>
      <c r="T18" s="20"/>
    </row>
    <row r="19" spans="1:20" x14ac:dyDescent="0.25">
      <c r="A19" s="5">
        <v>0.92</v>
      </c>
      <c r="B19" s="5"/>
      <c r="C19" s="5"/>
      <c r="D19" s="21"/>
      <c r="E19" s="20"/>
      <c r="F19" s="20"/>
      <c r="H19" s="5">
        <v>45.99</v>
      </c>
      <c r="I19" s="5"/>
      <c r="J19" s="5"/>
      <c r="K19" s="20"/>
      <c r="L19" s="20">
        <v>0</v>
      </c>
      <c r="M19" s="20">
        <v>0</v>
      </c>
      <c r="N19" s="8"/>
      <c r="O19" s="5"/>
      <c r="P19" s="23"/>
      <c r="Q19" s="5"/>
      <c r="R19" s="20"/>
      <c r="S19" s="20"/>
      <c r="T19" s="20"/>
    </row>
    <row r="20" spans="1:20" x14ac:dyDescent="0.25">
      <c r="A20" s="5">
        <v>1.04</v>
      </c>
      <c r="B20" s="5"/>
      <c r="C20" s="5"/>
      <c r="D20" s="21"/>
      <c r="E20" s="20"/>
      <c r="F20" s="20"/>
      <c r="H20" s="5">
        <v>52.04</v>
      </c>
      <c r="I20" s="5"/>
      <c r="J20" s="5"/>
      <c r="K20" s="20"/>
      <c r="L20" s="20">
        <v>0</v>
      </c>
      <c r="M20" s="20">
        <v>0</v>
      </c>
      <c r="N20" s="8"/>
      <c r="O20" s="5"/>
      <c r="P20" s="23"/>
      <c r="Q20" s="5"/>
      <c r="R20" s="20"/>
      <c r="S20" s="20"/>
      <c r="T20" s="20"/>
    </row>
    <row r="21" spans="1:20" x14ac:dyDescent="0.25">
      <c r="A21" s="5">
        <v>1.64</v>
      </c>
      <c r="B21" s="5"/>
      <c r="C21" s="5"/>
      <c r="D21" s="20"/>
      <c r="E21" s="20"/>
      <c r="F21" s="20"/>
      <c r="H21" s="5">
        <v>82.12</v>
      </c>
      <c r="I21" s="5"/>
      <c r="J21" s="5"/>
      <c r="K21" s="20"/>
      <c r="L21" s="20">
        <v>0</v>
      </c>
      <c r="M21" s="20">
        <v>0</v>
      </c>
      <c r="N21" s="8"/>
      <c r="O21" s="5"/>
      <c r="P21" s="5"/>
      <c r="Q21" s="5"/>
      <c r="R21" s="20"/>
      <c r="S21" s="20"/>
      <c r="T21" s="20"/>
    </row>
    <row r="22" spans="1:20" x14ac:dyDescent="0.25">
      <c r="A22" s="5">
        <v>0.99</v>
      </c>
      <c r="B22" s="5"/>
      <c r="C22" s="5"/>
      <c r="D22" s="20"/>
      <c r="E22" s="20"/>
      <c r="F22" s="20"/>
      <c r="H22" s="5">
        <v>49.7</v>
      </c>
      <c r="I22" s="5"/>
      <c r="J22" s="5"/>
      <c r="K22" s="20"/>
      <c r="L22" s="20">
        <v>0</v>
      </c>
      <c r="M22" s="20">
        <v>0</v>
      </c>
      <c r="N22" s="8"/>
      <c r="O22" s="23"/>
      <c r="P22" s="5"/>
      <c r="Q22" s="5"/>
      <c r="R22" s="20"/>
      <c r="S22" s="20"/>
      <c r="T22" s="20"/>
    </row>
    <row r="23" spans="1:20" x14ac:dyDescent="0.25">
      <c r="A23" s="5">
        <v>0.69</v>
      </c>
      <c r="B23" s="5"/>
      <c r="C23" s="5"/>
      <c r="D23" s="20"/>
      <c r="E23" s="20"/>
      <c r="F23" s="20"/>
      <c r="H23" s="5">
        <v>34.409999999999997</v>
      </c>
      <c r="I23" s="5"/>
      <c r="J23" s="5"/>
      <c r="K23" s="20"/>
      <c r="L23" s="20">
        <v>0</v>
      </c>
      <c r="M23" s="20">
        <v>0</v>
      </c>
      <c r="N23" s="8"/>
      <c r="O23" s="23"/>
      <c r="P23" s="5"/>
      <c r="Q23" s="5"/>
      <c r="R23" s="20"/>
      <c r="S23" s="20"/>
      <c r="T23" s="20"/>
    </row>
    <row r="24" spans="1:20" x14ac:dyDescent="0.25">
      <c r="A24" s="32">
        <v>2</v>
      </c>
      <c r="B24" s="5"/>
      <c r="C24" s="5"/>
      <c r="D24" s="20"/>
      <c r="E24" s="20"/>
      <c r="F24" s="20"/>
      <c r="H24" s="5">
        <v>100</v>
      </c>
      <c r="I24" s="5"/>
      <c r="J24" s="5"/>
      <c r="K24" s="20"/>
      <c r="L24" s="20">
        <v>0</v>
      </c>
      <c r="M24" s="20">
        <v>0</v>
      </c>
      <c r="N24" s="8"/>
      <c r="O24" s="23"/>
      <c r="P24" s="5"/>
      <c r="Q24" s="5"/>
      <c r="R24" s="20"/>
      <c r="S24" s="20"/>
      <c r="T24" s="20"/>
    </row>
    <row r="25" spans="1:20" x14ac:dyDescent="0.25">
      <c r="A25" s="5">
        <v>2</v>
      </c>
      <c r="B25" s="5"/>
      <c r="C25" s="5"/>
      <c r="D25" s="20"/>
      <c r="E25" s="20"/>
      <c r="F25" s="20"/>
      <c r="H25" s="5">
        <v>100</v>
      </c>
      <c r="I25" s="5"/>
      <c r="J25" s="5"/>
      <c r="K25" s="20"/>
      <c r="L25" s="20">
        <v>0</v>
      </c>
      <c r="M25" s="20">
        <v>0</v>
      </c>
      <c r="N25" s="8"/>
      <c r="O25" s="23"/>
      <c r="P25" s="5"/>
      <c r="Q25" s="5"/>
      <c r="R25" s="20"/>
      <c r="S25" s="20"/>
      <c r="T25" s="20"/>
    </row>
    <row r="26" spans="1:20" x14ac:dyDescent="0.25">
      <c r="A26" s="5">
        <v>2.2799999999999998</v>
      </c>
      <c r="B26" s="32"/>
      <c r="C26" s="5"/>
      <c r="D26" s="20"/>
      <c r="E26" s="20"/>
      <c r="F26" s="20"/>
      <c r="H26" s="5">
        <v>114</v>
      </c>
      <c r="I26" s="5"/>
      <c r="J26" s="5"/>
      <c r="K26" s="20"/>
      <c r="L26" s="20">
        <v>0</v>
      </c>
      <c r="M26" s="20">
        <v>0</v>
      </c>
      <c r="N26" s="8"/>
      <c r="O26" s="23"/>
      <c r="P26" s="5"/>
      <c r="Q26" s="5"/>
      <c r="R26" s="20"/>
      <c r="S26" s="20"/>
      <c r="T26" s="20"/>
    </row>
    <row r="27" spans="1:20" x14ac:dyDescent="0.25">
      <c r="A27" s="5">
        <v>1.37</v>
      </c>
      <c r="B27" s="32"/>
      <c r="C27" s="5"/>
      <c r="D27" s="20"/>
      <c r="E27" s="20"/>
      <c r="F27" s="20"/>
      <c r="H27" s="5">
        <v>68.28</v>
      </c>
      <c r="I27" s="5"/>
      <c r="J27" s="5"/>
      <c r="K27" s="20"/>
      <c r="L27" s="20">
        <v>0</v>
      </c>
      <c r="M27" s="20">
        <v>0</v>
      </c>
      <c r="N27" s="8"/>
      <c r="O27" s="23"/>
      <c r="P27" s="5"/>
      <c r="Q27" s="5"/>
      <c r="R27" s="20"/>
      <c r="S27" s="20"/>
      <c r="T27" s="20"/>
    </row>
    <row r="28" spans="1:20" x14ac:dyDescent="0.25">
      <c r="A28" s="5">
        <v>0.01</v>
      </c>
      <c r="B28" s="5"/>
      <c r="C28" s="5"/>
      <c r="D28" s="20"/>
      <c r="E28" s="20"/>
      <c r="F28" s="20"/>
      <c r="H28" s="5">
        <v>0.68</v>
      </c>
      <c r="I28" s="5"/>
      <c r="J28" s="5"/>
      <c r="K28" s="20"/>
      <c r="L28" s="20">
        <v>0</v>
      </c>
      <c r="M28" s="20">
        <v>0</v>
      </c>
      <c r="N28" s="8"/>
      <c r="O28" s="23"/>
      <c r="P28" s="5"/>
      <c r="Q28" s="5"/>
      <c r="R28" s="20"/>
      <c r="S28" s="20"/>
      <c r="T28" s="20"/>
    </row>
    <row r="29" spans="1:20" x14ac:dyDescent="0.25">
      <c r="A29" s="5">
        <v>0.33</v>
      </c>
      <c r="B29" s="5"/>
      <c r="C29" s="5"/>
      <c r="D29" s="20"/>
      <c r="E29" s="20"/>
      <c r="F29" s="20"/>
      <c r="H29" s="5">
        <v>14.44</v>
      </c>
      <c r="I29" s="5"/>
      <c r="J29" s="5"/>
      <c r="K29" s="20"/>
      <c r="L29" s="20">
        <v>0</v>
      </c>
      <c r="M29" s="20">
        <v>0</v>
      </c>
      <c r="N29" s="8"/>
      <c r="O29" s="20"/>
      <c r="P29" s="5"/>
      <c r="Q29" s="5"/>
      <c r="R29" s="20"/>
      <c r="S29" s="20"/>
      <c r="T29" s="20"/>
    </row>
    <row r="30" spans="1:20" x14ac:dyDescent="0.25">
      <c r="A30" s="5">
        <v>7.0000000000000007E-2</v>
      </c>
      <c r="B30" s="5"/>
      <c r="C30" s="5"/>
      <c r="D30" s="20"/>
      <c r="E30" s="20"/>
      <c r="F30" s="20"/>
      <c r="H30" s="5">
        <v>0.85</v>
      </c>
      <c r="I30" s="5"/>
      <c r="J30" s="5"/>
      <c r="K30" s="20"/>
      <c r="L30" s="20">
        <v>0</v>
      </c>
      <c r="M30" s="20">
        <v>0</v>
      </c>
      <c r="N30" s="8"/>
      <c r="O30" s="23"/>
      <c r="P30" s="5"/>
      <c r="Q30" s="5"/>
      <c r="R30" s="20"/>
      <c r="S30" s="20"/>
      <c r="T30" s="20"/>
    </row>
    <row r="31" spans="1:20" ht="15.75" thickBot="1" x14ac:dyDescent="0.3">
      <c r="A31" s="7">
        <f t="shared" ref="A31:F31" si="0">SUM(A4:A30)</f>
        <v>61.139999999999986</v>
      </c>
      <c r="B31" s="19">
        <f t="shared" si="0"/>
        <v>1.89</v>
      </c>
      <c r="C31" s="7">
        <f t="shared" si="0"/>
        <v>0</v>
      </c>
      <c r="D31" s="9">
        <f t="shared" si="0"/>
        <v>0</v>
      </c>
      <c r="E31" s="9">
        <f t="shared" si="0"/>
        <v>0</v>
      </c>
      <c r="F31" s="9">
        <f t="shared" si="0"/>
        <v>0</v>
      </c>
      <c r="H31" s="7">
        <f t="shared" ref="H31:M31" si="1">SUM(H4:H30)</f>
        <v>4421.68</v>
      </c>
      <c r="I31" s="19">
        <f>SUM(I4:I30)</f>
        <v>115.98000000000002</v>
      </c>
      <c r="J31" s="7">
        <f t="shared" si="1"/>
        <v>0</v>
      </c>
      <c r="K31" s="9">
        <f t="shared" si="1"/>
        <v>8200</v>
      </c>
      <c r="L31" s="9">
        <f t="shared" si="1"/>
        <v>0</v>
      </c>
      <c r="M31" s="9">
        <f t="shared" si="1"/>
        <v>0</v>
      </c>
      <c r="N31" s="8"/>
      <c r="O31" s="7">
        <f t="shared" ref="O31:T31" si="2">SUM(O4:O30)</f>
        <v>189.75</v>
      </c>
      <c r="P31" s="19">
        <f t="shared" si="2"/>
        <v>0</v>
      </c>
      <c r="Q31" s="7">
        <f>SUM(Q4:Q30)</f>
        <v>0</v>
      </c>
      <c r="R31" s="9">
        <f t="shared" si="2"/>
        <v>0</v>
      </c>
      <c r="S31" s="9">
        <f t="shared" si="2"/>
        <v>0</v>
      </c>
      <c r="T31" s="9">
        <f t="shared" si="2"/>
        <v>0</v>
      </c>
    </row>
    <row r="32" spans="1:20" ht="15.75" thickBot="1" x14ac:dyDescent="0.3"/>
    <row r="33" spans="1:17" ht="15.75" thickBot="1" x14ac:dyDescent="0.3">
      <c r="A33" s="136" t="s">
        <v>1</v>
      </c>
      <c r="B33" s="137"/>
      <c r="C33" s="6">
        <f>A31+B31+C31+D31+E31+F31</f>
        <v>63.029999999999987</v>
      </c>
      <c r="H33" s="136" t="s">
        <v>1</v>
      </c>
      <c r="I33" s="137"/>
      <c r="J33" s="6">
        <f>H31+I31+J31</f>
        <v>4537.66</v>
      </c>
      <c r="K33" s="31">
        <f>K31+L31+M31</f>
        <v>8200</v>
      </c>
      <c r="O33" s="136" t="s">
        <v>1</v>
      </c>
      <c r="P33" s="137"/>
      <c r="Q33" s="6">
        <f>O31+P31+Q31+R31+S31+T31</f>
        <v>189.75</v>
      </c>
    </row>
    <row r="34" spans="1:17" ht="15.75" thickBot="1" x14ac:dyDescent="0.3">
      <c r="A34" s="6">
        <f>C33</f>
        <v>63.029999999999987</v>
      </c>
      <c r="H34" s="6">
        <f>J33</f>
        <v>4537.66</v>
      </c>
      <c r="L34" s="31">
        <f>K33</f>
        <v>8200</v>
      </c>
      <c r="O34" s="6">
        <f>Q33</f>
        <v>189.75</v>
      </c>
    </row>
    <row r="37" spans="1:17" x14ac:dyDescent="0.25">
      <c r="B37" s="18"/>
    </row>
    <row r="42" spans="1:17" x14ac:dyDescent="0.25">
      <c r="D42" t="s">
        <v>13</v>
      </c>
      <c r="E42" t="s">
        <v>14</v>
      </c>
      <c r="F42" t="s">
        <v>15</v>
      </c>
      <c r="H42" t="s">
        <v>16</v>
      </c>
      <c r="I42" t="s">
        <v>17</v>
      </c>
      <c r="J42" t="s">
        <v>18</v>
      </c>
      <c r="K42" t="s">
        <v>20</v>
      </c>
      <c r="L42" t="s">
        <v>19</v>
      </c>
    </row>
    <row r="43" spans="1:17" x14ac:dyDescent="0.25">
      <c r="C43">
        <f t="shared" ref="C43:C48" si="3">D43+E43</f>
        <v>14998.67</v>
      </c>
      <c r="D43">
        <f>14998.67-E43</f>
        <v>8400</v>
      </c>
      <c r="E43">
        <v>6598.67</v>
      </c>
      <c r="F43">
        <v>360</v>
      </c>
      <c r="H43">
        <v>45</v>
      </c>
      <c r="I43">
        <v>90</v>
      </c>
      <c r="J43">
        <v>7110.57</v>
      </c>
      <c r="K43">
        <f>C43-F49-H49-I49</f>
        <v>14503.67</v>
      </c>
      <c r="L43">
        <f>K43-J43</f>
        <v>7393.1</v>
      </c>
    </row>
    <row r="44" spans="1:17" x14ac:dyDescent="0.25">
      <c r="C44">
        <f t="shared" si="3"/>
        <v>7213.33</v>
      </c>
      <c r="D44">
        <f>7213.33-E44</f>
        <v>6000</v>
      </c>
      <c r="E44">
        <v>1213.33</v>
      </c>
      <c r="F44">
        <v>360</v>
      </c>
      <c r="H44">
        <v>45</v>
      </c>
      <c r="I44">
        <v>90</v>
      </c>
      <c r="J44">
        <v>360.57</v>
      </c>
      <c r="K44">
        <f>C44-F49-H49-I49</f>
        <v>6718.33</v>
      </c>
      <c r="L44">
        <f>K44-J44</f>
        <v>6357.76</v>
      </c>
    </row>
    <row r="45" spans="1:17" x14ac:dyDescent="0.25">
      <c r="C45">
        <f t="shared" si="3"/>
        <v>9377.33</v>
      </c>
      <c r="D45">
        <f>9377.33-E45</f>
        <v>7800</v>
      </c>
      <c r="E45">
        <v>1577.33</v>
      </c>
      <c r="F45">
        <v>360</v>
      </c>
      <c r="H45">
        <v>45</v>
      </c>
      <c r="I45">
        <v>90</v>
      </c>
      <c r="J45">
        <v>7110.57</v>
      </c>
      <c r="K45">
        <f>C45-F45-H45-I45</f>
        <v>8882.33</v>
      </c>
      <c r="L45">
        <f>K45-J45</f>
        <v>1771.7600000000002</v>
      </c>
    </row>
    <row r="46" spans="1:17" x14ac:dyDescent="0.25">
      <c r="C46">
        <f t="shared" si="3"/>
        <v>6492</v>
      </c>
      <c r="D46">
        <f>6492-E46</f>
        <v>5400</v>
      </c>
      <c r="E46">
        <v>1092</v>
      </c>
      <c r="F46">
        <v>360</v>
      </c>
      <c r="H46">
        <v>45</v>
      </c>
      <c r="I46">
        <v>90</v>
      </c>
      <c r="J46">
        <v>360.57</v>
      </c>
      <c r="K46">
        <v>0</v>
      </c>
      <c r="L46">
        <f>C46-K46</f>
        <v>6492</v>
      </c>
    </row>
    <row r="47" spans="1:17" x14ac:dyDescent="0.25">
      <c r="C47">
        <f t="shared" si="3"/>
        <v>8656</v>
      </c>
      <c r="D47">
        <f>8656-E47</f>
        <v>7200</v>
      </c>
      <c r="E47">
        <v>1456</v>
      </c>
      <c r="F47">
        <v>360</v>
      </c>
      <c r="H47">
        <v>45</v>
      </c>
      <c r="I47">
        <v>90</v>
      </c>
      <c r="J47">
        <v>7110.57</v>
      </c>
      <c r="K47">
        <f>C47-F47-H47-I47</f>
        <v>8161</v>
      </c>
      <c r="L47">
        <f>K47-J47</f>
        <v>1050.4300000000003</v>
      </c>
    </row>
    <row r="48" spans="1:17" x14ac:dyDescent="0.25">
      <c r="C48">
        <f t="shared" si="3"/>
        <v>10098.67</v>
      </c>
      <c r="D48">
        <f>10098.67-E48</f>
        <v>8400</v>
      </c>
      <c r="E48">
        <v>1698.67</v>
      </c>
      <c r="F48">
        <v>0</v>
      </c>
      <c r="H48">
        <v>0</v>
      </c>
      <c r="I48">
        <v>0</v>
      </c>
      <c r="J48">
        <v>7110.57</v>
      </c>
      <c r="K48">
        <f>C48</f>
        <v>10098.67</v>
      </c>
      <c r="L48">
        <f>K48-J48</f>
        <v>2988.1000000000004</v>
      </c>
    </row>
    <row r="49" spans="3:12" s="34" customFormat="1" x14ac:dyDescent="0.25">
      <c r="C49" s="35">
        <f>SUM(C43:C48)</f>
        <v>56836</v>
      </c>
      <c r="D49" s="35">
        <f>SUM(D43:D48)</f>
        <v>43200</v>
      </c>
      <c r="E49" s="35">
        <f>SUM(E43:E48)</f>
        <v>13636</v>
      </c>
      <c r="F49" s="34">
        <v>360</v>
      </c>
      <c r="H49" s="34">
        <v>45</v>
      </c>
      <c r="I49" s="34">
        <v>90</v>
      </c>
      <c r="J49" s="34">
        <f>SUM(J43:J48)</f>
        <v>29163.42</v>
      </c>
      <c r="K49" s="34">
        <f>SUM(K43:K48)</f>
        <v>48364</v>
      </c>
      <c r="L49" s="34">
        <f>SUM(L43:L48)</f>
        <v>26053.15</v>
      </c>
    </row>
  </sheetData>
  <mergeCells count="9">
    <mergeCell ref="O2:Q3"/>
    <mergeCell ref="R2:T3"/>
    <mergeCell ref="O33:P33"/>
    <mergeCell ref="A2:C3"/>
    <mergeCell ref="A33:B33"/>
    <mergeCell ref="H33:I33"/>
    <mergeCell ref="D2:F3"/>
    <mergeCell ref="K2:M3"/>
    <mergeCell ref="H2:J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41"/>
  <sheetViews>
    <sheetView tabSelected="1" topLeftCell="H10" workbookViewId="0">
      <selection activeCell="Q15" sqref="Q15"/>
    </sheetView>
  </sheetViews>
  <sheetFormatPr baseColWidth="10" defaultRowHeight="15" x14ac:dyDescent="0.25"/>
  <cols>
    <col min="1" max="1" width="15" style="37" bestFit="1" customWidth="1"/>
    <col min="2" max="2" width="15.5703125" style="79" bestFit="1" customWidth="1"/>
    <col min="3" max="3" width="13.7109375" style="79" bestFit="1" customWidth="1"/>
    <col min="4" max="4" width="10.140625" style="79" customWidth="1"/>
    <col min="5" max="5" width="12.85546875" style="79" customWidth="1"/>
    <col min="6" max="16" width="12.5703125" style="79" customWidth="1"/>
    <col min="17" max="17" width="18.85546875" style="37" customWidth="1"/>
    <col min="18" max="18" width="12" style="37" bestFit="1" customWidth="1"/>
    <col min="19" max="19" width="14" style="37" bestFit="1" customWidth="1"/>
    <col min="20" max="20" width="12.5703125" style="37" bestFit="1" customWidth="1"/>
    <col min="21" max="22" width="11.7109375" style="37" bestFit="1" customWidth="1"/>
    <col min="23" max="23" width="11.42578125" style="37"/>
    <col min="24" max="25" width="11.7109375" style="37" bestFit="1" customWidth="1"/>
    <col min="26" max="26" width="10.42578125" style="37" bestFit="1" customWidth="1"/>
    <col min="27" max="27" width="11.7109375" style="37" bestFit="1" customWidth="1"/>
    <col min="28" max="16384" width="11.42578125" style="37"/>
  </cols>
  <sheetData>
    <row r="2" spans="1:27" x14ac:dyDescent="0.25">
      <c r="B2" s="172">
        <v>43587</v>
      </c>
      <c r="C2" s="172"/>
      <c r="D2" s="172"/>
      <c r="E2" s="173">
        <v>43590</v>
      </c>
      <c r="F2" s="174"/>
      <c r="G2" s="149">
        <v>43591</v>
      </c>
      <c r="H2" s="150"/>
      <c r="I2" s="150">
        <v>43593</v>
      </c>
      <c r="J2" s="150"/>
      <c r="K2" s="150">
        <v>43594</v>
      </c>
      <c r="L2" s="150"/>
      <c r="M2" s="150">
        <v>43595</v>
      </c>
      <c r="N2" s="150"/>
      <c r="O2" s="150">
        <v>43596</v>
      </c>
      <c r="P2" s="150"/>
      <c r="Q2" s="102"/>
      <c r="R2" s="102"/>
      <c r="S2" s="102"/>
    </row>
    <row r="3" spans="1:27" ht="15.75" thickBot="1" x14ac:dyDescent="0.3">
      <c r="B3" s="100" t="s">
        <v>38</v>
      </c>
      <c r="C3" s="158" t="s">
        <v>37</v>
      </c>
      <c r="D3" s="158"/>
      <c r="E3" s="100" t="s">
        <v>38</v>
      </c>
      <c r="F3" s="100" t="s">
        <v>37</v>
      </c>
      <c r="G3" s="101" t="s">
        <v>38</v>
      </c>
      <c r="H3" s="101" t="s">
        <v>37</v>
      </c>
      <c r="I3" s="101" t="s">
        <v>38</v>
      </c>
      <c r="J3" s="101" t="s">
        <v>37</v>
      </c>
      <c r="K3" s="101" t="s">
        <v>38</v>
      </c>
      <c r="L3" s="101" t="s">
        <v>37</v>
      </c>
      <c r="M3" s="112" t="s">
        <v>38</v>
      </c>
      <c r="N3" s="112" t="s">
        <v>37</v>
      </c>
      <c r="O3" s="112" t="s">
        <v>38</v>
      </c>
      <c r="P3" s="112" t="s">
        <v>37</v>
      </c>
      <c r="Q3" s="47" t="s">
        <v>36</v>
      </c>
      <c r="R3" s="159" t="s">
        <v>35</v>
      </c>
      <c r="S3" s="159"/>
      <c r="X3" s="58" t="s">
        <v>39</v>
      </c>
      <c r="Y3" s="58" t="s">
        <v>40</v>
      </c>
      <c r="Z3" s="59" t="s">
        <v>41</v>
      </c>
      <c r="AA3" s="58" t="s">
        <v>7</v>
      </c>
    </row>
    <row r="4" spans="1:27" x14ac:dyDescent="0.25">
      <c r="B4" s="96">
        <v>533.62</v>
      </c>
      <c r="C4" s="156">
        <v>5336.17</v>
      </c>
      <c r="D4" s="156"/>
      <c r="E4" s="86">
        <v>7020</v>
      </c>
      <c r="F4" s="99">
        <v>140.4</v>
      </c>
      <c r="G4" s="95">
        <v>20000</v>
      </c>
      <c r="H4" s="95">
        <v>200000</v>
      </c>
      <c r="I4" s="85">
        <v>7020</v>
      </c>
      <c r="J4" s="85">
        <v>6167.5</v>
      </c>
      <c r="K4" s="96">
        <v>14783.71</v>
      </c>
      <c r="L4" s="96">
        <v>147837.06</v>
      </c>
      <c r="M4" s="96">
        <v>28264.93</v>
      </c>
      <c r="N4" s="96">
        <v>282649.28000000003</v>
      </c>
      <c r="O4" s="96"/>
      <c r="P4" s="96"/>
      <c r="Q4" s="48"/>
      <c r="R4" s="160"/>
      <c r="S4" s="161"/>
      <c r="X4" s="61"/>
      <c r="Y4" s="62"/>
      <c r="Z4" s="63"/>
      <c r="AA4" s="64"/>
    </row>
    <row r="5" spans="1:27" x14ac:dyDescent="0.25">
      <c r="B5" s="96">
        <v>67.67</v>
      </c>
      <c r="C5" s="120">
        <v>10.67</v>
      </c>
      <c r="D5" s="120"/>
      <c r="E5" s="79">
        <v>6936</v>
      </c>
      <c r="F5" s="79">
        <v>69360</v>
      </c>
      <c r="G5" s="96">
        <v>10147.74</v>
      </c>
      <c r="H5" s="96">
        <v>400</v>
      </c>
      <c r="I5" s="123">
        <v>7020</v>
      </c>
      <c r="J5" s="123">
        <v>140.4</v>
      </c>
      <c r="K5" s="123">
        <v>5318.34</v>
      </c>
      <c r="L5" s="96">
        <v>295.67</v>
      </c>
      <c r="M5" s="96">
        <v>29928.85</v>
      </c>
      <c r="N5" s="96">
        <v>565.29999999999995</v>
      </c>
      <c r="O5" s="96"/>
      <c r="P5" s="96"/>
      <c r="Q5" s="49"/>
      <c r="R5" s="154"/>
      <c r="S5" s="155"/>
      <c r="X5" s="65"/>
      <c r="Y5" s="57"/>
      <c r="Z5" s="41"/>
      <c r="AA5" s="66"/>
    </row>
    <row r="6" spans="1:27" ht="15.75" thickBot="1" x14ac:dyDescent="0.3">
      <c r="B6" s="96">
        <v>37.96</v>
      </c>
      <c r="C6" s="156">
        <v>676.67</v>
      </c>
      <c r="D6" s="156"/>
      <c r="E6" s="86">
        <v>8424</v>
      </c>
      <c r="F6" s="86">
        <v>138.72</v>
      </c>
      <c r="G6" s="95">
        <v>48555.87</v>
      </c>
      <c r="H6" s="95">
        <v>101477.38</v>
      </c>
      <c r="I6" s="85">
        <v>7020</v>
      </c>
      <c r="J6" s="85">
        <v>140.4</v>
      </c>
      <c r="K6" s="119">
        <v>7925.64</v>
      </c>
      <c r="L6" s="119">
        <v>53183.45</v>
      </c>
      <c r="M6" s="111"/>
      <c r="N6" s="188">
        <v>299288.48</v>
      </c>
      <c r="O6" s="188"/>
      <c r="P6" s="188"/>
      <c r="Q6" s="71"/>
      <c r="R6" s="154"/>
      <c r="S6" s="155"/>
      <c r="X6" s="67"/>
      <c r="Y6" s="68"/>
      <c r="Z6" s="69"/>
      <c r="AA6" s="70"/>
    </row>
    <row r="7" spans="1:27" ht="16.5" customHeight="1" x14ac:dyDescent="0.25">
      <c r="B7" s="96">
        <v>7200</v>
      </c>
      <c r="C7" s="156">
        <v>1.35</v>
      </c>
      <c r="D7" s="156"/>
      <c r="E7" s="86">
        <v>11676.28</v>
      </c>
      <c r="F7" s="86">
        <v>84240</v>
      </c>
      <c r="G7" s="95">
        <v>3737.18</v>
      </c>
      <c r="H7" s="95">
        <v>202.95</v>
      </c>
      <c r="I7" s="85">
        <v>7020</v>
      </c>
      <c r="J7" s="85">
        <v>140.4</v>
      </c>
      <c r="K7" s="119">
        <v>27.05</v>
      </c>
      <c r="L7" s="119">
        <v>106.37</v>
      </c>
      <c r="M7" s="111"/>
      <c r="N7" s="111">
        <v>598.58000000000004</v>
      </c>
      <c r="O7" s="111"/>
      <c r="P7" s="111"/>
      <c r="Q7" s="49"/>
      <c r="R7" s="154"/>
      <c r="S7" s="155"/>
      <c r="X7" s="60"/>
      <c r="Y7" s="60"/>
      <c r="Z7" s="60"/>
      <c r="AA7" s="60"/>
    </row>
    <row r="8" spans="1:27" x14ac:dyDescent="0.25">
      <c r="B8" s="96">
        <v>945</v>
      </c>
      <c r="C8" s="156">
        <v>379.6</v>
      </c>
      <c r="D8" s="156"/>
      <c r="E8" s="86">
        <v>11890.2</v>
      </c>
      <c r="F8" s="86">
        <v>168.48</v>
      </c>
      <c r="G8" s="95">
        <v>12628.25</v>
      </c>
      <c r="H8" s="95">
        <v>485558.67</v>
      </c>
      <c r="I8" s="85">
        <v>600</v>
      </c>
      <c r="J8" s="95">
        <v>140.4</v>
      </c>
      <c r="K8" s="95"/>
      <c r="L8" s="95">
        <v>79256.44</v>
      </c>
      <c r="M8" s="111"/>
      <c r="N8" s="111">
        <v>610296.38</v>
      </c>
      <c r="O8" s="111"/>
      <c r="P8" s="111"/>
      <c r="Q8" s="49"/>
      <c r="R8" s="154"/>
      <c r="S8" s="155"/>
      <c r="X8" s="41"/>
      <c r="Y8" s="41"/>
      <c r="Z8" s="41"/>
      <c r="AA8" s="41"/>
    </row>
    <row r="9" spans="1:27" x14ac:dyDescent="0.25">
      <c r="B9" s="96">
        <v>945</v>
      </c>
      <c r="C9" s="156">
        <v>0.76</v>
      </c>
      <c r="D9" s="156"/>
      <c r="E9" s="86">
        <v>471.32</v>
      </c>
      <c r="F9" s="86">
        <v>116762.83</v>
      </c>
      <c r="G9" s="95">
        <v>4021.06</v>
      </c>
      <c r="H9" s="95">
        <v>971.12</v>
      </c>
      <c r="I9" s="95">
        <v>9823.91</v>
      </c>
      <c r="J9" s="85">
        <v>6000</v>
      </c>
      <c r="K9" s="85"/>
      <c r="L9" s="85">
        <v>158.51</v>
      </c>
      <c r="M9" s="111"/>
      <c r="N9" s="111">
        <v>174.21</v>
      </c>
      <c r="O9" s="111"/>
      <c r="P9" s="111"/>
      <c r="Q9" s="49"/>
      <c r="R9" s="154"/>
      <c r="S9" s="155"/>
      <c r="X9" s="41"/>
      <c r="Y9" s="41"/>
      <c r="Z9" s="41"/>
      <c r="AA9" s="41"/>
    </row>
    <row r="10" spans="1:27" x14ac:dyDescent="0.25">
      <c r="B10" s="96">
        <v>904</v>
      </c>
      <c r="C10" s="156">
        <v>72000</v>
      </c>
      <c r="D10" s="156"/>
      <c r="E10" s="86">
        <v>12487.64</v>
      </c>
      <c r="F10" s="86">
        <v>233.53</v>
      </c>
      <c r="G10" s="95">
        <v>4214.16</v>
      </c>
      <c r="H10" s="95">
        <v>37371.78</v>
      </c>
      <c r="I10" s="95">
        <v>11253.84</v>
      </c>
      <c r="J10" s="95">
        <v>12</v>
      </c>
      <c r="K10" s="95"/>
      <c r="L10" s="95">
        <v>540.96</v>
      </c>
      <c r="M10" s="111"/>
      <c r="N10" s="111">
        <v>59080</v>
      </c>
      <c r="O10" s="111"/>
      <c r="P10" s="111"/>
      <c r="Q10" s="82"/>
      <c r="R10" s="154"/>
      <c r="S10" s="155"/>
      <c r="X10" s="41"/>
      <c r="Y10" s="41"/>
      <c r="Z10" s="41"/>
      <c r="AA10" s="41"/>
    </row>
    <row r="11" spans="1:27" x14ac:dyDescent="0.25">
      <c r="B11" s="96">
        <v>1338.02</v>
      </c>
      <c r="C11" s="156">
        <v>144</v>
      </c>
      <c r="D11" s="156"/>
      <c r="E11" s="86"/>
      <c r="F11" s="86">
        <v>118902</v>
      </c>
      <c r="G11" s="95">
        <v>1574.72</v>
      </c>
      <c r="H11" s="95">
        <v>74.739999999999995</v>
      </c>
      <c r="I11" s="95">
        <v>27.61</v>
      </c>
      <c r="J11" s="95">
        <v>98239.06</v>
      </c>
      <c r="K11" s="95"/>
      <c r="L11" s="95">
        <v>0.54</v>
      </c>
      <c r="M11" s="111"/>
      <c r="N11" s="111">
        <v>1180</v>
      </c>
      <c r="O11" s="111"/>
      <c r="P11" s="111"/>
      <c r="Q11" s="82"/>
      <c r="R11" s="154"/>
      <c r="S11" s="155"/>
      <c r="X11" s="41"/>
      <c r="Y11" s="41"/>
      <c r="Z11" s="41"/>
      <c r="AA11" s="41"/>
    </row>
    <row r="12" spans="1:27" x14ac:dyDescent="0.25">
      <c r="B12" s="97">
        <v>23.28</v>
      </c>
      <c r="C12" s="156">
        <v>9450</v>
      </c>
      <c r="D12" s="156"/>
      <c r="E12" s="86"/>
      <c r="F12" s="86">
        <v>237.8</v>
      </c>
      <c r="G12" s="95">
        <v>40723.68</v>
      </c>
      <c r="H12" s="95">
        <v>126282.52</v>
      </c>
      <c r="I12" s="95">
        <v>20000</v>
      </c>
      <c r="J12" s="95">
        <v>196.48</v>
      </c>
      <c r="K12" s="95"/>
      <c r="L12" s="95">
        <v>722136.92</v>
      </c>
      <c r="M12" s="111"/>
      <c r="N12" s="111">
        <v>4540</v>
      </c>
      <c r="O12" s="111"/>
      <c r="P12" s="111"/>
      <c r="Q12" s="49"/>
      <c r="R12" s="153"/>
      <c r="S12" s="153"/>
      <c r="X12" s="41"/>
      <c r="Y12" s="41"/>
      <c r="Z12" s="41"/>
      <c r="AA12" s="41"/>
    </row>
    <row r="13" spans="1:27" x14ac:dyDescent="0.25">
      <c r="A13" s="50"/>
      <c r="B13" s="97">
        <v>14590.06</v>
      </c>
      <c r="C13" s="156">
        <v>18.899999999999999</v>
      </c>
      <c r="D13" s="156"/>
      <c r="E13" s="86"/>
      <c r="F13" s="86">
        <v>4713.24</v>
      </c>
      <c r="G13" s="95">
        <v>9184.2999999999993</v>
      </c>
      <c r="H13" s="95">
        <v>252.57</v>
      </c>
      <c r="I13" s="85">
        <v>7020</v>
      </c>
      <c r="J13" s="95">
        <v>112538.37</v>
      </c>
      <c r="K13" s="95"/>
      <c r="L13" s="95"/>
      <c r="M13" s="111"/>
      <c r="N13" s="111"/>
      <c r="O13" s="111"/>
      <c r="P13" s="111"/>
      <c r="Q13" s="49"/>
      <c r="R13" s="153"/>
      <c r="S13" s="153"/>
      <c r="X13" s="41"/>
      <c r="Y13" s="41"/>
      <c r="Z13" s="41"/>
      <c r="AA13" s="41"/>
    </row>
    <row r="14" spans="1:27" x14ac:dyDescent="0.25">
      <c r="A14" s="50"/>
      <c r="B14" s="97">
        <v>4542.72</v>
      </c>
      <c r="C14" s="156">
        <v>9450</v>
      </c>
      <c r="D14" s="156"/>
      <c r="E14" s="86"/>
      <c r="F14" s="86">
        <v>9.43</v>
      </c>
      <c r="G14" s="95">
        <v>155.22</v>
      </c>
      <c r="H14" s="95">
        <v>40210.559999999998</v>
      </c>
      <c r="I14" s="95"/>
      <c r="J14" s="95">
        <v>225.08</v>
      </c>
      <c r="K14" s="95"/>
      <c r="L14" s="95"/>
      <c r="M14" s="111"/>
      <c r="N14" s="111"/>
      <c r="O14" s="111"/>
      <c r="P14" s="111"/>
      <c r="Q14" s="49"/>
      <c r="R14" s="153"/>
      <c r="S14" s="153"/>
      <c r="X14" s="41"/>
      <c r="Y14" s="41"/>
      <c r="Z14" s="41"/>
      <c r="AA14" s="41"/>
    </row>
    <row r="15" spans="1:27" x14ac:dyDescent="0.25">
      <c r="A15" s="50"/>
      <c r="B15" s="97">
        <v>237.68</v>
      </c>
      <c r="C15" s="156">
        <v>18.899999999999999</v>
      </c>
      <c r="D15" s="156"/>
      <c r="E15" s="86"/>
      <c r="F15" s="86">
        <v>124876.4</v>
      </c>
      <c r="G15" s="95">
        <v>8090.8</v>
      </c>
      <c r="H15" s="95">
        <v>80.42</v>
      </c>
      <c r="I15" s="95"/>
      <c r="J15" s="95">
        <v>276.08</v>
      </c>
      <c r="K15" s="95"/>
      <c r="L15" s="95"/>
      <c r="M15" s="111"/>
      <c r="N15" s="111"/>
      <c r="O15" s="111"/>
      <c r="P15" s="111"/>
      <c r="Q15" s="49"/>
      <c r="R15" s="154"/>
      <c r="S15" s="155"/>
      <c r="X15" s="41"/>
      <c r="Y15" s="41"/>
      <c r="Z15" s="41"/>
      <c r="AA15" s="41"/>
    </row>
    <row r="16" spans="1:27" x14ac:dyDescent="0.25">
      <c r="A16" s="50"/>
      <c r="B16" s="97">
        <v>5143.25</v>
      </c>
      <c r="C16" s="156">
        <v>9040</v>
      </c>
      <c r="D16" s="156"/>
      <c r="E16" s="86"/>
      <c r="F16" s="86">
        <v>249.75</v>
      </c>
      <c r="G16" s="95">
        <v>24000</v>
      </c>
      <c r="H16" s="95">
        <v>42141.63</v>
      </c>
      <c r="I16" s="95"/>
      <c r="J16" s="95">
        <v>0.55000000000000004</v>
      </c>
      <c r="K16" s="95"/>
      <c r="L16" s="95"/>
      <c r="M16" s="111"/>
      <c r="N16" s="111"/>
      <c r="O16" s="111"/>
      <c r="P16" s="111"/>
      <c r="Q16" s="49"/>
      <c r="R16" s="153"/>
      <c r="S16" s="153"/>
      <c r="X16" s="41"/>
      <c r="Y16" s="41"/>
      <c r="Z16" s="41"/>
      <c r="AA16" s="41"/>
    </row>
    <row r="17" spans="1:27" x14ac:dyDescent="0.25">
      <c r="A17" s="50"/>
      <c r="B17" s="97">
        <v>2038.4</v>
      </c>
      <c r="C17" s="156">
        <v>18.079999999999998</v>
      </c>
      <c r="D17" s="156"/>
      <c r="E17" s="86"/>
      <c r="F17" s="86">
        <v>1140634.75</v>
      </c>
      <c r="G17" s="95">
        <v>1899.29</v>
      </c>
      <c r="H17" s="95">
        <v>84.28</v>
      </c>
      <c r="I17" s="95"/>
      <c r="J17" s="95">
        <v>200000</v>
      </c>
      <c r="K17" s="95"/>
      <c r="L17" s="95"/>
      <c r="M17" s="111"/>
      <c r="N17" s="111"/>
      <c r="O17" s="111"/>
      <c r="P17" s="111"/>
      <c r="Q17" s="49"/>
      <c r="R17" s="153"/>
      <c r="S17" s="153"/>
      <c r="X17" s="41"/>
      <c r="Y17" s="41"/>
      <c r="Z17" s="41"/>
      <c r="AA17" s="41"/>
    </row>
    <row r="18" spans="1:27" x14ac:dyDescent="0.25">
      <c r="A18" s="50"/>
      <c r="B18" s="97">
        <v>158.76</v>
      </c>
      <c r="C18" s="156">
        <v>13380.25</v>
      </c>
      <c r="D18" s="156"/>
      <c r="E18" s="86"/>
      <c r="F18" s="86">
        <v>60643.48</v>
      </c>
      <c r="G18" s="95"/>
      <c r="H18" s="95">
        <v>15747.2</v>
      </c>
      <c r="I18" s="95"/>
      <c r="J18" s="95">
        <v>400</v>
      </c>
      <c r="K18" s="95"/>
      <c r="L18" s="95"/>
      <c r="M18" s="111"/>
      <c r="N18" s="111"/>
      <c r="O18" s="111"/>
      <c r="P18" s="111"/>
      <c r="Q18" s="49"/>
      <c r="R18" s="153"/>
      <c r="S18" s="153"/>
      <c r="X18" s="41"/>
      <c r="Y18" s="41"/>
      <c r="Z18" s="41"/>
      <c r="AA18" s="41"/>
    </row>
    <row r="19" spans="1:27" x14ac:dyDescent="0.25">
      <c r="A19" s="50"/>
      <c r="B19" s="97">
        <v>3735.4</v>
      </c>
      <c r="C19" s="156">
        <v>26.76</v>
      </c>
      <c r="D19" s="156"/>
      <c r="E19" s="86"/>
      <c r="F19" s="86">
        <v>19136.400000000001</v>
      </c>
      <c r="G19" s="95"/>
      <c r="H19" s="95">
        <v>31.49</v>
      </c>
      <c r="I19" s="95"/>
      <c r="J19" s="95">
        <v>94687.84</v>
      </c>
      <c r="K19" s="95"/>
      <c r="L19" s="95"/>
      <c r="M19" s="111"/>
      <c r="N19" s="111"/>
      <c r="O19" s="111"/>
      <c r="P19" s="111"/>
      <c r="Q19" s="49"/>
      <c r="R19" s="153"/>
      <c r="S19" s="153"/>
      <c r="X19" s="41"/>
      <c r="Y19" s="41"/>
      <c r="Z19" s="41"/>
      <c r="AA19" s="41"/>
    </row>
    <row r="20" spans="1:27" x14ac:dyDescent="0.25">
      <c r="A20" s="50"/>
      <c r="B20" s="97">
        <v>816.8</v>
      </c>
      <c r="C20" s="156">
        <v>232.85</v>
      </c>
      <c r="D20" s="156"/>
      <c r="E20" s="86"/>
      <c r="F20" s="86">
        <v>9654.64</v>
      </c>
      <c r="G20" s="95"/>
      <c r="H20" s="95">
        <v>407236.8</v>
      </c>
      <c r="I20" s="95"/>
      <c r="J20" s="95">
        <v>47343.92</v>
      </c>
      <c r="K20" s="95"/>
      <c r="L20" s="95"/>
      <c r="M20" s="111"/>
      <c r="N20" s="111"/>
      <c r="O20" s="111"/>
      <c r="P20" s="111"/>
      <c r="Q20" s="49"/>
      <c r="R20" s="153"/>
      <c r="S20" s="153"/>
      <c r="X20" s="41"/>
      <c r="Y20" s="41"/>
      <c r="Z20" s="41"/>
      <c r="AA20" s="41"/>
    </row>
    <row r="21" spans="1:27" x14ac:dyDescent="0.25">
      <c r="A21" s="50"/>
      <c r="B21" s="97">
        <v>3773.09</v>
      </c>
      <c r="C21" s="156">
        <v>0.47</v>
      </c>
      <c r="D21" s="156"/>
      <c r="E21" s="86"/>
      <c r="F21" s="86">
        <v>75013.039999999994</v>
      </c>
      <c r="G21" s="95"/>
      <c r="H21" s="95">
        <v>814.47</v>
      </c>
      <c r="I21" s="95"/>
      <c r="J21" s="95">
        <v>2958.62</v>
      </c>
      <c r="K21" s="95"/>
      <c r="L21" s="95"/>
      <c r="M21" s="111"/>
      <c r="N21" s="111"/>
      <c r="O21" s="111"/>
      <c r="P21" s="111"/>
      <c r="Q21" s="49"/>
      <c r="R21" s="153"/>
      <c r="S21" s="153"/>
      <c r="X21" s="41"/>
      <c r="Y21" s="41"/>
      <c r="Z21" s="41"/>
      <c r="AA21" s="41"/>
    </row>
    <row r="22" spans="1:27" x14ac:dyDescent="0.25">
      <c r="A22" s="50"/>
      <c r="B22" s="97">
        <v>850.23</v>
      </c>
      <c r="C22" s="163">
        <v>145900.59</v>
      </c>
      <c r="D22" s="163"/>
      <c r="E22" s="103"/>
      <c r="F22" s="103">
        <v>39617.870000000003</v>
      </c>
      <c r="G22" s="103"/>
      <c r="H22" s="103">
        <v>91843</v>
      </c>
      <c r="I22" s="103"/>
      <c r="J22" s="85">
        <v>140.4</v>
      </c>
      <c r="K22" s="103"/>
      <c r="L22" s="103"/>
      <c r="M22" s="103"/>
      <c r="N22" s="103"/>
      <c r="O22" s="103"/>
      <c r="P22" s="103"/>
      <c r="Q22" s="72"/>
      <c r="R22" s="153"/>
      <c r="S22" s="153"/>
      <c r="X22" s="41"/>
      <c r="Y22" s="41"/>
      <c r="Z22" s="41"/>
      <c r="AA22" s="41"/>
    </row>
    <row r="23" spans="1:27" x14ac:dyDescent="0.25">
      <c r="A23" s="50"/>
      <c r="B23" s="96">
        <v>760.73</v>
      </c>
      <c r="C23" s="163">
        <v>291.8</v>
      </c>
      <c r="D23" s="163"/>
      <c r="E23" s="103"/>
      <c r="F23" s="103">
        <v>1682.85</v>
      </c>
      <c r="G23" s="103"/>
      <c r="H23" s="103">
        <v>183.69</v>
      </c>
      <c r="I23" s="103"/>
      <c r="J23" s="123">
        <v>239200</v>
      </c>
      <c r="K23" s="103"/>
      <c r="L23" s="103"/>
      <c r="M23" s="103"/>
      <c r="N23" s="103"/>
      <c r="O23" s="103"/>
      <c r="P23" s="103"/>
      <c r="Q23" s="51"/>
      <c r="R23" s="153"/>
      <c r="S23" s="153"/>
      <c r="X23" s="41"/>
      <c r="Y23" s="41"/>
      <c r="Z23" s="41"/>
      <c r="AA23" s="41"/>
    </row>
    <row r="24" spans="1:27" x14ac:dyDescent="0.25">
      <c r="A24" s="50"/>
      <c r="B24" s="96">
        <v>3231.02</v>
      </c>
      <c r="C24" s="156">
        <v>45427.19</v>
      </c>
      <c r="D24" s="156"/>
      <c r="E24" s="86"/>
      <c r="F24" s="86"/>
      <c r="G24" s="95"/>
      <c r="H24" s="95">
        <v>1552.24</v>
      </c>
      <c r="I24" s="95"/>
      <c r="J24" s="95"/>
      <c r="K24" s="95"/>
      <c r="L24" s="95"/>
      <c r="M24" s="111"/>
      <c r="N24" s="111"/>
      <c r="O24" s="111"/>
      <c r="P24" s="111"/>
      <c r="Q24" s="49"/>
      <c r="R24" s="153"/>
      <c r="S24" s="153"/>
      <c r="X24" s="41"/>
      <c r="Y24" s="41"/>
      <c r="Z24" s="41"/>
      <c r="AA24" s="41"/>
    </row>
    <row r="25" spans="1:27" x14ac:dyDescent="0.25">
      <c r="B25" s="96">
        <v>549.12</v>
      </c>
      <c r="C25" s="163">
        <v>90.85</v>
      </c>
      <c r="D25" s="163"/>
      <c r="E25" s="103"/>
      <c r="F25" s="103"/>
      <c r="G25" s="103"/>
      <c r="H25" s="103">
        <v>3.1</v>
      </c>
      <c r="I25" s="103"/>
      <c r="J25" s="103"/>
      <c r="K25" s="103"/>
      <c r="L25" s="103"/>
      <c r="M25" s="103"/>
      <c r="N25" s="103"/>
      <c r="O25" s="103"/>
      <c r="P25" s="103"/>
      <c r="Q25" s="72"/>
      <c r="R25" s="153"/>
      <c r="S25" s="153"/>
      <c r="X25" s="41"/>
      <c r="Y25" s="41"/>
      <c r="Z25" s="41"/>
      <c r="AA25" s="41"/>
    </row>
    <row r="26" spans="1:27" x14ac:dyDescent="0.25">
      <c r="B26" s="96">
        <v>757.53</v>
      </c>
      <c r="C26" s="156">
        <v>2376.84</v>
      </c>
      <c r="D26" s="156"/>
      <c r="E26" s="86"/>
      <c r="F26" s="86"/>
      <c r="G26" s="95"/>
      <c r="H26" s="95">
        <v>80908</v>
      </c>
      <c r="I26" s="95"/>
      <c r="J26" s="95"/>
      <c r="K26" s="95"/>
      <c r="L26" s="95"/>
      <c r="M26" s="111"/>
      <c r="N26" s="111"/>
      <c r="O26" s="111"/>
      <c r="P26" s="111"/>
      <c r="Q26" s="49"/>
      <c r="R26" s="153"/>
      <c r="S26" s="153"/>
      <c r="X26" s="41"/>
      <c r="Y26" s="41"/>
      <c r="Z26" s="41"/>
      <c r="AA26" s="41"/>
    </row>
    <row r="27" spans="1:27" x14ac:dyDescent="0.25">
      <c r="B27" s="96">
        <v>1277.92</v>
      </c>
      <c r="C27" s="157">
        <v>4.75</v>
      </c>
      <c r="D27" s="157"/>
      <c r="E27" s="104"/>
      <c r="F27" s="104"/>
      <c r="G27" s="104"/>
      <c r="H27" s="104">
        <v>161.82</v>
      </c>
      <c r="I27" s="104"/>
      <c r="J27" s="104"/>
      <c r="K27" s="104"/>
      <c r="L27" s="104"/>
      <c r="M27" s="104"/>
      <c r="N27" s="104"/>
      <c r="O27" s="104"/>
      <c r="P27" s="104"/>
      <c r="Q27" s="52"/>
      <c r="R27" s="153"/>
      <c r="S27" s="153"/>
      <c r="X27" s="41"/>
      <c r="Y27" s="41"/>
      <c r="Z27" s="41"/>
      <c r="AA27" s="41"/>
    </row>
    <row r="28" spans="1:27" x14ac:dyDescent="0.25">
      <c r="B28" s="96">
        <v>10404</v>
      </c>
      <c r="C28" s="156">
        <v>51432.5</v>
      </c>
      <c r="D28" s="156"/>
      <c r="E28" s="86"/>
      <c r="F28" s="86"/>
      <c r="G28" s="95"/>
      <c r="H28" s="95">
        <v>240000</v>
      </c>
      <c r="I28" s="95"/>
      <c r="J28" s="95"/>
      <c r="K28" s="95"/>
      <c r="L28" s="95"/>
      <c r="M28" s="111"/>
      <c r="N28" s="111"/>
      <c r="O28" s="111"/>
      <c r="P28" s="111"/>
      <c r="Q28" s="49"/>
      <c r="R28" s="153"/>
      <c r="S28" s="153"/>
      <c r="X28" s="41"/>
      <c r="Y28" s="41"/>
      <c r="Z28" s="41"/>
      <c r="AA28" s="41"/>
    </row>
    <row r="29" spans="1:27" x14ac:dyDescent="0.25">
      <c r="B29" s="96">
        <v>1456.36</v>
      </c>
      <c r="C29" s="156">
        <v>102.87</v>
      </c>
      <c r="D29" s="156"/>
      <c r="E29" s="86"/>
      <c r="F29" s="86"/>
      <c r="G29" s="95"/>
      <c r="H29" s="95">
        <v>480</v>
      </c>
      <c r="I29" s="95"/>
      <c r="J29" s="95"/>
      <c r="K29" s="95"/>
      <c r="L29" s="95"/>
      <c r="M29" s="111"/>
      <c r="N29" s="111"/>
      <c r="O29" s="111"/>
      <c r="P29" s="111"/>
      <c r="Q29" s="49"/>
      <c r="R29" s="153"/>
      <c r="S29" s="153"/>
      <c r="X29" s="41"/>
      <c r="Y29" s="41"/>
      <c r="Z29" s="41"/>
      <c r="AA29" s="41"/>
    </row>
    <row r="30" spans="1:27" x14ac:dyDescent="0.25">
      <c r="B30" s="96">
        <v>21107.02</v>
      </c>
      <c r="C30" s="157">
        <v>20384</v>
      </c>
      <c r="D30" s="157"/>
      <c r="E30" s="104"/>
      <c r="F30" s="104"/>
      <c r="G30" s="104"/>
      <c r="H30" s="104">
        <v>18992.939999999999</v>
      </c>
      <c r="I30" s="104"/>
      <c r="J30" s="104"/>
      <c r="K30" s="104"/>
      <c r="L30" s="104"/>
      <c r="M30" s="104"/>
      <c r="N30" s="104"/>
      <c r="O30" s="104"/>
      <c r="P30" s="104"/>
      <c r="Q30" s="52"/>
      <c r="R30" s="153"/>
      <c r="S30" s="153"/>
      <c r="X30" s="41"/>
      <c r="Y30" s="41"/>
      <c r="Z30" s="41"/>
      <c r="AA30" s="41"/>
    </row>
    <row r="31" spans="1:27" x14ac:dyDescent="0.25">
      <c r="B31" s="96"/>
      <c r="C31" s="164">
        <v>40.770000000000003</v>
      </c>
      <c r="D31" s="164"/>
      <c r="E31" s="105"/>
      <c r="F31" s="105"/>
      <c r="G31" s="105"/>
      <c r="H31" s="105">
        <v>37.99</v>
      </c>
      <c r="I31" s="105"/>
      <c r="J31" s="105"/>
      <c r="K31" s="105"/>
      <c r="L31" s="105"/>
      <c r="M31" s="109"/>
      <c r="N31" s="109"/>
      <c r="O31" s="109"/>
      <c r="P31" s="109"/>
      <c r="Q31" s="53"/>
      <c r="R31" s="153"/>
      <c r="S31" s="153"/>
      <c r="X31" s="41"/>
      <c r="Y31" s="41"/>
      <c r="Z31" s="41"/>
      <c r="AA31" s="41"/>
    </row>
    <row r="32" spans="1:27" x14ac:dyDescent="0.25">
      <c r="B32" s="96"/>
      <c r="C32" s="164">
        <v>1587.6</v>
      </c>
      <c r="D32" s="164"/>
      <c r="E32" s="105"/>
      <c r="F32" s="105"/>
      <c r="G32" s="83"/>
      <c r="H32" s="83"/>
      <c r="I32" s="83"/>
      <c r="J32" s="83"/>
      <c r="K32" s="83"/>
      <c r="L32" s="83"/>
      <c r="M32" s="121"/>
      <c r="N32" s="121"/>
      <c r="O32" s="121"/>
      <c r="P32" s="121"/>
      <c r="Q32" s="53"/>
      <c r="R32" s="153"/>
      <c r="S32" s="153"/>
      <c r="X32" s="41"/>
      <c r="Y32" s="41"/>
      <c r="Z32" s="41"/>
      <c r="AA32" s="41"/>
    </row>
    <row r="33" spans="2:27" x14ac:dyDescent="0.25">
      <c r="B33" s="96"/>
      <c r="C33" s="156">
        <v>3.18</v>
      </c>
      <c r="D33" s="156"/>
      <c r="E33" s="86"/>
      <c r="F33" s="86"/>
      <c r="G33" s="85"/>
      <c r="H33" s="85"/>
      <c r="I33" s="85"/>
      <c r="J33" s="85"/>
      <c r="K33" s="85"/>
      <c r="L33" s="85"/>
      <c r="M33" s="119"/>
      <c r="N33" s="119"/>
      <c r="O33" s="119"/>
      <c r="P33" s="119"/>
      <c r="Q33" s="49"/>
      <c r="R33" s="153"/>
      <c r="S33" s="153"/>
      <c r="X33" s="41"/>
      <c r="Y33" s="41"/>
      <c r="Z33" s="41"/>
      <c r="AA33" s="41"/>
    </row>
    <row r="34" spans="2:27" x14ac:dyDescent="0.25">
      <c r="B34" s="96"/>
      <c r="C34" s="156">
        <v>37354</v>
      </c>
      <c r="D34" s="156"/>
      <c r="E34" s="86"/>
      <c r="F34" s="86"/>
      <c r="G34" s="85"/>
      <c r="H34" s="85"/>
      <c r="I34" s="85"/>
      <c r="J34" s="85"/>
      <c r="K34" s="85"/>
      <c r="L34" s="85"/>
      <c r="M34" s="119"/>
      <c r="N34" s="119"/>
      <c r="O34" s="119"/>
      <c r="P34" s="119"/>
      <c r="Q34" s="49"/>
      <c r="R34" s="153"/>
      <c r="S34" s="153"/>
      <c r="X34" s="41"/>
      <c r="Y34" s="41"/>
      <c r="Z34" s="41"/>
      <c r="AA34" s="41"/>
    </row>
    <row r="35" spans="2:27" x14ac:dyDescent="0.25">
      <c r="B35" s="96"/>
      <c r="C35" s="165">
        <v>74.709999999999994</v>
      </c>
      <c r="D35" s="166"/>
      <c r="E35" s="106"/>
      <c r="F35" s="106"/>
      <c r="G35" s="118"/>
      <c r="H35" s="118"/>
      <c r="I35" s="118"/>
      <c r="J35" s="118"/>
      <c r="K35" s="118"/>
      <c r="L35" s="118"/>
      <c r="M35" s="122"/>
      <c r="N35" s="122"/>
      <c r="O35" s="122"/>
      <c r="P35" s="122"/>
      <c r="Q35" s="85"/>
      <c r="R35" s="84"/>
      <c r="S35" s="84"/>
      <c r="X35" s="41"/>
      <c r="Y35" s="41"/>
      <c r="Z35" s="41"/>
      <c r="AA35" s="41"/>
    </row>
    <row r="36" spans="2:27" x14ac:dyDescent="0.25">
      <c r="B36" s="96"/>
      <c r="C36" s="165">
        <v>8168</v>
      </c>
      <c r="D36" s="166"/>
      <c r="E36" s="106"/>
      <c r="F36" s="106"/>
      <c r="G36" s="118"/>
      <c r="H36" s="118"/>
      <c r="I36" s="118"/>
      <c r="J36" s="118"/>
      <c r="K36" s="118"/>
      <c r="L36" s="118"/>
      <c r="M36" s="122"/>
      <c r="N36" s="122"/>
      <c r="O36" s="122"/>
      <c r="P36" s="122"/>
      <c r="Q36" s="85"/>
      <c r="R36" s="84"/>
      <c r="S36" s="84"/>
      <c r="X36" s="41"/>
      <c r="Y36" s="41"/>
      <c r="Z36" s="41"/>
      <c r="AA36" s="41"/>
    </row>
    <row r="37" spans="2:27" x14ac:dyDescent="0.25">
      <c r="B37" s="96"/>
      <c r="C37" s="165">
        <v>16.34</v>
      </c>
      <c r="D37" s="166"/>
      <c r="E37" s="106"/>
      <c r="F37" s="106"/>
      <c r="G37" s="118"/>
      <c r="H37" s="118"/>
      <c r="I37" s="118"/>
      <c r="J37" s="118"/>
      <c r="K37" s="118"/>
      <c r="L37" s="118"/>
      <c r="M37" s="122"/>
      <c r="N37" s="122"/>
      <c r="O37" s="122"/>
      <c r="P37" s="122"/>
      <c r="Q37" s="85"/>
      <c r="R37" s="84"/>
      <c r="S37" s="84"/>
      <c r="X37" s="41"/>
      <c r="Y37" s="41"/>
      <c r="Z37" s="41"/>
      <c r="AA37" s="41"/>
    </row>
    <row r="38" spans="2:27" x14ac:dyDescent="0.25">
      <c r="B38" s="96"/>
      <c r="C38" s="165">
        <v>37730.870000000003</v>
      </c>
      <c r="D38" s="166"/>
      <c r="E38" s="106"/>
      <c r="F38" s="106"/>
      <c r="G38" s="118"/>
      <c r="H38" s="118"/>
      <c r="I38" s="118"/>
      <c r="J38" s="118"/>
      <c r="K38" s="118"/>
      <c r="L38" s="118"/>
      <c r="M38" s="122"/>
      <c r="N38" s="122"/>
      <c r="O38" s="122"/>
      <c r="P38" s="122"/>
      <c r="Q38" s="85"/>
      <c r="R38" s="84"/>
      <c r="S38" s="84"/>
      <c r="X38" s="41"/>
      <c r="Y38" s="41"/>
      <c r="Z38" s="41"/>
      <c r="AA38" s="41"/>
    </row>
    <row r="39" spans="2:27" x14ac:dyDescent="0.25">
      <c r="B39" s="96"/>
      <c r="C39" s="165">
        <v>75.459999999999994</v>
      </c>
      <c r="D39" s="166"/>
      <c r="E39" s="106"/>
      <c r="F39" s="106"/>
      <c r="G39" s="118"/>
      <c r="H39" s="118"/>
      <c r="I39" s="118"/>
      <c r="J39" s="118"/>
      <c r="K39" s="118"/>
      <c r="L39" s="118"/>
      <c r="M39" s="122"/>
      <c r="N39" s="122"/>
      <c r="O39" s="122"/>
      <c r="P39" s="122"/>
      <c r="Q39" s="85"/>
      <c r="R39" s="84"/>
      <c r="S39" s="84"/>
      <c r="X39" s="41"/>
      <c r="Y39" s="41"/>
      <c r="Z39" s="41"/>
      <c r="AA39" s="41"/>
    </row>
    <row r="40" spans="2:27" x14ac:dyDescent="0.25">
      <c r="B40" s="96"/>
      <c r="C40" s="165">
        <v>8502.2900000000009</v>
      </c>
      <c r="D40" s="166"/>
      <c r="E40" s="106"/>
      <c r="F40" s="106"/>
      <c r="G40" s="118"/>
      <c r="H40" s="118"/>
      <c r="I40" s="118"/>
      <c r="J40" s="118"/>
      <c r="K40" s="118"/>
      <c r="L40" s="118"/>
      <c r="M40" s="122"/>
      <c r="N40" s="122"/>
      <c r="O40" s="122"/>
      <c r="P40" s="122"/>
      <c r="Q40" s="85"/>
      <c r="R40" s="84"/>
      <c r="S40" s="84"/>
      <c r="X40" s="41"/>
      <c r="Y40" s="41"/>
      <c r="Z40" s="41"/>
      <c r="AA40" s="41"/>
    </row>
    <row r="41" spans="2:27" x14ac:dyDescent="0.25">
      <c r="B41" s="96"/>
      <c r="C41" s="165">
        <v>17</v>
      </c>
      <c r="D41" s="166"/>
      <c r="E41" s="106"/>
      <c r="F41" s="106"/>
      <c r="G41" s="118"/>
      <c r="H41" s="118"/>
      <c r="I41" s="118"/>
      <c r="J41" s="118"/>
      <c r="K41" s="118"/>
      <c r="L41" s="118"/>
      <c r="M41" s="122"/>
      <c r="N41" s="122"/>
      <c r="O41" s="122"/>
      <c r="P41" s="122"/>
      <c r="Q41" s="85"/>
      <c r="R41" s="84"/>
      <c r="S41" s="84"/>
      <c r="X41" s="41"/>
      <c r="Y41" s="41"/>
      <c r="Z41" s="41"/>
      <c r="AA41" s="41"/>
    </row>
    <row r="42" spans="2:27" x14ac:dyDescent="0.25">
      <c r="B42" s="96"/>
      <c r="C42" s="165">
        <v>7607.28</v>
      </c>
      <c r="D42" s="166"/>
      <c r="E42" s="106"/>
      <c r="F42" s="106"/>
      <c r="G42" s="118"/>
      <c r="H42" s="118"/>
      <c r="I42" s="118"/>
      <c r="J42" s="118"/>
      <c r="K42" s="118"/>
      <c r="L42" s="118"/>
      <c r="M42" s="122"/>
      <c r="N42" s="122"/>
      <c r="O42" s="122"/>
      <c r="P42" s="122"/>
      <c r="Q42" s="85"/>
      <c r="R42" s="84"/>
      <c r="S42" s="84"/>
      <c r="X42" s="41"/>
      <c r="Y42" s="41"/>
      <c r="Z42" s="41"/>
      <c r="AA42" s="41"/>
    </row>
    <row r="43" spans="2:27" x14ac:dyDescent="0.25">
      <c r="B43" s="96"/>
      <c r="C43" s="165">
        <v>15.21</v>
      </c>
      <c r="D43" s="166"/>
      <c r="E43" s="106"/>
      <c r="F43" s="106"/>
      <c r="G43" s="118"/>
      <c r="H43" s="118"/>
      <c r="I43" s="118"/>
      <c r="J43" s="118"/>
      <c r="K43" s="118"/>
      <c r="L43" s="118"/>
      <c r="M43" s="122"/>
      <c r="N43" s="122"/>
      <c r="O43" s="122"/>
      <c r="P43" s="122"/>
      <c r="Q43" s="85"/>
      <c r="R43" s="84"/>
      <c r="S43" s="84"/>
      <c r="X43" s="41"/>
      <c r="Y43" s="41"/>
      <c r="Z43" s="41"/>
      <c r="AA43" s="41"/>
    </row>
    <row r="44" spans="2:27" x14ac:dyDescent="0.25">
      <c r="B44" s="96"/>
      <c r="C44" s="165">
        <v>32310.18</v>
      </c>
      <c r="D44" s="166"/>
      <c r="E44" s="106"/>
      <c r="F44" s="106"/>
      <c r="G44" s="118"/>
      <c r="H44" s="118"/>
      <c r="I44" s="118"/>
      <c r="J44" s="118"/>
      <c r="K44" s="118"/>
      <c r="L44" s="118"/>
      <c r="M44" s="122"/>
      <c r="N44" s="122"/>
      <c r="O44" s="122"/>
      <c r="P44" s="122"/>
      <c r="Q44" s="85"/>
      <c r="R44" s="84"/>
      <c r="S44" s="84"/>
      <c r="X44" s="41"/>
      <c r="Y44" s="41"/>
      <c r="Z44" s="41"/>
      <c r="AA44" s="41"/>
    </row>
    <row r="45" spans="2:27" x14ac:dyDescent="0.25">
      <c r="B45" s="96"/>
      <c r="C45" s="165">
        <v>64.62</v>
      </c>
      <c r="D45" s="166"/>
      <c r="E45" s="106"/>
      <c r="F45" s="106"/>
      <c r="G45" s="118"/>
      <c r="H45" s="118"/>
      <c r="I45" s="118"/>
      <c r="J45" s="118"/>
      <c r="K45" s="118"/>
      <c r="L45" s="118"/>
      <c r="M45" s="122"/>
      <c r="N45" s="122"/>
      <c r="O45" s="122"/>
      <c r="P45" s="122"/>
      <c r="Q45" s="85"/>
      <c r="R45" s="84"/>
      <c r="S45" s="84"/>
      <c r="X45" s="41"/>
      <c r="Y45" s="41"/>
      <c r="Z45" s="41"/>
      <c r="AA45" s="41"/>
    </row>
    <row r="46" spans="2:27" x14ac:dyDescent="0.25">
      <c r="B46" s="96"/>
      <c r="C46" s="165">
        <v>5491.2</v>
      </c>
      <c r="D46" s="166"/>
      <c r="E46" s="106"/>
      <c r="F46" s="106"/>
      <c r="G46" s="118"/>
      <c r="H46" s="118"/>
      <c r="I46" s="118"/>
      <c r="J46" s="118"/>
      <c r="K46" s="118"/>
      <c r="L46" s="118"/>
      <c r="M46" s="122"/>
      <c r="N46" s="122"/>
      <c r="O46" s="122"/>
      <c r="P46" s="122"/>
      <c r="Q46" s="85"/>
      <c r="R46" s="84"/>
      <c r="S46" s="84"/>
      <c r="X46" s="41"/>
      <c r="Y46" s="41"/>
      <c r="Z46" s="41"/>
      <c r="AA46" s="41"/>
    </row>
    <row r="47" spans="2:27" x14ac:dyDescent="0.25">
      <c r="B47" s="96"/>
      <c r="C47" s="165">
        <v>10.98</v>
      </c>
      <c r="D47" s="166"/>
      <c r="E47" s="106"/>
      <c r="F47" s="106"/>
      <c r="G47" s="118"/>
      <c r="H47" s="118"/>
      <c r="I47" s="118"/>
      <c r="J47" s="118"/>
      <c r="K47" s="118"/>
      <c r="L47" s="118"/>
      <c r="M47" s="122"/>
      <c r="N47" s="122"/>
      <c r="O47" s="122"/>
      <c r="P47" s="122"/>
      <c r="Q47" s="85"/>
      <c r="R47" s="84"/>
      <c r="S47" s="84"/>
      <c r="X47" s="41"/>
      <c r="Y47" s="41"/>
      <c r="Z47" s="41"/>
      <c r="AA47" s="41"/>
    </row>
    <row r="48" spans="2:27" x14ac:dyDescent="0.25">
      <c r="B48" s="96"/>
      <c r="C48" s="165">
        <v>7575.3</v>
      </c>
      <c r="D48" s="166"/>
      <c r="E48" s="106"/>
      <c r="F48" s="106"/>
      <c r="G48" s="118"/>
      <c r="H48" s="118"/>
      <c r="I48" s="118"/>
      <c r="J48" s="118"/>
      <c r="K48" s="118"/>
      <c r="L48" s="118"/>
      <c r="M48" s="122"/>
      <c r="N48" s="122"/>
      <c r="O48" s="122"/>
      <c r="P48" s="122"/>
      <c r="Q48" s="85"/>
      <c r="R48" s="84"/>
      <c r="S48" s="84"/>
      <c r="X48" s="41"/>
      <c r="Y48" s="41"/>
      <c r="Z48" s="41"/>
      <c r="AA48" s="41"/>
    </row>
    <row r="49" spans="2:27" x14ac:dyDescent="0.25">
      <c r="B49" s="96"/>
      <c r="C49" s="165">
        <v>15.15</v>
      </c>
      <c r="D49" s="166"/>
      <c r="E49" s="106"/>
      <c r="F49" s="106"/>
      <c r="G49" s="118"/>
      <c r="H49" s="118"/>
      <c r="I49" s="118"/>
      <c r="J49" s="118"/>
      <c r="K49" s="118"/>
      <c r="L49" s="118"/>
      <c r="M49" s="122"/>
      <c r="N49" s="122"/>
      <c r="O49" s="122"/>
      <c r="P49" s="122"/>
      <c r="Q49" s="85"/>
      <c r="R49" s="84"/>
      <c r="S49" s="84"/>
      <c r="X49" s="41"/>
      <c r="Y49" s="41"/>
      <c r="Z49" s="41"/>
      <c r="AA49" s="41"/>
    </row>
    <row r="50" spans="2:27" x14ac:dyDescent="0.25">
      <c r="B50" s="96"/>
      <c r="C50" s="165">
        <v>12779.2</v>
      </c>
      <c r="D50" s="166"/>
      <c r="E50" s="106"/>
      <c r="F50" s="106"/>
      <c r="G50" s="118"/>
      <c r="H50" s="118"/>
      <c r="I50" s="118"/>
      <c r="J50" s="118"/>
      <c r="K50" s="118"/>
      <c r="L50" s="118"/>
      <c r="M50" s="122"/>
      <c r="N50" s="122"/>
      <c r="O50" s="122"/>
      <c r="P50" s="122"/>
      <c r="Q50" s="85"/>
      <c r="R50" s="84"/>
      <c r="S50" s="84"/>
      <c r="X50" s="41"/>
      <c r="Y50" s="41"/>
      <c r="Z50" s="41"/>
      <c r="AA50" s="41"/>
    </row>
    <row r="51" spans="2:27" x14ac:dyDescent="0.25">
      <c r="B51" s="96"/>
      <c r="C51" s="165">
        <v>25.56</v>
      </c>
      <c r="D51" s="166"/>
      <c r="E51" s="106"/>
      <c r="F51" s="106"/>
      <c r="G51" s="118"/>
      <c r="H51" s="118"/>
      <c r="I51" s="118"/>
      <c r="J51" s="118"/>
      <c r="K51" s="118"/>
      <c r="L51" s="118"/>
      <c r="M51" s="122"/>
      <c r="N51" s="122"/>
      <c r="O51" s="122"/>
      <c r="P51" s="122"/>
      <c r="Q51" s="85"/>
      <c r="R51" s="84"/>
      <c r="S51" s="84"/>
      <c r="X51" s="41"/>
      <c r="Y51" s="41"/>
      <c r="Z51" s="41"/>
      <c r="AA51" s="41"/>
    </row>
    <row r="52" spans="2:27" x14ac:dyDescent="0.25">
      <c r="B52" s="96"/>
      <c r="C52" s="165">
        <v>104040</v>
      </c>
      <c r="D52" s="166"/>
      <c r="E52" s="106"/>
      <c r="F52" s="106"/>
      <c r="G52" s="118"/>
      <c r="H52" s="118"/>
      <c r="I52" s="118"/>
      <c r="J52" s="118"/>
      <c r="K52" s="118"/>
      <c r="L52" s="118"/>
      <c r="M52" s="122"/>
      <c r="N52" s="122"/>
      <c r="O52" s="122"/>
      <c r="P52" s="122"/>
      <c r="Q52" s="85"/>
      <c r="R52" s="84"/>
      <c r="S52" s="84"/>
      <c r="X52" s="41"/>
      <c r="Y52" s="41"/>
      <c r="Z52" s="41"/>
      <c r="AA52" s="41"/>
    </row>
    <row r="53" spans="2:27" x14ac:dyDescent="0.25">
      <c r="B53" s="96"/>
      <c r="C53" s="165">
        <v>208.08</v>
      </c>
      <c r="D53" s="166"/>
      <c r="E53" s="106"/>
      <c r="F53" s="106"/>
      <c r="G53" s="118"/>
      <c r="H53" s="118"/>
      <c r="I53" s="118"/>
      <c r="J53" s="118"/>
      <c r="K53" s="118"/>
      <c r="L53" s="118"/>
      <c r="M53" s="122"/>
      <c r="N53" s="122"/>
      <c r="O53" s="122"/>
      <c r="P53" s="122"/>
      <c r="Q53" s="85"/>
      <c r="R53" s="84"/>
      <c r="S53" s="84"/>
      <c r="X53" s="41"/>
      <c r="Y53" s="41"/>
      <c r="Z53" s="41"/>
      <c r="AA53" s="41"/>
    </row>
    <row r="54" spans="2:27" x14ac:dyDescent="0.25">
      <c r="B54" s="96"/>
      <c r="C54" s="165">
        <v>14563.59</v>
      </c>
      <c r="D54" s="166"/>
      <c r="E54" s="106"/>
      <c r="F54" s="106"/>
      <c r="G54" s="106"/>
      <c r="H54" s="106"/>
      <c r="I54" s="106"/>
      <c r="J54" s="106"/>
      <c r="K54" s="106"/>
      <c r="L54" s="106"/>
      <c r="M54" s="108"/>
      <c r="N54" s="108"/>
      <c r="O54" s="108"/>
      <c r="P54" s="108"/>
      <c r="Q54" s="85"/>
      <c r="R54" s="84"/>
      <c r="S54" s="84"/>
      <c r="X54" s="41"/>
      <c r="Y54" s="41"/>
      <c r="Z54" s="41"/>
      <c r="AA54" s="41"/>
    </row>
    <row r="55" spans="2:27" x14ac:dyDescent="0.25">
      <c r="B55" s="96"/>
      <c r="C55" s="165">
        <v>29.13</v>
      </c>
      <c r="D55" s="166"/>
      <c r="E55" s="106"/>
      <c r="F55" s="106"/>
      <c r="G55" s="106"/>
      <c r="H55" s="106"/>
      <c r="I55" s="106"/>
      <c r="J55" s="106"/>
      <c r="K55" s="106"/>
      <c r="L55" s="106"/>
      <c r="M55" s="108"/>
      <c r="N55" s="108"/>
      <c r="O55" s="108"/>
      <c r="P55" s="108"/>
      <c r="Q55" s="85"/>
      <c r="R55" s="84"/>
      <c r="S55" s="84"/>
      <c r="X55" s="41"/>
      <c r="Y55" s="41"/>
      <c r="Z55" s="41"/>
      <c r="AA55" s="41"/>
    </row>
    <row r="56" spans="2:27" x14ac:dyDescent="0.25">
      <c r="B56" s="96"/>
      <c r="C56" s="165">
        <v>211070.24</v>
      </c>
      <c r="D56" s="166"/>
      <c r="E56" s="106"/>
      <c r="F56" s="106"/>
      <c r="G56" s="106"/>
      <c r="H56" s="106"/>
      <c r="I56" s="106"/>
      <c r="J56" s="106"/>
      <c r="K56" s="106"/>
      <c r="L56" s="106"/>
      <c r="M56" s="108"/>
      <c r="N56" s="108"/>
      <c r="O56" s="108"/>
      <c r="P56" s="108"/>
      <c r="Q56" s="85"/>
      <c r="R56" s="84"/>
      <c r="S56" s="84"/>
      <c r="X56" s="41"/>
      <c r="Y56" s="41"/>
      <c r="Z56" s="41"/>
      <c r="AA56" s="41"/>
    </row>
    <row r="57" spans="2:27" x14ac:dyDescent="0.25">
      <c r="B57" s="96"/>
      <c r="C57" s="165">
        <v>422.14</v>
      </c>
      <c r="D57" s="166"/>
      <c r="E57" s="106"/>
      <c r="F57" s="106"/>
      <c r="G57" s="106"/>
      <c r="H57" s="106"/>
      <c r="I57" s="106"/>
      <c r="J57" s="106"/>
      <c r="K57" s="106"/>
      <c r="L57" s="106"/>
      <c r="M57" s="108"/>
      <c r="N57" s="108"/>
      <c r="O57" s="108"/>
      <c r="P57" s="108"/>
      <c r="Q57" s="85"/>
      <c r="R57" s="84"/>
      <c r="S57" s="84"/>
      <c r="X57" s="41"/>
      <c r="Y57" s="41"/>
      <c r="Z57" s="41"/>
      <c r="AA57" s="41"/>
    </row>
    <row r="58" spans="2:27" x14ac:dyDescent="0.25">
      <c r="B58" s="96"/>
      <c r="C58" s="168"/>
      <c r="D58" s="169"/>
      <c r="E58" s="106"/>
      <c r="F58" s="106"/>
      <c r="G58" s="106"/>
      <c r="H58" s="106"/>
      <c r="I58" s="106"/>
      <c r="J58" s="106"/>
      <c r="K58" s="106"/>
      <c r="L58" s="106"/>
      <c r="M58" s="108"/>
      <c r="N58" s="108"/>
      <c r="O58" s="108"/>
      <c r="P58" s="108"/>
      <c r="Q58" s="85"/>
      <c r="R58" s="84"/>
      <c r="S58" s="84"/>
      <c r="X58" s="41"/>
      <c r="Y58" s="41"/>
      <c r="Z58" s="41"/>
      <c r="AA58" s="41"/>
    </row>
    <row r="59" spans="2:27" x14ac:dyDescent="0.25">
      <c r="B59" s="96"/>
      <c r="C59" s="168"/>
      <c r="D59" s="169"/>
      <c r="E59" s="106"/>
      <c r="F59" s="106"/>
      <c r="G59" s="106"/>
      <c r="H59" s="106"/>
      <c r="I59" s="106"/>
      <c r="J59" s="106"/>
      <c r="K59" s="106"/>
      <c r="L59" s="106"/>
      <c r="M59" s="108"/>
      <c r="N59" s="108"/>
      <c r="O59" s="108"/>
      <c r="P59" s="108"/>
      <c r="Q59" s="85"/>
      <c r="R59" s="84"/>
      <c r="S59" s="84"/>
      <c r="X59" s="41"/>
      <c r="Y59" s="41"/>
      <c r="Z59" s="41"/>
      <c r="AA59" s="41"/>
    </row>
    <row r="60" spans="2:27" x14ac:dyDescent="0.25">
      <c r="B60" s="96"/>
      <c r="C60" s="168"/>
      <c r="D60" s="169"/>
      <c r="E60" s="106"/>
      <c r="F60" s="106"/>
      <c r="G60" s="106"/>
      <c r="H60" s="106"/>
      <c r="I60" s="106"/>
      <c r="J60" s="106"/>
      <c r="K60" s="106"/>
      <c r="L60" s="106"/>
      <c r="M60" s="108"/>
      <c r="N60" s="108"/>
      <c r="O60" s="108"/>
      <c r="P60" s="108"/>
      <c r="Q60" s="85"/>
      <c r="R60" s="84"/>
      <c r="S60" s="84"/>
      <c r="X60" s="41"/>
      <c r="Y60" s="41"/>
      <c r="Z60" s="41"/>
      <c r="AA60" s="41"/>
    </row>
    <row r="61" spans="2:27" x14ac:dyDescent="0.25">
      <c r="B61" s="96"/>
      <c r="C61" s="162"/>
      <c r="D61" s="162"/>
      <c r="E61" s="86"/>
      <c r="F61" s="86"/>
      <c r="G61" s="95"/>
      <c r="H61" s="95"/>
      <c r="I61" s="95"/>
      <c r="J61" s="95"/>
      <c r="K61" s="95"/>
      <c r="L61" s="95"/>
      <c r="M61" s="111"/>
      <c r="N61" s="111"/>
      <c r="O61" s="111"/>
      <c r="P61" s="111"/>
      <c r="Q61" s="49"/>
      <c r="R61" s="153"/>
      <c r="S61" s="153"/>
      <c r="X61" s="41"/>
      <c r="Y61" s="41"/>
      <c r="Z61" s="41"/>
      <c r="AA61" s="41"/>
    </row>
    <row r="62" spans="2:27" x14ac:dyDescent="0.25">
      <c r="B62" s="96"/>
      <c r="C62" s="162"/>
      <c r="D62" s="162"/>
      <c r="E62" s="86"/>
      <c r="F62" s="86"/>
      <c r="G62" s="95"/>
      <c r="H62" s="95"/>
      <c r="I62" s="95"/>
      <c r="J62" s="95"/>
      <c r="K62" s="95"/>
      <c r="L62" s="95"/>
      <c r="M62" s="111"/>
      <c r="N62" s="111"/>
      <c r="O62" s="111"/>
      <c r="P62" s="111"/>
      <c r="Q62" s="49"/>
      <c r="R62" s="153"/>
      <c r="S62" s="153"/>
      <c r="X62" s="41"/>
      <c r="Y62" s="41"/>
      <c r="Z62" s="41"/>
      <c r="AA62" s="41"/>
    </row>
    <row r="63" spans="2:27" x14ac:dyDescent="0.25">
      <c r="B63" s="96"/>
      <c r="C63" s="151"/>
      <c r="D63" s="152"/>
      <c r="E63" s="107"/>
      <c r="F63" s="107"/>
      <c r="G63" s="107"/>
      <c r="H63" s="107"/>
      <c r="I63" s="107"/>
      <c r="J63" s="107"/>
      <c r="K63" s="107"/>
      <c r="L63" s="107"/>
      <c r="M63" s="110"/>
      <c r="N63" s="110"/>
      <c r="O63" s="110"/>
      <c r="P63" s="110"/>
      <c r="Q63" s="54"/>
      <c r="R63" s="153"/>
      <c r="S63" s="153"/>
      <c r="X63" s="41"/>
      <c r="Y63" s="41"/>
      <c r="Z63" s="41"/>
      <c r="AA63" s="41"/>
    </row>
    <row r="64" spans="2:27" x14ac:dyDescent="0.25">
      <c r="B64" s="96"/>
      <c r="C64" s="151"/>
      <c r="D64" s="152"/>
      <c r="E64" s="107"/>
      <c r="F64" s="107"/>
      <c r="G64" s="107"/>
      <c r="H64" s="107"/>
      <c r="I64" s="107"/>
      <c r="J64" s="107"/>
      <c r="K64" s="107"/>
      <c r="L64" s="107"/>
      <c r="M64" s="110"/>
      <c r="N64" s="110"/>
      <c r="O64" s="110"/>
      <c r="P64" s="110"/>
      <c r="Q64" s="53"/>
      <c r="R64" s="153"/>
      <c r="S64" s="153"/>
      <c r="X64" s="41"/>
      <c r="Y64" s="41"/>
      <c r="Z64" s="41"/>
      <c r="AA64" s="41"/>
    </row>
    <row r="65" spans="1:27" x14ac:dyDescent="0.25">
      <c r="B65" s="96"/>
      <c r="C65" s="151"/>
      <c r="D65" s="152"/>
      <c r="E65" s="107"/>
      <c r="F65" s="107"/>
      <c r="G65" s="107"/>
      <c r="H65" s="107"/>
      <c r="I65" s="107"/>
      <c r="J65" s="107"/>
      <c r="K65" s="107"/>
      <c r="L65" s="107"/>
      <c r="M65" s="110"/>
      <c r="N65" s="110"/>
      <c r="O65" s="110"/>
      <c r="P65" s="110"/>
      <c r="Q65" s="53"/>
      <c r="R65" s="153"/>
      <c r="S65" s="153"/>
      <c r="X65" s="41"/>
      <c r="Y65" s="41"/>
      <c r="Z65" s="41"/>
      <c r="AA65" s="41"/>
    </row>
    <row r="66" spans="1:27" x14ac:dyDescent="0.25">
      <c r="B66" s="96"/>
      <c r="C66" s="151"/>
      <c r="D66" s="152"/>
      <c r="E66" s="107"/>
      <c r="F66" s="107"/>
      <c r="G66" s="107"/>
      <c r="H66" s="107"/>
      <c r="I66" s="107"/>
      <c r="J66" s="107"/>
      <c r="K66" s="107"/>
      <c r="L66" s="107"/>
      <c r="M66" s="110"/>
      <c r="N66" s="110"/>
      <c r="O66" s="110"/>
      <c r="P66" s="110"/>
      <c r="Q66" s="53"/>
      <c r="R66" s="153"/>
      <c r="S66" s="153"/>
      <c r="X66" s="41"/>
      <c r="Y66" s="41"/>
      <c r="Z66" s="41"/>
      <c r="AA66" s="41"/>
    </row>
    <row r="67" spans="1:27" x14ac:dyDescent="0.25">
      <c r="B67" s="96"/>
      <c r="C67" s="151"/>
      <c r="D67" s="152"/>
      <c r="E67" s="107"/>
      <c r="F67" s="107"/>
      <c r="G67" s="107"/>
      <c r="H67" s="107"/>
      <c r="I67" s="107"/>
      <c r="J67" s="107"/>
      <c r="K67" s="107"/>
      <c r="L67" s="107"/>
      <c r="M67" s="110"/>
      <c r="N67" s="110"/>
      <c r="O67" s="110"/>
      <c r="P67" s="110"/>
      <c r="Q67" s="53"/>
      <c r="R67" s="153"/>
      <c r="S67" s="153"/>
      <c r="X67" s="41"/>
      <c r="Y67" s="41"/>
      <c r="Z67" s="41"/>
      <c r="AA67" s="41"/>
    </row>
    <row r="68" spans="1:27" x14ac:dyDescent="0.25">
      <c r="B68" s="96"/>
      <c r="C68" s="151"/>
      <c r="D68" s="152"/>
      <c r="E68" s="107"/>
      <c r="F68" s="107"/>
      <c r="G68" s="107"/>
      <c r="H68" s="107"/>
      <c r="I68" s="107"/>
      <c r="J68" s="107"/>
      <c r="K68" s="107"/>
      <c r="L68" s="107"/>
      <c r="M68" s="110"/>
      <c r="N68" s="110"/>
      <c r="O68" s="110"/>
      <c r="P68" s="110"/>
      <c r="Q68" s="53"/>
      <c r="R68" s="153"/>
      <c r="S68" s="153"/>
      <c r="X68" s="41"/>
      <c r="Y68" s="41"/>
      <c r="Z68" s="41"/>
      <c r="AA68" s="41"/>
    </row>
    <row r="69" spans="1:27" x14ac:dyDescent="0.25">
      <c r="B69" s="96"/>
      <c r="C69" s="151"/>
      <c r="D69" s="152"/>
      <c r="E69" s="107"/>
      <c r="F69" s="107"/>
      <c r="G69" s="107"/>
      <c r="H69" s="107"/>
      <c r="I69" s="107"/>
      <c r="J69" s="107"/>
      <c r="K69" s="107"/>
      <c r="L69" s="107"/>
      <c r="M69" s="110"/>
      <c r="N69" s="110"/>
      <c r="O69" s="110"/>
      <c r="P69" s="110"/>
      <c r="Q69" s="83"/>
      <c r="R69" s="84"/>
      <c r="S69" s="84"/>
      <c r="X69" s="41"/>
      <c r="Y69" s="41"/>
      <c r="Z69" s="41"/>
      <c r="AA69" s="41"/>
    </row>
    <row r="70" spans="1:27" x14ac:dyDescent="0.25">
      <c r="B70" s="96"/>
      <c r="C70" s="151"/>
      <c r="D70" s="152"/>
      <c r="E70" s="107"/>
      <c r="F70" s="107"/>
      <c r="G70" s="107"/>
      <c r="H70" s="107"/>
      <c r="I70" s="107"/>
      <c r="J70" s="107"/>
      <c r="K70" s="107"/>
      <c r="L70" s="107"/>
      <c r="M70" s="110"/>
      <c r="N70" s="110"/>
      <c r="O70" s="110"/>
      <c r="P70" s="110"/>
      <c r="Q70" s="83"/>
      <c r="R70" s="84"/>
      <c r="S70" s="84"/>
      <c r="X70" s="41"/>
      <c r="Y70" s="41"/>
      <c r="Z70" s="41"/>
      <c r="AA70" s="41"/>
    </row>
    <row r="71" spans="1:27" x14ac:dyDescent="0.25">
      <c r="B71" s="96"/>
      <c r="C71" s="151"/>
      <c r="D71" s="152"/>
      <c r="E71" s="107"/>
      <c r="F71" s="107"/>
      <c r="G71" s="107"/>
      <c r="H71" s="107"/>
      <c r="I71" s="107"/>
      <c r="J71" s="107"/>
      <c r="K71" s="107"/>
      <c r="L71" s="107"/>
      <c r="M71" s="110"/>
      <c r="N71" s="110"/>
      <c r="O71" s="110"/>
      <c r="P71" s="110"/>
      <c r="Q71" s="83"/>
      <c r="R71" s="84"/>
      <c r="S71" s="84"/>
      <c r="X71" s="41"/>
      <c r="Y71" s="41"/>
      <c r="Z71" s="41"/>
      <c r="AA71" s="41"/>
    </row>
    <row r="72" spans="1:27" x14ac:dyDescent="0.25">
      <c r="B72" s="96"/>
      <c r="C72" s="151"/>
      <c r="D72" s="152"/>
      <c r="E72" s="107"/>
      <c r="F72" s="107"/>
      <c r="G72" s="107"/>
      <c r="H72" s="107"/>
      <c r="I72" s="107"/>
      <c r="J72" s="107"/>
      <c r="K72" s="107"/>
      <c r="L72" s="107"/>
      <c r="M72" s="110"/>
      <c r="N72" s="110"/>
      <c r="O72" s="110"/>
      <c r="P72" s="110"/>
      <c r="Q72" s="83"/>
      <c r="R72" s="84"/>
      <c r="S72" s="84"/>
      <c r="X72" s="41"/>
      <c r="Y72" s="41"/>
      <c r="Z72" s="41"/>
      <c r="AA72" s="41"/>
    </row>
    <row r="73" spans="1:27" x14ac:dyDescent="0.25">
      <c r="B73" s="96"/>
      <c r="C73" s="170"/>
      <c r="D73" s="170"/>
      <c r="E73" s="105"/>
      <c r="F73" s="105"/>
      <c r="G73" s="105"/>
      <c r="H73" s="105"/>
      <c r="I73" s="105"/>
      <c r="J73" s="105"/>
      <c r="K73" s="105"/>
      <c r="L73" s="105"/>
      <c r="M73" s="109"/>
      <c r="N73" s="109"/>
      <c r="O73" s="109"/>
      <c r="P73" s="109"/>
      <c r="Q73" s="55"/>
      <c r="R73" s="171"/>
      <c r="S73" s="171"/>
      <c r="X73" s="41"/>
      <c r="Y73" s="41"/>
      <c r="Z73" s="41"/>
      <c r="AA73" s="41"/>
    </row>
    <row r="74" spans="1:27" x14ac:dyDescent="0.25">
      <c r="B74" s="96">
        <f>SUM(B4:B73)</f>
        <v>87424.640000000014</v>
      </c>
      <c r="C74" s="168">
        <f>SUM(C4:D73)</f>
        <v>875994.9</v>
      </c>
      <c r="D74" s="169"/>
      <c r="E74" s="113">
        <f>SUM(E4:E73)</f>
        <v>58905.439999999995</v>
      </c>
      <c r="F74" s="114">
        <f>SUM(F4:F73)</f>
        <v>1866415.61</v>
      </c>
      <c r="G74" s="114">
        <f>SUM(G4:G73)</f>
        <v>188932.27</v>
      </c>
      <c r="H74" s="114">
        <f>SUM(H4:H73)</f>
        <v>1893101.36</v>
      </c>
      <c r="I74" s="114">
        <f t="shared" ref="I74:N74" si="0">SUM(I4:I73)</f>
        <v>76805.36</v>
      </c>
      <c r="J74" s="114">
        <f t="shared" si="0"/>
        <v>808947.5</v>
      </c>
      <c r="K74" s="114">
        <f t="shared" si="0"/>
        <v>28054.739999999998</v>
      </c>
      <c r="L74" s="114">
        <f t="shared" si="0"/>
        <v>1003515.92</v>
      </c>
      <c r="M74" s="114">
        <f t="shared" si="0"/>
        <v>58193.78</v>
      </c>
      <c r="N74" s="114">
        <f t="shared" si="0"/>
        <v>1258372.23</v>
      </c>
      <c r="O74" s="114"/>
      <c r="P74" s="114"/>
      <c r="Q74" s="56">
        <f>SUM(Q2:Q73)</f>
        <v>0</v>
      </c>
      <c r="R74" s="167">
        <f>R4+R5+R6+R7+R8+R9+R10+R11+R12+R13+R14+R15+R16+R17+R18+R19+R20+R21+R22+R23+R24+R25+R26+R27+R28+R29+R30+R31+R32+R33+R34+R61+R62+R63+R64+R65+R66+R67+R68+R73</f>
        <v>0</v>
      </c>
      <c r="S74" s="167"/>
      <c r="X74" s="41"/>
      <c r="Y74" s="41"/>
      <c r="Z74" s="41"/>
      <c r="AA74" s="41"/>
    </row>
    <row r="78" spans="1:27" x14ac:dyDescent="0.25">
      <c r="A78" s="41" t="s">
        <v>58</v>
      </c>
      <c r="B78" s="96">
        <f>R74</f>
        <v>0</v>
      </c>
    </row>
    <row r="79" spans="1:27" x14ac:dyDescent="0.25">
      <c r="A79" s="41" t="s">
        <v>59</v>
      </c>
      <c r="B79" s="96">
        <f>Q74</f>
        <v>0</v>
      </c>
    </row>
    <row r="81" spans="1:25" x14ac:dyDescent="0.25">
      <c r="A81" s="41" t="s">
        <v>60</v>
      </c>
      <c r="B81" s="96">
        <f>C74</f>
        <v>875994.9</v>
      </c>
      <c r="E81" s="41" t="s">
        <v>60</v>
      </c>
      <c r="F81" s="96">
        <v>1886415.61</v>
      </c>
      <c r="G81" s="41" t="s">
        <v>60</v>
      </c>
      <c r="H81" s="96">
        <f>H74</f>
        <v>1893101.36</v>
      </c>
      <c r="I81" s="41" t="s">
        <v>60</v>
      </c>
      <c r="J81" s="96">
        <f>J74</f>
        <v>808947.5</v>
      </c>
      <c r="K81" s="41" t="s">
        <v>60</v>
      </c>
      <c r="L81" s="96">
        <f>L74</f>
        <v>1003515.92</v>
      </c>
      <c r="M81" s="41" t="s">
        <v>60</v>
      </c>
      <c r="N81" s="96">
        <f>N74</f>
        <v>1258372.23</v>
      </c>
      <c r="O81" s="116"/>
      <c r="P81" s="116"/>
    </row>
    <row r="82" spans="1:25" x14ac:dyDescent="0.25">
      <c r="A82" s="41" t="s">
        <v>61</v>
      </c>
      <c r="B82" s="96">
        <f>B74</f>
        <v>87424.640000000014</v>
      </c>
      <c r="E82" s="41" t="s">
        <v>61</v>
      </c>
      <c r="F82" s="96">
        <f>E74</f>
        <v>58905.439999999995</v>
      </c>
      <c r="G82" s="41" t="s">
        <v>61</v>
      </c>
      <c r="H82" s="96">
        <f>G74</f>
        <v>188932.27</v>
      </c>
      <c r="I82" s="41" t="s">
        <v>61</v>
      </c>
      <c r="J82" s="96">
        <f>I74</f>
        <v>76805.36</v>
      </c>
      <c r="K82" s="41" t="s">
        <v>61</v>
      </c>
      <c r="L82" s="96">
        <f>K74</f>
        <v>28054.739999999998</v>
      </c>
      <c r="M82" s="41" t="s">
        <v>61</v>
      </c>
      <c r="N82" s="96">
        <f>M74</f>
        <v>58193.78</v>
      </c>
      <c r="O82" s="116"/>
      <c r="P82" s="116"/>
      <c r="X82" s="98"/>
      <c r="Y82" s="98"/>
    </row>
    <row r="83" spans="1:25" x14ac:dyDescent="0.25">
      <c r="F83" s="79" t="s">
        <v>70</v>
      </c>
      <c r="H83" s="79" t="s">
        <v>70</v>
      </c>
      <c r="J83" s="79" t="s">
        <v>70</v>
      </c>
      <c r="L83" s="79" t="s">
        <v>70</v>
      </c>
      <c r="N83" s="79" t="s">
        <v>70</v>
      </c>
    </row>
    <row r="84" spans="1:25" x14ac:dyDescent="0.25">
      <c r="A84" s="41" t="s">
        <v>7</v>
      </c>
      <c r="B84" s="96">
        <f>B81+B82</f>
        <v>963419.54</v>
      </c>
      <c r="E84" s="41" t="s">
        <v>7</v>
      </c>
      <c r="F84" s="115">
        <f>F81+F82</f>
        <v>1945321.05</v>
      </c>
      <c r="G84" s="41" t="s">
        <v>7</v>
      </c>
      <c r="H84" s="115">
        <f>H81+H82</f>
        <v>2082033.6300000001</v>
      </c>
      <c r="I84" s="41" t="s">
        <v>7</v>
      </c>
      <c r="J84" s="115">
        <f>J81+J82</f>
        <v>885752.86</v>
      </c>
      <c r="K84" s="41" t="s">
        <v>7</v>
      </c>
      <c r="L84" s="115">
        <f>L81+L82</f>
        <v>1031570.66</v>
      </c>
      <c r="M84" s="41" t="s">
        <v>7</v>
      </c>
      <c r="N84" s="115">
        <f>N81+N82</f>
        <v>1316566.01</v>
      </c>
      <c r="O84" s="117"/>
      <c r="P84" s="117"/>
    </row>
    <row r="86" spans="1:25" x14ac:dyDescent="0.25">
      <c r="Q86" s="37">
        <v>73367.039999999994</v>
      </c>
    </row>
    <row r="87" spans="1:25" x14ac:dyDescent="0.25">
      <c r="Q87" s="37">
        <v>146.72999999999999</v>
      </c>
    </row>
    <row r="88" spans="1:25" x14ac:dyDescent="0.25">
      <c r="Q88" s="37">
        <v>3738.91</v>
      </c>
    </row>
    <row r="89" spans="1:25" x14ac:dyDescent="0.25">
      <c r="Q89" s="37">
        <v>12579.31</v>
      </c>
    </row>
    <row r="90" spans="1:25" x14ac:dyDescent="0.25">
      <c r="Q90" s="37">
        <v>159936</v>
      </c>
    </row>
    <row r="91" spans="1:25" x14ac:dyDescent="0.25">
      <c r="Q91" s="37">
        <v>16703.23</v>
      </c>
    </row>
    <row r="92" spans="1:25" x14ac:dyDescent="0.25">
      <c r="Q92" s="37">
        <v>21.35</v>
      </c>
    </row>
    <row r="93" spans="1:25" x14ac:dyDescent="0.25">
      <c r="Q93" s="37">
        <v>61620</v>
      </c>
    </row>
    <row r="94" spans="1:25" x14ac:dyDescent="0.25">
      <c r="Q94" s="37">
        <v>5568.86</v>
      </c>
    </row>
    <row r="95" spans="1:25" x14ac:dyDescent="0.25">
      <c r="Q95" s="37">
        <v>34160</v>
      </c>
    </row>
    <row r="141" spans="17:17" x14ac:dyDescent="0.25">
      <c r="Q141" s="79"/>
    </row>
  </sheetData>
  <mergeCells count="120">
    <mergeCell ref="M2:N2"/>
    <mergeCell ref="O2:P2"/>
    <mergeCell ref="B2:D2"/>
    <mergeCell ref="E2:F2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66:D66"/>
    <mergeCell ref="R66:S66"/>
    <mergeCell ref="C64:D64"/>
    <mergeCell ref="R63:S63"/>
    <mergeCell ref="R64:S64"/>
    <mergeCell ref="C65:D65"/>
    <mergeCell ref="R65:S65"/>
    <mergeCell ref="C61:D61"/>
    <mergeCell ref="C60:D60"/>
    <mergeCell ref="R74:S74"/>
    <mergeCell ref="C74:D74"/>
    <mergeCell ref="C73:D73"/>
    <mergeCell ref="R73:S73"/>
    <mergeCell ref="C67:D67"/>
    <mergeCell ref="R67:S67"/>
    <mergeCell ref="C68:D68"/>
    <mergeCell ref="R68:S68"/>
    <mergeCell ref="C69:D69"/>
    <mergeCell ref="C70:D70"/>
    <mergeCell ref="C71:D71"/>
    <mergeCell ref="C72:D72"/>
    <mergeCell ref="R61:S61"/>
    <mergeCell ref="C62:D62"/>
    <mergeCell ref="R62:S62"/>
    <mergeCell ref="C22:D22"/>
    <mergeCell ref="R23:S23"/>
    <mergeCell ref="C33:D33"/>
    <mergeCell ref="C34:D34"/>
    <mergeCell ref="C23:D23"/>
    <mergeCell ref="C24:D24"/>
    <mergeCell ref="C25:D25"/>
    <mergeCell ref="C26:D26"/>
    <mergeCell ref="C27:D27"/>
    <mergeCell ref="C28:D28"/>
    <mergeCell ref="R24:S24"/>
    <mergeCell ref="R25:S25"/>
    <mergeCell ref="C32:D32"/>
    <mergeCell ref="C31:D31"/>
    <mergeCell ref="C36:D36"/>
    <mergeCell ref="C37:D37"/>
    <mergeCell ref="C38:D38"/>
    <mergeCell ref="C39:D39"/>
    <mergeCell ref="C3:D3"/>
    <mergeCell ref="R3:S3"/>
    <mergeCell ref="C4:D4"/>
    <mergeCell ref="R4:S4"/>
    <mergeCell ref="C16:D16"/>
    <mergeCell ref="C6:D6"/>
    <mergeCell ref="C7:D7"/>
    <mergeCell ref="C8:D8"/>
    <mergeCell ref="C9:D9"/>
    <mergeCell ref="C10:D10"/>
    <mergeCell ref="R5:S5"/>
    <mergeCell ref="R6:S6"/>
    <mergeCell ref="R7:S7"/>
    <mergeCell ref="R8:S8"/>
    <mergeCell ref="R9:S9"/>
    <mergeCell ref="C29:D29"/>
    <mergeCell ref="C30:D30"/>
    <mergeCell ref="R27:S27"/>
    <mergeCell ref="R28:S28"/>
    <mergeCell ref="R22:S22"/>
    <mergeCell ref="R11:S11"/>
    <mergeCell ref="R12:S12"/>
    <mergeCell ref="R13:S13"/>
    <mergeCell ref="C11:D11"/>
    <mergeCell ref="C12:D12"/>
    <mergeCell ref="C13:D13"/>
    <mergeCell ref="C14:D14"/>
    <mergeCell ref="C15:D15"/>
    <mergeCell ref="R26:S26"/>
    <mergeCell ref="G2:H2"/>
    <mergeCell ref="I2:J2"/>
    <mergeCell ref="K2:L2"/>
    <mergeCell ref="C63:D63"/>
    <mergeCell ref="R34:S34"/>
    <mergeCell ref="R33:S33"/>
    <mergeCell ref="R29:S29"/>
    <mergeCell ref="R30:S30"/>
    <mergeCell ref="R31:S31"/>
    <mergeCell ref="R32:S32"/>
    <mergeCell ref="R14:S14"/>
    <mergeCell ref="R15:S15"/>
    <mergeCell ref="R16:S16"/>
    <mergeCell ref="R20:S20"/>
    <mergeCell ref="R21:S21"/>
    <mergeCell ref="R17:S17"/>
    <mergeCell ref="R18:S18"/>
    <mergeCell ref="C17:D17"/>
    <mergeCell ref="C18:D18"/>
    <mergeCell ref="C19:D19"/>
    <mergeCell ref="C20:D20"/>
    <mergeCell ref="C21:D21"/>
    <mergeCell ref="R19:S19"/>
    <mergeCell ref="R10:S10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O69"/>
  <sheetViews>
    <sheetView workbookViewId="0">
      <selection activeCell="H15" sqref="H15"/>
    </sheetView>
  </sheetViews>
  <sheetFormatPr baseColWidth="10" defaultRowHeight="15" x14ac:dyDescent="0.25"/>
  <cols>
    <col min="7" max="7" width="14.5703125" bestFit="1" customWidth="1"/>
    <col min="12" max="12" width="12.140625" customWidth="1"/>
    <col min="15" max="15" width="11.7109375" bestFit="1" customWidth="1"/>
  </cols>
  <sheetData>
    <row r="1" spans="3:14" ht="15.75" thickBot="1" x14ac:dyDescent="0.3">
      <c r="K1" s="13" t="s">
        <v>6</v>
      </c>
      <c r="L1" s="13" t="s">
        <v>5</v>
      </c>
      <c r="M1" s="13" t="s">
        <v>7</v>
      </c>
    </row>
    <row r="2" spans="3:14" ht="15.75" thickBot="1" x14ac:dyDescent="0.3">
      <c r="F2" s="136"/>
      <c r="G2" s="178"/>
      <c r="H2" s="137"/>
      <c r="K2" s="14">
        <v>43738</v>
      </c>
      <c r="L2" s="5">
        <v>0</v>
      </c>
      <c r="M2" s="5">
        <f>L2</f>
        <v>0</v>
      </c>
      <c r="N2" s="16">
        <v>0</v>
      </c>
    </row>
    <row r="3" spans="3:14" x14ac:dyDescent="0.25">
      <c r="D3" s="175"/>
      <c r="E3" s="179"/>
      <c r="F3" s="180"/>
      <c r="G3" s="183"/>
      <c r="H3" s="180"/>
      <c r="K3" s="14">
        <v>43739</v>
      </c>
      <c r="L3" s="5">
        <v>0</v>
      </c>
      <c r="M3" s="5">
        <f t="shared" ref="M3:M28" si="0">M2+L3</f>
        <v>0</v>
      </c>
      <c r="N3" s="16"/>
    </row>
    <row r="4" spans="3:14" ht="15.75" thickBot="1" x14ac:dyDescent="0.3">
      <c r="D4" s="176"/>
      <c r="E4" s="181"/>
      <c r="F4" s="182"/>
      <c r="G4" s="184"/>
      <c r="H4" s="182"/>
      <c r="K4" s="14">
        <v>43740</v>
      </c>
      <c r="L4" s="5">
        <v>0</v>
      </c>
      <c r="M4" s="5">
        <f t="shared" si="0"/>
        <v>0</v>
      </c>
      <c r="N4" s="16"/>
    </row>
    <row r="5" spans="3:14" ht="15.75" thickBot="1" x14ac:dyDescent="0.3">
      <c r="K5" s="14">
        <v>43741</v>
      </c>
      <c r="L5" s="5">
        <v>0</v>
      </c>
      <c r="M5" s="5">
        <f t="shared" si="0"/>
        <v>0</v>
      </c>
      <c r="N5" s="16"/>
    </row>
    <row r="6" spans="3:14" x14ac:dyDescent="0.25">
      <c r="D6" s="175"/>
      <c r="E6" s="179"/>
      <c r="F6" s="180"/>
      <c r="G6" s="183"/>
      <c r="H6" s="180"/>
      <c r="K6" s="14">
        <v>43742</v>
      </c>
      <c r="L6" s="5">
        <v>0</v>
      </c>
      <c r="M6" s="5">
        <f t="shared" si="0"/>
        <v>0</v>
      </c>
      <c r="N6" s="16"/>
    </row>
    <row r="7" spans="3:14" ht="15.75" thickBot="1" x14ac:dyDescent="0.3">
      <c r="D7" s="176"/>
      <c r="E7" s="181"/>
      <c r="F7" s="182"/>
      <c r="G7" s="184"/>
      <c r="H7" s="182"/>
      <c r="K7" s="14">
        <v>43743</v>
      </c>
      <c r="L7" s="5">
        <v>0</v>
      </c>
      <c r="M7" s="5">
        <f t="shared" si="0"/>
        <v>0</v>
      </c>
      <c r="N7" s="16"/>
    </row>
    <row r="8" spans="3:14" ht="15.75" thickBot="1" x14ac:dyDescent="0.3">
      <c r="K8" s="14">
        <v>43744</v>
      </c>
      <c r="L8" s="5">
        <v>0</v>
      </c>
      <c r="M8" s="5">
        <f t="shared" si="0"/>
        <v>0</v>
      </c>
      <c r="N8" s="16"/>
    </row>
    <row r="9" spans="3:14" ht="15.75" thickBot="1" x14ac:dyDescent="0.3">
      <c r="C9" s="15"/>
      <c r="D9" s="177"/>
      <c r="F9" s="4" t="s">
        <v>3</v>
      </c>
      <c r="G9" s="10" t="s">
        <v>4</v>
      </c>
      <c r="H9" s="1" t="s">
        <v>8</v>
      </c>
      <c r="K9" s="14">
        <v>43745</v>
      </c>
      <c r="L9" s="5">
        <v>0</v>
      </c>
      <c r="M9" s="5">
        <f t="shared" si="0"/>
        <v>0</v>
      </c>
      <c r="N9" s="16"/>
    </row>
    <row r="10" spans="3:14" ht="15.75" thickBot="1" x14ac:dyDescent="0.3">
      <c r="C10" s="15"/>
      <c r="D10" s="177"/>
      <c r="E10" s="2" t="s">
        <v>9</v>
      </c>
      <c r="F10" s="5">
        <v>263293.38</v>
      </c>
      <c r="G10" s="5">
        <v>132045.37</v>
      </c>
      <c r="H10" s="11">
        <f>F10-G10</f>
        <v>131248.01</v>
      </c>
      <c r="K10" s="14">
        <v>43746</v>
      </c>
      <c r="L10" s="5">
        <v>0</v>
      </c>
      <c r="M10" s="5">
        <f t="shared" si="0"/>
        <v>0</v>
      </c>
      <c r="N10" s="16"/>
    </row>
    <row r="11" spans="3:14" ht="15.75" thickBot="1" x14ac:dyDescent="0.3">
      <c r="C11" s="15"/>
      <c r="D11" s="15"/>
      <c r="E11" s="3" t="s">
        <v>2</v>
      </c>
      <c r="F11" s="5">
        <v>22338.61</v>
      </c>
      <c r="G11" s="5">
        <v>9371.7199999999993</v>
      </c>
      <c r="H11" s="5">
        <f>F11-G11</f>
        <v>12966.890000000001</v>
      </c>
      <c r="K11" s="14">
        <v>43747</v>
      </c>
      <c r="L11" s="23">
        <v>0</v>
      </c>
      <c r="M11" s="5">
        <f t="shared" si="0"/>
        <v>0</v>
      </c>
      <c r="N11" s="16"/>
    </row>
    <row r="12" spans="3:14" ht="15.75" thickBot="1" x14ac:dyDescent="0.3">
      <c r="C12" s="15"/>
      <c r="D12" s="177"/>
      <c r="K12" s="14">
        <v>43748</v>
      </c>
      <c r="L12" s="5">
        <v>0</v>
      </c>
      <c r="M12" s="5">
        <f t="shared" si="0"/>
        <v>0</v>
      </c>
      <c r="N12" s="16"/>
    </row>
    <row r="13" spans="3:14" ht="15.75" thickBot="1" x14ac:dyDescent="0.3">
      <c r="C13" s="15"/>
      <c r="D13" s="177"/>
      <c r="F13" s="30" t="s">
        <v>5</v>
      </c>
      <c r="G13" s="12"/>
      <c r="H13" s="6">
        <f>H10+H11</f>
        <v>144214.90000000002</v>
      </c>
      <c r="K13" s="14">
        <v>43749</v>
      </c>
      <c r="L13" s="5">
        <v>0</v>
      </c>
      <c r="M13" s="5">
        <f t="shared" si="0"/>
        <v>0</v>
      </c>
      <c r="N13" s="16"/>
    </row>
    <row r="14" spans="3:14" x14ac:dyDescent="0.25">
      <c r="K14" s="14">
        <v>43750</v>
      </c>
      <c r="L14" s="5">
        <v>0</v>
      </c>
      <c r="M14" s="5">
        <f t="shared" si="0"/>
        <v>0</v>
      </c>
      <c r="N14" s="16"/>
    </row>
    <row r="15" spans="3:14" x14ac:dyDescent="0.25">
      <c r="K15" s="14">
        <v>43751</v>
      </c>
      <c r="L15" s="5">
        <v>0</v>
      </c>
      <c r="M15" s="5">
        <f t="shared" si="0"/>
        <v>0</v>
      </c>
      <c r="N15" s="16"/>
    </row>
    <row r="16" spans="3:14" x14ac:dyDescent="0.25">
      <c r="K16" s="14">
        <v>43752</v>
      </c>
      <c r="L16" s="17">
        <v>0</v>
      </c>
      <c r="M16" s="5">
        <f t="shared" si="0"/>
        <v>0</v>
      </c>
      <c r="N16" s="16"/>
    </row>
    <row r="17" spans="6:15" x14ac:dyDescent="0.25">
      <c r="K17" s="14">
        <v>43753</v>
      </c>
      <c r="L17" s="5">
        <v>0</v>
      </c>
      <c r="M17" s="5">
        <f t="shared" si="0"/>
        <v>0</v>
      </c>
      <c r="N17" s="16"/>
    </row>
    <row r="18" spans="6:15" x14ac:dyDescent="0.25">
      <c r="K18" s="14">
        <v>43754</v>
      </c>
      <c r="L18" s="5">
        <v>0</v>
      </c>
      <c r="M18" s="5">
        <f t="shared" si="0"/>
        <v>0</v>
      </c>
      <c r="N18" s="16"/>
    </row>
    <row r="19" spans="6:15" x14ac:dyDescent="0.25">
      <c r="F19" s="16"/>
      <c r="K19" s="14">
        <v>43755</v>
      </c>
      <c r="L19" s="5">
        <v>0</v>
      </c>
      <c r="M19" s="5">
        <f t="shared" si="0"/>
        <v>0</v>
      </c>
      <c r="N19" s="16"/>
    </row>
    <row r="20" spans="6:15" x14ac:dyDescent="0.25">
      <c r="F20" s="16"/>
      <c r="G20" s="8"/>
      <c r="H20" s="16"/>
      <c r="K20" s="14">
        <v>43756</v>
      </c>
      <c r="L20" s="5">
        <v>0</v>
      </c>
      <c r="M20" s="5">
        <f t="shared" si="0"/>
        <v>0</v>
      </c>
      <c r="N20" s="16"/>
    </row>
    <row r="21" spans="6:15" x14ac:dyDescent="0.25">
      <c r="H21" s="16"/>
      <c r="K21" s="14">
        <v>43757</v>
      </c>
      <c r="L21" s="5">
        <v>0</v>
      </c>
      <c r="M21" s="5">
        <f t="shared" si="0"/>
        <v>0</v>
      </c>
      <c r="N21" s="16"/>
    </row>
    <row r="22" spans="6:15" x14ac:dyDescent="0.25">
      <c r="H22" s="8"/>
      <c r="K22" s="14">
        <v>43758</v>
      </c>
      <c r="L22" s="5">
        <v>0</v>
      </c>
      <c r="M22" s="5">
        <f t="shared" si="0"/>
        <v>0</v>
      </c>
      <c r="N22" s="16"/>
    </row>
    <row r="23" spans="6:15" x14ac:dyDescent="0.25">
      <c r="K23" s="14">
        <v>43759</v>
      </c>
      <c r="L23" s="5">
        <v>0</v>
      </c>
      <c r="M23" s="5">
        <f t="shared" si="0"/>
        <v>0</v>
      </c>
      <c r="N23" s="16"/>
    </row>
    <row r="24" spans="6:15" x14ac:dyDescent="0.25">
      <c r="K24" s="14">
        <v>43760</v>
      </c>
      <c r="L24" s="5">
        <v>0</v>
      </c>
      <c r="M24" s="5">
        <f t="shared" si="0"/>
        <v>0</v>
      </c>
      <c r="N24" s="16"/>
    </row>
    <row r="25" spans="6:15" x14ac:dyDescent="0.25">
      <c r="K25" s="14">
        <v>43761</v>
      </c>
      <c r="L25" s="23">
        <v>0</v>
      </c>
      <c r="M25" s="5">
        <f t="shared" si="0"/>
        <v>0</v>
      </c>
      <c r="N25" s="16"/>
    </row>
    <row r="26" spans="6:15" x14ac:dyDescent="0.25">
      <c r="K26" s="14">
        <v>43762</v>
      </c>
      <c r="L26" s="23">
        <v>0</v>
      </c>
      <c r="M26" s="5">
        <f t="shared" si="0"/>
        <v>0</v>
      </c>
      <c r="N26" s="16"/>
    </row>
    <row r="27" spans="6:15" x14ac:dyDescent="0.25">
      <c r="K27" s="14">
        <v>43763</v>
      </c>
      <c r="L27" s="23">
        <v>0</v>
      </c>
      <c r="M27" s="5">
        <f t="shared" si="0"/>
        <v>0</v>
      </c>
      <c r="N27" s="16"/>
    </row>
    <row r="28" spans="6:15" x14ac:dyDescent="0.25">
      <c r="K28" s="14">
        <v>43764</v>
      </c>
      <c r="L28" s="23">
        <v>0</v>
      </c>
      <c r="M28" s="5">
        <f t="shared" si="0"/>
        <v>0</v>
      </c>
      <c r="N28" s="16"/>
      <c r="O28" s="8"/>
    </row>
    <row r="29" spans="6:15" x14ac:dyDescent="0.25">
      <c r="K29" s="14">
        <v>43765</v>
      </c>
      <c r="L29" s="23">
        <v>0</v>
      </c>
      <c r="M29" s="5"/>
      <c r="N29" s="16"/>
    </row>
    <row r="30" spans="6:15" x14ac:dyDescent="0.25">
      <c r="K30" s="14">
        <v>43766</v>
      </c>
      <c r="L30" s="23">
        <v>0</v>
      </c>
      <c r="M30" s="5"/>
      <c r="N30" s="16"/>
    </row>
    <row r="31" spans="6:15" x14ac:dyDescent="0.25">
      <c r="K31" s="14">
        <v>43767</v>
      </c>
      <c r="L31" s="23"/>
      <c r="M31" s="5">
        <f>M30+L31</f>
        <v>0</v>
      </c>
      <c r="N31" s="16"/>
    </row>
    <row r="32" spans="6:15" x14ac:dyDescent="0.25">
      <c r="K32" s="14">
        <v>43768</v>
      </c>
      <c r="L32" s="23">
        <v>0</v>
      </c>
      <c r="M32" s="5">
        <f>M31+L32</f>
        <v>0</v>
      </c>
      <c r="N32" s="16"/>
    </row>
    <row r="33" spans="7:14" x14ac:dyDescent="0.25">
      <c r="K33" s="14">
        <v>43769</v>
      </c>
      <c r="L33" s="29"/>
      <c r="M33" s="5">
        <f>M32+L33</f>
        <v>0</v>
      </c>
      <c r="N33" s="16"/>
    </row>
    <row r="34" spans="7:14" x14ac:dyDescent="0.25">
      <c r="K34" s="14">
        <v>43770</v>
      </c>
      <c r="L34" s="20"/>
      <c r="M34" s="29"/>
    </row>
    <row r="35" spans="7:14" x14ac:dyDescent="0.25">
      <c r="G35" s="26"/>
      <c r="H35" s="26"/>
      <c r="I35" s="26"/>
      <c r="J35" s="26"/>
    </row>
    <row r="36" spans="7:14" x14ac:dyDescent="0.25">
      <c r="G36" s="26"/>
      <c r="H36" s="27"/>
      <c r="I36" s="27"/>
      <c r="J36" s="26"/>
    </row>
    <row r="37" spans="7:14" x14ac:dyDescent="0.25">
      <c r="G37" s="26"/>
      <c r="H37" s="28"/>
      <c r="I37" s="17"/>
      <c r="J37" s="26"/>
    </row>
    <row r="38" spans="7:14" x14ac:dyDescent="0.25">
      <c r="G38" s="26"/>
      <c r="H38" s="28"/>
      <c r="I38" s="17"/>
      <c r="J38" s="26"/>
    </row>
    <row r="39" spans="7:14" x14ac:dyDescent="0.25">
      <c r="G39" s="26"/>
      <c r="H39" s="28"/>
      <c r="I39" s="17"/>
      <c r="J39" s="26"/>
    </row>
    <row r="40" spans="7:14" x14ac:dyDescent="0.25">
      <c r="G40" s="26"/>
      <c r="H40" s="28"/>
      <c r="I40" s="17"/>
      <c r="J40" s="26"/>
    </row>
    <row r="41" spans="7:14" x14ac:dyDescent="0.25">
      <c r="G41" s="26"/>
      <c r="H41" s="28"/>
      <c r="I41" s="17"/>
      <c r="J41" s="26"/>
    </row>
    <row r="42" spans="7:14" x14ac:dyDescent="0.25">
      <c r="G42" s="26"/>
      <c r="H42" s="28"/>
      <c r="I42" s="17"/>
      <c r="J42" s="26"/>
    </row>
    <row r="43" spans="7:14" x14ac:dyDescent="0.25">
      <c r="G43" s="26"/>
      <c r="H43" s="28"/>
      <c r="I43" s="17"/>
      <c r="J43" s="26"/>
    </row>
    <row r="44" spans="7:14" x14ac:dyDescent="0.25">
      <c r="G44" s="26"/>
      <c r="H44" s="28"/>
      <c r="I44" s="17"/>
      <c r="J44" s="26"/>
    </row>
    <row r="45" spans="7:14" x14ac:dyDescent="0.25">
      <c r="G45" s="26"/>
      <c r="H45" s="28"/>
      <c r="I45" s="17"/>
      <c r="J45" s="26"/>
    </row>
    <row r="46" spans="7:14" x14ac:dyDescent="0.25">
      <c r="G46" s="26"/>
      <c r="H46" s="28"/>
      <c r="I46" s="17"/>
      <c r="J46" s="26"/>
    </row>
    <row r="47" spans="7:14" x14ac:dyDescent="0.25">
      <c r="G47" s="26"/>
      <c r="H47" s="28"/>
      <c r="I47" s="17"/>
      <c r="J47" s="26"/>
    </row>
    <row r="48" spans="7:14" x14ac:dyDescent="0.25">
      <c r="G48" s="26"/>
      <c r="H48" s="28"/>
      <c r="I48" s="17"/>
      <c r="J48" s="26"/>
    </row>
    <row r="49" spans="7:10" x14ac:dyDescent="0.25">
      <c r="G49" s="26"/>
      <c r="H49" s="28"/>
      <c r="I49" s="17"/>
      <c r="J49" s="26"/>
    </row>
    <row r="50" spans="7:10" x14ac:dyDescent="0.25">
      <c r="G50" s="26"/>
      <c r="H50" s="28"/>
      <c r="I50" s="17"/>
      <c r="J50" s="26"/>
    </row>
    <row r="51" spans="7:10" x14ac:dyDescent="0.25">
      <c r="G51" s="26"/>
      <c r="H51" s="28"/>
      <c r="I51" s="17"/>
      <c r="J51" s="26"/>
    </row>
    <row r="52" spans="7:10" x14ac:dyDescent="0.25">
      <c r="G52" s="26"/>
      <c r="H52" s="28"/>
      <c r="I52" s="17"/>
      <c r="J52" s="26"/>
    </row>
    <row r="53" spans="7:10" x14ac:dyDescent="0.25">
      <c r="G53" s="26"/>
      <c r="H53" s="28"/>
      <c r="I53" s="17"/>
      <c r="J53" s="26"/>
    </row>
    <row r="54" spans="7:10" x14ac:dyDescent="0.25">
      <c r="G54" s="26"/>
      <c r="H54" s="28"/>
      <c r="I54" s="17"/>
      <c r="J54" s="26"/>
    </row>
    <row r="55" spans="7:10" x14ac:dyDescent="0.25">
      <c r="G55" s="26"/>
      <c r="H55" s="28"/>
      <c r="I55" s="17"/>
      <c r="J55" s="26"/>
    </row>
    <row r="56" spans="7:10" x14ac:dyDescent="0.25">
      <c r="G56" s="26"/>
      <c r="H56" s="28"/>
      <c r="I56" s="17"/>
      <c r="J56" s="26"/>
    </row>
    <row r="57" spans="7:10" x14ac:dyDescent="0.25">
      <c r="G57" s="26"/>
      <c r="H57" s="28"/>
      <c r="I57" s="17"/>
      <c r="J57" s="26"/>
    </row>
    <row r="58" spans="7:10" x14ac:dyDescent="0.25">
      <c r="G58" s="26"/>
      <c r="H58" s="28"/>
      <c r="I58" s="17"/>
      <c r="J58" s="26"/>
    </row>
    <row r="59" spans="7:10" x14ac:dyDescent="0.25">
      <c r="G59" s="26"/>
      <c r="H59" s="28"/>
      <c r="I59" s="17"/>
      <c r="J59" s="26"/>
    </row>
    <row r="60" spans="7:10" x14ac:dyDescent="0.25">
      <c r="G60" s="26"/>
      <c r="H60" s="28"/>
      <c r="I60" s="17"/>
      <c r="J60" s="26"/>
    </row>
    <row r="61" spans="7:10" x14ac:dyDescent="0.25">
      <c r="G61" s="26"/>
      <c r="H61" s="28"/>
      <c r="I61" s="17"/>
      <c r="J61" s="26"/>
    </row>
    <row r="62" spans="7:10" x14ac:dyDescent="0.25">
      <c r="G62" s="26"/>
      <c r="H62" s="28"/>
      <c r="I62" s="17"/>
      <c r="J62" s="26"/>
    </row>
    <row r="63" spans="7:10" x14ac:dyDescent="0.25">
      <c r="G63" s="26"/>
      <c r="H63" s="28"/>
      <c r="I63" s="17"/>
      <c r="J63" s="26"/>
    </row>
    <row r="64" spans="7:10" x14ac:dyDescent="0.25">
      <c r="G64" s="26"/>
      <c r="H64" s="28"/>
      <c r="I64" s="17"/>
      <c r="J64" s="26"/>
    </row>
    <row r="65" spans="7:10" x14ac:dyDescent="0.25">
      <c r="G65" s="26"/>
      <c r="H65" s="28"/>
      <c r="I65" s="17"/>
      <c r="J65" s="26"/>
    </row>
    <row r="66" spans="7:10" x14ac:dyDescent="0.25">
      <c r="G66" s="26"/>
      <c r="H66" s="28"/>
      <c r="I66" s="17"/>
      <c r="J66" s="26"/>
    </row>
    <row r="67" spans="7:10" x14ac:dyDescent="0.25">
      <c r="G67" s="26"/>
      <c r="H67" s="28"/>
      <c r="I67" s="17"/>
      <c r="J67" s="26"/>
    </row>
    <row r="68" spans="7:10" x14ac:dyDescent="0.25">
      <c r="G68" s="26"/>
      <c r="H68" s="28"/>
      <c r="I68" s="26"/>
      <c r="J68" s="26"/>
    </row>
    <row r="69" spans="7:10" x14ac:dyDescent="0.25">
      <c r="G69" s="24"/>
      <c r="H69" s="24"/>
      <c r="I69" s="25"/>
      <c r="J69" s="24"/>
    </row>
  </sheetData>
  <mergeCells count="9">
    <mergeCell ref="D3:D4"/>
    <mergeCell ref="D6:D7"/>
    <mergeCell ref="D9:D10"/>
    <mergeCell ref="D12:D13"/>
    <mergeCell ref="F2:H2"/>
    <mergeCell ref="E3:F4"/>
    <mergeCell ref="G3:H4"/>
    <mergeCell ref="E6:F7"/>
    <mergeCell ref="G6:H7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P25"/>
  <sheetViews>
    <sheetView zoomScale="115" zoomScaleNormal="115" workbookViewId="0">
      <selection activeCell="J30" sqref="J30"/>
    </sheetView>
  </sheetViews>
  <sheetFormatPr baseColWidth="10" defaultRowHeight="15" x14ac:dyDescent="0.25"/>
  <cols>
    <col min="2" max="2" width="12.42578125" bestFit="1" customWidth="1"/>
    <col min="13" max="13" width="15.7109375" bestFit="1" customWidth="1"/>
    <col min="14" max="14" width="12.42578125" bestFit="1" customWidth="1"/>
  </cols>
  <sheetData>
    <row r="3" spans="1:16" x14ac:dyDescent="0.25">
      <c r="B3" t="s">
        <v>21</v>
      </c>
    </row>
    <row r="4" spans="1:16" x14ac:dyDescent="0.25">
      <c r="B4" s="38" t="s">
        <v>22</v>
      </c>
      <c r="C4" s="38" t="s">
        <v>23</v>
      </c>
      <c r="D4" s="39" t="s">
        <v>24</v>
      </c>
      <c r="E4" s="38" t="s">
        <v>25</v>
      </c>
      <c r="F4" s="39" t="s">
        <v>26</v>
      </c>
      <c r="G4" s="38" t="s">
        <v>27</v>
      </c>
      <c r="H4" s="39" t="s">
        <v>28</v>
      </c>
      <c r="I4" s="38" t="s">
        <v>29</v>
      </c>
      <c r="J4" s="39" t="s">
        <v>30</v>
      </c>
      <c r="K4" s="38" t="s">
        <v>31</v>
      </c>
      <c r="L4" s="39" t="s">
        <v>32</v>
      </c>
      <c r="M4" s="36" t="s">
        <v>33</v>
      </c>
      <c r="N4" s="40" t="s">
        <v>34</v>
      </c>
    </row>
    <row r="5" spans="1:16" x14ac:dyDescent="0.25">
      <c r="B5" s="41">
        <f>6600+2400+1800</f>
        <v>10800</v>
      </c>
      <c r="C5" s="41">
        <v>0</v>
      </c>
      <c r="D5" s="41">
        <v>0</v>
      </c>
      <c r="E5" s="41">
        <v>2183.94</v>
      </c>
      <c r="F5" s="41">
        <f>SUM(B5:E5)</f>
        <v>12983.94</v>
      </c>
      <c r="G5" s="41">
        <v>332.31</v>
      </c>
      <c r="H5" s="41">
        <v>41.54</v>
      </c>
      <c r="I5" s="41">
        <v>1.8</v>
      </c>
      <c r="J5" s="41">
        <v>135</v>
      </c>
      <c r="K5" s="41">
        <v>6750</v>
      </c>
      <c r="L5" s="41">
        <v>0</v>
      </c>
      <c r="M5" s="41">
        <f>F5-K5</f>
        <v>6233.9400000000005</v>
      </c>
      <c r="N5" s="41">
        <f>M5-G5-H5-I5-J5</f>
        <v>5723.29</v>
      </c>
      <c r="O5" s="37"/>
      <c r="P5" s="37"/>
    </row>
    <row r="6" spans="1:16" x14ac:dyDescent="0.25">
      <c r="B6" s="41">
        <f>6600+2400+1800</f>
        <v>10800</v>
      </c>
      <c r="C6" s="41">
        <v>0</v>
      </c>
      <c r="D6" s="41">
        <v>990</v>
      </c>
      <c r="E6" s="41">
        <v>8483.94</v>
      </c>
      <c r="F6" s="41">
        <f>SUM(B6:E6)</f>
        <v>20273.940000000002</v>
      </c>
      <c r="G6" s="41">
        <v>332.31</v>
      </c>
      <c r="H6" s="41">
        <v>41.54</v>
      </c>
      <c r="I6" s="41">
        <v>1.8</v>
      </c>
      <c r="J6" s="41">
        <v>0</v>
      </c>
      <c r="K6" s="41">
        <v>6750</v>
      </c>
      <c r="L6" s="41">
        <v>0</v>
      </c>
      <c r="M6" s="41">
        <f>F6-K6</f>
        <v>13523.940000000002</v>
      </c>
      <c r="N6" s="41">
        <f>M6-G6-H6-I6-J6</f>
        <v>13148.290000000003</v>
      </c>
      <c r="O6" s="37"/>
      <c r="P6" s="37"/>
    </row>
    <row r="7" spans="1:16" x14ac:dyDescent="0.25">
      <c r="B7" s="41">
        <f>6600+2400</f>
        <v>9000</v>
      </c>
      <c r="C7" s="41">
        <v>0</v>
      </c>
      <c r="D7" s="41">
        <v>990</v>
      </c>
      <c r="E7" s="41">
        <v>1819.95</v>
      </c>
      <c r="F7" s="41">
        <f>SUM(B7:E7)</f>
        <v>11809.95</v>
      </c>
      <c r="G7" s="41">
        <v>332.31</v>
      </c>
      <c r="H7" s="41">
        <v>41.54</v>
      </c>
      <c r="I7" s="41">
        <v>1.8</v>
      </c>
      <c r="J7" s="41">
        <v>0</v>
      </c>
      <c r="K7" s="41">
        <v>6750</v>
      </c>
      <c r="L7" s="41">
        <v>0</v>
      </c>
      <c r="M7" s="41">
        <f>F7-K7</f>
        <v>5059.9500000000007</v>
      </c>
      <c r="N7" s="41">
        <f>M7-G7-H7-I7-J7</f>
        <v>4684.3</v>
      </c>
      <c r="O7" s="37"/>
      <c r="P7" s="37"/>
    </row>
    <row r="8" spans="1:16" x14ac:dyDescent="0.25">
      <c r="B8" s="41">
        <v>10800</v>
      </c>
      <c r="C8" s="41">
        <v>0</v>
      </c>
      <c r="D8" s="41">
        <v>0</v>
      </c>
      <c r="E8" s="41">
        <v>2183.94</v>
      </c>
      <c r="F8" s="41">
        <f>SUM(B8:E8)</f>
        <v>12983.94</v>
      </c>
      <c r="G8" s="41">
        <v>332.31</v>
      </c>
      <c r="H8" s="41">
        <v>41.54</v>
      </c>
      <c r="I8" s="41">
        <v>1.8</v>
      </c>
      <c r="J8" s="41">
        <v>0</v>
      </c>
      <c r="K8" s="41">
        <v>6750</v>
      </c>
      <c r="L8" s="41">
        <v>0</v>
      </c>
      <c r="M8" s="41">
        <f>F8-K8</f>
        <v>6233.9400000000005</v>
      </c>
      <c r="N8" s="41">
        <f>M8-G8-H8-I8-J8</f>
        <v>5858.29</v>
      </c>
      <c r="O8" s="37"/>
      <c r="P8" s="37"/>
    </row>
    <row r="9" spans="1:16" ht="15.75" thickBot="1" x14ac:dyDescent="0.3">
      <c r="B9" s="42">
        <v>9000</v>
      </c>
      <c r="C9" s="42">
        <v>0</v>
      </c>
      <c r="D9" s="42">
        <v>0</v>
      </c>
      <c r="E9" s="42">
        <v>3332</v>
      </c>
      <c r="F9" s="42">
        <f>SUM(B9:E9)</f>
        <v>12332</v>
      </c>
      <c r="G9" s="41">
        <v>332.31</v>
      </c>
      <c r="H9" s="42">
        <v>41.54</v>
      </c>
      <c r="I9" s="42">
        <v>1.8</v>
      </c>
      <c r="J9" s="42">
        <v>0</v>
      </c>
      <c r="K9" s="42">
        <v>6750</v>
      </c>
      <c r="L9" s="42">
        <v>600</v>
      </c>
      <c r="M9" s="42">
        <f>F9-K9</f>
        <v>5582</v>
      </c>
      <c r="N9" s="42">
        <f>M9-G9-L9-H9-I9-J9</f>
        <v>4606.3499999999995</v>
      </c>
      <c r="O9" s="37"/>
      <c r="P9" s="37"/>
    </row>
    <row r="10" spans="1:16" ht="15.75" thickBot="1" x14ac:dyDescent="0.3">
      <c r="A10" t="s">
        <v>7</v>
      </c>
      <c r="B10" s="44">
        <f>SUM(B5:B9)</f>
        <v>50400</v>
      </c>
      <c r="C10" s="43"/>
      <c r="D10" s="45">
        <f t="shared" ref="D10:N10" si="0">SUM(D5:D9)</f>
        <v>1980</v>
      </c>
      <c r="E10" s="45">
        <f t="shared" si="0"/>
        <v>18003.770000000004</v>
      </c>
      <c r="F10" s="43">
        <f t="shared" si="0"/>
        <v>70383.77</v>
      </c>
      <c r="G10" s="45">
        <f t="shared" si="0"/>
        <v>1661.55</v>
      </c>
      <c r="H10" s="45">
        <f t="shared" si="0"/>
        <v>207.7</v>
      </c>
      <c r="I10" s="45">
        <f t="shared" si="0"/>
        <v>9</v>
      </c>
      <c r="J10" s="45">
        <f t="shared" si="0"/>
        <v>135</v>
      </c>
      <c r="K10" s="45">
        <f t="shared" si="0"/>
        <v>33750</v>
      </c>
      <c r="L10" s="45">
        <f t="shared" si="0"/>
        <v>600</v>
      </c>
      <c r="M10" s="43">
        <f t="shared" si="0"/>
        <v>36633.770000000004</v>
      </c>
      <c r="N10" s="46">
        <f t="shared" si="0"/>
        <v>34020.520000000004</v>
      </c>
      <c r="O10" s="37"/>
      <c r="P10" s="37"/>
    </row>
    <row r="11" spans="1:16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B14" s="38" t="s">
        <v>22</v>
      </c>
      <c r="C14" s="38" t="s">
        <v>23</v>
      </c>
      <c r="D14" s="39" t="s">
        <v>24</v>
      </c>
      <c r="E14" s="38" t="s">
        <v>25</v>
      </c>
      <c r="F14" s="39" t="s">
        <v>26</v>
      </c>
      <c r="G14" s="38" t="s">
        <v>27</v>
      </c>
      <c r="H14" s="39" t="s">
        <v>28</v>
      </c>
      <c r="I14" s="38" t="s">
        <v>29</v>
      </c>
      <c r="J14" s="39" t="s">
        <v>30</v>
      </c>
      <c r="K14" s="38" t="s">
        <v>31</v>
      </c>
      <c r="L14" s="39" t="s">
        <v>32</v>
      </c>
      <c r="M14" s="36" t="s">
        <v>33</v>
      </c>
      <c r="N14" s="40" t="s">
        <v>34</v>
      </c>
      <c r="O14" s="37"/>
      <c r="P14" s="37"/>
    </row>
    <row r="15" spans="1:16" x14ac:dyDescent="0.25">
      <c r="B15" s="41">
        <f>5400+2400+1800</f>
        <v>9600</v>
      </c>
      <c r="C15" s="41">
        <v>0</v>
      </c>
      <c r="D15" s="41">
        <v>0</v>
      </c>
      <c r="E15" s="41">
        <v>1941.28</v>
      </c>
      <c r="F15" s="41">
        <f>SUM(B15:E15)</f>
        <v>11541.28</v>
      </c>
      <c r="G15" s="41">
        <v>332.31</v>
      </c>
      <c r="H15" s="41">
        <v>41.54</v>
      </c>
      <c r="I15" s="41">
        <v>1.8</v>
      </c>
      <c r="J15" s="41">
        <v>135</v>
      </c>
      <c r="K15" s="41">
        <v>6750</v>
      </c>
      <c r="L15" s="41">
        <v>0</v>
      </c>
      <c r="M15" s="41">
        <f>F15-K15</f>
        <v>4791.2800000000007</v>
      </c>
      <c r="N15" s="41">
        <f>M15-G15-H15-I15-J15</f>
        <v>4280.63</v>
      </c>
      <c r="O15" s="37"/>
      <c r="P15" s="37"/>
    </row>
    <row r="16" spans="1:16" x14ac:dyDescent="0.25">
      <c r="B16" s="41">
        <f>5400+2400+1800</f>
        <v>9600</v>
      </c>
      <c r="C16" s="41">
        <v>0</v>
      </c>
      <c r="D16" s="41">
        <v>810</v>
      </c>
      <c r="E16" s="41">
        <v>7541.28</v>
      </c>
      <c r="F16" s="41">
        <f>SUM(B16:E16)</f>
        <v>17951.28</v>
      </c>
      <c r="G16" s="41">
        <v>332.31</v>
      </c>
      <c r="H16" s="41">
        <v>41.54</v>
      </c>
      <c r="I16" s="41">
        <v>1.8</v>
      </c>
      <c r="J16" s="41">
        <v>0</v>
      </c>
      <c r="K16" s="41">
        <v>6750</v>
      </c>
      <c r="L16" s="41">
        <v>0</v>
      </c>
      <c r="M16" s="41">
        <f>F16-K16</f>
        <v>11201.279999999999</v>
      </c>
      <c r="N16" s="41">
        <f>M16-G16-H16-I16-J16</f>
        <v>10825.63</v>
      </c>
      <c r="O16" s="37"/>
      <c r="P16" s="37"/>
    </row>
    <row r="17" spans="1:16" x14ac:dyDescent="0.25">
      <c r="B17" s="41">
        <f>5400+2400</f>
        <v>7800</v>
      </c>
      <c r="C17" s="41">
        <v>0</v>
      </c>
      <c r="D17" s="41">
        <v>810</v>
      </c>
      <c r="E17" s="41">
        <v>1577.29</v>
      </c>
      <c r="F17" s="41">
        <f>SUM(B17:E17)</f>
        <v>10187.290000000001</v>
      </c>
      <c r="G17" s="41">
        <v>332.31</v>
      </c>
      <c r="H17" s="41">
        <v>41.54</v>
      </c>
      <c r="I17" s="41">
        <v>1.8</v>
      </c>
      <c r="J17" s="41">
        <v>0</v>
      </c>
      <c r="K17" s="41">
        <v>6750</v>
      </c>
      <c r="L17" s="41">
        <v>0</v>
      </c>
      <c r="M17" s="41">
        <f>F17-K17</f>
        <v>3437.2900000000009</v>
      </c>
      <c r="N17" s="41">
        <f>M17-G17-H17-I17-J17</f>
        <v>3061.6400000000008</v>
      </c>
      <c r="O17" s="37"/>
      <c r="P17" s="37"/>
    </row>
    <row r="18" spans="1:16" x14ac:dyDescent="0.25">
      <c r="B18" s="41">
        <f>5400+2400+1800</f>
        <v>9600</v>
      </c>
      <c r="C18" s="41">
        <v>0</v>
      </c>
      <c r="D18" s="41">
        <v>0</v>
      </c>
      <c r="E18" s="41">
        <v>1941.28</v>
      </c>
      <c r="F18" s="41">
        <f>SUM(B18:E18)</f>
        <v>11541.28</v>
      </c>
      <c r="G18" s="41">
        <v>332.31</v>
      </c>
      <c r="H18" s="41">
        <v>41.54</v>
      </c>
      <c r="I18" s="41">
        <v>1.8</v>
      </c>
      <c r="J18" s="41">
        <v>0</v>
      </c>
      <c r="K18" s="41">
        <v>6750</v>
      </c>
      <c r="L18" s="41">
        <v>0</v>
      </c>
      <c r="M18" s="41">
        <f>F18-K18</f>
        <v>4791.2800000000007</v>
      </c>
      <c r="N18" s="41">
        <f>M18-G18-H18-I18-J18</f>
        <v>4415.63</v>
      </c>
      <c r="O18" s="37"/>
      <c r="P18" s="37"/>
    </row>
    <row r="19" spans="1:16" ht="15.75" thickBot="1" x14ac:dyDescent="0.3">
      <c r="B19" s="42">
        <f>5400+2400</f>
        <v>7800</v>
      </c>
      <c r="C19" s="42">
        <v>0</v>
      </c>
      <c r="D19" s="42">
        <v>0</v>
      </c>
      <c r="E19" s="42">
        <v>3094</v>
      </c>
      <c r="F19" s="42">
        <f>SUM(B19:E19)</f>
        <v>10894</v>
      </c>
      <c r="G19" s="41">
        <v>332.31</v>
      </c>
      <c r="H19" s="42">
        <v>41.54</v>
      </c>
      <c r="I19" s="42">
        <v>1.8</v>
      </c>
      <c r="J19" s="42">
        <v>0</v>
      </c>
      <c r="K19" s="42">
        <v>6750</v>
      </c>
      <c r="L19" s="42">
        <v>0</v>
      </c>
      <c r="M19" s="42">
        <f>F19-K19</f>
        <v>4144</v>
      </c>
      <c r="N19" s="42">
        <f>M19-G19-L19-H19-I19-J19</f>
        <v>3768.35</v>
      </c>
      <c r="O19" s="37"/>
      <c r="P19" s="37"/>
    </row>
    <row r="20" spans="1:16" ht="15.75" thickBot="1" x14ac:dyDescent="0.3">
      <c r="A20" t="s">
        <v>7</v>
      </c>
      <c r="B20" s="44">
        <f>SUM(B15:B19)</f>
        <v>44400</v>
      </c>
      <c r="C20" s="43"/>
      <c r="D20" s="45">
        <f t="shared" ref="D20:N20" si="1">SUM(D15:D19)</f>
        <v>1620</v>
      </c>
      <c r="E20" s="45">
        <f t="shared" si="1"/>
        <v>16095.13</v>
      </c>
      <c r="F20" s="43">
        <f t="shared" si="1"/>
        <v>62115.13</v>
      </c>
      <c r="G20" s="45">
        <f t="shared" si="1"/>
        <v>1661.55</v>
      </c>
      <c r="H20" s="45">
        <f t="shared" si="1"/>
        <v>207.7</v>
      </c>
      <c r="I20" s="45">
        <f t="shared" si="1"/>
        <v>9</v>
      </c>
      <c r="J20" s="45">
        <f t="shared" si="1"/>
        <v>135</v>
      </c>
      <c r="K20" s="45">
        <f t="shared" si="1"/>
        <v>33750</v>
      </c>
      <c r="L20" s="45">
        <f t="shared" si="1"/>
        <v>0</v>
      </c>
      <c r="M20" s="43">
        <f t="shared" si="1"/>
        <v>28365.129999999997</v>
      </c>
      <c r="N20" s="46">
        <f t="shared" si="1"/>
        <v>26351.879999999997</v>
      </c>
      <c r="O20" s="37"/>
      <c r="P20" s="37"/>
    </row>
    <row r="21" spans="1:16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37"/>
      <c r="B22" s="37"/>
      <c r="C22" s="37"/>
    </row>
    <row r="23" spans="1:16" x14ac:dyDescent="0.25">
      <c r="A23" s="37"/>
      <c r="B23" s="37"/>
      <c r="C23" s="37"/>
    </row>
    <row r="24" spans="1:16" x14ac:dyDescent="0.25">
      <c r="A24" s="37"/>
      <c r="B24" s="37"/>
      <c r="C24" s="37"/>
    </row>
    <row r="25" spans="1:16" x14ac:dyDescent="0.25">
      <c r="A25" s="37"/>
      <c r="B25" s="37"/>
      <c r="C25" s="37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17"/>
  <sheetViews>
    <sheetView workbookViewId="0">
      <selection activeCell="R4" sqref="R4:R7"/>
    </sheetView>
  </sheetViews>
  <sheetFormatPr baseColWidth="10" defaultRowHeight="15" x14ac:dyDescent="0.25"/>
  <cols>
    <col min="1" max="1" width="25.28515625" bestFit="1" customWidth="1"/>
    <col min="2" max="12" width="5" customWidth="1"/>
    <col min="13" max="25" width="5" bestFit="1" customWidth="1"/>
  </cols>
  <sheetData>
    <row r="2" spans="1:25" x14ac:dyDescent="0.25">
      <c r="A2" s="29"/>
      <c r="B2" s="73">
        <v>43101</v>
      </c>
      <c r="C2" s="73">
        <v>43132</v>
      </c>
      <c r="D2" s="73">
        <v>43160</v>
      </c>
      <c r="E2" s="73">
        <v>43191</v>
      </c>
      <c r="F2" s="73">
        <v>43221</v>
      </c>
      <c r="G2" s="73">
        <v>43252</v>
      </c>
      <c r="H2" s="73">
        <v>43282</v>
      </c>
      <c r="I2" s="73">
        <v>43313</v>
      </c>
      <c r="J2" s="73">
        <v>43344</v>
      </c>
      <c r="K2" s="73">
        <v>43374</v>
      </c>
      <c r="L2" s="73">
        <v>43405</v>
      </c>
      <c r="M2" s="73">
        <v>43435</v>
      </c>
      <c r="N2" s="73">
        <v>43466</v>
      </c>
      <c r="O2" s="73">
        <v>43497</v>
      </c>
      <c r="P2" s="73">
        <v>43525</v>
      </c>
      <c r="Q2" s="73">
        <v>43556</v>
      </c>
      <c r="R2" s="73">
        <v>43586</v>
      </c>
      <c r="S2" s="73">
        <v>43617</v>
      </c>
      <c r="T2" s="73">
        <v>43647</v>
      </c>
      <c r="U2" s="73">
        <v>43678</v>
      </c>
      <c r="V2" s="73">
        <v>43709</v>
      </c>
      <c r="W2" s="73">
        <v>43739</v>
      </c>
      <c r="X2" s="73">
        <v>43770</v>
      </c>
      <c r="Y2" s="73">
        <v>43800</v>
      </c>
    </row>
    <row r="3" spans="1:25" x14ac:dyDescent="0.25">
      <c r="A3" s="74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x14ac:dyDescent="0.25">
      <c r="A4" s="75" t="s">
        <v>44</v>
      </c>
      <c r="B4" s="80" t="s">
        <v>57</v>
      </c>
      <c r="C4" s="80" t="s">
        <v>57</v>
      </c>
      <c r="D4" s="80" t="s">
        <v>57</v>
      </c>
      <c r="E4" s="80" t="s">
        <v>57</v>
      </c>
      <c r="F4" s="80" t="s">
        <v>57</v>
      </c>
      <c r="G4" s="80" t="s">
        <v>57</v>
      </c>
      <c r="H4" s="80" t="s">
        <v>57</v>
      </c>
      <c r="I4" s="80" t="s">
        <v>57</v>
      </c>
      <c r="J4" s="80" t="s">
        <v>57</v>
      </c>
      <c r="K4" s="80" t="s">
        <v>57</v>
      </c>
      <c r="L4" s="80" t="s">
        <v>57</v>
      </c>
      <c r="M4" s="80" t="s">
        <v>57</v>
      </c>
      <c r="N4" s="80" t="s">
        <v>57</v>
      </c>
      <c r="O4" s="80" t="s">
        <v>57</v>
      </c>
      <c r="P4" s="80" t="s">
        <v>57</v>
      </c>
      <c r="Q4" s="78" t="s">
        <v>57</v>
      </c>
      <c r="R4" s="78"/>
      <c r="S4" s="78"/>
      <c r="T4" s="78"/>
      <c r="U4" s="78"/>
      <c r="V4" s="78"/>
      <c r="W4" s="78"/>
      <c r="X4" s="78"/>
      <c r="Y4" s="78"/>
    </row>
    <row r="5" spans="1:25" x14ac:dyDescent="0.25">
      <c r="A5" s="75" t="s">
        <v>45</v>
      </c>
      <c r="B5" s="80" t="s">
        <v>57</v>
      </c>
      <c r="C5" s="80" t="s">
        <v>57</v>
      </c>
      <c r="D5" s="80" t="s">
        <v>57</v>
      </c>
      <c r="E5" s="80" t="s">
        <v>57</v>
      </c>
      <c r="F5" s="80" t="s">
        <v>57</v>
      </c>
      <c r="G5" s="80" t="s">
        <v>57</v>
      </c>
      <c r="H5" s="80" t="s">
        <v>57</v>
      </c>
      <c r="I5" s="80" t="s">
        <v>57</v>
      </c>
      <c r="J5" s="80" t="s">
        <v>57</v>
      </c>
      <c r="K5" s="80" t="s">
        <v>57</v>
      </c>
      <c r="L5" s="80" t="s">
        <v>57</v>
      </c>
      <c r="M5" s="80" t="s">
        <v>57</v>
      </c>
      <c r="N5" s="80" t="s">
        <v>57</v>
      </c>
      <c r="O5" s="80" t="s">
        <v>57</v>
      </c>
      <c r="P5" s="80"/>
      <c r="Q5" s="78"/>
      <c r="R5" s="78"/>
      <c r="S5" s="78"/>
      <c r="T5" s="78"/>
      <c r="U5" s="78"/>
      <c r="V5" s="78"/>
      <c r="W5" s="78"/>
      <c r="X5" s="78"/>
      <c r="Y5" s="78"/>
    </row>
    <row r="6" spans="1:25" x14ac:dyDescent="0.25">
      <c r="A6" s="75" t="s">
        <v>46</v>
      </c>
      <c r="B6" s="80" t="s">
        <v>57</v>
      </c>
      <c r="C6" s="80" t="s">
        <v>57</v>
      </c>
      <c r="D6" s="80" t="s">
        <v>57</v>
      </c>
      <c r="E6" s="80" t="s">
        <v>57</v>
      </c>
      <c r="F6" s="80" t="s">
        <v>57</v>
      </c>
      <c r="G6" s="80" t="s">
        <v>57</v>
      </c>
      <c r="H6" s="80" t="s">
        <v>57</v>
      </c>
      <c r="I6" s="80" t="s">
        <v>57</v>
      </c>
      <c r="J6" s="80" t="s">
        <v>57</v>
      </c>
      <c r="K6" s="80" t="s">
        <v>57</v>
      </c>
      <c r="L6" s="80" t="s">
        <v>57</v>
      </c>
      <c r="M6" s="80" t="s">
        <v>57</v>
      </c>
      <c r="N6" s="80" t="s">
        <v>57</v>
      </c>
      <c r="O6" s="80" t="s">
        <v>57</v>
      </c>
      <c r="P6" s="80" t="s">
        <v>57</v>
      </c>
      <c r="Q6" s="78" t="s">
        <v>57</v>
      </c>
      <c r="R6" s="78"/>
      <c r="S6" s="78"/>
      <c r="T6" s="78"/>
      <c r="U6" s="78"/>
      <c r="V6" s="78"/>
      <c r="W6" s="78"/>
      <c r="X6" s="78"/>
      <c r="Y6" s="78"/>
    </row>
    <row r="7" spans="1:25" x14ac:dyDescent="0.25">
      <c r="A7" s="75" t="s">
        <v>47</v>
      </c>
      <c r="B7" s="80" t="s">
        <v>57</v>
      </c>
      <c r="C7" s="80" t="s">
        <v>57</v>
      </c>
      <c r="D7" s="80" t="s">
        <v>57</v>
      </c>
      <c r="E7" s="80" t="s">
        <v>57</v>
      </c>
      <c r="F7" s="80" t="s">
        <v>57</v>
      </c>
      <c r="G7" s="80" t="s">
        <v>57</v>
      </c>
      <c r="H7" s="80" t="s">
        <v>57</v>
      </c>
      <c r="I7" s="80" t="s">
        <v>57</v>
      </c>
      <c r="J7" s="80" t="s">
        <v>57</v>
      </c>
      <c r="K7" s="80" t="s">
        <v>57</v>
      </c>
      <c r="L7" s="80" t="s">
        <v>57</v>
      </c>
      <c r="M7" s="80" t="s">
        <v>57</v>
      </c>
      <c r="N7" s="80" t="s">
        <v>57</v>
      </c>
      <c r="O7" s="80" t="s">
        <v>57</v>
      </c>
      <c r="P7" s="80" t="s">
        <v>57</v>
      </c>
      <c r="Q7" s="78" t="s">
        <v>57</v>
      </c>
      <c r="R7" s="78"/>
      <c r="S7" s="78"/>
      <c r="T7" s="78"/>
      <c r="U7" s="78"/>
      <c r="V7" s="78"/>
      <c r="W7" s="78"/>
      <c r="X7" s="78"/>
      <c r="Y7" s="78"/>
    </row>
    <row r="8" spans="1:25" x14ac:dyDescent="0.25">
      <c r="A8" s="76" t="s">
        <v>43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x14ac:dyDescent="0.25">
      <c r="A9" s="75" t="s">
        <v>48</v>
      </c>
      <c r="B9" s="80" t="s">
        <v>57</v>
      </c>
      <c r="C9" s="80" t="s">
        <v>57</v>
      </c>
      <c r="D9" s="80" t="s">
        <v>57</v>
      </c>
      <c r="E9" s="80" t="s">
        <v>57</v>
      </c>
      <c r="F9" s="80" t="s">
        <v>57</v>
      </c>
      <c r="G9" s="80" t="s">
        <v>57</v>
      </c>
      <c r="H9" s="80" t="s">
        <v>57</v>
      </c>
      <c r="I9" s="80" t="s">
        <v>57</v>
      </c>
      <c r="J9" s="80" t="s">
        <v>57</v>
      </c>
      <c r="K9" s="80" t="s">
        <v>57</v>
      </c>
      <c r="L9" s="80" t="s">
        <v>57</v>
      </c>
      <c r="M9" s="80" t="s">
        <v>57</v>
      </c>
      <c r="N9" s="80" t="s">
        <v>57</v>
      </c>
      <c r="O9" s="80" t="s">
        <v>57</v>
      </c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x14ac:dyDescent="0.25">
      <c r="A10" s="75" t="s">
        <v>49</v>
      </c>
      <c r="B10" s="80" t="s">
        <v>57</v>
      </c>
      <c r="C10" s="80" t="s">
        <v>57</v>
      </c>
      <c r="D10" s="80" t="s">
        <v>57</v>
      </c>
      <c r="E10" s="80" t="s">
        <v>57</v>
      </c>
      <c r="F10" s="80" t="s">
        <v>57</v>
      </c>
      <c r="G10" s="80" t="s">
        <v>57</v>
      </c>
      <c r="H10" s="80" t="s">
        <v>57</v>
      </c>
      <c r="I10" s="80" t="s">
        <v>57</v>
      </c>
      <c r="J10" s="80" t="s">
        <v>57</v>
      </c>
      <c r="K10" s="80" t="s">
        <v>57</v>
      </c>
      <c r="L10" s="80" t="s">
        <v>57</v>
      </c>
      <c r="M10" s="80" t="s">
        <v>57</v>
      </c>
      <c r="N10" s="80" t="s">
        <v>57</v>
      </c>
      <c r="O10" s="80" t="s">
        <v>57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x14ac:dyDescent="0.25">
      <c r="A11" s="75" t="s">
        <v>50</v>
      </c>
      <c r="B11" s="80" t="s">
        <v>57</v>
      </c>
      <c r="C11" s="80" t="s">
        <v>57</v>
      </c>
      <c r="D11" s="80" t="s">
        <v>57</v>
      </c>
      <c r="E11" s="80" t="s">
        <v>57</v>
      </c>
      <c r="F11" s="80" t="s">
        <v>57</v>
      </c>
      <c r="G11" s="80" t="s">
        <v>57</v>
      </c>
      <c r="H11" s="80" t="s">
        <v>57</v>
      </c>
      <c r="I11" s="80" t="s">
        <v>57</v>
      </c>
      <c r="J11" s="80" t="s">
        <v>57</v>
      </c>
      <c r="K11" s="80" t="s">
        <v>57</v>
      </c>
      <c r="L11" s="80" t="s">
        <v>57</v>
      </c>
      <c r="M11" s="80" t="s">
        <v>57</v>
      </c>
      <c r="N11" s="80" t="s">
        <v>57</v>
      </c>
      <c r="O11" s="80" t="s">
        <v>57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</row>
    <row r="12" spans="1:25" x14ac:dyDescent="0.25">
      <c r="A12" s="75" t="s">
        <v>51</v>
      </c>
      <c r="B12" s="80" t="s">
        <v>57</v>
      </c>
      <c r="C12" s="80" t="s">
        <v>57</v>
      </c>
      <c r="D12" s="80" t="s">
        <v>57</v>
      </c>
      <c r="E12" s="80" t="s">
        <v>57</v>
      </c>
      <c r="F12" s="80" t="s">
        <v>57</v>
      </c>
      <c r="G12" s="80" t="s">
        <v>57</v>
      </c>
      <c r="H12" s="80" t="s">
        <v>57</v>
      </c>
      <c r="I12" s="80" t="s">
        <v>57</v>
      </c>
      <c r="J12" s="80" t="s">
        <v>57</v>
      </c>
      <c r="K12" s="80" t="s">
        <v>57</v>
      </c>
      <c r="L12" s="80" t="s">
        <v>57</v>
      </c>
      <c r="M12" s="80" t="s">
        <v>57</v>
      </c>
      <c r="N12" s="80" t="s">
        <v>57</v>
      </c>
      <c r="O12" s="80" t="s">
        <v>57</v>
      </c>
      <c r="P12" s="78"/>
      <c r="Q12" s="78"/>
      <c r="R12" s="78"/>
      <c r="S12" s="78"/>
      <c r="T12" s="78"/>
      <c r="U12" s="78"/>
      <c r="V12" s="78"/>
      <c r="W12" s="78"/>
      <c r="X12" s="78"/>
      <c r="Y12" s="78"/>
    </row>
    <row r="13" spans="1:25" x14ac:dyDescent="0.25">
      <c r="A13" s="77" t="s">
        <v>52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25" x14ac:dyDescent="0.25">
      <c r="A14" s="75" t="s">
        <v>53</v>
      </c>
      <c r="B14" s="80" t="s">
        <v>57</v>
      </c>
      <c r="C14" s="80" t="s">
        <v>57</v>
      </c>
      <c r="D14" s="80" t="s">
        <v>57</v>
      </c>
      <c r="E14" s="80" t="s">
        <v>57</v>
      </c>
      <c r="F14" s="80" t="s">
        <v>57</v>
      </c>
      <c r="G14" s="80" t="s">
        <v>57</v>
      </c>
      <c r="H14" s="81"/>
      <c r="I14" s="81"/>
      <c r="J14" s="81"/>
      <c r="K14" s="81"/>
      <c r="L14" s="81"/>
      <c r="M14" s="81"/>
      <c r="N14" s="81"/>
      <c r="O14" s="81"/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1:25" x14ac:dyDescent="0.25">
      <c r="A15" s="75" t="s">
        <v>54</v>
      </c>
      <c r="B15" s="80" t="s">
        <v>57</v>
      </c>
      <c r="C15" s="80" t="s">
        <v>57</v>
      </c>
      <c r="D15" s="80" t="s">
        <v>57</v>
      </c>
      <c r="E15" s="80" t="s">
        <v>57</v>
      </c>
      <c r="F15" s="80" t="s">
        <v>57</v>
      </c>
      <c r="G15" s="80" t="s">
        <v>57</v>
      </c>
      <c r="H15" s="81"/>
      <c r="I15" s="81"/>
      <c r="J15" s="81"/>
      <c r="K15" s="81"/>
      <c r="L15" s="81"/>
      <c r="M15" s="81"/>
      <c r="N15" s="81"/>
      <c r="O15" s="81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5" x14ac:dyDescent="0.25">
      <c r="A16" s="75" t="s">
        <v>55</v>
      </c>
      <c r="B16" s="80" t="s">
        <v>57</v>
      </c>
      <c r="C16" s="80" t="s">
        <v>57</v>
      </c>
      <c r="D16" s="80" t="s">
        <v>57</v>
      </c>
      <c r="E16" s="80" t="s">
        <v>57</v>
      </c>
      <c r="F16" s="80" t="s">
        <v>57</v>
      </c>
      <c r="G16" s="80" t="s">
        <v>57</v>
      </c>
      <c r="H16" s="81"/>
      <c r="I16" s="81"/>
      <c r="J16" s="81"/>
      <c r="K16" s="81"/>
      <c r="L16" s="81"/>
      <c r="M16" s="81"/>
      <c r="N16" s="81"/>
      <c r="O16" s="81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 x14ac:dyDescent="0.25">
      <c r="A17" s="75" t="s">
        <v>56</v>
      </c>
      <c r="B17" s="80" t="s">
        <v>57</v>
      </c>
      <c r="C17" s="80" t="s">
        <v>57</v>
      </c>
      <c r="D17" s="80" t="s">
        <v>57</v>
      </c>
      <c r="E17" s="80"/>
      <c r="F17" s="80"/>
      <c r="G17" s="80"/>
      <c r="H17" s="81"/>
      <c r="I17" s="81"/>
      <c r="J17" s="81"/>
      <c r="K17" s="81"/>
      <c r="L17" s="81"/>
      <c r="M17" s="81"/>
      <c r="N17" s="81"/>
      <c r="O17" s="81"/>
      <c r="P17" s="78"/>
      <c r="Q17" s="78"/>
      <c r="R17" s="78"/>
      <c r="S17" s="78"/>
      <c r="T17" s="78"/>
      <c r="U17" s="78"/>
      <c r="V17" s="78"/>
      <c r="W17" s="78"/>
      <c r="X17" s="78"/>
      <c r="Y17" s="78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G23"/>
  <sheetViews>
    <sheetView topLeftCell="A4" workbookViewId="0">
      <selection activeCell="F31" sqref="F31"/>
    </sheetView>
  </sheetViews>
  <sheetFormatPr baseColWidth="10" defaultRowHeight="15" x14ac:dyDescent="0.25"/>
  <cols>
    <col min="1" max="1" width="18.85546875" bestFit="1" customWidth="1"/>
    <col min="2" max="2" width="31.7109375" customWidth="1"/>
    <col min="3" max="3" width="6.42578125" customWidth="1"/>
    <col min="4" max="4" width="3.28515625" customWidth="1"/>
    <col min="5" max="5" width="10.140625" bestFit="1" customWidth="1"/>
    <col min="6" max="6" width="15.85546875" customWidth="1"/>
  </cols>
  <sheetData>
    <row r="10" spans="1:7" ht="30.75" customHeight="1" x14ac:dyDescent="0.25">
      <c r="A10" s="87" t="s">
        <v>62</v>
      </c>
      <c r="B10" s="89">
        <v>63459367.899999999</v>
      </c>
      <c r="C10" s="187" t="s">
        <v>64</v>
      </c>
      <c r="D10" s="186"/>
      <c r="E10" s="185">
        <f>(B10/B11)*100</f>
        <v>17.445668754131525</v>
      </c>
    </row>
    <row r="11" spans="1:7" ht="25.5" customHeight="1" x14ac:dyDescent="0.25">
      <c r="A11" s="87" t="s">
        <v>63</v>
      </c>
      <c r="B11" s="88">
        <v>363754286.49000001</v>
      </c>
      <c r="C11" s="187"/>
      <c r="D11" s="186"/>
      <c r="E11" s="185"/>
    </row>
    <row r="12" spans="1:7" x14ac:dyDescent="0.25">
      <c r="E12" s="94"/>
    </row>
    <row r="13" spans="1:7" x14ac:dyDescent="0.25">
      <c r="E13" s="94"/>
    </row>
    <row r="14" spans="1:7" ht="30" customHeight="1" x14ac:dyDescent="0.25">
      <c r="A14" s="87" t="s">
        <v>62</v>
      </c>
      <c r="B14" s="89">
        <v>300294918.58999997</v>
      </c>
      <c r="C14" s="187" t="s">
        <v>64</v>
      </c>
      <c r="D14" s="186"/>
      <c r="E14" s="185">
        <f>(B14/B15)*100</f>
        <v>82.554331245868468</v>
      </c>
      <c r="G14" s="90"/>
    </row>
    <row r="15" spans="1:7" ht="32.25" customHeight="1" x14ac:dyDescent="0.25">
      <c r="A15" s="87" t="s">
        <v>63</v>
      </c>
      <c r="B15" s="88">
        <f>B11</f>
        <v>363754286.49000001</v>
      </c>
      <c r="C15" s="187"/>
      <c r="D15" s="186"/>
      <c r="E15" s="185"/>
    </row>
    <row r="16" spans="1:7" x14ac:dyDescent="0.25">
      <c r="E16" s="37">
        <f>E10+E14</f>
        <v>100</v>
      </c>
    </row>
    <row r="18" spans="1:6" x14ac:dyDescent="0.25">
      <c r="A18" s="186" t="s">
        <v>65</v>
      </c>
      <c r="B18" s="186"/>
      <c r="F18" s="37">
        <v>10675416.890000001</v>
      </c>
    </row>
    <row r="19" spans="1:6" ht="15.75" thickBot="1" x14ac:dyDescent="0.3">
      <c r="A19" s="186" t="s">
        <v>66</v>
      </c>
      <c r="B19" s="186"/>
      <c r="E19" s="92" t="s">
        <v>67</v>
      </c>
      <c r="F19" s="91">
        <v>10599278.970000001</v>
      </c>
    </row>
    <row r="20" spans="1:6" ht="16.5" thickTop="1" thickBot="1" x14ac:dyDescent="0.3">
      <c r="A20" s="186" t="s">
        <v>68</v>
      </c>
      <c r="B20" s="186"/>
      <c r="F20" s="93">
        <f>F18-F19</f>
        <v>76137.919999999925</v>
      </c>
    </row>
    <row r="21" spans="1:6" ht="15.75" thickTop="1" x14ac:dyDescent="0.25"/>
    <row r="22" spans="1:6" x14ac:dyDescent="0.25">
      <c r="E22" s="92" t="s">
        <v>69</v>
      </c>
      <c r="F22" s="8">
        <f>F20*17.44567/100</f>
        <v>13282.770268063987</v>
      </c>
    </row>
    <row r="23" spans="1:6" x14ac:dyDescent="0.25">
      <c r="F23" s="8">
        <f>F19+F22</f>
        <v>10612561.740268065</v>
      </c>
    </row>
  </sheetData>
  <mergeCells count="9">
    <mergeCell ref="E10:E11"/>
    <mergeCell ref="E14:E15"/>
    <mergeCell ref="A18:B18"/>
    <mergeCell ref="A19:B19"/>
    <mergeCell ref="A20:B20"/>
    <mergeCell ref="C10:C11"/>
    <mergeCell ref="D10:D11"/>
    <mergeCell ref="C14:C15"/>
    <mergeCell ref="D14:D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CARGO Y COMISIONES</vt:lpstr>
      <vt:lpstr>CARGOS Y ABONO</vt:lpstr>
      <vt:lpstr>DEPOSITOS DE REMESA</vt:lpstr>
      <vt:lpstr>NOMINA</vt:lpstr>
      <vt:lpstr>REGISTRO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cp:lastPrinted>2018-12-28T16:28:18Z</cp:lastPrinted>
  <dcterms:created xsi:type="dcterms:W3CDTF">2018-12-06T12:27:02Z</dcterms:created>
  <dcterms:modified xsi:type="dcterms:W3CDTF">2019-06-25T21:25:11Z</dcterms:modified>
</cp:coreProperties>
</file>