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5600" windowHeight="7680"/>
  </bookViews>
  <sheets>
    <sheet name="RELACION DE ING MES 07-2021" sheetId="29" r:id="rId1"/>
    <sheet name="RELACION DE ING MES 06-2021" sheetId="28" r:id="rId2"/>
    <sheet name="RELACION DE ING MES 05-2021 " sheetId="27" r:id="rId3"/>
    <sheet name="RELACION DE ING MES 04-2021" sheetId="26" r:id="rId4"/>
    <sheet name="RELACION DE ING MES 03-2021" sheetId="25" r:id="rId5"/>
    <sheet name="RELACION DE ING MES 02-2021 " sheetId="24" r:id="rId6"/>
    <sheet name="RELACION DE ING MES 01-2021 " sheetId="23" r:id="rId7"/>
    <sheet name="RELACION DE ING MES 12-2020 " sheetId="22" r:id="rId8"/>
    <sheet name="RELACION DE ING MES 11-2020" sheetId="21" r:id="rId9"/>
    <sheet name="RELACION DE ING MES 10-2020 " sheetId="20" r:id="rId10"/>
    <sheet name="RELACION DE ING MES 09-2020 " sheetId="19" r:id="rId11"/>
    <sheet name="RELACION DE ING MES 07-2020" sheetId="18" r:id="rId12"/>
    <sheet name="RELACION DE ING TRIM 02-2020" sheetId="17" r:id="rId13"/>
    <sheet name="RELACION DE ING TRIM 01-2020" sheetId="16" r:id="rId14"/>
    <sheet name="RELACION DE ING TRIM 04-2019" sheetId="15" r:id="rId15"/>
    <sheet name="RELACION DE ING TRIM 03-2019" sheetId="14" r:id="rId16"/>
    <sheet name="RELACION DE ING TRIM 02-2019" sheetId="13" r:id="rId17"/>
    <sheet name="RELACION DE ING TRIM 01-2019" sheetId="12" r:id="rId18"/>
    <sheet name="RELACION DE ING TRIM 04-2018" sheetId="11" r:id="rId19"/>
    <sheet name="RELACION DE ING TRIM 03-2018" sheetId="10" r:id="rId20"/>
    <sheet name="RELACION DE ING TRIM 02-2018" sheetId="9" r:id="rId21"/>
    <sheet name="RELACION DE ING TRIM 01-2018" sheetId="8" r:id="rId22"/>
    <sheet name="RELACION DE ING 2017" sheetId="7" r:id="rId23"/>
    <sheet name="RELACION DE ING 2016" sheetId="6" r:id="rId24"/>
    <sheet name="RELACION DE ING 2015" sheetId="5" r:id="rId25"/>
    <sheet name="PATENTE 2014" sheetId="4" r:id="rId26"/>
    <sheet name="Hoja1" sheetId="1" r:id="rId27"/>
    <sheet name="Hoja2" sheetId="2" r:id="rId28"/>
    <sheet name="RELACION DE ING 2014" sheetId="3" r:id="rId29"/>
  </sheets>
  <externalReferences>
    <externalReference r:id="rId30"/>
    <externalReference r:id="rId31"/>
  </externalReferences>
  <definedNames>
    <definedName name="_xlnm.Print_Area" localSheetId="28">'RELACION DE ING 2014'!$A$1:$M$21</definedName>
    <definedName name="_xlnm.Print_Area" localSheetId="24">'RELACION DE ING 2015'!$A$9:$M$19</definedName>
  </definedNames>
  <calcPr calcId="145621"/>
</workbook>
</file>

<file path=xl/calcChain.xml><?xml version="1.0" encoding="utf-8"?>
<calcChain xmlns="http://schemas.openxmlformats.org/spreadsheetml/2006/main">
  <c r="C20" i="29" l="1"/>
  <c r="D25" i="29"/>
  <c r="D20" i="29"/>
  <c r="D22" i="29" l="1"/>
  <c r="D26" i="29"/>
  <c r="D27" i="29" s="1"/>
  <c r="C20" i="28"/>
  <c r="D20" i="28"/>
  <c r="D25" i="28"/>
  <c r="D22" i="28"/>
  <c r="D26" i="28" l="1"/>
  <c r="D27" i="28" s="1"/>
  <c r="D20" i="27"/>
  <c r="D25" i="27" l="1"/>
  <c r="C20" i="27"/>
  <c r="D26" i="27" l="1"/>
  <c r="D27" i="27" s="1"/>
  <c r="D22" i="27"/>
  <c r="D27" i="26"/>
  <c r="D26" i="26"/>
  <c r="D25" i="26"/>
  <c r="C20" i="26" l="1"/>
  <c r="D22" i="26" s="1"/>
  <c r="D20" i="26" l="1"/>
  <c r="C20" i="25"/>
  <c r="D22" i="25" s="1"/>
  <c r="D20" i="25"/>
  <c r="D22" i="24" l="1"/>
  <c r="D20" i="24"/>
  <c r="D22" i="23" l="1"/>
  <c r="D20" i="23"/>
  <c r="D22" i="22" l="1"/>
  <c r="D20" i="22"/>
  <c r="D20" i="21" l="1"/>
  <c r="D20" i="20" l="1"/>
  <c r="D20" i="19" l="1"/>
  <c r="D20" i="18" l="1"/>
  <c r="E20" i="17" l="1"/>
  <c r="E20" i="16" l="1"/>
  <c r="E20" i="15" l="1"/>
  <c r="E20" i="14" l="1"/>
  <c r="E20" i="13" l="1"/>
  <c r="E20" i="12" l="1"/>
  <c r="N19" i="11" l="1"/>
  <c r="D23" i="11" s="1"/>
  <c r="G23" i="11" s="1"/>
  <c r="J19" i="10" l="1"/>
  <c r="N19" i="10"/>
  <c r="D23" i="10" s="1"/>
  <c r="G23" i="10" s="1"/>
  <c r="N19" i="9" l="1"/>
  <c r="D23" i="9" s="1"/>
  <c r="G23" i="9" s="1"/>
  <c r="N19" i="8" l="1"/>
  <c r="D23" i="8" s="1"/>
  <c r="G23" i="8" s="1"/>
  <c r="N19" i="7" l="1"/>
  <c r="D23" i="7" s="1"/>
  <c r="G23" i="7" s="1"/>
  <c r="G23" i="6" l="1"/>
  <c r="D23" i="6"/>
  <c r="N19" i="6" l="1"/>
  <c r="N19" i="5" l="1"/>
  <c r="N21" i="3" l="1"/>
  <c r="C23" i="4"/>
  <c r="B30" i="4" s="1"/>
  <c r="C15" i="4"/>
  <c r="A30" i="4" s="1"/>
  <c r="C12" i="1"/>
  <c r="A27" i="1" s="1"/>
  <c r="C27" i="1" s="1"/>
  <c r="C23" i="2"/>
  <c r="B30" i="2" s="1"/>
  <c r="C14" i="2"/>
  <c r="C13" i="2"/>
  <c r="C20" i="1"/>
  <c r="B27" i="1" s="1"/>
  <c r="D30" i="1"/>
  <c r="D35" i="1" s="1"/>
  <c r="D33" i="4" l="1"/>
  <c r="D38" i="4" s="1"/>
  <c r="C30" i="4"/>
  <c r="D39" i="4"/>
  <c r="D40" i="4" s="1"/>
  <c r="C15" i="2"/>
  <c r="D36" i="1"/>
  <c r="D37" i="1" s="1"/>
  <c r="D41" i="4" l="1"/>
  <c r="A30" i="2"/>
  <c r="C30" i="2" s="1"/>
  <c r="D33" i="2"/>
  <c r="D38" i="2" s="1"/>
  <c r="D39" i="2" s="1"/>
  <c r="D40" i="2" s="1"/>
  <c r="D41" i="2"/>
  <c r="D38" i="1"/>
</calcChain>
</file>

<file path=xl/sharedStrings.xml><?xml version="1.0" encoding="utf-8"?>
<sst xmlns="http://schemas.openxmlformats.org/spreadsheetml/2006/main" count="488" uniqueCount="91">
  <si>
    <t>INGRESOS BRUTOS A DECLARAR:</t>
  </si>
  <si>
    <t>ALCALDIA DEL MUNICIPIO BOLIVARIANO DE GUAICAIPURO</t>
  </si>
  <si>
    <t>CODIGO DE ACTIVIDAD:</t>
  </si>
  <si>
    <t>1.10.2  Edición de Periodicos</t>
  </si>
  <si>
    <t>ALICUOTA:</t>
  </si>
  <si>
    <t>NUMERO DE PATENTE:</t>
  </si>
  <si>
    <t>21-04726</t>
  </si>
  <si>
    <t>Facturación anual</t>
  </si>
  <si>
    <t>Alicuota</t>
  </si>
  <si>
    <t>ANTICIPOS</t>
  </si>
  <si>
    <t>Recibo Nº</t>
  </si>
  <si>
    <t>Fecha</t>
  </si>
  <si>
    <t>Montos</t>
  </si>
  <si>
    <t>Impuesto del Ejercicio</t>
  </si>
  <si>
    <t>IMPUESTO COMPLEMENTARIO POR PAGAR</t>
  </si>
  <si>
    <t>IMPUESTO COMPLEMENTARIO</t>
  </si>
  <si>
    <t>ANTICIPO POR PAGAR EN EL EJERCICIO FISCAL</t>
  </si>
  <si>
    <t xml:space="preserve">PORCIONES TRIMESTRALES A PAGAR </t>
  </si>
  <si>
    <t>1º</t>
  </si>
  <si>
    <t>2º</t>
  </si>
  <si>
    <t>3º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</si>
  <si>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</si>
  <si>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Antes del 31/08/2014</t>
  </si>
  <si>
    <t>Antes del 30/11/2014</t>
  </si>
  <si>
    <t>Antes del 31/05/2014</t>
  </si>
  <si>
    <t>3.9.7 Otros Serv. de Publicidad</t>
  </si>
  <si>
    <t>CODIGO DE ACTIVIDAD</t>
  </si>
  <si>
    <t>ALICUOTA %</t>
  </si>
  <si>
    <t>Antes del 28/02/2014</t>
  </si>
  <si>
    <t>MENOS: IMPUESTO ANTICIPADO PAGADO</t>
  </si>
  <si>
    <t>DIARIO AVANCE DE LOS TEQUES, C.A.</t>
  </si>
  <si>
    <t>RIF:J-00218525-2</t>
  </si>
  <si>
    <t>AÑO 2014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</si>
  <si>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</si>
  <si>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</si>
  <si>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</si>
  <si>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</si>
  <si>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</si>
  <si>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</si>
  <si>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</si>
  <si>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</si>
  <si>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</si>
  <si>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</si>
  <si>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</si>
  <si>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INGRESO</t>
  </si>
  <si>
    <t>OCTUBRE</t>
  </si>
  <si>
    <t>J-00218525-2</t>
  </si>
  <si>
    <t>RELACION DE INGRESOS BRUTOS</t>
  </si>
  <si>
    <t>CODIGO</t>
  </si>
  <si>
    <t>1.10.02</t>
  </si>
  <si>
    <t>DESCRIPCION</t>
  </si>
  <si>
    <t>EDICION DE PERIODICOS</t>
  </si>
  <si>
    <t>MES</t>
  </si>
  <si>
    <t>TOTAL</t>
  </si>
  <si>
    <t>DESDE 1 DE ENERO HASTA 31 DE DICIEMBRE 2015</t>
  </si>
  <si>
    <t>EMPRESA, EDITORA DE PERIODICOS Y REVISTAS</t>
  </si>
  <si>
    <t>DESDE 1 DE ENERO HASTA 31 DE DICIEMBRE 2016</t>
  </si>
  <si>
    <t>CALCULO ESTIMADA</t>
  </si>
  <si>
    <t>X</t>
  </si>
  <si>
    <t>DICIEMB</t>
  </si>
  <si>
    <t>NOVIEM</t>
  </si>
  <si>
    <t>SEPTIEM</t>
  </si>
  <si>
    <t>DESDE 1 DE ENERO HASTA 31 DE DICIEMBRE 2017</t>
  </si>
  <si>
    <t>DESDE 1 DE ENERO HASTA 31 DE MARZO 2018</t>
  </si>
  <si>
    <t>DESDE 1 DE ABRIL HASTA 30 DE JUNIO 2018</t>
  </si>
  <si>
    <t>DESDE 1 DE JUNIO HASTA 30 DE SEPTIEMBRE 2018</t>
  </si>
  <si>
    <t>DESDE 1 DE OCTUBRE HASTA 31 DE DICIEMBRE 2018</t>
  </si>
  <si>
    <t>DESDE 1 DE ENERO HASTA 31 DE MARZO 2019</t>
  </si>
  <si>
    <t>DESDE 1 DE ABRIL HASTA 30 DE JUNIO 2019</t>
  </si>
  <si>
    <t>DESDE 1 DE JULIO HASTA 30 DE SEPTIEMBRE 2019</t>
  </si>
  <si>
    <t>DESDE 1 DE OCTUBRE HASTA 31 DE DICIEMBRE 2019</t>
  </si>
  <si>
    <t>DESDE 1 DE ENERO HASTA 31 DE MARZO 2020</t>
  </si>
  <si>
    <t>DESDE 1 DE ABRIL HASTA 30 DE JUNIO 2020</t>
  </si>
  <si>
    <t>DESDE 3 DE AGOSTO HASTA 30 DE AGOSTO 2020</t>
  </si>
  <si>
    <t>DESDE 31 DE AGOSTO HASTA 30 DE SEPTIEMBRE 2020</t>
  </si>
  <si>
    <t>DESDE 01 DE OCTUBRE HASTA 31 DE OCTUBRE 2020</t>
  </si>
  <si>
    <t>DESDE 01 DE NOVIEMBRE HASTA 30 DE NOVIEMBRE 2020</t>
  </si>
  <si>
    <t>DESDE 01 DE DICIEMBRE HASTA 31 DE DICIEMBRE 2020</t>
  </si>
  <si>
    <t>sub total</t>
  </si>
  <si>
    <t>1%</t>
  </si>
  <si>
    <t>DESDE 01 DE ENERO HASTA 31 DE ENERO 2021</t>
  </si>
  <si>
    <t>DESDE 01 DE FEBRERO HASTA 28 DE FEBRERO 2021</t>
  </si>
  <si>
    <t>DESDE 01 DE MARZO HASTA 31 DE MARZO 2021</t>
  </si>
  <si>
    <t>DESDE 01 DE ABRIL HASTA 30 DE ABRIL 2021</t>
  </si>
  <si>
    <t>MINIMO TRIBUTABLE</t>
  </si>
  <si>
    <t>SUBTOTAL</t>
  </si>
  <si>
    <t>DESCUENTO 5%</t>
  </si>
  <si>
    <t>TOTAL A PAGAR</t>
  </si>
  <si>
    <t>DESDE 01 DE MAYO HASTA 31 DE MAYO 2021</t>
  </si>
  <si>
    <t>DESDE 01 DE JUNIO HASTA 30 DE JUNIO 2021</t>
  </si>
  <si>
    <t>DESDE 01 DE JULIO HASTA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</si>
</sst>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4" xfId="0" applyNumberFormat="1" applyBorder="1"/>
    <xf numFmtId="164" fontId="0" fillId="0" borderId="1" xfId="0" applyNumberFormat="1" applyFont="1" applyFill="1" applyBorder="1"/>
    <xf numFmtId="164" fontId="0" fillId="0" borderId="0" xfId="0" applyNumberFormat="1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/>
    <xf numFmtId="0" fontId="5" fillId="0" borderId="1" xfId="0" applyFont="1" applyBorder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1239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2382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2382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1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1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1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1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1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1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3</xdr:col>
      <xdr:colOff>401026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867876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1239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3</xdr:col>
      <xdr:colOff>220051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867876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3</xdr:col>
      <xdr:colOff>220051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867876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3</xdr:col>
      <xdr:colOff>181951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867876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3</xdr:col>
      <xdr:colOff>391501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867876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3</xdr:col>
      <xdr:colOff>391501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867876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104775</xdr:rowOff>
    </xdr:from>
    <xdr:to>
      <xdr:col>3</xdr:col>
      <xdr:colOff>115276</xdr:colOff>
      <xdr:row>8</xdr:row>
      <xdr:rowOff>11955</xdr:rowOff>
    </xdr:to>
    <xdr:pic>
      <xdr:nvPicPr>
        <xdr:cNvPr id="3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400050" y="295275"/>
          <a:ext cx="1867876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1239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2382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2382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2382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2382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2382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8</xdr:row>
      <xdr:rowOff>11955</xdr:rowOff>
    </xdr:to>
    <xdr:pic>
      <xdr:nvPicPr>
        <xdr:cNvPr id="2" name="Objeto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33" t="-3114" r="-1254" b="-5693"/>
        <a:stretch>
          <a:fillRect/>
        </a:stretch>
      </xdr:blipFill>
      <xdr:spPr bwMode="auto">
        <a:xfrm>
          <a:off x="1238250" y="295275"/>
          <a:ext cx="1533525" cy="124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INGRESOS%20SEGUN%20DECLARACION%20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5">
          <cell r="B135">
            <v>132349103.01000001</v>
          </cell>
        </row>
        <row r="139">
          <cell r="B139">
            <v>139185381.44999999</v>
          </cell>
        </row>
        <row r="140">
          <cell r="B140">
            <v>309034691.63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3">
          <cell r="B133">
            <v>578990599.08000004</v>
          </cell>
        </row>
      </sheetData>
      <sheetData sheetId="10">
        <row r="130">
          <cell r="B130">
            <v>16620926501.880001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I27"/>
  <sheetViews>
    <sheetView tabSelected="1" workbookViewId="0">
      <selection activeCell="E27" sqref="A1:E27"/>
    </sheetView>
  </sheetViews>
  <sheetFormatPr baseColWidth="10" defaultRowHeight="15" x14ac:dyDescent="0.25"/>
  <cols>
    <col min="1" max="1" width="10.8554687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90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87"/>
      <c r="C13" s="87"/>
      <c r="D13" s="87"/>
      <c r="E13" s="52"/>
      <c r="F13" s="52"/>
      <c r="G13" s="52"/>
      <c r="H13" s="52"/>
      <c r="I13" s="52"/>
    </row>
    <row r="14" spans="2:9" ht="15.75" x14ac:dyDescent="0.25">
      <c r="B14" s="87" t="s">
        <v>48</v>
      </c>
      <c r="C14" s="88"/>
    </row>
    <row r="15" spans="2:9" x14ac:dyDescent="0.25">
      <c r="B15" s="88">
        <v>1302</v>
      </c>
      <c r="C15" s="88"/>
    </row>
    <row r="16" spans="2:9" x14ac:dyDescent="0.25">
      <c r="B16" s="88"/>
      <c r="C16" s="88"/>
    </row>
    <row r="17" spans="2:4" x14ac:dyDescent="0.25">
      <c r="B17" s="88"/>
      <c r="C17" s="88"/>
    </row>
    <row r="18" spans="2:4" x14ac:dyDescent="0.25">
      <c r="B18" s="21"/>
      <c r="C18" s="74" t="s">
        <v>79</v>
      </c>
    </row>
    <row r="19" spans="2:4" ht="15.75" x14ac:dyDescent="0.25">
      <c r="B19" s="27" t="s">
        <v>52</v>
      </c>
      <c r="C19" s="27" t="s">
        <v>39</v>
      </c>
      <c r="D19" s="27" t="s">
        <v>53</v>
      </c>
    </row>
    <row r="20" spans="2:4" x14ac:dyDescent="0.25">
      <c r="B20" s="53" t="s">
        <v>44</v>
      </c>
      <c r="C20" s="31">
        <f>+'[1]AVANCE VENTAS Y COMP '!$B$139+'[1]AVANCE VENTAS Y COMP '!$B$140</f>
        <v>448220073.07999998</v>
      </c>
      <c r="D20" s="31">
        <f>+C20</f>
        <v>448220073.07999998</v>
      </c>
    </row>
    <row r="21" spans="2:4" x14ac:dyDescent="0.25">
      <c r="B21" s="83"/>
      <c r="C21" s="84"/>
      <c r="D21" s="84"/>
    </row>
    <row r="22" spans="2:4" x14ac:dyDescent="0.25">
      <c r="B22" s="83"/>
      <c r="C22" s="84"/>
      <c r="D22" s="84">
        <f>+C20*C18</f>
        <v>4482200.7308</v>
      </c>
    </row>
    <row r="23" spans="2:4" x14ac:dyDescent="0.25">
      <c r="B23" s="83" t="s">
        <v>84</v>
      </c>
      <c r="C23" s="84">
        <v>48187749.119999997</v>
      </c>
      <c r="D23" s="84"/>
    </row>
    <row r="24" spans="2:4" x14ac:dyDescent="0.25">
      <c r="B24" s="21"/>
      <c r="C24" s="21"/>
    </row>
    <row r="25" spans="2:4" x14ac:dyDescent="0.25">
      <c r="B25" s="21"/>
      <c r="C25" s="21" t="s">
        <v>85</v>
      </c>
      <c r="D25" s="38">
        <f>+C23</f>
        <v>48187749.119999997</v>
      </c>
    </row>
    <row r="26" spans="2:4" x14ac:dyDescent="0.25">
      <c r="C26" s="21" t="s">
        <v>86</v>
      </c>
      <c r="D26" s="38">
        <f>+D25*5%</f>
        <v>2409387.4559999998</v>
      </c>
    </row>
    <row r="27" spans="2:4" x14ac:dyDescent="0.25">
      <c r="C27" s="38" t="s">
        <v>87</v>
      </c>
      <c r="D27" s="38">
        <f>+D25-D26</f>
        <v>45778361.663999997</v>
      </c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9:I24"/>
  <sheetViews>
    <sheetView workbookViewId="0">
      <selection activeCell="F8" sqref="F8"/>
    </sheetView>
  </sheetViews>
  <sheetFormatPr baseColWidth="10" defaultRowHeight="15" x14ac:dyDescent="0.25"/>
  <cols>
    <col min="1" max="1" width="12.570312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75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66"/>
      <c r="C13" s="66"/>
      <c r="D13" s="66"/>
      <c r="E13" s="52"/>
      <c r="F13" s="52"/>
      <c r="G13" s="52"/>
      <c r="H13" s="52"/>
      <c r="I13" s="52"/>
    </row>
    <row r="14" spans="2:9" ht="15.75" x14ac:dyDescent="0.25">
      <c r="B14" s="66" t="s">
        <v>48</v>
      </c>
      <c r="C14" s="67"/>
    </row>
    <row r="15" spans="2:9" x14ac:dyDescent="0.25">
      <c r="B15" s="67">
        <v>1302</v>
      </c>
      <c r="C15" s="67"/>
    </row>
    <row r="16" spans="2:9" x14ac:dyDescent="0.25">
      <c r="B16" s="67"/>
      <c r="C16" s="67"/>
    </row>
    <row r="17" spans="2:4" x14ac:dyDescent="0.25">
      <c r="B17" s="67"/>
      <c r="C17" s="67"/>
    </row>
    <row r="18" spans="2:4" x14ac:dyDescent="0.25">
      <c r="B18" s="21"/>
      <c r="C18" s="21"/>
    </row>
    <row r="19" spans="2:4" ht="15.75" x14ac:dyDescent="0.25">
      <c r="B19" s="27" t="s">
        <v>52</v>
      </c>
      <c r="C19" s="27" t="s">
        <v>45</v>
      </c>
      <c r="D19" s="27" t="s">
        <v>53</v>
      </c>
    </row>
    <row r="20" spans="2:4" x14ac:dyDescent="0.25">
      <c r="B20" s="53" t="s">
        <v>44</v>
      </c>
      <c r="C20" s="31">
        <v>43339225.170000002</v>
      </c>
      <c r="D20" s="31">
        <f>+C20</f>
        <v>43339225.170000002</v>
      </c>
    </row>
    <row r="21" spans="2:4" x14ac:dyDescent="0.25">
      <c r="B21" s="21"/>
      <c r="C21" s="21"/>
    </row>
    <row r="22" spans="2:4" x14ac:dyDescent="0.25">
      <c r="B22" s="21"/>
      <c r="C22" s="21"/>
    </row>
    <row r="24" spans="2:4" x14ac:dyDescent="0.25">
      <c r="C24" s="38"/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9:I24"/>
  <sheetViews>
    <sheetView workbookViewId="0">
      <selection activeCell="F10" sqref="F10"/>
    </sheetView>
  </sheetViews>
  <sheetFormatPr baseColWidth="10" defaultRowHeight="15" x14ac:dyDescent="0.25"/>
  <cols>
    <col min="1" max="1" width="12.570312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74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64"/>
      <c r="C13" s="64"/>
      <c r="D13" s="64"/>
      <c r="E13" s="52"/>
      <c r="F13" s="52"/>
      <c r="G13" s="52"/>
      <c r="H13" s="52"/>
      <c r="I13" s="52"/>
    </row>
    <row r="14" spans="2:9" ht="15.75" x14ac:dyDescent="0.25">
      <c r="B14" s="64" t="s">
        <v>48</v>
      </c>
      <c r="C14" s="65"/>
    </row>
    <row r="15" spans="2:9" x14ac:dyDescent="0.25">
      <c r="B15" s="65">
        <v>1302</v>
      </c>
      <c r="C15" s="65"/>
    </row>
    <row r="16" spans="2:9" x14ac:dyDescent="0.25">
      <c r="B16" s="65"/>
      <c r="C16" s="65"/>
    </row>
    <row r="17" spans="2:4" x14ac:dyDescent="0.25">
      <c r="B17" s="65"/>
      <c r="C17" s="65"/>
    </row>
    <row r="18" spans="2:4" x14ac:dyDescent="0.25">
      <c r="B18" s="21"/>
      <c r="C18" s="21"/>
    </row>
    <row r="19" spans="2:4" ht="15.75" x14ac:dyDescent="0.25">
      <c r="B19" s="27" t="s">
        <v>52</v>
      </c>
      <c r="C19" s="27" t="s">
        <v>41</v>
      </c>
      <c r="D19" s="27" t="s">
        <v>53</v>
      </c>
    </row>
    <row r="20" spans="2:4" x14ac:dyDescent="0.25">
      <c r="B20" s="53" t="s">
        <v>44</v>
      </c>
      <c r="C20" s="31">
        <v>37265002.619999997</v>
      </c>
      <c r="D20" s="31">
        <f>+C20</f>
        <v>37265002.619999997</v>
      </c>
    </row>
    <row r="21" spans="2:4" x14ac:dyDescent="0.25">
      <c r="B21" s="21"/>
      <c r="C21" s="21"/>
    </row>
    <row r="22" spans="2:4" x14ac:dyDescent="0.25">
      <c r="B22" s="21"/>
      <c r="C22" s="21"/>
    </row>
    <row r="24" spans="2:4" x14ac:dyDescent="0.25">
      <c r="C24" s="38"/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9:I24"/>
  <sheetViews>
    <sheetView workbookViewId="0">
      <selection activeCell="G10" sqref="G10"/>
    </sheetView>
  </sheetViews>
  <sheetFormatPr baseColWidth="10" defaultRowHeight="15" x14ac:dyDescent="0.25"/>
  <cols>
    <col min="1" max="1" width="12.570312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73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62"/>
      <c r="C13" s="62"/>
      <c r="D13" s="62"/>
      <c r="E13" s="52"/>
      <c r="F13" s="52"/>
      <c r="G13" s="52"/>
      <c r="H13" s="52"/>
      <c r="I13" s="52"/>
    </row>
    <row r="14" spans="2:9" ht="15.75" x14ac:dyDescent="0.25">
      <c r="B14" s="62" t="s">
        <v>48</v>
      </c>
      <c r="C14" s="63"/>
    </row>
    <row r="15" spans="2:9" x14ac:dyDescent="0.25">
      <c r="B15" s="63">
        <v>1302</v>
      </c>
      <c r="C15" s="63"/>
    </row>
    <row r="16" spans="2:9" x14ac:dyDescent="0.25">
      <c r="B16" s="63"/>
      <c r="C16" s="63"/>
    </row>
    <row r="17" spans="2:4" x14ac:dyDescent="0.25">
      <c r="B17" s="63"/>
      <c r="C17" s="63"/>
    </row>
    <row r="18" spans="2:4" x14ac:dyDescent="0.25">
      <c r="B18" s="21"/>
      <c r="C18" s="21"/>
    </row>
    <row r="19" spans="2:4" ht="15.75" x14ac:dyDescent="0.25">
      <c r="B19" s="27" t="s">
        <v>52</v>
      </c>
      <c r="C19" s="27" t="s">
        <v>40</v>
      </c>
      <c r="D19" s="27" t="s">
        <v>53</v>
      </c>
    </row>
    <row r="20" spans="2:4" x14ac:dyDescent="0.25">
      <c r="B20" s="53" t="s">
        <v>44</v>
      </c>
      <c r="C20" s="31">
        <v>17468879.23</v>
      </c>
      <c r="D20" s="31">
        <f>+C20</f>
        <v>17468879.23</v>
      </c>
    </row>
    <row r="21" spans="2:4" x14ac:dyDescent="0.25">
      <c r="B21" s="21"/>
      <c r="C21" s="21"/>
    </row>
    <row r="22" spans="2:4" x14ac:dyDescent="0.25">
      <c r="B22" s="21"/>
      <c r="C22" s="21"/>
    </row>
    <row r="24" spans="2:4" x14ac:dyDescent="0.25">
      <c r="C24" s="38"/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9:J24"/>
  <sheetViews>
    <sheetView workbookViewId="0">
      <selection activeCell="E16" sqref="E16"/>
    </sheetView>
  </sheetViews>
  <sheetFormatPr baseColWidth="10" defaultRowHeight="15" x14ac:dyDescent="0.25"/>
  <cols>
    <col min="1" max="5" width="22" customWidth="1"/>
  </cols>
  <sheetData>
    <row r="9" spans="1:10" ht="15.75" x14ac:dyDescent="0.25">
      <c r="A9" s="89" t="s">
        <v>30</v>
      </c>
      <c r="B9" s="89"/>
      <c r="C9" s="89"/>
      <c r="D9" s="89"/>
      <c r="E9" s="89"/>
      <c r="F9" s="52"/>
      <c r="G9" s="52"/>
      <c r="H9" s="52"/>
      <c r="I9" s="52"/>
      <c r="J9" s="52"/>
    </row>
    <row r="10" spans="1:10" ht="15.75" x14ac:dyDescent="0.25">
      <c r="A10" s="89" t="s">
        <v>46</v>
      </c>
      <c r="B10" s="89"/>
      <c r="C10" s="89"/>
      <c r="D10" s="89"/>
      <c r="E10" s="89"/>
      <c r="F10" s="52"/>
      <c r="G10" s="52"/>
      <c r="H10" s="52"/>
      <c r="I10" s="52"/>
      <c r="J10" s="52"/>
    </row>
    <row r="11" spans="1:10" ht="15.75" x14ac:dyDescent="0.25">
      <c r="A11" s="89" t="s">
        <v>47</v>
      </c>
      <c r="B11" s="89"/>
      <c r="C11" s="89"/>
      <c r="D11" s="89"/>
      <c r="E11" s="89"/>
      <c r="F11" s="52"/>
      <c r="G11" s="52"/>
      <c r="H11" s="52"/>
      <c r="I11" s="52"/>
      <c r="J11" s="52"/>
    </row>
    <row r="12" spans="1:10" ht="15.75" x14ac:dyDescent="0.25">
      <c r="A12" s="89" t="s">
        <v>72</v>
      </c>
      <c r="B12" s="89"/>
      <c r="C12" s="89"/>
      <c r="D12" s="89"/>
      <c r="E12" s="89"/>
      <c r="F12" s="52"/>
      <c r="G12" s="52"/>
      <c r="H12" s="52"/>
      <c r="I12" s="52"/>
      <c r="J12" s="52"/>
    </row>
    <row r="13" spans="1:10" ht="15.75" x14ac:dyDescent="0.25">
      <c r="A13" s="60"/>
      <c r="B13" s="60"/>
      <c r="C13" s="60"/>
      <c r="D13" s="60"/>
      <c r="E13" s="60"/>
      <c r="F13" s="52"/>
      <c r="G13" s="52"/>
      <c r="H13" s="52"/>
      <c r="I13" s="52"/>
      <c r="J13" s="52"/>
    </row>
    <row r="14" spans="1:10" ht="15.75" x14ac:dyDescent="0.25">
      <c r="A14" s="60" t="s">
        <v>48</v>
      </c>
      <c r="B14" s="89" t="s">
        <v>50</v>
      </c>
      <c r="C14" s="89"/>
      <c r="D14" s="61"/>
    </row>
    <row r="15" spans="1:10" x14ac:dyDescent="0.25">
      <c r="A15" s="61">
        <v>1302</v>
      </c>
      <c r="B15" s="29" t="s">
        <v>55</v>
      </c>
      <c r="C15" s="29"/>
      <c r="D15" s="61"/>
    </row>
    <row r="16" spans="1:10" x14ac:dyDescent="0.25">
      <c r="A16" s="61"/>
      <c r="B16" s="61"/>
      <c r="C16" s="61"/>
      <c r="D16" s="61"/>
    </row>
    <row r="17" spans="1:5" x14ac:dyDescent="0.25">
      <c r="A17" s="61"/>
      <c r="B17" s="61"/>
      <c r="C17" s="61"/>
      <c r="D17" s="61"/>
    </row>
    <row r="18" spans="1:5" x14ac:dyDescent="0.25">
      <c r="A18" s="21"/>
      <c r="B18" s="21"/>
      <c r="C18" s="21"/>
      <c r="D18" s="21"/>
    </row>
    <row r="19" spans="1:5" ht="15.75" x14ac:dyDescent="0.25">
      <c r="A19" s="27" t="s">
        <v>52</v>
      </c>
      <c r="B19" s="27" t="s">
        <v>36</v>
      </c>
      <c r="C19" s="27" t="s">
        <v>37</v>
      </c>
      <c r="D19" s="27" t="s">
        <v>38</v>
      </c>
      <c r="E19" s="27" t="s">
        <v>53</v>
      </c>
    </row>
    <row r="20" spans="1:5" x14ac:dyDescent="0.25">
      <c r="A20" s="53" t="s">
        <v>44</v>
      </c>
      <c r="B20" s="31">
        <v>0</v>
      </c>
      <c r="C20" s="31">
        <v>0</v>
      </c>
      <c r="D20" s="31">
        <v>54106171.299999997</v>
      </c>
      <c r="E20" s="31">
        <f>B20+C20+D20</f>
        <v>54106171.299999997</v>
      </c>
    </row>
    <row r="21" spans="1:5" x14ac:dyDescent="0.25">
      <c r="A21" s="21"/>
      <c r="B21" s="21"/>
      <c r="C21" s="21"/>
      <c r="D21" s="21"/>
    </row>
    <row r="22" spans="1:5" x14ac:dyDescent="0.25">
      <c r="A22" s="21"/>
      <c r="B22" s="21"/>
      <c r="C22" s="21"/>
      <c r="D22" s="21"/>
    </row>
    <row r="24" spans="1:5" x14ac:dyDescent="0.25">
      <c r="D24" s="38"/>
    </row>
  </sheetData>
  <mergeCells count="5">
    <mergeCell ref="A9:E9"/>
    <mergeCell ref="A10:E10"/>
    <mergeCell ref="A11:E11"/>
    <mergeCell ref="A12:E12"/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9:J24"/>
  <sheetViews>
    <sheetView workbookViewId="0">
      <selection activeCell="D4" sqref="D4"/>
    </sheetView>
  </sheetViews>
  <sheetFormatPr baseColWidth="10" defaultRowHeight="15" x14ac:dyDescent="0.25"/>
  <cols>
    <col min="1" max="5" width="22" customWidth="1"/>
  </cols>
  <sheetData>
    <row r="9" spans="1:10" ht="15.75" x14ac:dyDescent="0.25">
      <c r="A9" s="89" t="s">
        <v>30</v>
      </c>
      <c r="B9" s="89"/>
      <c r="C9" s="89"/>
      <c r="D9" s="89"/>
      <c r="E9" s="89"/>
      <c r="F9" s="52"/>
      <c r="G9" s="52"/>
      <c r="H9" s="52"/>
      <c r="I9" s="52"/>
      <c r="J9" s="52"/>
    </row>
    <row r="10" spans="1:10" ht="15.75" x14ac:dyDescent="0.25">
      <c r="A10" s="89" t="s">
        <v>46</v>
      </c>
      <c r="B10" s="89"/>
      <c r="C10" s="89"/>
      <c r="D10" s="89"/>
      <c r="E10" s="89"/>
      <c r="F10" s="52"/>
      <c r="G10" s="52"/>
      <c r="H10" s="52"/>
      <c r="I10" s="52"/>
      <c r="J10" s="52"/>
    </row>
    <row r="11" spans="1:10" ht="15.75" x14ac:dyDescent="0.25">
      <c r="A11" s="89" t="s">
        <v>47</v>
      </c>
      <c r="B11" s="89"/>
      <c r="C11" s="89"/>
      <c r="D11" s="89"/>
      <c r="E11" s="89"/>
      <c r="F11" s="52"/>
      <c r="G11" s="52"/>
      <c r="H11" s="52"/>
      <c r="I11" s="52"/>
      <c r="J11" s="52"/>
    </row>
    <row r="12" spans="1:10" ht="15.75" x14ac:dyDescent="0.25">
      <c r="A12" s="89" t="s">
        <v>71</v>
      </c>
      <c r="B12" s="89"/>
      <c r="C12" s="89"/>
      <c r="D12" s="89"/>
      <c r="E12" s="89"/>
      <c r="F12" s="52"/>
      <c r="G12" s="52"/>
      <c r="H12" s="52"/>
      <c r="I12" s="52"/>
      <c r="J12" s="52"/>
    </row>
    <row r="13" spans="1:10" ht="15.75" x14ac:dyDescent="0.25">
      <c r="A13" s="58"/>
      <c r="B13" s="58"/>
      <c r="C13" s="58"/>
      <c r="D13" s="58"/>
      <c r="E13" s="58"/>
      <c r="F13" s="52"/>
      <c r="G13" s="52"/>
      <c r="H13" s="52"/>
      <c r="I13" s="52"/>
      <c r="J13" s="52"/>
    </row>
    <row r="14" spans="1:10" ht="15.75" x14ac:dyDescent="0.25">
      <c r="A14" s="58" t="s">
        <v>48</v>
      </c>
      <c r="B14" s="89" t="s">
        <v>50</v>
      </c>
      <c r="C14" s="89"/>
      <c r="D14" s="59"/>
    </row>
    <row r="15" spans="1:10" x14ac:dyDescent="0.25">
      <c r="A15" s="59">
        <v>1302</v>
      </c>
      <c r="B15" s="29" t="s">
        <v>55</v>
      </c>
      <c r="C15" s="29"/>
      <c r="D15" s="59"/>
    </row>
    <row r="16" spans="1:10" x14ac:dyDescent="0.25">
      <c r="A16" s="59"/>
      <c r="B16" s="59"/>
      <c r="C16" s="59"/>
      <c r="D16" s="59"/>
    </row>
    <row r="17" spans="1:5" x14ac:dyDescent="0.25">
      <c r="A17" s="59"/>
      <c r="B17" s="59"/>
      <c r="C17" s="59"/>
      <c r="D17" s="59"/>
    </row>
    <row r="18" spans="1:5" x14ac:dyDescent="0.25">
      <c r="A18" s="21"/>
      <c r="B18" s="21"/>
      <c r="C18" s="21"/>
      <c r="D18" s="21"/>
    </row>
    <row r="19" spans="1:5" ht="15.75" x14ac:dyDescent="0.25">
      <c r="A19" s="27" t="s">
        <v>52</v>
      </c>
      <c r="B19" s="27" t="s">
        <v>33</v>
      </c>
      <c r="C19" s="27" t="s">
        <v>34</v>
      </c>
      <c r="D19" s="27" t="s">
        <v>35</v>
      </c>
      <c r="E19" s="27" t="s">
        <v>53</v>
      </c>
    </row>
    <row r="20" spans="1:5" x14ac:dyDescent="0.25">
      <c r="A20" s="53" t="s">
        <v>44</v>
      </c>
      <c r="B20" s="31">
        <v>38663821.560000002</v>
      </c>
      <c r="C20" s="31">
        <v>28404199.329999998</v>
      </c>
      <c r="D20" s="31">
        <v>35360644.899999999</v>
      </c>
      <c r="E20" s="31">
        <f>B20+C20+D20</f>
        <v>102428665.78999999</v>
      </c>
    </row>
    <row r="21" spans="1:5" x14ac:dyDescent="0.25">
      <c r="A21" s="21"/>
      <c r="B21" s="21"/>
      <c r="C21" s="21"/>
      <c r="D21" s="21"/>
    </row>
    <row r="22" spans="1:5" x14ac:dyDescent="0.25">
      <c r="A22" s="21"/>
      <c r="B22" s="21"/>
      <c r="C22" s="21"/>
      <c r="D22" s="21"/>
    </row>
    <row r="24" spans="1:5" x14ac:dyDescent="0.25">
      <c r="D24" s="38"/>
    </row>
  </sheetData>
  <mergeCells count="5">
    <mergeCell ref="A9:E9"/>
    <mergeCell ref="A10:E10"/>
    <mergeCell ref="A11:E11"/>
    <mergeCell ref="A12:E12"/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9:J24"/>
  <sheetViews>
    <sheetView workbookViewId="0">
      <selection activeCell="C3" sqref="C3"/>
    </sheetView>
  </sheetViews>
  <sheetFormatPr baseColWidth="10" defaultRowHeight="15" x14ac:dyDescent="0.25"/>
  <cols>
    <col min="1" max="5" width="22" customWidth="1"/>
  </cols>
  <sheetData>
    <row r="9" spans="1:10" ht="15.75" x14ac:dyDescent="0.25">
      <c r="A9" s="89" t="s">
        <v>30</v>
      </c>
      <c r="B9" s="89"/>
      <c r="C9" s="89"/>
      <c r="D9" s="89"/>
      <c r="E9" s="89"/>
      <c r="F9" s="52"/>
      <c r="G9" s="52"/>
      <c r="H9" s="52"/>
      <c r="I9" s="52"/>
      <c r="J9" s="52"/>
    </row>
    <row r="10" spans="1:10" ht="15.75" x14ac:dyDescent="0.25">
      <c r="A10" s="89" t="s">
        <v>46</v>
      </c>
      <c r="B10" s="89"/>
      <c r="C10" s="89"/>
      <c r="D10" s="89"/>
      <c r="E10" s="89"/>
      <c r="F10" s="52"/>
      <c r="G10" s="52"/>
      <c r="H10" s="52"/>
      <c r="I10" s="52"/>
      <c r="J10" s="52"/>
    </row>
    <row r="11" spans="1:10" ht="15.75" x14ac:dyDescent="0.25">
      <c r="A11" s="89" t="s">
        <v>47</v>
      </c>
      <c r="B11" s="89"/>
      <c r="C11" s="89"/>
      <c r="D11" s="89"/>
      <c r="E11" s="89"/>
      <c r="F11" s="52"/>
      <c r="G11" s="52"/>
      <c r="H11" s="52"/>
      <c r="I11" s="52"/>
      <c r="J11" s="52"/>
    </row>
    <row r="12" spans="1:10" ht="15.75" x14ac:dyDescent="0.25">
      <c r="A12" s="89" t="s">
        <v>70</v>
      </c>
      <c r="B12" s="89"/>
      <c r="C12" s="89"/>
      <c r="D12" s="89"/>
      <c r="E12" s="89"/>
      <c r="F12" s="52"/>
      <c r="G12" s="52"/>
      <c r="H12" s="52"/>
      <c r="I12" s="52"/>
      <c r="J12" s="52"/>
    </row>
    <row r="13" spans="1:10" ht="15.75" x14ac:dyDescent="0.25">
      <c r="A13" s="56"/>
      <c r="B13" s="56"/>
      <c r="C13" s="56"/>
      <c r="D13" s="56"/>
      <c r="E13" s="56"/>
      <c r="F13" s="52"/>
      <c r="G13" s="52"/>
      <c r="H13" s="52"/>
      <c r="I13" s="52"/>
      <c r="J13" s="52"/>
    </row>
    <row r="14" spans="1:10" ht="15.75" x14ac:dyDescent="0.25">
      <c r="A14" s="56" t="s">
        <v>48</v>
      </c>
      <c r="B14" s="89" t="s">
        <v>50</v>
      </c>
      <c r="C14" s="89"/>
      <c r="D14" s="57"/>
    </row>
    <row r="15" spans="1:10" x14ac:dyDescent="0.25">
      <c r="A15" s="57">
        <v>1302</v>
      </c>
      <c r="B15" s="29" t="s">
        <v>55</v>
      </c>
      <c r="C15" s="29"/>
      <c r="D15" s="57"/>
    </row>
    <row r="16" spans="1:10" x14ac:dyDescent="0.25">
      <c r="A16" s="57"/>
      <c r="B16" s="57"/>
      <c r="C16" s="57"/>
      <c r="D16" s="57"/>
    </row>
    <row r="17" spans="1:5" x14ac:dyDescent="0.25">
      <c r="A17" s="57"/>
      <c r="B17" s="57"/>
      <c r="C17" s="57"/>
      <c r="D17" s="57"/>
    </row>
    <row r="18" spans="1:5" x14ac:dyDescent="0.25">
      <c r="A18" s="21"/>
      <c r="B18" s="21"/>
      <c r="C18" s="21"/>
      <c r="D18" s="21"/>
    </row>
    <row r="19" spans="1:5" ht="15.75" x14ac:dyDescent="0.25">
      <c r="A19" s="27" t="s">
        <v>52</v>
      </c>
      <c r="B19" s="27" t="s">
        <v>45</v>
      </c>
      <c r="C19" s="27" t="s">
        <v>42</v>
      </c>
      <c r="D19" s="27" t="s">
        <v>43</v>
      </c>
      <c r="E19" s="27" t="s">
        <v>53</v>
      </c>
    </row>
    <row r="20" spans="1:5" x14ac:dyDescent="0.25">
      <c r="A20" s="53" t="s">
        <v>44</v>
      </c>
      <c r="B20" s="31">
        <v>13115258.67</v>
      </c>
      <c r="C20" s="31">
        <v>13260316.09</v>
      </c>
      <c r="D20" s="31">
        <v>2338869.59</v>
      </c>
      <c r="E20" s="31">
        <f>B20+C20+D20</f>
        <v>28714444.349999998</v>
      </c>
    </row>
    <row r="21" spans="1:5" x14ac:dyDescent="0.25">
      <c r="A21" s="21"/>
      <c r="B21" s="21"/>
      <c r="C21" s="21"/>
      <c r="D21" s="21"/>
    </row>
    <row r="22" spans="1:5" x14ac:dyDescent="0.25">
      <c r="A22" s="21"/>
      <c r="B22" s="21"/>
      <c r="C22" s="21"/>
      <c r="D22" s="21"/>
    </row>
    <row r="24" spans="1:5" x14ac:dyDescent="0.25">
      <c r="D24" s="38"/>
    </row>
  </sheetData>
  <mergeCells count="5">
    <mergeCell ref="A9:E9"/>
    <mergeCell ref="A10:E10"/>
    <mergeCell ref="A11:E11"/>
    <mergeCell ref="A12:E12"/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9:J24"/>
  <sheetViews>
    <sheetView workbookViewId="0">
      <selection activeCell="B3" sqref="B3"/>
    </sheetView>
  </sheetViews>
  <sheetFormatPr baseColWidth="10" defaultRowHeight="15" x14ac:dyDescent="0.25"/>
  <cols>
    <col min="1" max="5" width="22" customWidth="1"/>
  </cols>
  <sheetData>
    <row r="9" spans="1:10" ht="15.75" x14ac:dyDescent="0.25">
      <c r="A9" s="89" t="s">
        <v>30</v>
      </c>
      <c r="B9" s="89"/>
      <c r="C9" s="89"/>
      <c r="D9" s="89"/>
      <c r="E9" s="89"/>
      <c r="F9" s="52"/>
      <c r="G9" s="52"/>
      <c r="H9" s="52"/>
      <c r="I9" s="52"/>
      <c r="J9" s="52"/>
    </row>
    <row r="10" spans="1:10" ht="15.75" x14ac:dyDescent="0.25">
      <c r="A10" s="89" t="s">
        <v>46</v>
      </c>
      <c r="B10" s="89"/>
      <c r="C10" s="89"/>
      <c r="D10" s="89"/>
      <c r="E10" s="89"/>
      <c r="F10" s="52"/>
      <c r="G10" s="52"/>
      <c r="H10" s="52"/>
      <c r="I10" s="52"/>
      <c r="J10" s="52"/>
    </row>
    <row r="11" spans="1:10" ht="15.75" x14ac:dyDescent="0.25">
      <c r="A11" s="89" t="s">
        <v>47</v>
      </c>
      <c r="B11" s="89"/>
      <c r="C11" s="89"/>
      <c r="D11" s="89"/>
      <c r="E11" s="89"/>
      <c r="F11" s="52"/>
      <c r="G11" s="52"/>
      <c r="H11" s="52"/>
      <c r="I11" s="52"/>
      <c r="J11" s="52"/>
    </row>
    <row r="12" spans="1:10" ht="15.75" x14ac:dyDescent="0.25">
      <c r="A12" s="89" t="s">
        <v>69</v>
      </c>
      <c r="B12" s="89"/>
      <c r="C12" s="89"/>
      <c r="D12" s="89"/>
      <c r="E12" s="89"/>
      <c r="F12" s="52"/>
      <c r="G12" s="52"/>
      <c r="H12" s="52"/>
      <c r="I12" s="52"/>
      <c r="J12" s="52"/>
    </row>
    <row r="13" spans="1:10" ht="15.75" x14ac:dyDescent="0.25">
      <c r="A13" s="54"/>
      <c r="B13" s="54"/>
      <c r="C13" s="54"/>
      <c r="D13" s="54"/>
      <c r="E13" s="54"/>
      <c r="F13" s="52"/>
      <c r="G13" s="52"/>
      <c r="H13" s="52"/>
      <c r="I13" s="52"/>
      <c r="J13" s="52"/>
    </row>
    <row r="14" spans="1:10" ht="15.75" x14ac:dyDescent="0.25">
      <c r="A14" s="54" t="s">
        <v>48</v>
      </c>
      <c r="B14" s="89" t="s">
        <v>50</v>
      </c>
      <c r="C14" s="89"/>
      <c r="D14" s="55"/>
    </row>
    <row r="15" spans="1:10" x14ac:dyDescent="0.25">
      <c r="A15" s="55">
        <v>1302</v>
      </c>
      <c r="B15" s="29" t="s">
        <v>55</v>
      </c>
      <c r="C15" s="29"/>
      <c r="D15" s="55"/>
    </row>
    <row r="16" spans="1:10" x14ac:dyDescent="0.25">
      <c r="A16" s="55"/>
      <c r="B16" s="55"/>
      <c r="C16" s="55"/>
      <c r="D16" s="55"/>
    </row>
    <row r="17" spans="1:5" x14ac:dyDescent="0.25">
      <c r="A17" s="55"/>
      <c r="B17" s="55"/>
      <c r="C17" s="55"/>
      <c r="D17" s="55"/>
    </row>
    <row r="18" spans="1:5" x14ac:dyDescent="0.25">
      <c r="A18" s="21"/>
      <c r="B18" s="21"/>
      <c r="C18" s="21"/>
      <c r="D18" s="21"/>
    </row>
    <row r="19" spans="1:5" ht="15.75" x14ac:dyDescent="0.25">
      <c r="A19" s="27" t="s">
        <v>52</v>
      </c>
      <c r="B19" s="27" t="s">
        <v>39</v>
      </c>
      <c r="C19" s="27" t="s">
        <v>40</v>
      </c>
      <c r="D19" s="27" t="s">
        <v>41</v>
      </c>
      <c r="E19" s="27" t="s">
        <v>53</v>
      </c>
    </row>
    <row r="20" spans="1:5" x14ac:dyDescent="0.25">
      <c r="A20" s="53" t="s">
        <v>44</v>
      </c>
      <c r="B20" s="31">
        <v>3794915.74</v>
      </c>
      <c r="C20" s="31">
        <v>11396050.119999999</v>
      </c>
      <c r="D20" s="31">
        <v>7657410.3099999996</v>
      </c>
      <c r="E20" s="31">
        <f>B20+C20+D20</f>
        <v>22848376.169999998</v>
      </c>
    </row>
    <row r="21" spans="1:5" x14ac:dyDescent="0.25">
      <c r="A21" s="21"/>
      <c r="B21" s="21"/>
      <c r="C21" s="21"/>
      <c r="D21" s="21"/>
    </row>
    <row r="22" spans="1:5" x14ac:dyDescent="0.25">
      <c r="A22" s="21"/>
      <c r="B22" s="21"/>
      <c r="C22" s="21"/>
      <c r="D22" s="21"/>
    </row>
    <row r="24" spans="1:5" x14ac:dyDescent="0.25">
      <c r="D24" s="38"/>
    </row>
  </sheetData>
  <mergeCells count="5">
    <mergeCell ref="A9:E9"/>
    <mergeCell ref="A10:E10"/>
    <mergeCell ref="A11:E11"/>
    <mergeCell ref="A12:E12"/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9:J24"/>
  <sheetViews>
    <sheetView workbookViewId="0">
      <selection activeCell="E5" sqref="E5"/>
    </sheetView>
  </sheetViews>
  <sheetFormatPr baseColWidth="10" defaultRowHeight="15" x14ac:dyDescent="0.25"/>
  <cols>
    <col min="1" max="5" width="22" customWidth="1"/>
  </cols>
  <sheetData>
    <row r="9" spans="1:10" ht="15.75" x14ac:dyDescent="0.25">
      <c r="A9" s="89" t="s">
        <v>30</v>
      </c>
      <c r="B9" s="89"/>
      <c r="C9" s="89"/>
      <c r="D9" s="89"/>
      <c r="E9" s="89"/>
      <c r="F9" s="52"/>
      <c r="G9" s="52"/>
      <c r="H9" s="52"/>
      <c r="I9" s="52"/>
      <c r="J9" s="52"/>
    </row>
    <row r="10" spans="1:10" ht="15.75" x14ac:dyDescent="0.25">
      <c r="A10" s="89" t="s">
        <v>46</v>
      </c>
      <c r="B10" s="89"/>
      <c r="C10" s="89"/>
      <c r="D10" s="89"/>
      <c r="E10" s="89"/>
      <c r="F10" s="52"/>
      <c r="G10" s="52"/>
      <c r="H10" s="52"/>
      <c r="I10" s="52"/>
      <c r="J10" s="52"/>
    </row>
    <row r="11" spans="1:10" ht="15.75" x14ac:dyDescent="0.25">
      <c r="A11" s="89" t="s">
        <v>47</v>
      </c>
      <c r="B11" s="89"/>
      <c r="C11" s="89"/>
      <c r="D11" s="89"/>
      <c r="E11" s="89"/>
      <c r="F11" s="52"/>
      <c r="G11" s="52"/>
      <c r="H11" s="52"/>
      <c r="I11" s="52"/>
      <c r="J11" s="52"/>
    </row>
    <row r="12" spans="1:10" ht="15.75" x14ac:dyDescent="0.25">
      <c r="A12" s="89" t="s">
        <v>68</v>
      </c>
      <c r="B12" s="89"/>
      <c r="C12" s="89"/>
      <c r="D12" s="89"/>
      <c r="E12" s="89"/>
      <c r="F12" s="52"/>
      <c r="G12" s="52"/>
      <c r="H12" s="52"/>
      <c r="I12" s="52"/>
      <c r="J12" s="52"/>
    </row>
    <row r="13" spans="1:10" ht="15.75" x14ac:dyDescent="0.25">
      <c r="A13" s="50"/>
      <c r="B13" s="50"/>
      <c r="C13" s="50"/>
      <c r="D13" s="50"/>
      <c r="E13" s="50"/>
      <c r="F13" s="52"/>
      <c r="G13" s="52"/>
      <c r="H13" s="52"/>
      <c r="I13" s="52"/>
      <c r="J13" s="52"/>
    </row>
    <row r="14" spans="1:10" ht="15.75" x14ac:dyDescent="0.25">
      <c r="A14" s="50" t="s">
        <v>48</v>
      </c>
      <c r="B14" s="89" t="s">
        <v>50</v>
      </c>
      <c r="C14" s="89"/>
      <c r="D14" s="51"/>
    </row>
    <row r="15" spans="1:10" x14ac:dyDescent="0.25">
      <c r="A15" s="51">
        <v>1302</v>
      </c>
      <c r="B15" s="29" t="s">
        <v>55</v>
      </c>
      <c r="C15" s="29"/>
      <c r="D15" s="51"/>
    </row>
    <row r="16" spans="1:10" x14ac:dyDescent="0.25">
      <c r="A16" s="51"/>
      <c r="B16" s="51"/>
      <c r="C16" s="51"/>
      <c r="D16" s="51"/>
    </row>
    <row r="17" spans="1:5" x14ac:dyDescent="0.25">
      <c r="A17" s="51"/>
      <c r="B17" s="51"/>
      <c r="C17" s="51"/>
      <c r="D17" s="51"/>
    </row>
    <row r="18" spans="1:5" x14ac:dyDescent="0.25">
      <c r="A18" s="21"/>
      <c r="B18" s="21"/>
      <c r="C18" s="21"/>
      <c r="D18" s="21"/>
    </row>
    <row r="19" spans="1:5" ht="15.75" x14ac:dyDescent="0.25">
      <c r="A19" s="27" t="s">
        <v>52</v>
      </c>
      <c r="B19" s="27" t="s">
        <v>36</v>
      </c>
      <c r="C19" s="27" t="s">
        <v>37</v>
      </c>
      <c r="D19" s="27" t="s">
        <v>38</v>
      </c>
      <c r="E19" s="27" t="s">
        <v>53</v>
      </c>
    </row>
    <row r="20" spans="1:5" x14ac:dyDescent="0.25">
      <c r="A20" s="53" t="s">
        <v>44</v>
      </c>
      <c r="B20" s="31">
        <v>1204438.53</v>
      </c>
      <c r="C20" s="31">
        <v>1711975.46</v>
      </c>
      <c r="D20" s="31">
        <v>1706503.2</v>
      </c>
      <c r="E20" s="31">
        <f>B20+C20+D20</f>
        <v>4622917.1900000004</v>
      </c>
    </row>
    <row r="21" spans="1:5" x14ac:dyDescent="0.25">
      <c r="A21" s="21"/>
      <c r="B21" s="21"/>
      <c r="C21" s="21"/>
      <c r="D21" s="21"/>
    </row>
    <row r="22" spans="1:5" x14ac:dyDescent="0.25">
      <c r="A22" s="21"/>
      <c r="B22" s="21"/>
      <c r="C22" s="21"/>
      <c r="D22" s="21"/>
    </row>
    <row r="24" spans="1:5" x14ac:dyDescent="0.25">
      <c r="D24" s="38"/>
    </row>
  </sheetData>
  <mergeCells count="5">
    <mergeCell ref="A9:E9"/>
    <mergeCell ref="A10:E10"/>
    <mergeCell ref="A11:E11"/>
    <mergeCell ref="A12:E12"/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9:J24"/>
  <sheetViews>
    <sheetView workbookViewId="0">
      <selection activeCell="D4" sqref="D4"/>
    </sheetView>
  </sheetViews>
  <sheetFormatPr baseColWidth="10" defaultRowHeight="15" x14ac:dyDescent="0.25"/>
  <cols>
    <col min="1" max="5" width="22" customWidth="1"/>
  </cols>
  <sheetData>
    <row r="9" spans="1:10" ht="15.75" x14ac:dyDescent="0.25">
      <c r="A9" s="89" t="s">
        <v>30</v>
      </c>
      <c r="B9" s="89"/>
      <c r="C9" s="89"/>
      <c r="D9" s="89"/>
      <c r="E9" s="89"/>
      <c r="F9" s="52"/>
      <c r="G9" s="52"/>
      <c r="H9" s="52"/>
      <c r="I9" s="52"/>
      <c r="J9" s="52"/>
    </row>
    <row r="10" spans="1:10" ht="15.75" x14ac:dyDescent="0.25">
      <c r="A10" s="89" t="s">
        <v>46</v>
      </c>
      <c r="B10" s="89"/>
      <c r="C10" s="89"/>
      <c r="D10" s="89"/>
      <c r="E10" s="89"/>
      <c r="F10" s="52"/>
      <c r="G10" s="52"/>
      <c r="H10" s="52"/>
      <c r="I10" s="52"/>
      <c r="J10" s="52"/>
    </row>
    <row r="11" spans="1:10" ht="15.75" x14ac:dyDescent="0.25">
      <c r="A11" s="89" t="s">
        <v>47</v>
      </c>
      <c r="B11" s="89"/>
      <c r="C11" s="89"/>
      <c r="D11" s="89"/>
      <c r="E11" s="89"/>
      <c r="F11" s="52"/>
      <c r="G11" s="52"/>
      <c r="H11" s="52"/>
      <c r="I11" s="52"/>
      <c r="J11" s="52"/>
    </row>
    <row r="12" spans="1:10" ht="15.75" x14ac:dyDescent="0.25">
      <c r="A12" s="89" t="s">
        <v>67</v>
      </c>
      <c r="B12" s="89"/>
      <c r="C12" s="89"/>
      <c r="D12" s="89"/>
      <c r="E12" s="89"/>
      <c r="F12" s="52"/>
      <c r="G12" s="52"/>
      <c r="H12" s="52"/>
      <c r="I12" s="52"/>
      <c r="J12" s="52"/>
    </row>
    <row r="13" spans="1:10" ht="15.75" x14ac:dyDescent="0.25">
      <c r="A13" s="48"/>
      <c r="B13" s="48"/>
      <c r="C13" s="48"/>
      <c r="D13" s="48"/>
      <c r="E13" s="48"/>
      <c r="F13" s="52"/>
      <c r="G13" s="52"/>
      <c r="H13" s="52"/>
      <c r="I13" s="52"/>
      <c r="J13" s="52"/>
    </row>
    <row r="14" spans="1:10" ht="15.75" x14ac:dyDescent="0.25">
      <c r="A14" s="48" t="s">
        <v>48</v>
      </c>
      <c r="B14" s="89" t="s">
        <v>50</v>
      </c>
      <c r="C14" s="89"/>
      <c r="D14" s="49"/>
    </row>
    <row r="15" spans="1:10" x14ac:dyDescent="0.25">
      <c r="A15" s="49">
        <v>1302</v>
      </c>
      <c r="B15" s="29" t="s">
        <v>55</v>
      </c>
      <c r="C15" s="29"/>
      <c r="D15" s="49"/>
    </row>
    <row r="16" spans="1:10" x14ac:dyDescent="0.25">
      <c r="A16" s="49"/>
      <c r="B16" s="49"/>
      <c r="C16" s="49"/>
      <c r="D16" s="49"/>
    </row>
    <row r="17" spans="1:5" x14ac:dyDescent="0.25">
      <c r="A17" s="49"/>
      <c r="B17" s="49"/>
      <c r="C17" s="49"/>
      <c r="D17" s="49"/>
    </row>
    <row r="18" spans="1:5" x14ac:dyDescent="0.25">
      <c r="A18" s="21"/>
      <c r="B18" s="21"/>
      <c r="C18" s="21"/>
      <c r="D18" s="21"/>
    </row>
    <row r="19" spans="1:5" ht="15.75" x14ac:dyDescent="0.25">
      <c r="A19" s="27" t="s">
        <v>52</v>
      </c>
      <c r="B19" s="27" t="s">
        <v>33</v>
      </c>
      <c r="C19" s="27" t="s">
        <v>34</v>
      </c>
      <c r="D19" s="27" t="s">
        <v>35</v>
      </c>
      <c r="E19" s="27" t="s">
        <v>53</v>
      </c>
    </row>
    <row r="20" spans="1:5" x14ac:dyDescent="0.25">
      <c r="A20" s="53" t="s">
        <v>44</v>
      </c>
      <c r="B20" s="31">
        <v>400790.73</v>
      </c>
      <c r="C20" s="31">
        <v>520791.01</v>
      </c>
      <c r="D20" s="31">
        <v>456500.75</v>
      </c>
      <c r="E20" s="31">
        <f>B20+C20+D20</f>
        <v>1378082.49</v>
      </c>
    </row>
    <row r="21" spans="1:5" x14ac:dyDescent="0.25">
      <c r="A21" s="21"/>
      <c r="B21" s="21"/>
      <c r="C21" s="21"/>
      <c r="D21" s="21"/>
    </row>
    <row r="22" spans="1:5" x14ac:dyDescent="0.25">
      <c r="A22" s="21"/>
      <c r="B22" s="21"/>
      <c r="C22" s="21"/>
      <c r="D22" s="21"/>
    </row>
    <row r="24" spans="1:5" x14ac:dyDescent="0.25">
      <c r="D24" s="38"/>
    </row>
  </sheetData>
  <mergeCells count="5">
    <mergeCell ref="A9:E9"/>
    <mergeCell ref="A10:E10"/>
    <mergeCell ref="A11:E11"/>
    <mergeCell ref="A12:E12"/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9:N23"/>
  <sheetViews>
    <sheetView topLeftCell="A4" workbookViewId="0">
      <selection activeCell="H14" sqref="H14"/>
    </sheetView>
  </sheetViews>
  <sheetFormatPr baseColWidth="10" defaultRowHeight="15" x14ac:dyDescent="0.25"/>
  <cols>
    <col min="1" max="1" width="8.85546875" customWidth="1"/>
    <col min="2" max="10" width="9.5703125" customWidth="1"/>
    <col min="11" max="14" width="10.5703125" customWidth="1"/>
  </cols>
  <sheetData>
    <row r="9" spans="1:14" ht="15.75" x14ac:dyDescent="0.25">
      <c r="A9" s="89" t="s">
        <v>30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5.75" x14ac:dyDescent="0.25">
      <c r="A10" s="89" t="s">
        <v>46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5.75" x14ac:dyDescent="0.25">
      <c r="A11" s="89" t="s">
        <v>47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15.75" x14ac:dyDescent="0.25">
      <c r="A12" s="89" t="s">
        <v>66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5.75" x14ac:dyDescent="0.25">
      <c r="A13" s="46" t="s">
        <v>48</v>
      </c>
      <c r="B13" s="89" t="s">
        <v>50</v>
      </c>
      <c r="C13" s="89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4" x14ac:dyDescent="0.25">
      <c r="A14" s="47">
        <v>1302</v>
      </c>
      <c r="B14" s="29" t="s">
        <v>55</v>
      </c>
      <c r="C14" s="29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4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4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47806.37</v>
      </c>
      <c r="L19" s="31">
        <v>103073.61</v>
      </c>
      <c r="M19" s="31">
        <v>41049.22</v>
      </c>
      <c r="N19" s="32">
        <f>B19+C19+D19+E19+F19+G19+H19+I19+J19+K19+L19+M19</f>
        <v>191929.2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47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8">
        <f>N19</f>
        <v>191929.2</v>
      </c>
      <c r="E23" s="39" t="s">
        <v>58</v>
      </c>
      <c r="F23" s="39">
        <v>1.65</v>
      </c>
      <c r="G23" s="90">
        <f>D23*F23</f>
        <v>316683.18</v>
      </c>
      <c r="H23" s="90"/>
    </row>
  </sheetData>
  <mergeCells count="6">
    <mergeCell ref="G23:H23"/>
    <mergeCell ref="A9:N9"/>
    <mergeCell ref="A10:N10"/>
    <mergeCell ref="A11:N11"/>
    <mergeCell ref="A12:N12"/>
    <mergeCell ref="B13:C1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I27"/>
  <sheetViews>
    <sheetView workbookViewId="0">
      <selection activeCell="F30" sqref="F30"/>
    </sheetView>
  </sheetViews>
  <sheetFormatPr baseColWidth="10" defaultRowHeight="15" x14ac:dyDescent="0.25"/>
  <cols>
    <col min="1" max="1" width="10.8554687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89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85"/>
      <c r="C13" s="85"/>
      <c r="D13" s="85"/>
      <c r="E13" s="52"/>
      <c r="F13" s="52"/>
      <c r="G13" s="52"/>
      <c r="H13" s="52"/>
      <c r="I13" s="52"/>
    </row>
    <row r="14" spans="2:9" ht="15.75" x14ac:dyDescent="0.25">
      <c r="B14" s="85" t="s">
        <v>48</v>
      </c>
      <c r="C14" s="86"/>
    </row>
    <row r="15" spans="2:9" x14ac:dyDescent="0.25">
      <c r="B15" s="86">
        <v>1302</v>
      </c>
      <c r="C15" s="86"/>
    </row>
    <row r="16" spans="2:9" x14ac:dyDescent="0.25">
      <c r="B16" s="86"/>
      <c r="C16" s="86"/>
    </row>
    <row r="17" spans="2:4" x14ac:dyDescent="0.25">
      <c r="B17" s="86"/>
      <c r="C17" s="86"/>
    </row>
    <row r="18" spans="2:4" x14ac:dyDescent="0.25">
      <c r="B18" s="21"/>
      <c r="C18" s="74" t="s">
        <v>79</v>
      </c>
    </row>
    <row r="19" spans="2:4" ht="15.75" x14ac:dyDescent="0.25">
      <c r="B19" s="27" t="s">
        <v>52</v>
      </c>
      <c r="C19" s="27" t="s">
        <v>38</v>
      </c>
      <c r="D19" s="27" t="s">
        <v>53</v>
      </c>
    </row>
    <row r="20" spans="2:4" x14ac:dyDescent="0.25">
      <c r="B20" s="53" t="s">
        <v>44</v>
      </c>
      <c r="C20" s="31">
        <f>+'[1]AVANCE VENTAS Y COMP '!$B$139</f>
        <v>139185381.44999999</v>
      </c>
      <c r="D20" s="31">
        <f>+C20</f>
        <v>139185381.44999999</v>
      </c>
    </row>
    <row r="21" spans="2:4" x14ac:dyDescent="0.25">
      <c r="B21" s="83"/>
      <c r="C21" s="84"/>
      <c r="D21" s="84"/>
    </row>
    <row r="22" spans="2:4" x14ac:dyDescent="0.25">
      <c r="B22" s="83"/>
      <c r="C22" s="84"/>
      <c r="D22" s="84">
        <f>+C20*C18</f>
        <v>1391853.8144999999</v>
      </c>
    </row>
    <row r="23" spans="2:4" x14ac:dyDescent="0.25">
      <c r="B23" s="83" t="s">
        <v>84</v>
      </c>
      <c r="C23" s="84">
        <v>38647180.200000003</v>
      </c>
      <c r="D23" s="84"/>
    </row>
    <row r="24" spans="2:4" x14ac:dyDescent="0.25">
      <c r="B24" s="21"/>
      <c r="C24" s="21"/>
    </row>
    <row r="25" spans="2:4" x14ac:dyDescent="0.25">
      <c r="B25" s="21"/>
      <c r="C25" s="21" t="s">
        <v>85</v>
      </c>
      <c r="D25" s="38">
        <f>+C23</f>
        <v>38647180.200000003</v>
      </c>
    </row>
    <row r="26" spans="2:4" x14ac:dyDescent="0.25">
      <c r="C26" s="21" t="s">
        <v>86</v>
      </c>
      <c r="D26" s="38">
        <f>+D25*5%</f>
        <v>1932359.0100000002</v>
      </c>
    </row>
    <row r="27" spans="2:4" x14ac:dyDescent="0.25">
      <c r="C27" s="38" t="s">
        <v>87</v>
      </c>
      <c r="D27" s="38">
        <f>+D25-D26</f>
        <v>36714821.190000005</v>
      </c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9:N23"/>
  <sheetViews>
    <sheetView workbookViewId="0">
      <selection sqref="A1:N19"/>
    </sheetView>
  </sheetViews>
  <sheetFormatPr baseColWidth="10" defaultRowHeight="15" x14ac:dyDescent="0.25"/>
  <cols>
    <col min="1" max="1" width="8.85546875" customWidth="1"/>
    <col min="2" max="2" width="11.28515625" customWidth="1"/>
    <col min="3" max="3" width="10.5703125" customWidth="1"/>
    <col min="4" max="7" width="10.28515625" customWidth="1"/>
    <col min="8" max="13" width="8.7109375" customWidth="1"/>
    <col min="14" max="14" width="12" customWidth="1"/>
  </cols>
  <sheetData>
    <row r="9" spans="1:14" ht="15.75" x14ac:dyDescent="0.25">
      <c r="A9" s="89" t="s">
        <v>30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5.75" x14ac:dyDescent="0.25">
      <c r="A10" s="89" t="s">
        <v>46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5.75" x14ac:dyDescent="0.25">
      <c r="A11" s="89" t="s">
        <v>47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15.75" x14ac:dyDescent="0.25">
      <c r="A12" s="89" t="s">
        <v>65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5.75" x14ac:dyDescent="0.25">
      <c r="A13" s="44" t="s">
        <v>48</v>
      </c>
      <c r="B13" s="89" t="s">
        <v>50</v>
      </c>
      <c r="C13" s="89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4" x14ac:dyDescent="0.25">
      <c r="A14" s="45">
        <v>1302</v>
      </c>
      <c r="B14" s="29" t="s">
        <v>55</v>
      </c>
      <c r="C14" s="29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4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4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5924.42</v>
      </c>
      <c r="I19" s="31">
        <v>6922.91</v>
      </c>
      <c r="J19" s="31">
        <f>1233.99+2282.2+3086.37+14472.9</f>
        <v>21075.46</v>
      </c>
      <c r="K19" s="31">
        <v>0</v>
      </c>
      <c r="L19" s="31">
        <v>0</v>
      </c>
      <c r="M19" s="31">
        <v>0</v>
      </c>
      <c r="N19" s="32">
        <f>B19+C19+D19+E19+F19+G19+H19+I19+J19+K19+L19+M19</f>
        <v>33922.79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45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8">
        <f>N19</f>
        <v>33922.79</v>
      </c>
      <c r="E23" s="39" t="s">
        <v>58</v>
      </c>
      <c r="F23" s="39">
        <v>1.65</v>
      </c>
      <c r="G23" s="90">
        <f>D23*F23</f>
        <v>55972.603499999997</v>
      </c>
      <c r="H23" s="90"/>
    </row>
  </sheetData>
  <mergeCells count="6">
    <mergeCell ref="G23:H23"/>
    <mergeCell ref="A9:N9"/>
    <mergeCell ref="A10:N10"/>
    <mergeCell ref="A11:N11"/>
    <mergeCell ref="A12:N12"/>
    <mergeCell ref="B13:C1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9:N23"/>
  <sheetViews>
    <sheetView workbookViewId="0">
      <selection activeCell="I6" sqref="I6"/>
    </sheetView>
  </sheetViews>
  <sheetFormatPr baseColWidth="10" defaultRowHeight="15" x14ac:dyDescent="0.25"/>
  <cols>
    <col min="1" max="1" width="8.85546875" customWidth="1"/>
    <col min="2" max="2" width="11.28515625" customWidth="1"/>
    <col min="3" max="3" width="10.5703125" customWidth="1"/>
    <col min="4" max="4" width="13.42578125" customWidth="1"/>
    <col min="5" max="5" width="13" customWidth="1"/>
    <col min="6" max="6" width="12.5703125" customWidth="1"/>
    <col min="7" max="7" width="13" customWidth="1"/>
    <col min="8" max="13" width="8.7109375" customWidth="1"/>
    <col min="14" max="14" width="12" customWidth="1"/>
  </cols>
  <sheetData>
    <row r="9" spans="1:14" ht="15.75" x14ac:dyDescent="0.25">
      <c r="A9" s="89" t="s">
        <v>30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5.75" x14ac:dyDescent="0.25">
      <c r="A10" s="89" t="s">
        <v>46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5.75" x14ac:dyDescent="0.25">
      <c r="A11" s="89" t="s">
        <v>47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15.75" x14ac:dyDescent="0.25">
      <c r="A12" s="89" t="s">
        <v>64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5.75" x14ac:dyDescent="0.25">
      <c r="A13" s="42" t="s">
        <v>48</v>
      </c>
      <c r="B13" s="89" t="s">
        <v>50</v>
      </c>
      <c r="C13" s="89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4" x14ac:dyDescent="0.25">
      <c r="A14" s="43">
        <v>1302</v>
      </c>
      <c r="B14" s="29" t="s">
        <v>55</v>
      </c>
      <c r="C14" s="29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4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4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0</v>
      </c>
      <c r="C19" s="31">
        <v>0</v>
      </c>
      <c r="D19" s="31">
        <v>0</v>
      </c>
      <c r="E19" s="31">
        <v>111413974.43000001</v>
      </c>
      <c r="F19" s="31">
        <v>364462476.69999999</v>
      </c>
      <c r="G19" s="31">
        <v>492605276.66000003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2">
        <f>B19+C19+D19+E19+F19+G19+H19+I19+J19+K19+L19+M19</f>
        <v>968481727.78999996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43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8">
        <f>N19</f>
        <v>968481727.78999996</v>
      </c>
      <c r="E23" s="39" t="s">
        <v>58</v>
      </c>
      <c r="F23" s="39">
        <v>1.65</v>
      </c>
      <c r="G23" s="90">
        <f>D23*F23</f>
        <v>1597994850.8534999</v>
      </c>
      <c r="H23" s="90"/>
    </row>
  </sheetData>
  <mergeCells count="6">
    <mergeCell ref="G23:H23"/>
    <mergeCell ref="A9:N9"/>
    <mergeCell ref="A10:N10"/>
    <mergeCell ref="A11:N11"/>
    <mergeCell ref="A12:N12"/>
    <mergeCell ref="B13:C13"/>
  </mergeCells>
  <pageMargins left="0.7" right="0.7" top="0.75" bottom="0.75" header="0.3" footer="0.3"/>
  <pageSetup paperSize="25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9:N23"/>
  <sheetViews>
    <sheetView topLeftCell="C4" workbookViewId="0">
      <selection activeCell="E8" sqref="E8"/>
    </sheetView>
  </sheetViews>
  <sheetFormatPr baseColWidth="10" defaultRowHeight="15" x14ac:dyDescent="0.25"/>
  <cols>
    <col min="1" max="1" width="7.42578125" customWidth="1"/>
    <col min="2" max="2" width="11.7109375" customWidth="1"/>
    <col min="3" max="3" width="12.140625" customWidth="1"/>
    <col min="4" max="4" width="13.42578125" customWidth="1"/>
    <col min="5" max="5" width="9.85546875" customWidth="1"/>
    <col min="7" max="7" width="10.140625" customWidth="1"/>
    <col min="8" max="8" width="10.28515625" customWidth="1"/>
    <col min="9" max="9" width="9.7109375" customWidth="1"/>
    <col min="10" max="13" width="9.42578125" customWidth="1"/>
    <col min="14" max="14" width="12.42578125" customWidth="1"/>
  </cols>
  <sheetData>
    <row r="9" spans="1:14" ht="15.75" x14ac:dyDescent="0.25">
      <c r="A9" s="89" t="s">
        <v>30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5.75" x14ac:dyDescent="0.25">
      <c r="A10" s="89" t="s">
        <v>46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5.75" x14ac:dyDescent="0.25">
      <c r="A11" s="89" t="s">
        <v>47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15.75" x14ac:dyDescent="0.25">
      <c r="A12" s="89" t="s">
        <v>63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5.75" x14ac:dyDescent="0.25">
      <c r="A13" s="40" t="s">
        <v>48</v>
      </c>
      <c r="B13" s="89" t="s">
        <v>50</v>
      </c>
      <c r="C13" s="89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4" x14ac:dyDescent="0.25">
      <c r="A14" s="41">
        <v>1302</v>
      </c>
      <c r="B14" s="29" t="s">
        <v>55</v>
      </c>
      <c r="C14" s="29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4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4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28445278.809999999</v>
      </c>
      <c r="C19" s="31">
        <v>59345884.649999999</v>
      </c>
      <c r="D19" s="31">
        <v>68507596.219999999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2">
        <f>B19+C19+D19+E19+F19+G19+H19+I19+J19+K19+L19+M19</f>
        <v>156298759.68000001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41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8">
        <f>N19</f>
        <v>156298759.68000001</v>
      </c>
      <c r="E23" s="39" t="s">
        <v>58</v>
      </c>
      <c r="F23" s="39">
        <v>1.65</v>
      </c>
      <c r="G23" s="90">
        <f>D23*F23</f>
        <v>257892953.472</v>
      </c>
      <c r="H23" s="90"/>
    </row>
  </sheetData>
  <mergeCells count="6">
    <mergeCell ref="G23:H23"/>
    <mergeCell ref="A9:N9"/>
    <mergeCell ref="A10:N10"/>
    <mergeCell ref="A11:N11"/>
    <mergeCell ref="A12:N12"/>
    <mergeCell ref="B13:C13"/>
  </mergeCells>
  <pageMargins left="0.7" right="0.7" top="0.75" bottom="0.75" header="0.3" footer="0.3"/>
  <pageSetup paperSize="25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9:N23"/>
  <sheetViews>
    <sheetView workbookViewId="0">
      <selection activeCell="G26" sqref="G26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10.42578125" customWidth="1"/>
    <col min="4" max="4" width="15.140625" customWidth="1"/>
    <col min="5" max="5" width="9.85546875" customWidth="1"/>
    <col min="7" max="7" width="10.140625" customWidth="1"/>
    <col min="8" max="8" width="10.28515625" customWidth="1"/>
    <col min="9" max="9" width="9.7109375" customWidth="1"/>
    <col min="11" max="11" width="10.7109375" customWidth="1"/>
    <col min="12" max="12" width="10.5703125" customWidth="1"/>
    <col min="13" max="13" width="12.28515625" customWidth="1"/>
    <col min="14" max="14" width="12.42578125" customWidth="1"/>
  </cols>
  <sheetData>
    <row r="9" spans="1:14" ht="15.75" x14ac:dyDescent="0.25">
      <c r="A9" s="89" t="s">
        <v>30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5.75" x14ac:dyDescent="0.25">
      <c r="A10" s="89" t="s">
        <v>46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5.75" x14ac:dyDescent="0.25">
      <c r="A11" s="89" t="s">
        <v>47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15.75" x14ac:dyDescent="0.25">
      <c r="A12" s="89" t="s">
        <v>62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5.75" x14ac:dyDescent="0.25">
      <c r="A13" s="36" t="s">
        <v>48</v>
      </c>
      <c r="B13" s="89" t="s">
        <v>50</v>
      </c>
      <c r="C13" s="89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4" x14ac:dyDescent="0.25">
      <c r="A14" s="37">
        <v>1302</v>
      </c>
      <c r="B14" s="29" t="s">
        <v>55</v>
      </c>
      <c r="C14" s="29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4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4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3001554.42</v>
      </c>
      <c r="C19" s="31">
        <v>2711260.58</v>
      </c>
      <c r="D19" s="31">
        <v>7341482</v>
      </c>
      <c r="E19" s="31">
        <v>3233407.83</v>
      </c>
      <c r="F19" s="31">
        <v>5330447</v>
      </c>
      <c r="G19" s="31">
        <v>4797683.92</v>
      </c>
      <c r="H19" s="31">
        <v>3839727.75</v>
      </c>
      <c r="I19" s="31">
        <v>5635817.8300000001</v>
      </c>
      <c r="J19" s="31">
        <v>8224150.6699999999</v>
      </c>
      <c r="K19" s="31">
        <v>8232853.0999999996</v>
      </c>
      <c r="L19" s="31">
        <v>13507159.16</v>
      </c>
      <c r="M19" s="31">
        <v>220443629.91</v>
      </c>
      <c r="N19" s="32">
        <f>B19+C19+D19+E19+F19+G19+H19+I19+J19+K19+L19+M19</f>
        <v>286299174.17000002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37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8">
        <f>N19</f>
        <v>286299174.17000002</v>
      </c>
      <c r="E23" s="39" t="s">
        <v>58</v>
      </c>
      <c r="F23" s="39">
        <v>1.65</v>
      </c>
      <c r="G23" s="90">
        <f>D23*F23</f>
        <v>472393637.38050002</v>
      </c>
      <c r="H23" s="90"/>
    </row>
  </sheetData>
  <mergeCells count="6">
    <mergeCell ref="G23:H23"/>
    <mergeCell ref="A9:N9"/>
    <mergeCell ref="A10:N10"/>
    <mergeCell ref="A11:N11"/>
    <mergeCell ref="A12:N12"/>
    <mergeCell ref="B13:C13"/>
  </mergeCells>
  <pageMargins left="0.7" right="0.7" top="0.75" bottom="0.75" header="0.3" footer="0.3"/>
  <pageSetup paperSize="14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9:N23"/>
  <sheetViews>
    <sheetView workbookViewId="0">
      <selection activeCell="F4" sqref="F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10.42578125" customWidth="1"/>
    <col min="4" max="4" width="12.7109375" bestFit="1" customWidth="1"/>
    <col min="5" max="5" width="9.85546875" customWidth="1"/>
    <col min="7" max="7" width="10.140625" customWidth="1"/>
    <col min="8" max="8" width="10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9" spans="1:14" ht="15.75" x14ac:dyDescent="0.25">
      <c r="A9" s="89" t="s">
        <v>30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5.75" x14ac:dyDescent="0.25">
      <c r="A10" s="89" t="s">
        <v>46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5.75" x14ac:dyDescent="0.25">
      <c r="A11" s="89" t="s">
        <v>47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15.75" x14ac:dyDescent="0.25">
      <c r="A12" s="89" t="s">
        <v>56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5.75" x14ac:dyDescent="0.25">
      <c r="A13" s="33" t="s">
        <v>48</v>
      </c>
      <c r="B13" s="89" t="s">
        <v>50</v>
      </c>
      <c r="C13" s="89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4" x14ac:dyDescent="0.25">
      <c r="A14" s="34">
        <v>1302</v>
      </c>
      <c r="B14" s="29" t="s">
        <v>55</v>
      </c>
      <c r="C14" s="29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4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4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61</v>
      </c>
      <c r="K18" s="27" t="s">
        <v>45</v>
      </c>
      <c r="L18" s="27" t="s">
        <v>60</v>
      </c>
      <c r="M18" s="27" t="s">
        <v>59</v>
      </c>
      <c r="N18" s="27" t="s">
        <v>53</v>
      </c>
    </row>
    <row r="19" spans="1:14" x14ac:dyDescent="0.25">
      <c r="A19" s="30" t="s">
        <v>44</v>
      </c>
      <c r="B19" s="31">
        <v>1894686.67</v>
      </c>
      <c r="C19" s="31">
        <v>2029690.96</v>
      </c>
      <c r="D19" s="31">
        <v>1393018.25</v>
      </c>
      <c r="E19" s="31">
        <v>9018771.3599999994</v>
      </c>
      <c r="F19" s="31">
        <v>14901234.75</v>
      </c>
      <c r="G19" s="31">
        <v>1973061</v>
      </c>
      <c r="H19" s="31">
        <v>2012834.67</v>
      </c>
      <c r="I19" s="31">
        <v>2931937</v>
      </c>
      <c r="J19" s="31">
        <v>9555982.6699999999</v>
      </c>
      <c r="K19" s="31">
        <v>2978394.17</v>
      </c>
      <c r="L19" s="31">
        <v>3088219.25</v>
      </c>
      <c r="M19" s="31">
        <v>15001816.5</v>
      </c>
      <c r="N19" s="32">
        <f>B19+C19+D19+E19+F19+G19+H19+I19+J19+K19+L19+M19</f>
        <v>66779647.25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35"/>
      <c r="H21" s="21"/>
      <c r="I21" s="21"/>
      <c r="J21" s="21"/>
      <c r="K21" s="21"/>
      <c r="L21" s="21"/>
      <c r="M21" s="21"/>
    </row>
    <row r="23" spans="1:14" x14ac:dyDescent="0.25">
      <c r="B23" t="s">
        <v>57</v>
      </c>
      <c r="D23" s="38">
        <f>N19</f>
        <v>66779647.25</v>
      </c>
      <c r="E23" s="39" t="s">
        <v>58</v>
      </c>
      <c r="F23" s="39">
        <v>1.65</v>
      </c>
      <c r="G23" s="90">
        <f>D23*F23</f>
        <v>110186417.96249999</v>
      </c>
      <c r="H23" s="90"/>
    </row>
  </sheetData>
  <mergeCells count="6">
    <mergeCell ref="G23:H23"/>
    <mergeCell ref="A9:N9"/>
    <mergeCell ref="A10:N10"/>
    <mergeCell ref="A11:N11"/>
    <mergeCell ref="A12:N12"/>
    <mergeCell ref="B13:C13"/>
  </mergeCells>
  <pageMargins left="0.7" right="0.7" top="0.75" bottom="0.75" header="0.3" footer="0.3"/>
  <pageSetup paperSize="14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9:N21"/>
  <sheetViews>
    <sheetView zoomScaleNormal="100" workbookViewId="0">
      <selection activeCell="C22" sqref="C22"/>
    </sheetView>
  </sheetViews>
  <sheetFormatPr baseColWidth="10" defaultRowHeight="15" x14ac:dyDescent="0.25"/>
  <cols>
    <col min="1" max="1" width="9.140625" customWidth="1"/>
    <col min="2" max="2" width="10.5703125" customWidth="1"/>
    <col min="3" max="3" width="12.5703125" customWidth="1"/>
    <col min="4" max="4" width="11.42578125" customWidth="1"/>
    <col min="5" max="5" width="11.5703125" customWidth="1"/>
    <col min="6" max="8" width="11.28515625" customWidth="1"/>
    <col min="9" max="9" width="11.42578125" customWidth="1"/>
    <col min="10" max="10" width="12" customWidth="1"/>
    <col min="11" max="11" width="11.42578125" customWidth="1"/>
    <col min="12" max="12" width="12.7109375" customWidth="1"/>
    <col min="13" max="13" width="12" customWidth="1"/>
    <col min="14" max="14" width="11" customWidth="1"/>
  </cols>
  <sheetData>
    <row r="9" spans="1:14" ht="15.75" x14ac:dyDescent="0.25">
      <c r="A9" s="89" t="s">
        <v>30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5.75" x14ac:dyDescent="0.25">
      <c r="A10" s="89" t="s">
        <v>46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5.75" x14ac:dyDescent="0.25">
      <c r="A11" s="89" t="s">
        <v>47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15.75" x14ac:dyDescent="0.25">
      <c r="A12" s="89" t="s">
        <v>54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5.75" x14ac:dyDescent="0.25">
      <c r="A13" s="24" t="s">
        <v>48</v>
      </c>
      <c r="B13" s="89" t="s">
        <v>50</v>
      </c>
      <c r="C13" s="89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4" x14ac:dyDescent="0.25">
      <c r="A14" s="23">
        <v>1302</v>
      </c>
      <c r="B14" s="29" t="s">
        <v>55</v>
      </c>
      <c r="C14" s="29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4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4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ht="15.75" x14ac:dyDescent="0.25">
      <c r="A18" s="27" t="s">
        <v>52</v>
      </c>
      <c r="B18" s="27" t="s">
        <v>33</v>
      </c>
      <c r="C18" s="27" t="s">
        <v>34</v>
      </c>
      <c r="D18" s="27" t="s">
        <v>35</v>
      </c>
      <c r="E18" s="27" t="s">
        <v>36</v>
      </c>
      <c r="F18" s="27" t="s">
        <v>37</v>
      </c>
      <c r="G18" s="27" t="s">
        <v>38</v>
      </c>
      <c r="H18" s="27" t="s">
        <v>39</v>
      </c>
      <c r="I18" s="27" t="s">
        <v>40</v>
      </c>
      <c r="J18" s="27" t="s">
        <v>41</v>
      </c>
      <c r="K18" s="27" t="s">
        <v>45</v>
      </c>
      <c r="L18" s="27" t="s">
        <v>42</v>
      </c>
      <c r="M18" s="27" t="s">
        <v>43</v>
      </c>
      <c r="N18" s="27" t="s">
        <v>53</v>
      </c>
    </row>
    <row r="19" spans="1:14" x14ac:dyDescent="0.25">
      <c r="A19" s="30" t="s">
        <v>44</v>
      </c>
      <c r="B19" s="31">
        <v>7897077.4699999997</v>
      </c>
      <c r="C19" s="31">
        <v>1361984.67</v>
      </c>
      <c r="D19" s="31">
        <v>2381932.67</v>
      </c>
      <c r="E19" s="31">
        <v>856836.33</v>
      </c>
      <c r="F19" s="31">
        <v>10976610.220000001</v>
      </c>
      <c r="G19" s="31">
        <v>1452246.08</v>
      </c>
      <c r="H19" s="31">
        <v>1181215</v>
      </c>
      <c r="I19" s="31">
        <v>2466304.17</v>
      </c>
      <c r="J19" s="31">
        <v>1407077.5</v>
      </c>
      <c r="K19" s="31">
        <v>1602302.83</v>
      </c>
      <c r="L19" s="31">
        <v>4331939.83</v>
      </c>
      <c r="M19" s="31">
        <v>3844223.01</v>
      </c>
      <c r="N19" s="32">
        <f>B19+C19+D19+E19+F19+G19+H19+I19+J19+K19+L19+M19</f>
        <v>39759749.779999994</v>
      </c>
    </row>
    <row r="20" spans="1:14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</sheetData>
  <mergeCells count="5">
    <mergeCell ref="A9:N9"/>
    <mergeCell ref="A10:N10"/>
    <mergeCell ref="A11:N11"/>
    <mergeCell ref="B13:C13"/>
    <mergeCell ref="A12:N12"/>
  </mergeCells>
  <pageMargins left="0.31496062992125984" right="0.31496062992125984" top="0.74803149606299213" bottom="0.74803149606299213" header="0.31496062992125984" footer="0.31496062992125984"/>
  <pageSetup scale="88" fitToHeight="2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E41"/>
  <sheetViews>
    <sheetView topLeftCell="A19" workbookViewId="0">
      <selection activeCell="G37" sqref="G37"/>
    </sheetView>
  </sheetViews>
  <sheetFormatPr baseColWidth="10" defaultRowHeight="15" x14ac:dyDescent="0.25"/>
  <cols>
    <col min="1" max="1" width="15.5703125" bestFit="1" customWidth="1"/>
    <col min="2" max="2" width="12" bestFit="1" customWidth="1"/>
    <col min="3" max="3" width="17.85546875" customWidth="1"/>
    <col min="4" max="4" width="12" bestFit="1" customWidth="1"/>
  </cols>
  <sheetData>
    <row r="1" spans="1:5" x14ac:dyDescent="0.25">
      <c r="A1" s="92" t="s">
        <v>30</v>
      </c>
      <c r="B1" s="92"/>
      <c r="C1" s="92"/>
      <c r="D1" s="92"/>
      <c r="E1" s="92"/>
    </row>
    <row r="2" spans="1:5" x14ac:dyDescent="0.25">
      <c r="A2" s="92" t="s">
        <v>31</v>
      </c>
      <c r="B2" s="92"/>
      <c r="C2" s="92"/>
      <c r="D2" s="92"/>
      <c r="E2" s="92"/>
    </row>
    <row r="3" spans="1:5" x14ac:dyDescent="0.25">
      <c r="A3" s="92" t="s">
        <v>32</v>
      </c>
      <c r="B3" s="92"/>
      <c r="C3" s="92"/>
      <c r="D3" s="92"/>
      <c r="E3" s="92"/>
    </row>
    <row r="4" spans="1:5" x14ac:dyDescent="0.25">
      <c r="A4" t="s">
        <v>0</v>
      </c>
    </row>
    <row r="5" spans="1:5" x14ac:dyDescent="0.25">
      <c r="A5" t="s">
        <v>1</v>
      </c>
    </row>
    <row r="8" spans="1:5" x14ac:dyDescent="0.25">
      <c r="A8" s="20" t="s">
        <v>2</v>
      </c>
      <c r="B8" s="20"/>
      <c r="C8" t="s">
        <v>3</v>
      </c>
    </row>
    <row r="9" spans="1:5" x14ac:dyDescent="0.25">
      <c r="A9" s="20" t="s">
        <v>4</v>
      </c>
      <c r="B9" s="20"/>
      <c r="C9">
        <v>0.4</v>
      </c>
    </row>
    <row r="10" spans="1:5" x14ac:dyDescent="0.25">
      <c r="A10" s="20" t="s">
        <v>5</v>
      </c>
      <c r="B10" s="20"/>
      <c r="C10" t="s">
        <v>6</v>
      </c>
    </row>
    <row r="13" spans="1:5" ht="15" customHeight="1" x14ac:dyDescent="0.25">
      <c r="A13" s="93" t="s">
        <v>7</v>
      </c>
      <c r="B13" s="95" t="s">
        <v>8</v>
      </c>
      <c r="C13" s="97" t="s">
        <v>13</v>
      </c>
    </row>
    <row r="14" spans="1:5" x14ac:dyDescent="0.25">
      <c r="A14" s="94"/>
      <c r="B14" s="96"/>
      <c r="C14" s="98"/>
    </row>
    <row r="15" spans="1:5" x14ac:dyDescent="0.25">
      <c r="A15" s="15">
        <v>21045970.559999999</v>
      </c>
      <c r="B15" s="13">
        <v>0.4</v>
      </c>
      <c r="C15" s="1">
        <f>A15*B15%</f>
        <v>84183.882239999992</v>
      </c>
    </row>
    <row r="17" spans="1:5" x14ac:dyDescent="0.25">
      <c r="A17" t="s">
        <v>29</v>
      </c>
    </row>
    <row r="19" spans="1:5" x14ac:dyDescent="0.25">
      <c r="A19" s="19" t="s">
        <v>10</v>
      </c>
      <c r="B19" s="19" t="s">
        <v>11</v>
      </c>
      <c r="C19" s="19" t="s">
        <v>12</v>
      </c>
    </row>
    <row r="20" spans="1:5" x14ac:dyDescent="0.25">
      <c r="A20" s="19">
        <v>415813</v>
      </c>
      <c r="B20" s="3">
        <v>41778</v>
      </c>
      <c r="C20" s="4">
        <v>15315.72</v>
      </c>
    </row>
    <row r="21" spans="1:5" x14ac:dyDescent="0.25">
      <c r="A21" s="19">
        <v>426805</v>
      </c>
      <c r="B21" s="3">
        <v>41862</v>
      </c>
      <c r="C21" s="4">
        <v>15315.72</v>
      </c>
    </row>
    <row r="22" spans="1:5" x14ac:dyDescent="0.25">
      <c r="A22" s="19">
        <v>432588</v>
      </c>
      <c r="B22" s="3">
        <v>41908</v>
      </c>
      <c r="C22" s="4">
        <v>15315.72</v>
      </c>
    </row>
    <row r="23" spans="1:5" x14ac:dyDescent="0.25">
      <c r="A23" s="7"/>
      <c r="B23" s="11"/>
      <c r="C23" s="12">
        <f>SUM(C20:C22)</f>
        <v>45947.159999999996</v>
      </c>
    </row>
    <row r="24" spans="1:5" x14ac:dyDescent="0.25">
      <c r="C24" t="s">
        <v>21</v>
      </c>
    </row>
    <row r="26" spans="1:5" x14ac:dyDescent="0.25">
      <c r="A26" t="s">
        <v>14</v>
      </c>
    </row>
    <row r="28" spans="1:5" x14ac:dyDescent="0.25">
      <c r="A28" s="99" t="s">
        <v>13</v>
      </c>
      <c r="B28" s="100" t="s">
        <v>9</v>
      </c>
      <c r="C28" s="99" t="s">
        <v>15</v>
      </c>
    </row>
    <row r="29" spans="1:5" x14ac:dyDescent="0.25">
      <c r="A29" s="99"/>
      <c r="B29" s="100"/>
      <c r="C29" s="99"/>
      <c r="E29" s="7"/>
    </row>
    <row r="30" spans="1:5" ht="19.5" customHeight="1" x14ac:dyDescent="0.25">
      <c r="A30" s="4">
        <f>C15</f>
        <v>84183.882239999992</v>
      </c>
      <c r="B30" s="4">
        <f>C23</f>
        <v>45947.159999999996</v>
      </c>
      <c r="C30" s="6">
        <f>A30-B30</f>
        <v>38236.722239999996</v>
      </c>
      <c r="E30" s="8"/>
    </row>
    <row r="33" spans="1:4" x14ac:dyDescent="0.25">
      <c r="A33" t="s">
        <v>16</v>
      </c>
      <c r="D33" s="1">
        <f>C15</f>
        <v>84183.882239999992</v>
      </c>
    </row>
    <row r="36" spans="1:4" x14ac:dyDescent="0.25">
      <c r="A36" t="s">
        <v>17</v>
      </c>
    </row>
    <row r="38" spans="1:4" x14ac:dyDescent="0.25">
      <c r="A38" s="19" t="s">
        <v>18</v>
      </c>
      <c r="B38" s="91" t="s">
        <v>24</v>
      </c>
      <c r="C38" s="91"/>
      <c r="D38" s="1">
        <f>D33/3</f>
        <v>28061.294079999996</v>
      </c>
    </row>
    <row r="39" spans="1:4" x14ac:dyDescent="0.25">
      <c r="A39" s="19" t="s">
        <v>19</v>
      </c>
      <c r="B39" s="91" t="s">
        <v>22</v>
      </c>
      <c r="C39" s="91"/>
      <c r="D39" s="1">
        <f>D38</f>
        <v>28061.294079999996</v>
      </c>
    </row>
    <row r="40" spans="1:4" x14ac:dyDescent="0.25">
      <c r="A40" s="19" t="s">
        <v>20</v>
      </c>
      <c r="B40" s="91" t="s">
        <v>23</v>
      </c>
      <c r="C40" s="91"/>
      <c r="D40" s="1">
        <f>D39</f>
        <v>28061.294079999996</v>
      </c>
    </row>
    <row r="41" spans="1:4" x14ac:dyDescent="0.25">
      <c r="D41" s="5">
        <f>SUM(D38:D40)</f>
        <v>84183.882239999992</v>
      </c>
    </row>
  </sheetData>
  <mergeCells count="12">
    <mergeCell ref="B38:C38"/>
    <mergeCell ref="B39:C39"/>
    <mergeCell ref="B40:C40"/>
    <mergeCell ref="A1:E1"/>
    <mergeCell ref="A2:E2"/>
    <mergeCell ref="A3:E3"/>
    <mergeCell ref="A13:A14"/>
    <mergeCell ref="B13:B14"/>
    <mergeCell ref="C13:C14"/>
    <mergeCell ref="A28:A29"/>
    <mergeCell ref="B28:B29"/>
    <mergeCell ref="C28:C29"/>
  </mergeCells>
  <pageMargins left="1.78" right="0.7" top="1.43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E38"/>
  <sheetViews>
    <sheetView topLeftCell="A19" workbookViewId="0">
      <selection activeCell="C27" sqref="C27"/>
    </sheetView>
  </sheetViews>
  <sheetFormatPr baseColWidth="10" defaultRowHeight="15" x14ac:dyDescent="0.25"/>
  <cols>
    <col min="1" max="1" width="15.5703125" bestFit="1" customWidth="1"/>
    <col min="2" max="2" width="12" bestFit="1" customWidth="1"/>
    <col min="3" max="3" width="17.85546875" customWidth="1"/>
    <col min="4" max="4" width="12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5" spans="1:3" x14ac:dyDescent="0.25">
      <c r="A5" t="s">
        <v>2</v>
      </c>
      <c r="C5" t="s">
        <v>3</v>
      </c>
    </row>
    <row r="6" spans="1:3" x14ac:dyDescent="0.25">
      <c r="A6" t="s">
        <v>4</v>
      </c>
      <c r="C6">
        <v>0.4</v>
      </c>
    </row>
    <row r="7" spans="1:3" x14ac:dyDescent="0.25">
      <c r="A7" t="s">
        <v>5</v>
      </c>
      <c r="C7" t="s">
        <v>6</v>
      </c>
    </row>
    <row r="10" spans="1:3" x14ac:dyDescent="0.25">
      <c r="A10" s="100" t="s">
        <v>7</v>
      </c>
      <c r="B10" s="101" t="s">
        <v>8</v>
      </c>
      <c r="C10" s="99" t="s">
        <v>13</v>
      </c>
    </row>
    <row r="11" spans="1:3" x14ac:dyDescent="0.25">
      <c r="A11" s="93"/>
      <c r="B11" s="101"/>
      <c r="C11" s="99"/>
    </row>
    <row r="12" spans="1:3" x14ac:dyDescent="0.25">
      <c r="A12" s="15">
        <v>11486786.869999999</v>
      </c>
      <c r="B12" s="13">
        <v>0.4</v>
      </c>
      <c r="C12" s="1">
        <f>A12*B12%</f>
        <v>45947.14748</v>
      </c>
    </row>
    <row r="14" spans="1:3" x14ac:dyDescent="0.25">
      <c r="A14" t="s">
        <v>9</v>
      </c>
    </row>
    <row r="16" spans="1:3" x14ac:dyDescent="0.25">
      <c r="A16" s="2" t="s">
        <v>10</v>
      </c>
      <c r="B16" s="2" t="s">
        <v>11</v>
      </c>
      <c r="C16" s="2" t="s">
        <v>12</v>
      </c>
    </row>
    <row r="17" spans="1:5" x14ac:dyDescent="0.25">
      <c r="A17" s="2">
        <v>362511</v>
      </c>
      <c r="B17" s="3">
        <v>41407</v>
      </c>
      <c r="C17" s="4">
        <v>15235.83</v>
      </c>
    </row>
    <row r="18" spans="1:5" x14ac:dyDescent="0.25">
      <c r="A18" s="9"/>
      <c r="B18" s="3">
        <v>41513</v>
      </c>
      <c r="C18" s="4">
        <v>15235.83</v>
      </c>
    </row>
    <row r="19" spans="1:5" x14ac:dyDescent="0.25">
      <c r="A19" s="9">
        <v>381817</v>
      </c>
      <c r="B19" s="3">
        <v>41606</v>
      </c>
      <c r="C19" s="4">
        <v>15235.83</v>
      </c>
    </row>
    <row r="20" spans="1:5" x14ac:dyDescent="0.25">
      <c r="A20" s="7"/>
      <c r="B20" s="11"/>
      <c r="C20" s="12">
        <f>SUM(C17:C19)</f>
        <v>45707.49</v>
      </c>
    </row>
    <row r="21" spans="1:5" x14ac:dyDescent="0.25">
      <c r="C21" t="s">
        <v>21</v>
      </c>
    </row>
    <row r="23" spans="1:5" x14ac:dyDescent="0.25">
      <c r="A23" t="s">
        <v>14</v>
      </c>
    </row>
    <row r="25" spans="1:5" x14ac:dyDescent="0.25">
      <c r="A25" s="99" t="s">
        <v>13</v>
      </c>
      <c r="B25" s="100" t="s">
        <v>9</v>
      </c>
      <c r="C25" s="99" t="s">
        <v>15</v>
      </c>
    </row>
    <row r="26" spans="1:5" x14ac:dyDescent="0.25">
      <c r="A26" s="99"/>
      <c r="B26" s="100"/>
      <c r="C26" s="99"/>
      <c r="E26" s="7"/>
    </row>
    <row r="27" spans="1:5" ht="19.5" customHeight="1" x14ac:dyDescent="0.25">
      <c r="A27" s="4">
        <f>C12</f>
        <v>45947.14748</v>
      </c>
      <c r="B27" s="4">
        <f>C20</f>
        <v>45707.49</v>
      </c>
      <c r="C27" s="6">
        <f>A27-B27</f>
        <v>239.65748000000167</v>
      </c>
      <c r="E27" s="8"/>
    </row>
    <row r="30" spans="1:5" x14ac:dyDescent="0.25">
      <c r="A30" t="s">
        <v>16</v>
      </c>
      <c r="D30" s="1">
        <f>C12</f>
        <v>45947.14748</v>
      </c>
    </row>
    <row r="33" spans="1:4" x14ac:dyDescent="0.25">
      <c r="A33" t="s">
        <v>17</v>
      </c>
    </row>
    <row r="35" spans="1:4" x14ac:dyDescent="0.25">
      <c r="A35" s="2" t="s">
        <v>18</v>
      </c>
      <c r="B35" s="91" t="s">
        <v>24</v>
      </c>
      <c r="C35" s="91"/>
      <c r="D35" s="1">
        <f>D30/3</f>
        <v>15315.715826666667</v>
      </c>
    </row>
    <row r="36" spans="1:4" x14ac:dyDescent="0.25">
      <c r="A36" s="2" t="s">
        <v>19</v>
      </c>
      <c r="B36" s="91" t="s">
        <v>22</v>
      </c>
      <c r="C36" s="91"/>
      <c r="D36" s="1">
        <f>D35</f>
        <v>15315.715826666667</v>
      </c>
    </row>
    <row r="37" spans="1:4" x14ac:dyDescent="0.25">
      <c r="A37" s="2" t="s">
        <v>20</v>
      </c>
      <c r="B37" s="91" t="s">
        <v>23</v>
      </c>
      <c r="C37" s="91"/>
      <c r="D37" s="1">
        <f>D36</f>
        <v>15315.715826666667</v>
      </c>
    </row>
    <row r="38" spans="1:4" x14ac:dyDescent="0.25">
      <c r="D38" s="5">
        <f>SUM(D35:D37)</f>
        <v>45947.14748</v>
      </c>
    </row>
  </sheetData>
  <mergeCells count="9">
    <mergeCell ref="B35:C35"/>
    <mergeCell ref="B36:C36"/>
    <mergeCell ref="B37:C37"/>
    <mergeCell ref="A10:A11"/>
    <mergeCell ref="B10:B11"/>
    <mergeCell ref="C10:C11"/>
    <mergeCell ref="A25:A26"/>
    <mergeCell ref="B25:B26"/>
    <mergeCell ref="C25:C26"/>
  </mergeCells>
  <pageMargins left="1.78" right="0.7" top="1.43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E41"/>
  <sheetViews>
    <sheetView topLeftCell="A28" workbookViewId="0">
      <selection activeCell="A13" sqref="A13:A14"/>
    </sheetView>
  </sheetViews>
  <sheetFormatPr baseColWidth="10" defaultRowHeight="15" x14ac:dyDescent="0.25"/>
  <cols>
    <col min="1" max="1" width="15.5703125" bestFit="1" customWidth="1"/>
    <col min="2" max="2" width="12" bestFit="1" customWidth="1"/>
    <col min="3" max="3" width="17.85546875" customWidth="1"/>
    <col min="4" max="4" width="12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t="s">
        <v>5</v>
      </c>
      <c r="C4" t="s">
        <v>6</v>
      </c>
    </row>
    <row r="6" spans="1:3" x14ac:dyDescent="0.25">
      <c r="A6" s="102" t="s">
        <v>26</v>
      </c>
      <c r="B6" s="103"/>
      <c r="C6" s="10" t="s">
        <v>27</v>
      </c>
    </row>
    <row r="7" spans="1:3" x14ac:dyDescent="0.25">
      <c r="A7" s="17" t="s">
        <v>3</v>
      </c>
      <c r="B7" s="17"/>
      <c r="C7" s="10">
        <v>0.4</v>
      </c>
    </row>
    <row r="8" spans="1:3" x14ac:dyDescent="0.25">
      <c r="A8" s="17" t="s">
        <v>25</v>
      </c>
      <c r="B8" s="17"/>
      <c r="C8" s="10">
        <v>1</v>
      </c>
    </row>
    <row r="11" spans="1:3" x14ac:dyDescent="0.25">
      <c r="A11" s="100" t="s">
        <v>7</v>
      </c>
      <c r="B11" s="101" t="s">
        <v>8</v>
      </c>
      <c r="C11" s="99" t="s">
        <v>13</v>
      </c>
    </row>
    <row r="12" spans="1:3" x14ac:dyDescent="0.25">
      <c r="A12" s="93"/>
      <c r="B12" s="101"/>
      <c r="C12" s="99"/>
    </row>
    <row r="13" spans="1:3" x14ac:dyDescent="0.25">
      <c r="A13" s="15">
        <v>6310239.8000000007</v>
      </c>
      <c r="B13" s="13">
        <v>0.4</v>
      </c>
      <c r="C13" s="1">
        <f>A13*B13%</f>
        <v>25240.959200000005</v>
      </c>
    </row>
    <row r="14" spans="1:3" x14ac:dyDescent="0.25">
      <c r="A14" s="14">
        <v>5176547.0200000005</v>
      </c>
      <c r="B14" s="1">
        <v>1</v>
      </c>
      <c r="C14" s="1">
        <f>A14*B14%</f>
        <v>51765.470200000003</v>
      </c>
    </row>
    <row r="15" spans="1:3" x14ac:dyDescent="0.25">
      <c r="A15" s="16"/>
      <c r="B15" s="16"/>
      <c r="C15" s="1">
        <f>SUM(C13:C14)</f>
        <v>77006.429400000008</v>
      </c>
    </row>
    <row r="17" spans="1:5" x14ac:dyDescent="0.25">
      <c r="A17" t="s">
        <v>9</v>
      </c>
    </row>
    <row r="19" spans="1:5" x14ac:dyDescent="0.25">
      <c r="A19" s="10" t="s">
        <v>10</v>
      </c>
      <c r="B19" s="10" t="s">
        <v>11</v>
      </c>
      <c r="C19" s="10" t="s">
        <v>12</v>
      </c>
    </row>
    <row r="20" spans="1:5" x14ac:dyDescent="0.25">
      <c r="A20" s="10">
        <v>362511</v>
      </c>
      <c r="B20" s="3">
        <v>41407</v>
      </c>
      <c r="C20" s="4">
        <v>15235.83</v>
      </c>
    </row>
    <row r="21" spans="1:5" x14ac:dyDescent="0.25">
      <c r="A21" s="10"/>
      <c r="B21" s="3">
        <v>41513</v>
      </c>
      <c r="C21" s="4">
        <v>15235.83</v>
      </c>
    </row>
    <row r="22" spans="1:5" x14ac:dyDescent="0.25">
      <c r="A22" s="10">
        <v>381817</v>
      </c>
      <c r="B22" s="3">
        <v>41606</v>
      </c>
      <c r="C22" s="4">
        <v>15235.83</v>
      </c>
    </row>
    <row r="23" spans="1:5" x14ac:dyDescent="0.25">
      <c r="A23" s="7"/>
      <c r="B23" s="11"/>
      <c r="C23" s="4">
        <f>SUM(C20:C22)</f>
        <v>45707.49</v>
      </c>
    </row>
    <row r="24" spans="1:5" x14ac:dyDescent="0.25">
      <c r="C24" t="s">
        <v>21</v>
      </c>
    </row>
    <row r="26" spans="1:5" x14ac:dyDescent="0.25">
      <c r="A26" t="s">
        <v>14</v>
      </c>
    </row>
    <row r="28" spans="1:5" x14ac:dyDescent="0.25">
      <c r="A28" s="99" t="s">
        <v>13</v>
      </c>
      <c r="B28" s="100" t="s">
        <v>9</v>
      </c>
      <c r="C28" s="99" t="s">
        <v>15</v>
      </c>
    </row>
    <row r="29" spans="1:5" x14ac:dyDescent="0.25">
      <c r="A29" s="99"/>
      <c r="B29" s="100"/>
      <c r="C29" s="99"/>
      <c r="E29" s="7"/>
    </row>
    <row r="30" spans="1:5" ht="19.5" customHeight="1" x14ac:dyDescent="0.25">
      <c r="A30" s="4">
        <f>C15</f>
        <v>77006.429400000008</v>
      </c>
      <c r="B30" s="4">
        <f>C23</f>
        <v>45707.49</v>
      </c>
      <c r="C30" s="6">
        <f>A30-B30</f>
        <v>31298.93940000001</v>
      </c>
      <c r="D30" s="18" t="s">
        <v>28</v>
      </c>
      <c r="E30" s="8"/>
    </row>
    <row r="31" spans="1:5" x14ac:dyDescent="0.25">
      <c r="D31" s="18"/>
    </row>
    <row r="33" spans="1:4" x14ac:dyDescent="0.25">
      <c r="A33" t="s">
        <v>16</v>
      </c>
      <c r="D33" s="1">
        <f>C15</f>
        <v>77006.429400000008</v>
      </c>
    </row>
    <row r="36" spans="1:4" x14ac:dyDescent="0.25">
      <c r="A36" t="s">
        <v>17</v>
      </c>
    </row>
    <row r="38" spans="1:4" x14ac:dyDescent="0.25">
      <c r="A38" s="10" t="s">
        <v>18</v>
      </c>
      <c r="B38" s="91" t="s">
        <v>24</v>
      </c>
      <c r="C38" s="91"/>
      <c r="D38" s="1">
        <f>D33/3</f>
        <v>25668.809800000003</v>
      </c>
    </row>
    <row r="39" spans="1:4" x14ac:dyDescent="0.25">
      <c r="A39" s="10" t="s">
        <v>19</v>
      </c>
      <c r="B39" s="91" t="s">
        <v>22</v>
      </c>
      <c r="C39" s="91"/>
      <c r="D39" s="1">
        <f>D38</f>
        <v>25668.809800000003</v>
      </c>
    </row>
    <row r="40" spans="1:4" x14ac:dyDescent="0.25">
      <c r="A40" s="10" t="s">
        <v>20</v>
      </c>
      <c r="B40" s="91" t="s">
        <v>23</v>
      </c>
      <c r="C40" s="91"/>
      <c r="D40" s="1">
        <f>D39</f>
        <v>25668.809800000003</v>
      </c>
    </row>
    <row r="41" spans="1:4" x14ac:dyDescent="0.25">
      <c r="D41" s="5">
        <f>SUM(D38:D40)</f>
        <v>77006.429400000008</v>
      </c>
    </row>
  </sheetData>
  <mergeCells count="10">
    <mergeCell ref="B38:C38"/>
    <mergeCell ref="B39:C39"/>
    <mergeCell ref="B40:C40"/>
    <mergeCell ref="A6:B6"/>
    <mergeCell ref="A11:A12"/>
    <mergeCell ref="B11:B12"/>
    <mergeCell ref="C11:C12"/>
    <mergeCell ref="A28:A29"/>
    <mergeCell ref="B28:B29"/>
    <mergeCell ref="C28:C29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N23"/>
  <sheetViews>
    <sheetView zoomScaleNormal="100" workbookViewId="0">
      <selection activeCell="F16" sqref="F16"/>
    </sheetView>
  </sheetViews>
  <sheetFormatPr baseColWidth="10" defaultRowHeight="15" x14ac:dyDescent="0.25"/>
  <cols>
    <col min="1" max="1" width="9.140625" customWidth="1"/>
    <col min="2" max="2" width="11.28515625" customWidth="1"/>
    <col min="3" max="3" width="13.5703125" customWidth="1"/>
    <col min="4" max="4" width="12.7109375" customWidth="1"/>
    <col min="5" max="5" width="11.5703125" customWidth="1"/>
    <col min="6" max="6" width="11.28515625" customWidth="1"/>
    <col min="7" max="7" width="13.140625" customWidth="1"/>
    <col min="8" max="8" width="11.85546875" customWidth="1"/>
    <col min="9" max="9" width="12.7109375" customWidth="1"/>
    <col min="10" max="10" width="12.85546875" customWidth="1"/>
    <col min="11" max="11" width="12.7109375" customWidth="1"/>
    <col min="12" max="13" width="13" bestFit="1" customWidth="1"/>
    <col min="14" max="14" width="14.140625" bestFit="1" customWidth="1"/>
  </cols>
  <sheetData>
    <row r="1" spans="1:14" ht="15.75" x14ac:dyDescent="0.25">
      <c r="A1" s="89" t="s">
        <v>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15.75" x14ac:dyDescent="0.25">
      <c r="A2" s="89" t="s">
        <v>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5.75" x14ac:dyDescent="0.25">
      <c r="A3" s="89" t="s">
        <v>47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15.75" x14ac:dyDescent="0.25">
      <c r="A4" s="24" t="s">
        <v>48</v>
      </c>
      <c r="B4" s="89" t="s">
        <v>50</v>
      </c>
      <c r="C4" s="89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x14ac:dyDescent="0.25">
      <c r="A5" s="22" t="s">
        <v>49</v>
      </c>
      <c r="B5" s="104" t="s">
        <v>51</v>
      </c>
      <c r="C5" s="104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4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4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4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4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ht="15.75" x14ac:dyDescent="0.25">
      <c r="A20" s="27" t="s">
        <v>52</v>
      </c>
      <c r="B20" s="27" t="s">
        <v>33</v>
      </c>
      <c r="C20" s="27" t="s">
        <v>34</v>
      </c>
      <c r="D20" s="27" t="s">
        <v>35</v>
      </c>
      <c r="E20" s="27" t="s">
        <v>36</v>
      </c>
      <c r="F20" s="27" t="s">
        <v>37</v>
      </c>
      <c r="G20" s="27" t="s">
        <v>38</v>
      </c>
      <c r="H20" s="27" t="s">
        <v>39</v>
      </c>
      <c r="I20" s="27" t="s">
        <v>40</v>
      </c>
      <c r="J20" s="27" t="s">
        <v>41</v>
      </c>
      <c r="K20" s="27" t="s">
        <v>45</v>
      </c>
      <c r="L20" s="27" t="s">
        <v>42</v>
      </c>
      <c r="M20" s="27" t="s">
        <v>43</v>
      </c>
      <c r="N20" s="27" t="s">
        <v>53</v>
      </c>
    </row>
    <row r="21" spans="1:14" ht="15.75" x14ac:dyDescent="0.25">
      <c r="A21" s="28" t="s">
        <v>44</v>
      </c>
      <c r="B21" s="25">
        <v>381552.41</v>
      </c>
      <c r="C21" s="25">
        <v>2523166.7400000002</v>
      </c>
      <c r="D21" s="25">
        <v>1830104.66</v>
      </c>
      <c r="E21" s="25">
        <v>468969.28</v>
      </c>
      <c r="F21" s="25">
        <v>578853.85</v>
      </c>
      <c r="G21" s="25">
        <v>2378352.54</v>
      </c>
      <c r="H21" s="25">
        <v>531574.89</v>
      </c>
      <c r="I21" s="25">
        <v>2977795.58</v>
      </c>
      <c r="J21" s="25">
        <v>1593330.73</v>
      </c>
      <c r="K21" s="25">
        <v>4178139.71</v>
      </c>
      <c r="L21" s="25">
        <v>1501340.17</v>
      </c>
      <c r="M21" s="25">
        <v>2102790</v>
      </c>
      <c r="N21" s="26">
        <f>B21+C21+D21+E21+F21+G21+H21+I21+J21+K21+L21+M21</f>
        <v>21045970.560000002</v>
      </c>
    </row>
    <row r="22" spans="1:14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4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</sheetData>
  <mergeCells count="5">
    <mergeCell ref="B4:C4"/>
    <mergeCell ref="B5:C5"/>
    <mergeCell ref="A1:N1"/>
    <mergeCell ref="A2:N2"/>
    <mergeCell ref="A3:N3"/>
  </mergeCells>
  <pageMargins left="0.31496062992125984" right="0.31496062992125984" top="0.74803149606299213" bottom="0.74803149606299213" header="0.31496062992125984" footer="0.31496062992125984"/>
  <pageSetup scale="8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B9:I27"/>
  <sheetViews>
    <sheetView topLeftCell="A4" workbookViewId="0">
      <selection activeCell="D8" sqref="D8"/>
    </sheetView>
  </sheetViews>
  <sheetFormatPr baseColWidth="10" defaultRowHeight="15" x14ac:dyDescent="0.25"/>
  <cols>
    <col min="1" max="1" width="10.8554687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88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81"/>
      <c r="C13" s="81"/>
      <c r="D13" s="81"/>
      <c r="E13" s="52"/>
      <c r="F13" s="52"/>
      <c r="G13" s="52"/>
      <c r="H13" s="52"/>
      <c r="I13" s="52"/>
    </row>
    <row r="14" spans="2:9" ht="15.75" x14ac:dyDescent="0.25">
      <c r="B14" s="81" t="s">
        <v>48</v>
      </c>
      <c r="C14" s="82"/>
    </row>
    <row r="15" spans="2:9" x14ac:dyDescent="0.25">
      <c r="B15" s="82">
        <v>1302</v>
      </c>
      <c r="C15" s="82"/>
    </row>
    <row r="16" spans="2:9" x14ac:dyDescent="0.25">
      <c r="B16" s="82"/>
      <c r="C16" s="82"/>
    </row>
    <row r="17" spans="2:4" x14ac:dyDescent="0.25">
      <c r="B17" s="82"/>
      <c r="C17" s="82"/>
    </row>
    <row r="18" spans="2:4" x14ac:dyDescent="0.25">
      <c r="B18" s="21"/>
      <c r="C18" s="74" t="s">
        <v>79</v>
      </c>
    </row>
    <row r="19" spans="2:4" ht="15.75" x14ac:dyDescent="0.25">
      <c r="B19" s="27" t="s">
        <v>52</v>
      </c>
      <c r="C19" s="27" t="s">
        <v>37</v>
      </c>
      <c r="D19" s="27" t="s">
        <v>53</v>
      </c>
    </row>
    <row r="20" spans="2:4" x14ac:dyDescent="0.25">
      <c r="B20" s="53" t="s">
        <v>44</v>
      </c>
      <c r="C20" s="31">
        <f>+'[1]AVANCE VENTAS Y COMP '!$B$135</f>
        <v>132349103.01000001</v>
      </c>
      <c r="D20" s="31">
        <f>+'[1]AVANCE VENTAS Y COMP '!$B$135</f>
        <v>132349103.01000001</v>
      </c>
    </row>
    <row r="21" spans="2:4" x14ac:dyDescent="0.25">
      <c r="B21" s="83"/>
      <c r="C21" s="84"/>
      <c r="D21" s="84"/>
    </row>
    <row r="22" spans="2:4" x14ac:dyDescent="0.25">
      <c r="B22" s="83"/>
      <c r="C22" s="84"/>
      <c r="D22" s="84">
        <f>+C20*C18</f>
        <v>1323491.0301000001</v>
      </c>
    </row>
    <row r="23" spans="2:4" x14ac:dyDescent="0.25">
      <c r="B23" s="83" t="s">
        <v>84</v>
      </c>
      <c r="C23" s="84">
        <v>37389198.399999999</v>
      </c>
      <c r="D23" s="84"/>
    </row>
    <row r="24" spans="2:4" x14ac:dyDescent="0.25">
      <c r="B24" s="21"/>
      <c r="C24" s="21"/>
    </row>
    <row r="25" spans="2:4" x14ac:dyDescent="0.25">
      <c r="B25" s="21"/>
      <c r="C25" s="21" t="s">
        <v>85</v>
      </c>
      <c r="D25" s="38">
        <f>+C23</f>
        <v>37389198.399999999</v>
      </c>
    </row>
    <row r="26" spans="2:4" x14ac:dyDescent="0.25">
      <c r="C26" s="21" t="s">
        <v>86</v>
      </c>
      <c r="D26" s="38">
        <f>+D25*5%</f>
        <v>1869459.92</v>
      </c>
    </row>
    <row r="27" spans="2:4" x14ac:dyDescent="0.25">
      <c r="C27" s="38" t="s">
        <v>87</v>
      </c>
      <c r="D27" s="38">
        <f>+D25-D26</f>
        <v>35519738.479999997</v>
      </c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9:I27"/>
  <sheetViews>
    <sheetView topLeftCell="A4" workbookViewId="0">
      <selection activeCell="D19" sqref="D19"/>
    </sheetView>
  </sheetViews>
  <sheetFormatPr baseColWidth="10" defaultRowHeight="15" x14ac:dyDescent="0.25"/>
  <cols>
    <col min="1" max="1" width="10.8554687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83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79"/>
      <c r="C13" s="79"/>
      <c r="D13" s="79"/>
      <c r="E13" s="52"/>
      <c r="F13" s="52"/>
      <c r="G13" s="52"/>
      <c r="H13" s="52"/>
      <c r="I13" s="52"/>
    </row>
    <row r="14" spans="2:9" ht="15.75" x14ac:dyDescent="0.25">
      <c r="B14" s="79" t="s">
        <v>48</v>
      </c>
      <c r="C14" s="80"/>
    </row>
    <row r="15" spans="2:9" x14ac:dyDescent="0.25">
      <c r="B15" s="80">
        <v>1302</v>
      </c>
      <c r="C15" s="80"/>
    </row>
    <row r="16" spans="2:9" x14ac:dyDescent="0.25">
      <c r="B16" s="80"/>
      <c r="C16" s="80"/>
    </row>
    <row r="17" spans="2:4" x14ac:dyDescent="0.25">
      <c r="B17" s="80"/>
      <c r="C17" s="80"/>
    </row>
    <row r="18" spans="2:4" x14ac:dyDescent="0.25">
      <c r="B18" s="21"/>
      <c r="C18" s="74" t="s">
        <v>79</v>
      </c>
    </row>
    <row r="19" spans="2:4" ht="15.75" x14ac:dyDescent="0.25">
      <c r="B19" s="27" t="s">
        <v>52</v>
      </c>
      <c r="C19" s="27" t="s">
        <v>36</v>
      </c>
      <c r="D19" s="27" t="s">
        <v>53</v>
      </c>
    </row>
    <row r="20" spans="2:4" x14ac:dyDescent="0.25">
      <c r="B20" s="53" t="s">
        <v>44</v>
      </c>
      <c r="C20" s="31">
        <f>+'[1]AVANCE VENTAS Y COMP '!$B$135</f>
        <v>132349103.01000001</v>
      </c>
      <c r="D20" s="31">
        <f>+C20</f>
        <v>132349103.01000001</v>
      </c>
    </row>
    <row r="21" spans="2:4" x14ac:dyDescent="0.25">
      <c r="B21" s="83"/>
      <c r="C21" s="84"/>
      <c r="D21" s="84"/>
    </row>
    <row r="22" spans="2:4" x14ac:dyDescent="0.25">
      <c r="B22" s="83"/>
      <c r="C22" s="84"/>
      <c r="D22" s="84">
        <f>+C20*C18</f>
        <v>1323491.0301000001</v>
      </c>
    </row>
    <row r="23" spans="2:4" x14ac:dyDescent="0.25">
      <c r="B23" s="83" t="s">
        <v>84</v>
      </c>
      <c r="C23" s="84">
        <v>33874493.600000001</v>
      </c>
      <c r="D23" s="84"/>
    </row>
    <row r="24" spans="2:4" x14ac:dyDescent="0.25">
      <c r="B24" s="21"/>
      <c r="C24" s="21"/>
    </row>
    <row r="25" spans="2:4" x14ac:dyDescent="0.25">
      <c r="B25" s="21"/>
      <c r="C25" s="21" t="s">
        <v>85</v>
      </c>
      <c r="D25" s="38">
        <f>+C23</f>
        <v>33874493.600000001</v>
      </c>
    </row>
    <row r="26" spans="2:4" x14ac:dyDescent="0.25">
      <c r="C26" s="21" t="s">
        <v>86</v>
      </c>
      <c r="D26" s="38">
        <f>+D25*5%</f>
        <v>1693724.6800000002</v>
      </c>
    </row>
    <row r="27" spans="2:4" x14ac:dyDescent="0.25">
      <c r="C27" s="38" t="s">
        <v>87</v>
      </c>
      <c r="D27" s="38">
        <f>+D25-D26</f>
        <v>32180768.920000002</v>
      </c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9:I24"/>
  <sheetViews>
    <sheetView workbookViewId="0">
      <selection activeCell="F10" sqref="F10"/>
    </sheetView>
  </sheetViews>
  <sheetFormatPr baseColWidth="10" defaultRowHeight="15" x14ac:dyDescent="0.25"/>
  <cols>
    <col min="1" max="1" width="12.570312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82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77"/>
      <c r="C13" s="77"/>
      <c r="D13" s="77"/>
      <c r="E13" s="52"/>
      <c r="F13" s="52"/>
      <c r="G13" s="52"/>
      <c r="H13" s="52"/>
      <c r="I13" s="52"/>
    </row>
    <row r="14" spans="2:9" ht="15.75" x14ac:dyDescent="0.25">
      <c r="B14" s="77" t="s">
        <v>48</v>
      </c>
      <c r="C14" s="78"/>
    </row>
    <row r="15" spans="2:9" x14ac:dyDescent="0.25">
      <c r="B15" s="78">
        <v>1302</v>
      </c>
      <c r="C15" s="78"/>
    </row>
    <row r="16" spans="2:9" x14ac:dyDescent="0.25">
      <c r="B16" s="78"/>
      <c r="C16" s="78"/>
    </row>
    <row r="17" spans="2:4" x14ac:dyDescent="0.25">
      <c r="B17" s="78"/>
      <c r="C17" s="78"/>
    </row>
    <row r="18" spans="2:4" x14ac:dyDescent="0.25">
      <c r="B18" s="21"/>
      <c r="C18" s="74" t="s">
        <v>79</v>
      </c>
    </row>
    <row r="19" spans="2:4" ht="15.75" x14ac:dyDescent="0.25">
      <c r="B19" s="27" t="s">
        <v>52</v>
      </c>
      <c r="C19" s="27" t="s">
        <v>35</v>
      </c>
      <c r="D19" s="27" t="s">
        <v>53</v>
      </c>
    </row>
    <row r="20" spans="2:4" x14ac:dyDescent="0.25">
      <c r="B20" s="53" t="s">
        <v>44</v>
      </c>
      <c r="C20" s="31">
        <f>+'[2]AVANCE VENTAS Y COMP '!$B$133</f>
        <v>578990599.08000004</v>
      </c>
      <c r="D20" s="31">
        <f>+C20</f>
        <v>578990599.08000004</v>
      </c>
    </row>
    <row r="21" spans="2:4" x14ac:dyDescent="0.25">
      <c r="B21" s="21"/>
      <c r="C21" s="21"/>
    </row>
    <row r="22" spans="2:4" x14ac:dyDescent="0.25">
      <c r="B22" s="21"/>
      <c r="C22" s="21" t="s">
        <v>78</v>
      </c>
      <c r="D22" s="38">
        <f>+C20*C18</f>
        <v>5789905.9908000007</v>
      </c>
    </row>
    <row r="24" spans="2:4" x14ac:dyDescent="0.25">
      <c r="C24" s="38"/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9:I24"/>
  <sheetViews>
    <sheetView workbookViewId="0">
      <selection activeCell="E9" sqref="E9"/>
    </sheetView>
  </sheetViews>
  <sheetFormatPr baseColWidth="10" defaultRowHeight="15" x14ac:dyDescent="0.25"/>
  <cols>
    <col min="1" max="1" width="12.570312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81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75"/>
      <c r="C13" s="75"/>
      <c r="D13" s="75"/>
      <c r="E13" s="52"/>
      <c r="F13" s="52"/>
      <c r="G13" s="52"/>
      <c r="H13" s="52"/>
      <c r="I13" s="52"/>
    </row>
    <row r="14" spans="2:9" ht="15.75" x14ac:dyDescent="0.25">
      <c r="B14" s="75" t="s">
        <v>48</v>
      </c>
      <c r="C14" s="76"/>
    </row>
    <row r="15" spans="2:9" x14ac:dyDescent="0.25">
      <c r="B15" s="76">
        <v>1302</v>
      </c>
      <c r="C15" s="76"/>
    </row>
    <row r="16" spans="2:9" x14ac:dyDescent="0.25">
      <c r="B16" s="76"/>
      <c r="C16" s="76"/>
    </row>
    <row r="17" spans="2:4" x14ac:dyDescent="0.25">
      <c r="B17" s="76"/>
      <c r="C17" s="76"/>
    </row>
    <row r="18" spans="2:4" x14ac:dyDescent="0.25">
      <c r="B18" s="21"/>
      <c r="C18" s="74" t="s">
        <v>79</v>
      </c>
    </row>
    <row r="19" spans="2:4" ht="15.75" x14ac:dyDescent="0.25">
      <c r="B19" s="27" t="s">
        <v>52</v>
      </c>
      <c r="C19" s="27" t="s">
        <v>34</v>
      </c>
      <c r="D19" s="27" t="s">
        <v>53</v>
      </c>
    </row>
    <row r="20" spans="2:4" x14ac:dyDescent="0.25">
      <c r="B20" s="53" t="s">
        <v>44</v>
      </c>
      <c r="C20" s="31">
        <v>194878820.83000001</v>
      </c>
      <c r="D20" s="31">
        <f>+C20</f>
        <v>194878820.83000001</v>
      </c>
    </row>
    <row r="21" spans="2:4" x14ac:dyDescent="0.25">
      <c r="B21" s="21"/>
      <c r="C21" s="21"/>
    </row>
    <row r="22" spans="2:4" x14ac:dyDescent="0.25">
      <c r="B22" s="21"/>
      <c r="C22" s="21" t="s">
        <v>78</v>
      </c>
      <c r="D22" s="38">
        <f>+C20*C18</f>
        <v>1948788.2083000001</v>
      </c>
    </row>
    <row r="24" spans="2:4" x14ac:dyDescent="0.25">
      <c r="C24" s="38"/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9:I24"/>
  <sheetViews>
    <sheetView workbookViewId="0">
      <selection activeCell="B12" sqref="B12:D12"/>
    </sheetView>
  </sheetViews>
  <sheetFormatPr baseColWidth="10" defaultRowHeight="15" x14ac:dyDescent="0.25"/>
  <cols>
    <col min="1" max="1" width="12.570312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80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72"/>
      <c r="C13" s="72"/>
      <c r="D13" s="72"/>
      <c r="E13" s="52"/>
      <c r="F13" s="52"/>
      <c r="G13" s="52"/>
      <c r="H13" s="52"/>
      <c r="I13" s="52"/>
    </row>
    <row r="14" spans="2:9" ht="15.75" x14ac:dyDescent="0.25">
      <c r="B14" s="72" t="s">
        <v>48</v>
      </c>
      <c r="C14" s="73"/>
    </row>
    <row r="15" spans="2:9" x14ac:dyDescent="0.25">
      <c r="B15" s="73">
        <v>1302</v>
      </c>
      <c r="C15" s="73"/>
    </row>
    <row r="16" spans="2:9" x14ac:dyDescent="0.25">
      <c r="B16" s="73"/>
      <c r="C16" s="73"/>
    </row>
    <row r="17" spans="2:4" x14ac:dyDescent="0.25">
      <c r="B17" s="73"/>
      <c r="C17" s="73"/>
    </row>
    <row r="18" spans="2:4" x14ac:dyDescent="0.25">
      <c r="B18" s="21"/>
      <c r="C18" s="74" t="s">
        <v>79</v>
      </c>
    </row>
    <row r="19" spans="2:4" ht="15.75" x14ac:dyDescent="0.25">
      <c r="B19" s="27" t="s">
        <v>52</v>
      </c>
      <c r="C19" s="27" t="s">
        <v>33</v>
      </c>
      <c r="D19" s="27" t="s">
        <v>53</v>
      </c>
    </row>
    <row r="20" spans="2:4" x14ac:dyDescent="0.25">
      <c r="B20" s="53" t="s">
        <v>44</v>
      </c>
      <c r="C20" s="31">
        <v>146790757.85000002</v>
      </c>
      <c r="D20" s="31">
        <f>+C20</f>
        <v>146790757.85000002</v>
      </c>
    </row>
    <row r="21" spans="2:4" x14ac:dyDescent="0.25">
      <c r="B21" s="21"/>
      <c r="C21" s="21"/>
    </row>
    <row r="22" spans="2:4" x14ac:dyDescent="0.25">
      <c r="B22" s="21"/>
      <c r="C22" s="21" t="s">
        <v>78</v>
      </c>
      <c r="D22" s="38">
        <f>+C20*C18</f>
        <v>1467907.5785000003</v>
      </c>
    </row>
    <row r="24" spans="2:4" x14ac:dyDescent="0.25">
      <c r="C24" s="38"/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9:I24"/>
  <sheetViews>
    <sheetView topLeftCell="A4" workbookViewId="0">
      <selection activeCell="G14" sqref="G14"/>
    </sheetView>
  </sheetViews>
  <sheetFormatPr baseColWidth="10" defaultRowHeight="15" x14ac:dyDescent="0.25"/>
  <cols>
    <col min="1" max="1" width="12.570312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77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70"/>
      <c r="C13" s="70"/>
      <c r="D13" s="70"/>
      <c r="E13" s="52"/>
      <c r="F13" s="52"/>
      <c r="G13" s="52"/>
      <c r="H13" s="52"/>
      <c r="I13" s="52"/>
    </row>
    <row r="14" spans="2:9" ht="15.75" x14ac:dyDescent="0.25">
      <c r="B14" s="70" t="s">
        <v>48</v>
      </c>
      <c r="C14" s="71"/>
    </row>
    <row r="15" spans="2:9" x14ac:dyDescent="0.25">
      <c r="B15" s="71">
        <v>1302</v>
      </c>
      <c r="C15" s="71"/>
    </row>
    <row r="16" spans="2:9" x14ac:dyDescent="0.25">
      <c r="B16" s="71"/>
      <c r="C16" s="71"/>
    </row>
    <row r="17" spans="2:4" x14ac:dyDescent="0.25">
      <c r="B17" s="71"/>
      <c r="C17" s="71"/>
    </row>
    <row r="18" spans="2:4" x14ac:dyDescent="0.25">
      <c r="B18" s="21"/>
      <c r="C18" s="74" t="s">
        <v>79</v>
      </c>
    </row>
    <row r="19" spans="2:4" ht="15.75" x14ac:dyDescent="0.25">
      <c r="B19" s="27" t="s">
        <v>52</v>
      </c>
      <c r="C19" s="27" t="s">
        <v>43</v>
      </c>
      <c r="D19" s="27" t="s">
        <v>53</v>
      </c>
    </row>
    <row r="20" spans="2:4" x14ac:dyDescent="0.25">
      <c r="B20" s="53" t="s">
        <v>44</v>
      </c>
      <c r="C20" s="31">
        <v>143059896.33000001</v>
      </c>
      <c r="D20" s="31">
        <f>+C20</f>
        <v>143059896.33000001</v>
      </c>
    </row>
    <row r="21" spans="2:4" x14ac:dyDescent="0.25">
      <c r="B21" s="21"/>
      <c r="C21" s="21"/>
    </row>
    <row r="22" spans="2:4" x14ac:dyDescent="0.25">
      <c r="B22" s="21"/>
      <c r="C22" s="21" t="s">
        <v>78</v>
      </c>
      <c r="D22" s="38">
        <f>+C20*C18</f>
        <v>1430598.9633000002</v>
      </c>
    </row>
    <row r="24" spans="2:4" x14ac:dyDescent="0.25">
      <c r="C24" s="38"/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9:I24"/>
  <sheetViews>
    <sheetView workbookViewId="0">
      <selection activeCell="C25" sqref="C25"/>
    </sheetView>
  </sheetViews>
  <sheetFormatPr baseColWidth="10" defaultRowHeight="15" x14ac:dyDescent="0.25"/>
  <cols>
    <col min="1" max="1" width="12.5703125" customWidth="1"/>
    <col min="2" max="4" width="22" customWidth="1"/>
  </cols>
  <sheetData>
    <row r="9" spans="2:9" ht="15.75" x14ac:dyDescent="0.25">
      <c r="B9" s="89" t="s">
        <v>30</v>
      </c>
      <c r="C9" s="89"/>
      <c r="D9" s="89"/>
      <c r="E9" s="52"/>
      <c r="F9" s="52"/>
      <c r="G9" s="52"/>
      <c r="H9" s="52"/>
      <c r="I9" s="52"/>
    </row>
    <row r="10" spans="2:9" ht="15.75" x14ac:dyDescent="0.25">
      <c r="B10" s="89" t="s">
        <v>46</v>
      </c>
      <c r="C10" s="89"/>
      <c r="D10" s="89"/>
      <c r="E10" s="52"/>
      <c r="F10" s="52"/>
      <c r="G10" s="52"/>
      <c r="H10" s="52"/>
      <c r="I10" s="52"/>
    </row>
    <row r="11" spans="2:9" ht="15.75" x14ac:dyDescent="0.25">
      <c r="B11" s="89" t="s">
        <v>47</v>
      </c>
      <c r="C11" s="89"/>
      <c r="D11" s="89"/>
      <c r="E11" s="52"/>
      <c r="F11" s="52"/>
      <c r="G11" s="52"/>
      <c r="H11" s="52"/>
      <c r="I11" s="52"/>
    </row>
    <row r="12" spans="2:9" ht="15.75" x14ac:dyDescent="0.25">
      <c r="B12" s="89" t="s">
        <v>76</v>
      </c>
      <c r="C12" s="89"/>
      <c r="D12" s="89"/>
      <c r="E12" s="52"/>
      <c r="F12" s="52"/>
      <c r="G12" s="52"/>
      <c r="H12" s="52"/>
      <c r="I12" s="52"/>
    </row>
    <row r="13" spans="2:9" ht="15.75" x14ac:dyDescent="0.25">
      <c r="B13" s="68"/>
      <c r="C13" s="68"/>
      <c r="D13" s="68"/>
      <c r="E13" s="52"/>
      <c r="F13" s="52"/>
      <c r="G13" s="52"/>
      <c r="H13" s="52"/>
      <c r="I13" s="52"/>
    </row>
    <row r="14" spans="2:9" ht="15.75" x14ac:dyDescent="0.25">
      <c r="B14" s="68" t="s">
        <v>48</v>
      </c>
      <c r="C14" s="69"/>
    </row>
    <row r="15" spans="2:9" x14ac:dyDescent="0.25">
      <c r="B15" s="69">
        <v>1302</v>
      </c>
      <c r="C15" s="69"/>
    </row>
    <row r="16" spans="2:9" x14ac:dyDescent="0.25">
      <c r="B16" s="69"/>
      <c r="C16" s="69"/>
    </row>
    <row r="17" spans="2:4" x14ac:dyDescent="0.25">
      <c r="B17" s="69"/>
      <c r="C17" s="69"/>
    </row>
    <row r="18" spans="2:4" x14ac:dyDescent="0.25">
      <c r="B18" s="21"/>
      <c r="C18" s="21"/>
    </row>
    <row r="19" spans="2:4" ht="15.75" x14ac:dyDescent="0.25">
      <c r="B19" s="27" t="s">
        <v>52</v>
      </c>
      <c r="C19" s="27" t="s">
        <v>42</v>
      </c>
      <c r="D19" s="27" t="s">
        <v>53</v>
      </c>
    </row>
    <row r="20" spans="2:4" x14ac:dyDescent="0.25">
      <c r="B20" s="53" t="s">
        <v>44</v>
      </c>
      <c r="C20" s="31">
        <v>46472333.469999999</v>
      </c>
      <c r="D20" s="31">
        <f>+C20</f>
        <v>46472333.469999999</v>
      </c>
    </row>
    <row r="21" spans="2:4" x14ac:dyDescent="0.25">
      <c r="B21" s="21"/>
      <c r="C21" s="21"/>
    </row>
    <row r="22" spans="2:4" x14ac:dyDescent="0.25">
      <c r="B22" s="21"/>
      <c r="C22" s="21"/>
    </row>
    <row r="24" spans="2:4" x14ac:dyDescent="0.25">
      <c r="C24" s="38"/>
    </row>
  </sheetData>
  <mergeCells count="4">
    <mergeCell ref="B9:D9"/>
    <mergeCell ref="B10:D10"/>
    <mergeCell ref="B11:D11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</vt:i4>
      </vt:variant>
    </vt:vector>
  </HeadingPairs>
  <TitlesOfParts>
    <vt:vector size="31" baseType="lpstr">
      <vt:lpstr>RELACION DE ING MES 07-2021</vt:lpstr>
      <vt:lpstr>RELACION DE ING MES 06-2021</vt:lpstr>
      <vt:lpstr>RELACION DE ING MES 05-2021 </vt:lpstr>
      <vt:lpstr>RELACION DE ING MES 04-2021</vt:lpstr>
      <vt:lpstr>RELACION DE ING MES 03-2021</vt:lpstr>
      <vt:lpstr>RELACION DE ING MES 02-2021 </vt:lpstr>
      <vt:lpstr>RELACION DE ING MES 01-2021 </vt:lpstr>
      <vt:lpstr>RELACION DE ING MES 12-2020 </vt:lpstr>
      <vt:lpstr>RELACION DE ING MES 11-2020</vt:lpstr>
      <vt:lpstr>RELACION DE ING MES 10-2020 </vt:lpstr>
      <vt:lpstr>RELACION DE ING MES 09-2020 </vt:lpstr>
      <vt:lpstr>RELACION DE ING MES 07-2020</vt:lpstr>
      <vt:lpstr>RELACION DE ING TRIM 02-2020</vt:lpstr>
      <vt:lpstr>RELACION DE ING TRIM 01-2020</vt:lpstr>
      <vt:lpstr>RELACION DE ING TRIM 04-2019</vt:lpstr>
      <vt:lpstr>RELACION DE ING TRIM 03-2019</vt:lpstr>
      <vt:lpstr>RELACION DE ING TRIM 02-2019</vt:lpstr>
      <vt:lpstr>RELACION DE ING TRIM 01-2019</vt:lpstr>
      <vt:lpstr>RELACION DE ING TRIM 04-2018</vt:lpstr>
      <vt:lpstr>RELACION DE ING TRIM 03-2018</vt:lpstr>
      <vt:lpstr>RELACION DE ING TRIM 02-2018</vt:lpstr>
      <vt:lpstr>RELACION DE ING TRIM 01-2018</vt:lpstr>
      <vt:lpstr>RELACION DE ING 2017</vt:lpstr>
      <vt:lpstr>RELACION DE ING 2016</vt:lpstr>
      <vt:lpstr>RELACION DE ING 2015</vt:lpstr>
      <vt:lpstr>PATENTE 2014</vt:lpstr>
      <vt:lpstr>Hoja1</vt:lpstr>
      <vt:lpstr>Hoja2</vt:lpstr>
      <vt:lpstr>RELACION DE ING 2014</vt:lpstr>
      <vt:lpstr>'RELACION DE ING 2014'!Área_de_impresión</vt:lpstr>
      <vt:lpstr>'RELACION DE ING 2015'!Área_de_impresión</vt:lpstr>
    </vt:vector>
  </TitlesOfParts>
  <Company>Diario Avance de Los Teques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Contaduria</cp:lastModifiedBy>
  <cp:lastPrinted>2021-08-04T14:42:30Z</cp:lastPrinted>
  <dcterms:created xsi:type="dcterms:W3CDTF">2012-02-09T13:07:09Z</dcterms:created>
  <dcterms:modified xsi:type="dcterms:W3CDTF">2021-08-04T14:52:01Z</dcterms:modified>
</cp:coreProperties>
</file>